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99-資料轉換進度\"/>
    </mc:Choice>
  </mc:AlternateContent>
  <xr:revisionPtr revIDLastSave="0" documentId="13_ncr:1_{50CEFE17-2B73-4476-AFD5-4442AFDE7625}" xr6:coauthVersionLast="47" xr6:coauthVersionMax="47" xr10:uidLastSave="{00000000-0000-0000-0000-000000000000}"/>
  <bookViews>
    <workbookView xWindow="-8520" yWindow="6336" windowWidth="17280" windowHeight="8964" firstSheet="100" activeTab="104" xr2:uid="{00000000-000D-0000-FFFF-FFFF00000000}"/>
  </bookViews>
  <sheets>
    <sheet name="目錄" sheetId="1" r:id="rId1"/>
    <sheet name="AH$ACHP" sheetId="2" r:id="rId2"/>
    <sheet name="AH$ACRP" sheetId="3" r:id="rId3"/>
    <sheet name="AH$MBKP" sheetId="4" r:id="rId4"/>
    <sheet name="AHM71PP" sheetId="5" r:id="rId5"/>
    <sheet name="AP$LOGP" sheetId="6" r:id="rId6"/>
    <sheet name="CD$CMPP" sheetId="7" r:id="rId7"/>
    <sheet name="CT$BSTP" sheetId="8" r:id="rId8"/>
    <sheet name="CU$CUAP" sheetId="9" r:id="rId9"/>
    <sheet name="CU$CUSP" sheetId="10" r:id="rId10"/>
    <sheet name="CU$MRKP" sheetId="11" r:id="rId11"/>
    <sheet name="CUCUSPCL" sheetId="12" r:id="rId12"/>
    <sheet name="K113PF" sheetId="13" r:id="rId13"/>
    <sheet name="LA$ACSP" sheetId="14" r:id="rId14"/>
    <sheet name="LA$ACTP" sheetId="15" r:id="rId15"/>
    <sheet name="LA$APLP" sheetId="16" r:id="rId16"/>
    <sheet name="LA$ASCP" sheetId="17" r:id="rId17"/>
    <sheet name="LA$ASSP" sheetId="18" r:id="rId18"/>
    <sheet name="LA$BGTP" sheetId="19" r:id="rId19"/>
    <sheet name="LA$BSTP" sheetId="20" r:id="rId20"/>
    <sheet name="LA$CASP" sheetId="21" r:id="rId21"/>
    <sheet name="LA$CFSP" sheetId="22" r:id="rId22"/>
    <sheet name="LA$CHHP" sheetId="23" r:id="rId23"/>
    <sheet name="LA$CHKP" sheetId="24" r:id="rId24"/>
    <sheet name="LA$CSTP" sheetId="25" r:id="rId25"/>
    <sheet name="LA$CTRP" sheetId="26" r:id="rId26"/>
    <sheet name="LA$CUXP" sheetId="27" r:id="rId27"/>
    <sheet name="LA$DPSP" sheetId="28" r:id="rId28"/>
    <sheet name="LA$DSTP" sheetId="29" r:id="rId29"/>
    <sheet name="LA$EXGP" sheetId="30" r:id="rId30"/>
    <sheet name="LA$FDNP" sheetId="31" r:id="rId31"/>
    <sheet name="LA$FSTP" sheetId="32" r:id="rId32"/>
    <sheet name="LA$FTRP" sheetId="33" r:id="rId33"/>
    <sheet name="LA$GDTP" sheetId="34" r:id="rId34"/>
    <sheet name="LA$GRPP" sheetId="35" r:id="rId35"/>
    <sheet name="LA$GRTP" sheetId="36" r:id="rId36"/>
    <sheet name="LA$GSTP" sheetId="37" r:id="rId37"/>
    <sheet name="LA$GTRP" sheetId="38" r:id="rId38"/>
    <sheet name="LA$HGTP" sheetId="39" r:id="rId39"/>
    <sheet name="LA$INRP" sheetId="40" r:id="rId40"/>
    <sheet name="LA$INSP" sheetId="41" r:id="rId41"/>
    <sheet name="LA$IRTP" sheetId="42" r:id="rId42"/>
    <sheet name="LA$JLNP" sheetId="43" r:id="rId43"/>
    <sheet name="LA$JORP" sheetId="44" r:id="rId44"/>
    <sheet name="LA$LDGP" sheetId="45" r:id="rId45"/>
    <sheet name="LA$LGTP" sheetId="46" r:id="rId46"/>
    <sheet name="LA$LMHP" sheetId="47" r:id="rId47"/>
    <sheet name="LA$LMSP" sheetId="48" r:id="rId48"/>
    <sheet name="LA$M05P" sheetId="49" r:id="rId49"/>
    <sheet name="LA$M06P" sheetId="50" r:id="rId50"/>
    <sheet name="LA$MBKP" sheetId="51" r:id="rId51"/>
    <sheet name="LA$MSLP" sheetId="52" r:id="rId52"/>
    <sheet name="LA$MSTP" sheetId="53" r:id="rId53"/>
    <sheet name="LA$NRBP" sheetId="54" r:id="rId54"/>
    <sheet name="LA$NRCP" sheetId="55" r:id="rId55"/>
    <sheet name="LA$NRTP" sheetId="56" r:id="rId56"/>
    <sheet name="LA$OFMP" sheetId="57" r:id="rId57"/>
    <sheet name="LA$PHGP" sheetId="58" r:id="rId58"/>
    <sheet name="LA$POIP" sheetId="59" r:id="rId59"/>
    <sheet name="LA$PRZP" sheetId="60" r:id="rId60"/>
    <sheet name="LA$QHCP" sheetId="61" r:id="rId61"/>
    <sheet name="LA$QTAP" sheetId="62" r:id="rId62"/>
    <sheet name="LA$QTHP" sheetId="63" r:id="rId63"/>
    <sheet name="LA$RLBP" sheetId="64" r:id="rId64"/>
    <sheet name="LA$RLCP" sheetId="65" r:id="rId65"/>
    <sheet name="LA$RLTP" sheetId="66" r:id="rId66"/>
    <sheet name="LA$RSTP" sheetId="67" r:id="rId67"/>
    <sheet name="LA$SDOP" sheetId="68" r:id="rId68"/>
    <sheet name="LA$SGDP" sheetId="69" r:id="rId69"/>
    <sheet name="LA$SGTP" sheetId="70" r:id="rId70"/>
    <sheet name="LA$STRP" sheetId="71" r:id="rId71"/>
    <sheet name="LA$TRXP" sheetId="72" r:id="rId72"/>
    <sheet name="LA$W24P" sheetId="73" r:id="rId73"/>
    <sheet name="LADACTP" sheetId="74" r:id="rId74"/>
    <sheet name="LAHGDTP" sheetId="75" r:id="rId75"/>
    <sheet name="LAHLMSP" sheetId="76" r:id="rId76"/>
    <sheet name="LAMACTP" sheetId="77" r:id="rId77"/>
    <sheet name="LAMAPLP" sheetId="78" r:id="rId78"/>
    <sheet name="LAMLMSP" sheetId="79" r:id="rId79"/>
    <sheet name="LEDUL1P" sheetId="80" r:id="rId80"/>
    <sheet name="LEDUL2P" sheetId="81" r:id="rId81"/>
    <sheet name="LEDUL3P" sheetId="82" r:id="rId82"/>
    <sheet name="LEDUL4P" sheetId="83" r:id="rId83"/>
    <sheet name="LEDUL5P" sheetId="84" r:id="rId84"/>
    <sheet name="LEDUL6P" sheetId="85" r:id="rId85"/>
    <sheet name="LEDUL7P" sheetId="86" r:id="rId86"/>
    <sheet name="LEDUL8P" sheetId="87" r:id="rId87"/>
    <sheet name="LEDUL9P" sheetId="88" r:id="rId88"/>
    <sheet name="LEDULAP" sheetId="89" r:id="rId89"/>
    <sheet name="LN$AA1P" sheetId="90" r:id="rId90"/>
    <sheet name="LN$AA21P" sheetId="91" r:id="rId91"/>
    <sheet name="LN$AA2P" sheetId="92" r:id="rId92"/>
    <sheet name="LN$AA4P" sheetId="93" r:id="rId93"/>
    <sheet name="LN$ACFP" sheetId="94" r:id="rId94"/>
    <sheet name="LN$ASGP" sheetId="95" r:id="rId95"/>
    <sheet name="LN$BAFP" sheetId="96" r:id="rId96"/>
    <sheet name="LN$BALP" sheetId="97" r:id="rId97"/>
    <sheet name="LN$BCMP" sheetId="98" r:id="rId98"/>
    <sheet name="LN$BUDP" sheetId="300" r:id="rId99"/>
    <sheet name="LN$CCFP" sheetId="99" r:id="rId100"/>
    <sheet name="LN$CFRP" sheetId="100" r:id="rId101"/>
    <sheet name="LN$CGTP" sheetId="101" r:id="rId102"/>
    <sheet name="LN$CLGP" sheetId="102" r:id="rId103"/>
    <sheet name="LN$CLMP" sheetId="103" r:id="rId104"/>
    <sheet name="LN$CMDP" sheetId="104" r:id="rId105"/>
    <sheet name="LN$CP2P" sheetId="105" r:id="rId106"/>
    <sheet name="LN$CPCP" sheetId="106" r:id="rId107"/>
    <sheet name="LN$CTCP" sheetId="107" r:id="rId108"/>
    <sheet name="LN$CTSP" sheetId="108" r:id="rId109"/>
    <sheet name="LN$CTYP" sheetId="109" r:id="rId110"/>
    <sheet name="LN$DOCP" sheetId="110" r:id="rId111"/>
    <sheet name="LN$DTAP" sheetId="111" r:id="rId112"/>
    <sheet name="LN$ENDP" sheetId="112" r:id="rId113"/>
    <sheet name="LN$ENPP" sheetId="113" r:id="rId114"/>
    <sheet name="LN$ESTP" sheetId="114" r:id="rId115"/>
    <sheet name="LN$FIRP" sheetId="115" r:id="rId116"/>
    <sheet name="LN$FR1P" sheetId="116" r:id="rId117"/>
    <sheet name="LN$FR2P" sheetId="117" r:id="rId118"/>
    <sheet name="LN$FRBP" sheetId="118" r:id="rId119"/>
    <sheet name="LN$FSCP" sheetId="119" r:id="rId120"/>
    <sheet name="LN$GRPP" sheetId="120" r:id="rId121"/>
    <sheet name="LN$INSPF" sheetId="121" r:id="rId122"/>
    <sheet name="LN$INSPS" sheetId="122" r:id="rId123"/>
    <sheet name="LN$IVWP" sheetId="123" r:id="rId124"/>
    <sheet name="LN$JCICP" sheetId="124" r:id="rId125"/>
    <sheet name="LN$KCPP" sheetId="125" r:id="rId126"/>
    <sheet name="LN$L66P" sheetId="126" r:id="rId127"/>
    <sheet name="LN$LBLP" sheetId="127" r:id="rId128"/>
    <sheet name="LN$LBVP" sheetId="128" r:id="rId129"/>
    <sheet name="LN$LG2P" sheetId="129" r:id="rId130"/>
    <sheet name="LN$LGDP" sheetId="130" r:id="rId131"/>
    <sheet name="LN$LGFP" sheetId="131" r:id="rId132"/>
    <sheet name="LN$LGRP" sheetId="132" r:id="rId133"/>
    <sheet name="LN$LIAP" sheetId="133" r:id="rId134"/>
    <sheet name="LN$LIBP" sheetId="134" r:id="rId135"/>
    <sheet name="LN$LICP" sheetId="135" r:id="rId136"/>
    <sheet name="LN$LIDP" sheetId="136" r:id="rId137"/>
    <sheet name="LN$LIEP" sheetId="137" r:id="rId138"/>
    <sheet name="LN$LIFP" sheetId="138" r:id="rId139"/>
    <sheet name="LN$LIGP" sheetId="139" r:id="rId140"/>
    <sheet name="LN$LIHP" sheetId="140" r:id="rId141"/>
    <sheet name="LN$LIIP" sheetId="141" r:id="rId142"/>
    <sheet name="LN$LIJP" sheetId="142" r:id="rId143"/>
    <sheet name="LN$LOGP" sheetId="143" r:id="rId144"/>
    <sheet name="LN$LOMP" sheetId="144" r:id="rId145"/>
    <sheet name="LN$LORP" sheetId="145" r:id="rId146"/>
    <sheet name="LN$LOSP" sheetId="146" r:id="rId147"/>
    <sheet name="LN$LSEP" sheetId="147" r:id="rId148"/>
    <sheet name="LN$LSMP" sheetId="148" r:id="rId149"/>
    <sheet name="LN$LTYP" sheetId="149" r:id="rId150"/>
    <sheet name="LN$MLHP" sheetId="150" r:id="rId151"/>
    <sheet name="LN$MLRP" sheetId="151" r:id="rId152"/>
    <sheet name="LN$NBNP" sheetId="152" r:id="rId153"/>
    <sheet name="LN$NODP" sheetId="153" r:id="rId154"/>
    <sheet name="LN$NOMP" sheetId="154" r:id="rId155"/>
    <sheet name="LN$NPLP" sheetId="155" r:id="rId156"/>
    <sheet name="LN$NPTP" sheetId="156" r:id="rId157"/>
    <sheet name="LN$OVFP" sheetId="157" r:id="rId158"/>
    <sheet name="LN$OVLP" sheetId="158" r:id="rId159"/>
    <sheet name="LN$PAYP" sheetId="159" r:id="rId160"/>
    <sheet name="LN$PDCP" sheetId="160" r:id="rId161"/>
    <sheet name="LN$PDPP" sheetId="161" r:id="rId162"/>
    <sheet name="LN$PRMP" sheetId="162" r:id="rId163"/>
    <sheet name="LN$PRNP" sheetId="163" r:id="rId164"/>
    <sheet name="LN$QQ3P" sheetId="164" r:id="rId165"/>
    <sheet name="LN$QQ8P" sheetId="165" r:id="rId166"/>
    <sheet name="LN$QQQP" sheetId="166" r:id="rId167"/>
    <sheet name="LN$STSP" sheetId="167" r:id="rId168"/>
    <sheet name="LN$TMXP" sheetId="168" r:id="rId169"/>
    <sheet name="LN$TOTP" sheetId="169" r:id="rId170"/>
    <sheet name="LN$TPRP" sheetId="170" r:id="rId171"/>
    <sheet name="LN$USTP" sheetId="171" r:id="rId172"/>
    <sheet name="LN$W01P" sheetId="172" r:id="rId173"/>
    <sheet name="LN$W31P" sheetId="173" r:id="rId174"/>
    <sheet name="LN$W32P" sheetId="174" r:id="rId175"/>
    <sheet name="LN$W33P" sheetId="175" r:id="rId176"/>
    <sheet name="LN$W34P" sheetId="176" r:id="rId177"/>
    <sheet name="LN$W35P" sheetId="177" r:id="rId178"/>
    <sheet name="LN$W36P" sheetId="178" r:id="rId179"/>
    <sheet name="LN$YACP" sheetId="179" r:id="rId180"/>
    <sheet name="LN$YG5P" sheetId="180" r:id="rId181"/>
    <sheet name="LN$YG5PT" sheetId="181" r:id="rId182"/>
    <sheet name="LN$YG6P" sheetId="182" r:id="rId183"/>
    <sheet name="LN$YG6PT" sheetId="183" r:id="rId184"/>
    <sheet name="LN$YG7P" sheetId="184" r:id="rId185"/>
    <sheet name="LN$YGAP" sheetId="185" r:id="rId186"/>
    <sheet name="LN$YN1P" sheetId="186" r:id="rId187"/>
    <sheet name="LN$YN2P" sheetId="187" r:id="rId188"/>
    <sheet name="LN$YNAP" sheetId="188" r:id="rId189"/>
    <sheet name="LN$YNBP" sheetId="189" r:id="rId190"/>
    <sheet name="LN$YNCP" sheetId="190" r:id="rId191"/>
    <sheet name="LN$YNDP" sheetId="191" r:id="rId192"/>
    <sheet name="LN$YNEP" sheetId="192" r:id="rId193"/>
    <sheet name="LN$YNFP" sheetId="193" r:id="rId194"/>
    <sheet name="LN$YNGP" sheetId="194" r:id="rId195"/>
    <sheet name="LN$YNHP" sheetId="195" r:id="rId196"/>
    <sheet name="LN$YNIP" sheetId="196" r:id="rId197"/>
    <sheet name="LN$YNJP" sheetId="197" r:id="rId198"/>
    <sheet name="LN$YNKP" sheetId="198" r:id="rId199"/>
    <sheet name="LN$YNLP" sheetId="199" r:id="rId200"/>
    <sheet name="LN$YNMP" sheetId="200" r:id="rId201"/>
    <sheet name="LN$YNNP" sheetId="201" r:id="rId202"/>
    <sheet name="LN$YNOP" sheetId="202" r:id="rId203"/>
    <sheet name="LN$YNPP" sheetId="203" r:id="rId204"/>
    <sheet name="LN$YNQP" sheetId="204" r:id="rId205"/>
    <sheet name="LN$YNRP" sheetId="205" r:id="rId206"/>
    <sheet name="LN$YNSP" sheetId="206" r:id="rId207"/>
    <sheet name="LN$YNTP" sheetId="207" r:id="rId208"/>
    <sheet name="LN$YNUP" sheetId="208" r:id="rId209"/>
    <sheet name="LN$YNVP" sheetId="209" r:id="rId210"/>
    <sheet name="LN$YNWP" sheetId="210" r:id="rId211"/>
    <sheet name="LNACNP" sheetId="211" r:id="rId212"/>
    <sheet name="LNCGTPCL" sheetId="212" r:id="rId213"/>
    <sheet name="LNDFR1P" sheetId="213" r:id="rId214"/>
    <sheet name="LNDOCP" sheetId="214" r:id="rId215"/>
    <sheet name="LNH1480P" sheetId="215" r:id="rId216"/>
    <sheet name="LNH35P" sheetId="216" r:id="rId217"/>
    <sheet name="LNIRTP" sheetId="217" r:id="rId218"/>
    <sheet name="LNMDLYP" sheetId="218" r:id="rId219"/>
    <sheet name="LNMJCP" sheetId="219" r:id="rId220"/>
    <sheet name="LNMLORP" sheetId="220" r:id="rId221"/>
    <sheet name="LNMRVHP" sheetId="221" r:id="rId222"/>
    <sheet name="LNMRVWP" sheetId="222" r:id="rId223"/>
    <sheet name="LNMSLP" sheetId="223" r:id="rId224"/>
    <sheet name="LNREMP" sheetId="224" r:id="rId225"/>
    <sheet name="LNTRSP" sheetId="225" r:id="rId226"/>
    <sheet name="LNW1480P" sheetId="226" r:id="rId227"/>
    <sheet name="LNW1531P" sheetId="227" r:id="rId228"/>
    <sheet name="LNWLCAP" sheetId="228" r:id="rId229"/>
    <sheet name="LNWLCTP" sheetId="229" r:id="rId230"/>
    <sheet name="PO$AADP" sheetId="230" r:id="rId231"/>
    <sheet name="PO$AARP" sheetId="231" r:id="rId232"/>
    <sheet name="PO$LOGP" sheetId="232" r:id="rId233"/>
    <sheet name="PO$P11P" sheetId="233" r:id="rId234"/>
    <sheet name="PO$P12P" sheetId="234" r:id="rId235"/>
    <sheet name="PO$P21P" sheetId="235" r:id="rId236"/>
    <sheet name="PO$P22P" sheetId="236" r:id="rId237"/>
    <sheet name="TAAPNP" sheetId="237" r:id="rId238"/>
    <sheet name="TABASP" sheetId="238" r:id="rId239"/>
    <sheet name="TADDTP" sheetId="239" r:id="rId240"/>
    <sheet name="TADDUP" sheetId="240" r:id="rId241"/>
    <sheet name="TAINSP" sheetId="241" r:id="rId242"/>
    <sheet name="TAM10P" sheetId="242" r:id="rId243"/>
    <sheet name="TAM11P" sheetId="243" r:id="rId244"/>
    <sheet name="TAM12P" sheetId="244" r:id="rId245"/>
    <sheet name="TAM13P" sheetId="245" r:id="rId246"/>
    <sheet name="TAM30P" sheetId="246" r:id="rId247"/>
    <sheet name="TAMGTP" sheetId="247" r:id="rId248"/>
    <sheet name="TATRXP" sheetId="248" r:id="rId249"/>
    <sheet name="TATTXP" sheetId="249" r:id="rId250"/>
    <sheet name="TB$ACCP" sheetId="250" r:id="rId251"/>
    <sheet name="TB$ACNP" sheetId="251" r:id="rId252"/>
    <sheet name="TB$AMLP" sheetId="252" r:id="rId253"/>
    <sheet name="TB$APRP" sheetId="253" r:id="rId254"/>
    <sheet name="TB$ARAP" sheetId="254" r:id="rId255"/>
    <sheet name="TB$ATDP" sheetId="255" r:id="rId256"/>
    <sheet name="TB$ATEP" sheetId="256" r:id="rId257"/>
    <sheet name="TB$ATFP" sheetId="257" r:id="rId258"/>
    <sheet name="TB$BRHP" sheetId="258" r:id="rId259"/>
    <sheet name="TB$CDEP" sheetId="259" r:id="rId260"/>
    <sheet name="TB$CLFP" sheetId="260" r:id="rId261"/>
    <sheet name="TB$CODP" sheetId="261" r:id="rId262"/>
    <sheet name="TB$DBSP" sheetId="262" r:id="rId263"/>
    <sheet name="TB$DOTP" sheetId="263" r:id="rId264"/>
    <sheet name="TB$DPTP" sheetId="264" r:id="rId265"/>
    <sheet name="TB$DURP" sheetId="265" r:id="rId266"/>
    <sheet name="TB$EM6P" sheetId="266" r:id="rId267"/>
    <sheet name="TB$EMCP" sheetId="267" r:id="rId268"/>
    <sheet name="TB$EMP6" sheetId="268" r:id="rId269"/>
    <sheet name="TB$ENTP" sheetId="269" r:id="rId270"/>
    <sheet name="TB$FSTP" sheetId="270" r:id="rId271"/>
    <sheet name="TB$GDRP" sheetId="271" r:id="rId272"/>
    <sheet name="TB$GRTP" sheetId="272" r:id="rId273"/>
    <sheet name="TB$IRTP" sheetId="273" r:id="rId274"/>
    <sheet name="TB$ISRP" sheetId="274" r:id="rId275"/>
    <sheet name="TB$LACP" sheetId="275" r:id="rId276"/>
    <sheet name="TB$LCDP" sheetId="276" r:id="rId277"/>
    <sheet name="TB$LMNP" sheetId="277" r:id="rId278"/>
    <sheet name="TB$LNDP" sheetId="278" r:id="rId279"/>
    <sheet name="TB$LOCP" sheetId="279" r:id="rId280"/>
    <sheet name="TB$MAPP" sheetId="280" r:id="rId281"/>
    <sheet name="TB$OCPP" sheetId="281" r:id="rId282"/>
    <sheet name="TB$OFMP" sheetId="282" r:id="rId283"/>
    <sheet name="TB$POIP" sheetId="283" r:id="rId284"/>
    <sheet name="TB$POPP" sheetId="284" r:id="rId285"/>
    <sheet name="TB$SPLP" sheetId="285" r:id="rId286"/>
    <sheet name="TB$SRNP" sheetId="286" r:id="rId287"/>
    <sheet name="TB$STNP" sheetId="287" r:id="rId288"/>
    <sheet name="TB$TBLP" sheetId="288" r:id="rId289"/>
    <sheet name="TB$WKMP" sheetId="289" r:id="rId290"/>
    <sheet name="TB$YG1P" sheetId="290" r:id="rId291"/>
    <sheet name="TB$Z6PP" sheetId="291" r:id="rId292"/>
    <sheet name="TB$ZIPP" sheetId="292" r:id="rId293"/>
    <sheet name="TB$ZONP" sheetId="293" r:id="rId294"/>
    <sheet name="TB$ZP3P" sheetId="294" r:id="rId295"/>
    <sheet name="TBHSPRP" sheetId="295" r:id="rId296"/>
    <sheet name="TBYGYMP" sheetId="296" r:id="rId297"/>
    <sheet name="TC$LCSP" sheetId="297" r:id="rId298"/>
    <sheet name="LNW99X1P" sheetId="298" r:id="rId299"/>
    <sheet name="TPSUBCOM" sheetId="299" r:id="rId300"/>
  </sheets>
  <definedNames>
    <definedName name="_xlnm._FilterDatabase" localSheetId="156" hidden="1">'LN$NPTP'!$C$1:$F$1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1" i="300"/>
  <c r="C1" i="156"/>
  <c r="C1" i="299"/>
  <c r="C1" i="298"/>
  <c r="C1" i="297"/>
  <c r="C1" i="296"/>
  <c r="C1" i="295"/>
  <c r="C1" i="294"/>
  <c r="C1" i="293"/>
  <c r="C1" i="292"/>
  <c r="C1" i="291"/>
  <c r="C1" i="290"/>
  <c r="C1" i="289"/>
  <c r="C1" i="288"/>
  <c r="C1" i="287"/>
  <c r="C1" i="286"/>
  <c r="C1" i="285"/>
  <c r="C1" i="284"/>
  <c r="C1" i="283"/>
  <c r="C1" i="282"/>
  <c r="C1" i="281"/>
  <c r="C1" i="280"/>
  <c r="C1" i="279"/>
  <c r="C1" i="278"/>
  <c r="C1" i="277"/>
  <c r="C1" i="276"/>
  <c r="C1" i="275"/>
  <c r="C1" i="274"/>
  <c r="C1" i="273"/>
  <c r="C1" i="272"/>
  <c r="C1" i="271"/>
  <c r="C1" i="270"/>
  <c r="C1" i="269"/>
  <c r="C1" i="268"/>
  <c r="C1" i="267"/>
  <c r="C1" i="266"/>
  <c r="C1" i="265"/>
  <c r="C1" i="264"/>
  <c r="C1" i="263"/>
  <c r="C1" i="262"/>
  <c r="C1" i="261"/>
  <c r="C1" i="260"/>
  <c r="C1" i="259"/>
  <c r="C1" i="258"/>
  <c r="C1" i="257"/>
  <c r="C1" i="256"/>
  <c r="C1" i="255"/>
  <c r="C1" i="254"/>
  <c r="C1" i="253"/>
  <c r="C1" i="252"/>
  <c r="C1" i="251"/>
  <c r="C1" i="250"/>
  <c r="C1" i="249"/>
  <c r="C1" i="248"/>
  <c r="C1" i="247"/>
  <c r="C1" i="246"/>
  <c r="C1" i="245"/>
  <c r="C1" i="244"/>
  <c r="C1" i="243"/>
  <c r="C1" i="242"/>
  <c r="C1" i="241"/>
  <c r="C1" i="240"/>
  <c r="C1" i="239"/>
  <c r="C1" i="238"/>
  <c r="C1" i="237"/>
  <c r="C1" i="236"/>
  <c r="C1" i="235"/>
  <c r="C1" i="234"/>
  <c r="C1" i="233"/>
  <c r="C1" i="232"/>
  <c r="C1" i="231"/>
  <c r="C1" i="230"/>
  <c r="C1" i="229"/>
  <c r="C1" i="228"/>
  <c r="C1" i="227"/>
  <c r="C1" i="226"/>
  <c r="C1" i="225"/>
  <c r="C1" i="224"/>
  <c r="C1" i="223"/>
  <c r="C1" i="222"/>
  <c r="C1" i="221"/>
  <c r="C1" i="220"/>
  <c r="C1" i="219"/>
  <c r="C1" i="218"/>
  <c r="C1" i="217"/>
  <c r="C1" i="216"/>
  <c r="C1" i="215"/>
  <c r="C1" i="214"/>
  <c r="C1" i="213"/>
  <c r="C1" i="212"/>
  <c r="C1" i="211"/>
  <c r="C1" i="210"/>
  <c r="C1" i="209"/>
  <c r="C1" i="208"/>
  <c r="C1" i="207"/>
  <c r="C1" i="206"/>
  <c r="C1" i="205"/>
  <c r="C1" i="204"/>
  <c r="C1" i="203"/>
  <c r="C1" i="202"/>
  <c r="C1" i="201"/>
  <c r="C1" i="200"/>
  <c r="C1" i="199"/>
  <c r="C1" i="198"/>
  <c r="C1" i="197"/>
  <c r="C1" i="196"/>
  <c r="C1" i="195"/>
  <c r="C1" i="194"/>
  <c r="C1" i="193"/>
  <c r="C1" i="192"/>
  <c r="C1" i="191"/>
  <c r="C1" i="190"/>
  <c r="C1" i="189"/>
  <c r="C1" i="188"/>
  <c r="C1" i="187"/>
  <c r="C1" i="186"/>
  <c r="C1" i="185"/>
  <c r="C1" i="184"/>
  <c r="C1" i="183"/>
  <c r="C1" i="182"/>
  <c r="C1" i="181"/>
  <c r="C1" i="180"/>
  <c r="C1" i="179"/>
  <c r="C1" i="178"/>
  <c r="C1" i="177"/>
  <c r="C1" i="176"/>
  <c r="C1" i="175"/>
  <c r="C1" i="174"/>
  <c r="C1" i="173"/>
  <c r="C1" i="172"/>
  <c r="C1" i="171"/>
  <c r="C1" i="170"/>
  <c r="C1" i="169"/>
  <c r="C1" i="168"/>
  <c r="C1" i="167"/>
  <c r="C1" i="166"/>
  <c r="C1" i="165"/>
  <c r="C1" i="164"/>
  <c r="C1" i="163"/>
  <c r="C1" i="162"/>
  <c r="C1" i="161"/>
  <c r="C1" i="160"/>
  <c r="C1" i="159"/>
  <c r="C1" i="158"/>
  <c r="C1" i="157"/>
  <c r="C1" i="155"/>
  <c r="C1" i="154"/>
  <c r="C1" i="153"/>
  <c r="C1" i="152"/>
  <c r="C1" i="151"/>
  <c r="C1" i="150"/>
  <c r="C1" i="149"/>
  <c r="C1" i="148"/>
  <c r="C1" i="147"/>
  <c r="C1" i="146"/>
  <c r="C1" i="145"/>
  <c r="C1" i="144"/>
  <c r="C1" i="143"/>
  <c r="C1" i="142"/>
  <c r="C1" i="141"/>
  <c r="C1" i="140"/>
  <c r="C1" i="139"/>
  <c r="C1" i="138"/>
  <c r="C1" i="137"/>
  <c r="C1" i="136"/>
  <c r="C1" i="135"/>
  <c r="C1" i="134"/>
  <c r="C1" i="133"/>
  <c r="C1" i="132"/>
  <c r="C1" i="131"/>
  <c r="C1" i="130"/>
  <c r="C1" i="129"/>
  <c r="C1" i="128"/>
  <c r="C1" i="127"/>
  <c r="C1" i="126"/>
  <c r="C1" i="125"/>
  <c r="C1" i="124"/>
  <c r="C1" i="123"/>
  <c r="C1" i="122"/>
  <c r="C1" i="121"/>
  <c r="C1" i="120"/>
  <c r="C1" i="119"/>
  <c r="C1" i="118"/>
  <c r="C1" i="117"/>
  <c r="C1" i="116"/>
  <c r="C1" i="115"/>
  <c r="C1" i="114"/>
  <c r="C1" i="113"/>
  <c r="C1" i="112"/>
  <c r="C1" i="111"/>
  <c r="C1" i="110"/>
  <c r="C1" i="109"/>
  <c r="C1" i="108"/>
  <c r="C1" i="107"/>
  <c r="C1" i="106"/>
  <c r="C1" i="105"/>
  <c r="C1" i="104"/>
  <c r="C1" i="103"/>
  <c r="C1" i="102"/>
  <c r="C1" i="101"/>
  <c r="C1" i="100"/>
  <c r="C1" i="99"/>
  <c r="C1" i="98"/>
  <c r="C1" i="97"/>
  <c r="C1" i="96"/>
  <c r="C1" i="95"/>
  <c r="C1" i="94"/>
  <c r="C1" i="93"/>
  <c r="C1" i="92"/>
  <c r="C1" i="91"/>
  <c r="C1" i="90"/>
  <c r="C1" i="89"/>
  <c r="C1" i="88"/>
  <c r="C1" i="87"/>
  <c r="C1" i="86"/>
  <c r="C1" i="85"/>
  <c r="C1" i="84"/>
  <c r="C1" i="83"/>
  <c r="C1" i="82"/>
  <c r="C1" i="81"/>
  <c r="C1" i="80"/>
  <c r="C1" i="79"/>
  <c r="C1" i="78"/>
  <c r="C1" i="77"/>
  <c r="C1" i="76"/>
  <c r="C1" i="75"/>
  <c r="C1" i="74"/>
  <c r="C1" i="73"/>
  <c r="C1" i="72"/>
  <c r="C1" i="71"/>
  <c r="C1" i="70"/>
  <c r="C1" i="69"/>
  <c r="C1" i="68"/>
  <c r="C1" i="67"/>
  <c r="C1" i="66"/>
  <c r="C1" i="65"/>
  <c r="C1" i="64"/>
  <c r="C1" i="63"/>
  <c r="C1" i="62"/>
  <c r="C1" i="61"/>
  <c r="C1" i="60"/>
  <c r="C1" i="59"/>
  <c r="C1" i="58"/>
  <c r="C1" i="57"/>
  <c r="C1" i="56"/>
  <c r="C1" i="55"/>
  <c r="C1" i="54"/>
  <c r="C1" i="53"/>
  <c r="C1" i="52"/>
  <c r="C1" i="51"/>
  <c r="C1" i="50"/>
  <c r="C1" i="49"/>
  <c r="C1" i="48"/>
  <c r="C1" i="47"/>
  <c r="C1" i="46"/>
  <c r="C1" i="45"/>
  <c r="C1" i="44"/>
  <c r="C1" i="43"/>
  <c r="C1" i="42"/>
  <c r="C1" i="41"/>
  <c r="C1" i="40"/>
  <c r="C1" i="39"/>
  <c r="C1" i="38"/>
  <c r="C1" i="37"/>
  <c r="C1" i="36"/>
  <c r="C1" i="35"/>
  <c r="C1" i="34"/>
  <c r="C1" i="33"/>
  <c r="C1" i="32"/>
  <c r="C1" i="31"/>
  <c r="C1" i="30"/>
  <c r="C1" i="29"/>
  <c r="C1" i="28"/>
  <c r="C1" i="27"/>
  <c r="C1" i="26"/>
  <c r="C1" i="25"/>
  <c r="C1" i="24"/>
  <c r="C1" i="23"/>
  <c r="C1" i="22"/>
  <c r="C1" i="21"/>
  <c r="C1" i="20"/>
  <c r="C1" i="19"/>
  <c r="C1" i="18"/>
  <c r="C1" i="17"/>
  <c r="C1" i="16"/>
  <c r="C1" i="15"/>
  <c r="C1" i="14"/>
  <c r="C1" i="13"/>
  <c r="C1" i="12"/>
  <c r="C1" i="11"/>
  <c r="C1" i="10"/>
  <c r="C1" i="9"/>
  <c r="C1" i="8"/>
  <c r="C1" i="7"/>
  <c r="C1" i="6"/>
  <c r="C1" i="5"/>
  <c r="C1" i="4"/>
  <c r="C1" i="3"/>
  <c r="C1" i="2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<sst xmlns="http://schemas.openxmlformats.org/spreadsheetml/2006/main" count="26651" uniqueCount="4855">
  <si>
    <t>AH$ACHP</t>
  </si>
  <si>
    <t>ACH授權明細檔</t>
  </si>
  <si>
    <t>AH$ACRP</t>
  </si>
  <si>
    <t>ACH 授權記錄檔</t>
  </si>
  <si>
    <t>AH$MBKP</t>
  </si>
  <si>
    <t>ACH扣款檔</t>
  </si>
  <si>
    <t>AHM71PP</t>
  </si>
  <si>
    <t>ACH 扣款失敗五萬元以上明細檔</t>
  </si>
  <si>
    <t>AP$LOGP</t>
  </si>
  <si>
    <t>程式 LOG 檔</t>
  </si>
  <si>
    <t>CD$CMPP</t>
  </si>
  <si>
    <t>公司控制檔</t>
  </si>
  <si>
    <t>CT$BSTP</t>
  </si>
  <si>
    <t>營業單位系統控制檔</t>
  </si>
  <si>
    <t>CU$CUAP</t>
  </si>
  <si>
    <t>顧客基本資料－擴增檔</t>
  </si>
  <si>
    <t>CU$CUSP</t>
  </si>
  <si>
    <t>顧客資料主檔</t>
  </si>
  <si>
    <t>CU$MRKP</t>
  </si>
  <si>
    <t>顧客資料遮罩</t>
  </si>
  <si>
    <t>CUCUSPCL</t>
  </si>
  <si>
    <t>中租顧客資料主檔</t>
  </si>
  <si>
    <t>K113PF</t>
  </si>
  <si>
    <t>股票代號檔</t>
  </si>
  <si>
    <t>LA$ACSP</t>
  </si>
  <si>
    <t>放款條件設定檔</t>
  </si>
  <si>
    <t>LA$ACTP</t>
  </si>
  <si>
    <t>放款歸戶檔</t>
  </si>
  <si>
    <t>LA$APLP</t>
  </si>
  <si>
    <t>額度主檔</t>
  </si>
  <si>
    <t>LA$ASCP</t>
  </si>
  <si>
    <t>加碼利率檔</t>
  </si>
  <si>
    <t>LA$ASSP</t>
  </si>
  <si>
    <t>債權轉讓資產紀錄檔</t>
  </si>
  <si>
    <t>LA$BGTP</t>
  </si>
  <si>
    <t>銀行保證押品主檔</t>
  </si>
  <si>
    <t>LA$BSTP</t>
  </si>
  <si>
    <t>放款業務分析統計檔</t>
  </si>
  <si>
    <t>LA$CASP</t>
  </si>
  <si>
    <t>放款案件申請主檔</t>
  </si>
  <si>
    <t>LA$CFSP</t>
  </si>
  <si>
    <t>公司財務狀況主檔</t>
  </si>
  <si>
    <t>LA$CHHP</t>
  </si>
  <si>
    <t>支票歷史檔</t>
  </si>
  <si>
    <t>LA$CHKP</t>
  </si>
  <si>
    <t>放款支票扣款檔</t>
  </si>
  <si>
    <t>LA$CSTP</t>
  </si>
  <si>
    <t>現金流量預估檔</t>
  </si>
  <si>
    <t>LA$CTRP</t>
  </si>
  <si>
    <t>服務中心代收期款累積檔</t>
  </si>
  <si>
    <t>LA$CUXP</t>
  </si>
  <si>
    <t>客戶已提供扣繳憑單檔</t>
  </si>
  <si>
    <t>LA$DPSP</t>
  </si>
  <si>
    <t>匯款轉帳檔</t>
  </si>
  <si>
    <t>LA$DSTP</t>
  </si>
  <si>
    <t>放款平均利率計算檔</t>
  </si>
  <si>
    <t>LA$EXGP</t>
  </si>
  <si>
    <t>撥款匯款檔</t>
  </si>
  <si>
    <t>LA$FDNP</t>
  </si>
  <si>
    <t>放款資金運用概況檔</t>
  </si>
  <si>
    <t>LA$FSTP</t>
  </si>
  <si>
    <t>放款催繳處理情形檔</t>
  </si>
  <si>
    <t>LA$FTRP</t>
  </si>
  <si>
    <t>放款催收狀況檔</t>
  </si>
  <si>
    <t>LA$GDTP</t>
  </si>
  <si>
    <t>不動產押品主檔</t>
  </si>
  <si>
    <t>LA$GRPP</t>
  </si>
  <si>
    <t>放款團體戶檔</t>
  </si>
  <si>
    <t>LA$GRTP</t>
  </si>
  <si>
    <t>放款保證人檔</t>
  </si>
  <si>
    <t>LA$GSTP</t>
  </si>
  <si>
    <t>LA$GTRP</t>
  </si>
  <si>
    <t>借據押品異動檔2</t>
  </si>
  <si>
    <t>LA$HGTP</t>
  </si>
  <si>
    <t>不動產押品建物檔</t>
  </si>
  <si>
    <t>LA$INRP</t>
  </si>
  <si>
    <t>動產保險檔</t>
  </si>
  <si>
    <t>LA$INSP</t>
  </si>
  <si>
    <t>不動產押品建物火險檔</t>
  </si>
  <si>
    <t>LA$IRTP</t>
  </si>
  <si>
    <t>放款戶利率檔</t>
  </si>
  <si>
    <t>LA$JLNP</t>
  </si>
  <si>
    <t>傳票分錄檔</t>
  </si>
  <si>
    <t>LA$JORP</t>
  </si>
  <si>
    <t>核心傳票檔</t>
  </si>
  <si>
    <t>LA$LDGP</t>
  </si>
  <si>
    <t>科目日結檔</t>
  </si>
  <si>
    <t>LA$LGTP</t>
  </si>
  <si>
    <t>不動產押品土地檔</t>
  </si>
  <si>
    <t>LA$LMHP</t>
  </si>
  <si>
    <t>撥款資料歷史檔</t>
  </si>
  <si>
    <t>LA$LMSP</t>
  </si>
  <si>
    <t>撥款主檔</t>
  </si>
  <si>
    <t>LA$M05P</t>
  </si>
  <si>
    <t>銀行扣款媒體檔－郵局</t>
  </si>
  <si>
    <t>LA$M06P</t>
  </si>
  <si>
    <t>放款員工扣薪媒體檔</t>
  </si>
  <si>
    <t>LA$MBKP</t>
  </si>
  <si>
    <t>銀行扣款檔</t>
  </si>
  <si>
    <t>LA$MSLP</t>
  </si>
  <si>
    <t>放款扣薪資料檔</t>
  </si>
  <si>
    <t>LA$MSTP</t>
  </si>
  <si>
    <t>放款客戶月餘額統計檔</t>
  </si>
  <si>
    <t>LA$NRBP</t>
  </si>
  <si>
    <t>非本公司關係人親屬檔</t>
  </si>
  <si>
    <t>LA$NRCP</t>
  </si>
  <si>
    <t>非本公司關係人有關事業檔</t>
  </si>
  <si>
    <t>LA$NRTP</t>
  </si>
  <si>
    <t>非本公司關係人資料檔</t>
  </si>
  <si>
    <t>LA$OFMP</t>
  </si>
  <si>
    <t>逾期/催收月統計檔</t>
  </si>
  <si>
    <t>LA$PHGP</t>
  </si>
  <si>
    <t>建物押品公設建號檔</t>
  </si>
  <si>
    <t>LA$POIP</t>
  </si>
  <si>
    <t>滿二年郵局利率調整首筆檔</t>
  </si>
  <si>
    <t>LA$PRZP</t>
  </si>
  <si>
    <t>獎勵金發放記錄檔</t>
  </si>
  <si>
    <t>LA$QHCP</t>
  </si>
  <si>
    <t>房貸排行檔</t>
  </si>
  <si>
    <t>LA$QTAP</t>
  </si>
  <si>
    <t>房貸達成獎金發放檔</t>
  </si>
  <si>
    <t>LA$QTHP</t>
  </si>
  <si>
    <t>房貸達成獎金發放累積檔</t>
  </si>
  <si>
    <t>LA$RLBP</t>
  </si>
  <si>
    <t>關係人親屬檔</t>
  </si>
  <si>
    <t>LA$RLCP</t>
  </si>
  <si>
    <t>關係人有關事業檔</t>
  </si>
  <si>
    <t>LA$RLTP</t>
  </si>
  <si>
    <t>關係人資料檔</t>
  </si>
  <si>
    <t>LA$RSTP</t>
  </si>
  <si>
    <t>放款利率別餘額統計檔</t>
  </si>
  <si>
    <t>LA$SDOP</t>
  </si>
  <si>
    <t>放款未齊件資料檔</t>
  </si>
  <si>
    <t>LA$SGDP</t>
  </si>
  <si>
    <t>有價證券擔保品明細檔</t>
  </si>
  <si>
    <t>LA$SGTP</t>
  </si>
  <si>
    <t>有價證券押品主檔</t>
  </si>
  <si>
    <t>LA$STRP</t>
  </si>
  <si>
    <t>主管卡使用記錄檔</t>
  </si>
  <si>
    <t>LA$TRXP</t>
  </si>
  <si>
    <t>放款交易明細檔</t>
  </si>
  <si>
    <t>LA$W24P</t>
  </si>
  <si>
    <t>繳息證明單累積檔</t>
  </si>
  <si>
    <t>LADACTP</t>
  </si>
  <si>
    <t>放款歸戶（日）累積檔</t>
  </si>
  <si>
    <t>LAHGDTP</t>
  </si>
  <si>
    <t>押品LOG檔</t>
  </si>
  <si>
    <t>LAHLMSP</t>
  </si>
  <si>
    <t>額度LOG檔</t>
  </si>
  <si>
    <t>LAMACTP</t>
  </si>
  <si>
    <t>放款歸戶（月）累積檔</t>
  </si>
  <si>
    <t>LAMAPLP</t>
  </si>
  <si>
    <t>額度（月）累積檔</t>
  </si>
  <si>
    <t>LAMLMSP</t>
  </si>
  <si>
    <t>撥款（月）累積檔</t>
  </si>
  <si>
    <t>LEDUL1P</t>
  </si>
  <si>
    <t>放款Ｅ化上傳累積檔─顧客、保證人資料</t>
  </si>
  <si>
    <t>LEDUL2P</t>
  </si>
  <si>
    <t>放款Ｅ化上傳檔累積─案件申請、額度資料</t>
  </si>
  <si>
    <t>LEDUL3P</t>
  </si>
  <si>
    <t>放款Ｅ化上傳累積檔─押品主檔資料</t>
  </si>
  <si>
    <t>LEDUL4P</t>
  </si>
  <si>
    <t>放款Ｅ化上傳累積檔─押品土地資料</t>
  </si>
  <si>
    <t>LEDUL5P</t>
  </si>
  <si>
    <t>放款Ｅ化上傳累積檔─押品建物資料</t>
  </si>
  <si>
    <t>LEDUL6P</t>
  </si>
  <si>
    <t>放款Ｅ化上傳累積檔─建物火險資料</t>
  </si>
  <si>
    <t>LEDUL7P</t>
  </si>
  <si>
    <t>放款Ｅ化上傳累積檔─公設建號資料</t>
  </si>
  <si>
    <t>LEDUL8P</t>
  </si>
  <si>
    <t>放款Ｅ化上傳累積檔─晤談人員資料</t>
  </si>
  <si>
    <t>LEDUL9P</t>
  </si>
  <si>
    <t>放款Ｅ化上傳累積檔─顧客基本資料擴增檔</t>
  </si>
  <si>
    <t>LEDULAP</t>
  </si>
  <si>
    <t>放款Ｅ化上傳累積檔─ eDDA 授權資料</t>
  </si>
  <si>
    <t>LN$AA1P</t>
  </si>
  <si>
    <t>房貸換算業績每日撥款資料</t>
  </si>
  <si>
    <t>LN$AA21P</t>
  </si>
  <si>
    <t>房貸額度明細檔
（計件代碼為２）</t>
  </si>
  <si>
    <t>LN$AA2P</t>
  </si>
  <si>
    <t>房貸額度明細檔</t>
  </si>
  <si>
    <t>LN$AA4P</t>
  </si>
  <si>
    <t>房貸額度前三月累積檔</t>
  </si>
  <si>
    <t>LN$ACFP</t>
  </si>
  <si>
    <t>帳管費扣款檔</t>
  </si>
  <si>
    <t>LN$ASGP</t>
  </si>
  <si>
    <t>五類資產分類資料檔</t>
  </si>
  <si>
    <t>LN$BAFP</t>
  </si>
  <si>
    <t>火險轉催收記錄檔</t>
  </si>
  <si>
    <t>LN$BALP</t>
  </si>
  <si>
    <t>法務費轉催收記錄檔</t>
  </si>
  <si>
    <t>LN$BCMP</t>
  </si>
  <si>
    <t>單位改隸設定檔</t>
  </si>
  <si>
    <t>LN$CCFP</t>
  </si>
  <si>
    <t>風險轉換係數表</t>
  </si>
  <si>
    <t>LN$CFRP</t>
  </si>
  <si>
    <t>貸後契變手續費檔</t>
  </si>
  <si>
    <t>LN$CGTP</t>
  </si>
  <si>
    <t>動產押品車輛檔</t>
  </si>
  <si>
    <t>LN$CLGP</t>
  </si>
  <si>
    <t>顧客基本資料維護 LOG 檔</t>
  </si>
  <si>
    <t>LN$CLMP</t>
  </si>
  <si>
    <t>債權轉讓備註檔</t>
  </si>
  <si>
    <t>LN$CMDP</t>
  </si>
  <si>
    <t>火險佣金發放檔</t>
  </si>
  <si>
    <t>LN$CP2P</t>
  </si>
  <si>
    <t>企金個金車貸餘額檔 ( 隸屬單位 )</t>
  </si>
  <si>
    <t>LN$CPCP</t>
  </si>
  <si>
    <t>企金個金車貸餘額檔</t>
  </si>
  <si>
    <t>LN$CTCP</t>
  </si>
  <si>
    <t>放款內容變更備註檔</t>
  </si>
  <si>
    <t>LN$CTSP</t>
  </si>
  <si>
    <t>法院扣薪件明細檔</t>
  </si>
  <si>
    <t>LN$CTYP</t>
  </si>
  <si>
    <t>地區對照明細檔</t>
  </si>
  <si>
    <t>LN$DOCP</t>
  </si>
  <si>
    <t>放款部檔案借閱檔</t>
  </si>
  <si>
    <t>LN$DTAP</t>
  </si>
  <si>
    <t>FOR ALM 放款資料</t>
  </si>
  <si>
    <t>LN$ENDP</t>
  </si>
  <si>
    <t>清償作業明細檔</t>
  </si>
  <si>
    <t>LN$ENPP</t>
  </si>
  <si>
    <t>企金自然人檔</t>
  </si>
  <si>
    <t>LN$ESTP</t>
  </si>
  <si>
    <t>放款業務科目餘額日統計檔 2( 抓撥款檔 )</t>
  </si>
  <si>
    <t>LN$FIRP</t>
  </si>
  <si>
    <t>火險到期檔</t>
  </si>
  <si>
    <t>LN$FR1P</t>
  </si>
  <si>
    <t>火險到期單筆檔</t>
  </si>
  <si>
    <t>LN$FR2P</t>
  </si>
  <si>
    <t>火險到期多筆檔</t>
  </si>
  <si>
    <t>LN$FRBP</t>
  </si>
  <si>
    <t>出單大報表檔</t>
  </si>
  <si>
    <t>LN$FSCP</t>
  </si>
  <si>
    <t>利變目標金額檔</t>
  </si>
  <si>
    <t>LN$GRPP</t>
  </si>
  <si>
    <t>寬限條件控管繳息檔</t>
  </si>
  <si>
    <t>LN$INSPF</t>
  </si>
  <si>
    <t>火險出單失敗檔</t>
  </si>
  <si>
    <t>LN$INSPS</t>
  </si>
  <si>
    <t>火險出單成功檔</t>
  </si>
  <si>
    <t>LN$IVWP</t>
  </si>
  <si>
    <t>疑似洗錢訪談檔</t>
  </si>
  <si>
    <t>LN$JCICP</t>
  </si>
  <si>
    <t>未報送逾放明細檔</t>
  </si>
  <si>
    <t>LN$KCPP</t>
  </si>
  <si>
    <t>安心居理賠累積檔</t>
  </si>
  <si>
    <t>LN$L66P</t>
  </si>
  <si>
    <t>正確土地面積檔</t>
  </si>
  <si>
    <t>LN$LBLP</t>
  </si>
  <si>
    <t>放款餘額檔</t>
  </si>
  <si>
    <t>LN$LBVP</t>
  </si>
  <si>
    <t>利息法帳面資料檔</t>
  </si>
  <si>
    <t>LN$LG2P</t>
  </si>
  <si>
    <t>法拍費用歷史明細檔</t>
  </si>
  <si>
    <t>LN$LGDP</t>
  </si>
  <si>
    <t>違約損失率檔</t>
  </si>
  <si>
    <t>LN$LGFP</t>
  </si>
  <si>
    <t>法拍費用明細檔</t>
  </si>
  <si>
    <t>LN$LGRP</t>
  </si>
  <si>
    <t>法拍件資料檔</t>
  </si>
  <si>
    <t>LN$LIAP</t>
  </si>
  <si>
    <t>公會餘額明細檔－建商</t>
  </si>
  <si>
    <t>LN$LIBP</t>
  </si>
  <si>
    <t>公會餘額明細檔－首購</t>
  </si>
  <si>
    <t>LN$LICP</t>
  </si>
  <si>
    <t>公會餘額明細檔－首購催收戶</t>
  </si>
  <si>
    <t>LN$LIDP</t>
  </si>
  <si>
    <t>公會餘額明細檔－工業區土地</t>
  </si>
  <si>
    <t>LN$LIEP</t>
  </si>
  <si>
    <t>公會餘額明細檔－正常戶</t>
  </si>
  <si>
    <t>LN$LIFP</t>
  </si>
  <si>
    <t>公會餘額明細檔－催收戶</t>
  </si>
  <si>
    <t>LN$LIGP</t>
  </si>
  <si>
    <t>公會餘額明細檔－住宅貸款</t>
  </si>
  <si>
    <t>LN$LIHP</t>
  </si>
  <si>
    <t>公會餘額明細檔－住宅貸款催收戶</t>
  </si>
  <si>
    <t>LN$LIIP</t>
  </si>
  <si>
    <t>公會餘額明細檔－補助貸款</t>
  </si>
  <si>
    <t>LN$LIJP</t>
  </si>
  <si>
    <t>公會餘額明細檔－政府優惠貸款</t>
  </si>
  <si>
    <t>LN$LOGP</t>
  </si>
  <si>
    <t>個資查詢記錄檔</t>
  </si>
  <si>
    <t>LN$LOMP</t>
  </si>
  <si>
    <t>債協暫收累積檔</t>
  </si>
  <si>
    <t>LN$LORP</t>
  </si>
  <si>
    <t>分攤轉暫收累計檔</t>
  </si>
  <si>
    <t>LN$LOSP</t>
  </si>
  <si>
    <t>特殊客觀減損狀況檔</t>
  </si>
  <si>
    <t>LN$LSEP</t>
  </si>
  <si>
    <t>晤談人員資料檔</t>
  </si>
  <si>
    <t>LN$LSMP</t>
  </si>
  <si>
    <t>放款業務專員資料檔</t>
  </si>
  <si>
    <t>LN$LTYP</t>
  </si>
  <si>
    <t>地區類別資料檔</t>
  </si>
  <si>
    <t>LN$MLHP</t>
  </si>
  <si>
    <t>連續扣款失敗寄發歷史檔</t>
  </si>
  <si>
    <t>LN$MLRP</t>
  </si>
  <si>
    <t>撥款還款月統計檔</t>
  </si>
  <si>
    <t>LN$NBNP</t>
  </si>
  <si>
    <t>三階上線人事檔</t>
  </si>
  <si>
    <t>LN$NODP</t>
  </si>
  <si>
    <t>協議件新舊對照明細檔</t>
  </si>
  <si>
    <t>LN$NOMP</t>
  </si>
  <si>
    <t>協議件新舊對照主檔</t>
  </si>
  <si>
    <t>LN$NPLP</t>
  </si>
  <si>
    <t>NPL 資料</t>
  </si>
  <si>
    <t>LN$NPTP</t>
  </si>
  <si>
    <t>寄發書面通知書檔</t>
  </si>
  <si>
    <t>LN$OVFP</t>
  </si>
  <si>
    <t>催收火險費用明細檔</t>
  </si>
  <si>
    <t>LN$OVLP</t>
  </si>
  <si>
    <t>催收法務費用明細檔</t>
  </si>
  <si>
    <t>LN$PAYP</t>
  </si>
  <si>
    <t>退匯、抽退票傳票記錄檔</t>
  </si>
  <si>
    <t>LN$PDCP</t>
  </si>
  <si>
    <t>個人資料控管檔</t>
  </si>
  <si>
    <t>LN$PDPP</t>
  </si>
  <si>
    <t>劃撥存款檔</t>
  </si>
  <si>
    <t>LN$PRMP</t>
  </si>
  <si>
    <t>新光保費統計檔</t>
  </si>
  <si>
    <t>LN$PRNP</t>
  </si>
  <si>
    <t>新光保費檔－安心世貸</t>
  </si>
  <si>
    <t>LN$QQ3P</t>
  </si>
  <si>
    <t>92房貸額度回計檔</t>
  </si>
  <si>
    <t>LN$QQ8P</t>
  </si>
  <si>
    <t>本月房貸額度回計檔</t>
  </si>
  <si>
    <t>LN$QQQP</t>
  </si>
  <si>
    <t>房貸換算業績網頁查詢檔</t>
  </si>
  <si>
    <t>LN$STSP</t>
  </si>
  <si>
    <t>債權轉讓檔</t>
  </si>
  <si>
    <t>LN$TMXP</t>
  </si>
  <si>
    <t>郵局劃撥暫存檔</t>
  </si>
  <si>
    <t>LN$TOTP</t>
  </si>
  <si>
    <t>郵局各日劃撥總金額檔</t>
  </si>
  <si>
    <t>LN$TPRP</t>
  </si>
  <si>
    <t>暫收自動入帳明細檔</t>
  </si>
  <si>
    <t>LN$USTP</t>
  </si>
  <si>
    <t>放款通路別平均利率統計檔</t>
  </si>
  <si>
    <t>LN$W01P</t>
  </si>
  <si>
    <t>存續年期工作檔</t>
  </si>
  <si>
    <t>LN$W31P</t>
  </si>
  <si>
    <t>借款人資料 (NPL)</t>
  </si>
  <si>
    <t>LN$W32P</t>
  </si>
  <si>
    <t>保証人資料 (NPL)</t>
  </si>
  <si>
    <t>LN$W33P</t>
  </si>
  <si>
    <t>放款資料 (NPL)</t>
  </si>
  <si>
    <t>LN$W34P</t>
  </si>
  <si>
    <t>押品資料 (NPL)</t>
  </si>
  <si>
    <t>LN$W35P</t>
  </si>
  <si>
    <t>利率調整明細－批次工作檔</t>
  </si>
  <si>
    <t>LN$W36P</t>
  </si>
  <si>
    <t>定期機動特別件－利率調整</t>
  </si>
  <si>
    <t>LN$YACP</t>
  </si>
  <si>
    <t>放款人員業績計算明細檔</t>
  </si>
  <si>
    <t>LN$YG5P</t>
  </si>
  <si>
    <t>放款專員業績主檔</t>
  </si>
  <si>
    <t>LN$YG5PT</t>
  </si>
  <si>
    <t>上傳網頁資料</t>
  </si>
  <si>
    <t>LN$YG6P</t>
  </si>
  <si>
    <t>區域中心業績檔</t>
  </si>
  <si>
    <t>LN$YG6PT</t>
  </si>
  <si>
    <t>上傳網頁資料2</t>
  </si>
  <si>
    <t>LN$YG7P</t>
  </si>
  <si>
    <t>放款專員績效津貼計算</t>
  </si>
  <si>
    <t>LN$YGAP</t>
  </si>
  <si>
    <t>換算業績調整明細檔</t>
  </si>
  <si>
    <t>LN$YN1P</t>
  </si>
  <si>
    <t>購屋貸款統計檔 103 版</t>
  </si>
  <si>
    <t>LN$YN2P</t>
  </si>
  <si>
    <t>自然人第三戶及法人統計檔</t>
  </si>
  <si>
    <t>LN$YNAP</t>
  </si>
  <si>
    <t>第三戶及法人明細檔－全部</t>
  </si>
  <si>
    <t>LN$YNBP</t>
  </si>
  <si>
    <t>自然人特定地區</t>
  </si>
  <si>
    <t>LN$YNCP</t>
  </si>
  <si>
    <t>自然人第三戶－台北</t>
  </si>
  <si>
    <t>LN$YNDP</t>
  </si>
  <si>
    <t>自然人第三戶－新北</t>
  </si>
  <si>
    <t>LN$YNEP</t>
  </si>
  <si>
    <t>自然人第三戶－桃園</t>
  </si>
  <si>
    <t>LN$YNFP</t>
  </si>
  <si>
    <t>自然人特定地區－台北</t>
  </si>
  <si>
    <t>LN$YNGP</t>
  </si>
  <si>
    <t>自然人特定地區－新北</t>
  </si>
  <si>
    <t>LN$YNHP</t>
  </si>
  <si>
    <t>自然人特定地區－桃園</t>
  </si>
  <si>
    <t>LN$YNIP</t>
  </si>
  <si>
    <t>自然人第三戶－台中</t>
  </si>
  <si>
    <t>LN$YNJP</t>
  </si>
  <si>
    <t>自然人第三戶－台南</t>
  </si>
  <si>
    <t>LN$YNKP</t>
  </si>
  <si>
    <t>自然人第三戶－高雄</t>
  </si>
  <si>
    <t>LN$YNLP</t>
  </si>
  <si>
    <t>自然人第三戶－其他</t>
  </si>
  <si>
    <t>LN$YNMP</t>
  </si>
  <si>
    <t>自然人全國－台北</t>
  </si>
  <si>
    <t>LN$YNNP</t>
  </si>
  <si>
    <t>自然人全國－新北</t>
  </si>
  <si>
    <t>LN$YNOP</t>
  </si>
  <si>
    <t>自然人全國－桃園</t>
  </si>
  <si>
    <t>LN$YNPP</t>
  </si>
  <si>
    <t>自然人全國－台中</t>
  </si>
  <si>
    <t>LN$YNQP</t>
  </si>
  <si>
    <t>自然人全國－台南</t>
  </si>
  <si>
    <t>LN$YNRP</t>
  </si>
  <si>
    <t>自然人全國－高雄</t>
  </si>
  <si>
    <t>LN$YNSP</t>
  </si>
  <si>
    <t>購屋貸款明細檔－全部</t>
  </si>
  <si>
    <t>LN$YNTP</t>
  </si>
  <si>
    <t>自然人全國－其他</t>
  </si>
  <si>
    <t>LN$YNUP</t>
  </si>
  <si>
    <t>自然人全國</t>
  </si>
  <si>
    <t>LN$YNVP</t>
  </si>
  <si>
    <t>自然人第三戶</t>
  </si>
  <si>
    <t>LN$YNWP</t>
  </si>
  <si>
    <t>法人－全國</t>
  </si>
  <si>
    <t>LNACNP</t>
  </si>
  <si>
    <t>借新還舊之舊撥款序號資料檔</t>
  </si>
  <si>
    <t>LNCGTPCL</t>
  </si>
  <si>
    <t>中租動產押品車輛檔</t>
  </si>
  <si>
    <t>LNDFR1P</t>
  </si>
  <si>
    <t>火險到期單筆（日）累積檔</t>
  </si>
  <si>
    <t>LNDOCP</t>
  </si>
  <si>
    <t>帳務備忘錄明細檔</t>
  </si>
  <si>
    <t>LNH1480P</t>
  </si>
  <si>
    <t>土地貸款覆審資料檔</t>
  </si>
  <si>
    <t>LNH35P</t>
  </si>
  <si>
    <t>已核准未撥款 204 報送歷史檔</t>
  </si>
  <si>
    <t>LNIRTP</t>
  </si>
  <si>
    <t>980310  調固特利前備份利率檔－不可刪除</t>
  </si>
  <si>
    <t>LNMDLYP</t>
  </si>
  <si>
    <t>滯繳明細月累積檔</t>
  </si>
  <si>
    <t>LNMJCP</t>
  </si>
  <si>
    <t>JCIC 報送特定資料檔</t>
  </si>
  <si>
    <t>LNMLORP</t>
  </si>
  <si>
    <t>分攤轉暫收檔（上傳檔）</t>
  </si>
  <si>
    <t>LNMRVHP</t>
  </si>
  <si>
    <t>授信案件覆審月報資料累積檔</t>
  </si>
  <si>
    <t>LNMRVWP</t>
  </si>
  <si>
    <t>授信案件覆審月報資料明細檔</t>
  </si>
  <si>
    <t>LNMSLP</t>
  </si>
  <si>
    <t>放款扣薪累積檔</t>
  </si>
  <si>
    <t>LNREMP</t>
  </si>
  <si>
    <t>顧客控管警訊檔</t>
  </si>
  <si>
    <t>LNTRSP</t>
  </si>
  <si>
    <t>逾放催收移交記錄檔</t>
  </si>
  <si>
    <t>LNW1480P</t>
  </si>
  <si>
    <t>土地貸款覆審暫存檔</t>
  </si>
  <si>
    <t>LNW1531P</t>
  </si>
  <si>
    <t>債權轉讓戶轉呆金額工作檔</t>
  </si>
  <si>
    <t>LNW99X1P</t>
  </si>
  <si>
    <t>Work File for LN99X1</t>
  </si>
  <si>
    <t>LNWLCAP</t>
  </si>
  <si>
    <t>放款承諾明細工作檔２</t>
  </si>
  <si>
    <t>LNWLCTP</t>
  </si>
  <si>
    <t>放款承諾明細工作檔</t>
  </si>
  <si>
    <t>PO$AADP</t>
  </si>
  <si>
    <t>郵局扣款授權明細檔</t>
  </si>
  <si>
    <t>PO$AARP</t>
  </si>
  <si>
    <t>郵局扣款授權紀錄檔</t>
  </si>
  <si>
    <t>PO$LOGP</t>
  </si>
  <si>
    <t>郵局扣款授權異動ＬＯＧ檔</t>
  </si>
  <si>
    <t>PO$P11P</t>
  </si>
  <si>
    <t>郵局扣款授權檔－期款</t>
  </si>
  <si>
    <t>PO$P12P</t>
  </si>
  <si>
    <t>郵局扣款授權檔－火險</t>
  </si>
  <si>
    <t>PO$P21P</t>
  </si>
  <si>
    <t>郵局扣款授權提回檔－期款</t>
  </si>
  <si>
    <t>PO$P22P</t>
  </si>
  <si>
    <t>郵局扣款授權提回檔－火險 )</t>
  </si>
  <si>
    <t>TAAPNP</t>
  </si>
  <si>
    <t>聯貸帳號額度對照檔</t>
  </si>
  <si>
    <t>TABASP</t>
  </si>
  <si>
    <t>聯貸基本資料檔</t>
  </si>
  <si>
    <t>TADDTP</t>
  </si>
  <si>
    <t>聯貸清算扣款明細累積檔</t>
  </si>
  <si>
    <t>TADDUP</t>
  </si>
  <si>
    <t>更正聯貸清算扣款明細累積檔</t>
  </si>
  <si>
    <t>TAINSP</t>
  </si>
  <si>
    <t>聯貸繳息清單檔</t>
  </si>
  <si>
    <t>TAM10P</t>
  </si>
  <si>
    <t>PC-SUPPORT FOR TAM10P</t>
  </si>
  <si>
    <t>TAM11P</t>
  </si>
  <si>
    <t>台新聯貸帳務媒體檔</t>
  </si>
  <si>
    <t>TAM12P</t>
  </si>
  <si>
    <t>ＰＣ下傳聯貸清算扣款媒體檔</t>
  </si>
  <si>
    <t>TAM13P</t>
  </si>
  <si>
    <t>聯貸清算扣款媒體檔（上傳）</t>
  </si>
  <si>
    <t>TAM30P</t>
  </si>
  <si>
    <t>聯貸繳息證明暫存檔</t>
  </si>
  <si>
    <t>TAMGTP</t>
  </si>
  <si>
    <t>聯貸各交易序號二管理費檔</t>
  </si>
  <si>
    <t>TATRXP</t>
  </si>
  <si>
    <t>聯貸帳務交易明細檔</t>
  </si>
  <si>
    <t>TATTXP</t>
  </si>
  <si>
    <t>聯貸帳務交易明細筆數及金額合計檔</t>
  </si>
  <si>
    <t>TB$ACCP</t>
  </si>
  <si>
    <t>85/04/01 變更部份會計科目對照檔</t>
  </si>
  <si>
    <t>TB$ACNP</t>
  </si>
  <si>
    <t>新會計科子目對照檔</t>
  </si>
  <si>
    <t>TB$AMLP</t>
  </si>
  <si>
    <t>AML 郵件通知檔</t>
  </si>
  <si>
    <t>TB$APRP</t>
  </si>
  <si>
    <t>估價公司別對照檔</t>
  </si>
  <si>
    <t>TB$ARAP</t>
  </si>
  <si>
    <t>資料區域檔</t>
  </si>
  <si>
    <t>TB$ATDP</t>
  </si>
  <si>
    <t>科目交易對照檔</t>
  </si>
  <si>
    <t>TB$ATEP</t>
  </si>
  <si>
    <t>科目交易對照明細檔</t>
  </si>
  <si>
    <t>TB$ATFP</t>
  </si>
  <si>
    <t>科目交易對照檔（含資金來源）</t>
  </si>
  <si>
    <t>TB$BRHP</t>
  </si>
  <si>
    <t>營業單位對照檔</t>
  </si>
  <si>
    <t>TB$CDEP</t>
  </si>
  <si>
    <t>計件代碼檔</t>
  </si>
  <si>
    <t>TB$CLFP</t>
  </si>
  <si>
    <t>中租合約編號對照檔</t>
  </si>
  <si>
    <t>TB$CODP</t>
  </si>
  <si>
    <t>房貸換算業績商品</t>
  </si>
  <si>
    <t>TB$DBSP</t>
  </si>
  <si>
    <t>部區處代號名稱對照檔</t>
  </si>
  <si>
    <t>TB$DOTP</t>
  </si>
  <si>
    <t>未齊件對照檔</t>
  </si>
  <si>
    <t>TB$DPTP</t>
  </si>
  <si>
    <t>部室別對照檔</t>
  </si>
  <si>
    <t>TB$DURP</t>
  </si>
  <si>
    <t>存續年期因子對照檔</t>
  </si>
  <si>
    <t>TB$EM6P</t>
  </si>
  <si>
    <t>委外估價人員檔</t>
  </si>
  <si>
    <t>TB$EMCP</t>
  </si>
  <si>
    <t>協辦人員等級檔</t>
  </si>
  <si>
    <t>TB$EMP6</t>
  </si>
  <si>
    <t>TB$ENTP</t>
  </si>
  <si>
    <t>企金聯貸檔</t>
  </si>
  <si>
    <t>TB$FSTP</t>
  </si>
  <si>
    <t>催繳處理情形對照檔</t>
  </si>
  <si>
    <t>TB$GDRP</t>
  </si>
  <si>
    <t>押品對照檔</t>
  </si>
  <si>
    <t>TB$GRTP</t>
  </si>
  <si>
    <t>保證人關係對照檔</t>
  </si>
  <si>
    <t>TB$IRTP</t>
  </si>
  <si>
    <t>基本利率檔</t>
  </si>
  <si>
    <t>TB$ISRP</t>
  </si>
  <si>
    <t>保險公司資料檔</t>
  </si>
  <si>
    <t>TB$LACP</t>
  </si>
  <si>
    <t>所區代碼檔</t>
  </si>
  <si>
    <t>TB$LCDP</t>
  </si>
  <si>
    <t>科目明細檔</t>
  </si>
  <si>
    <t>TB$LMNP</t>
  </si>
  <si>
    <t>放款專員所屬業務部是對照檔</t>
  </si>
  <si>
    <t>TB$LNDP</t>
  </si>
  <si>
    <t>土地段小段代碼檔</t>
  </si>
  <si>
    <t>TB$LOCP</t>
  </si>
  <si>
    <t>地區別對照檔</t>
  </si>
  <si>
    <t>TB$MAPP</t>
  </si>
  <si>
    <t>新／舊戶號對照檔</t>
  </si>
  <si>
    <t>TB$OCPP</t>
  </si>
  <si>
    <t>行業別對照檔</t>
  </si>
  <si>
    <t>TB$OFMP</t>
  </si>
  <si>
    <t>放款逾期新增減少原因檔</t>
  </si>
  <si>
    <t>TB$POIP</t>
  </si>
  <si>
    <t>郵局利率檔</t>
  </si>
  <si>
    <t>TB$POPP</t>
  </si>
  <si>
    <t>行業別結構檔</t>
  </si>
  <si>
    <t>TB$SPLP</t>
  </si>
  <si>
    <t>特殊代碼說明檔</t>
  </si>
  <si>
    <t>TB$SRNP</t>
  </si>
  <si>
    <t>主管卡理由檔</t>
  </si>
  <si>
    <t>TB$STNP</t>
  </si>
  <si>
    <t>單位主管代碼檔</t>
  </si>
  <si>
    <t>TB$TBLP</t>
  </si>
  <si>
    <t>基本利率名稱對照檔</t>
  </si>
  <si>
    <t>TB$WKMP</t>
  </si>
  <si>
    <t>房貸業績工作月對照檔</t>
  </si>
  <si>
    <t>TB$YG1P</t>
  </si>
  <si>
    <t>放款課長所屬區域中心對照檔</t>
  </si>
  <si>
    <t>TB$Z6PP</t>
  </si>
  <si>
    <t>JCIC 郵遞區號對照檔</t>
  </si>
  <si>
    <t>TB$ZIPP</t>
  </si>
  <si>
    <t>郵遞區號對照檔</t>
  </si>
  <si>
    <t>TB$ZONP</t>
  </si>
  <si>
    <t>利率適用都會區碼對照檔</t>
  </si>
  <si>
    <t>TB$ZP3P</t>
  </si>
  <si>
    <t>TBHSPRP</t>
  </si>
  <si>
    <t>櫃員資料維護ＬＯＧ檔</t>
  </si>
  <si>
    <t>TBYGYMP</t>
  </si>
  <si>
    <t>業績年月對照入帳日檔</t>
  </si>
  <si>
    <t>TC$LCSP</t>
  </si>
  <si>
    <t>科目主檔 T</t>
  </si>
  <si>
    <t>TPSUBCOM</t>
  </si>
  <si>
    <t>利關人公司名稱</t>
  </si>
  <si>
    <t>LMSACN</t>
  </si>
  <si>
    <t>戶號</t>
  </si>
  <si>
    <t>N</t>
  </si>
  <si>
    <t xml:space="preserve"> </t>
  </si>
  <si>
    <t>AchAuthLog</t>
  </si>
  <si>
    <t>ACH授權記錄檔</t>
  </si>
  <si>
    <t>CustNo</t>
  </si>
  <si>
    <t/>
  </si>
  <si>
    <t>BankAuthAct</t>
  </si>
  <si>
    <t>銀扣授權帳號檔</t>
  </si>
  <si>
    <t>Status</t>
  </si>
  <si>
    <t>狀態碼</t>
  </si>
  <si>
    <t>複雜處理欄位</t>
  </si>
  <si>
    <t>LMSAPN</t>
  </si>
  <si>
    <t>額度號碼</t>
  </si>
  <si>
    <t>FacmNo</t>
  </si>
  <si>
    <t>LMSPBK</t>
  </si>
  <si>
    <t>扣款銀行</t>
  </si>
  <si>
    <t>RepayBank</t>
  </si>
  <si>
    <t>LMSPCN</t>
  </si>
  <si>
    <t>扣款帳號</t>
  </si>
  <si>
    <t>RepayAcct</t>
  </si>
  <si>
    <t>ACHCDT</t>
  </si>
  <si>
    <t>處理日期時間</t>
  </si>
  <si>
    <t>ProcessDate</t>
  </si>
  <si>
    <t>處理日期</t>
  </si>
  <si>
    <t>PropDate</t>
  </si>
  <si>
    <t>提出日期</t>
  </si>
  <si>
    <t>ProcessTime</t>
  </si>
  <si>
    <t>處理時間</t>
  </si>
  <si>
    <t>ATHFND</t>
  </si>
  <si>
    <t>核印完成日期</t>
  </si>
  <si>
    <t>StampFinishDate</t>
  </si>
  <si>
    <t>核印完成日期時間</t>
  </si>
  <si>
    <t>RetrDate</t>
  </si>
  <si>
    <t>提回日期</t>
  </si>
  <si>
    <t>ATHCOD</t>
  </si>
  <si>
    <t>授權狀態</t>
  </si>
  <si>
    <t>C</t>
  </si>
  <si>
    <t>AuthStatus</t>
  </si>
  <si>
    <t>ACHCOD</t>
  </si>
  <si>
    <t>授權方式</t>
  </si>
  <si>
    <t>AuthMeth</t>
  </si>
  <si>
    <t>ACHLAMT</t>
  </si>
  <si>
    <t>每筆扣款限額</t>
  </si>
  <si>
    <t>LimitAmt</t>
  </si>
  <si>
    <t>ACHSTS</t>
  </si>
  <si>
    <t>CRTEMP</t>
  </si>
  <si>
    <t>建立者櫃員編號</t>
  </si>
  <si>
    <t>CRDTM</t>
  </si>
  <si>
    <t>建立日期時間</t>
  </si>
  <si>
    <t>CHGEMP</t>
  </si>
  <si>
    <t>修改者櫃員編號</t>
  </si>
  <si>
    <t>CHGDTM</t>
  </si>
  <si>
    <t>修改日期時間</t>
  </si>
  <si>
    <t>LastUpdate</t>
  </si>
  <si>
    <t>UPDATE_IDENT</t>
  </si>
  <si>
    <t>CUSCDT</t>
  </si>
  <si>
    <t xml:space="preserve">建檔日期      </t>
  </si>
  <si>
    <t>AuthCreateDate</t>
  </si>
  <si>
    <t>建檔日期</t>
  </si>
  <si>
    <t xml:space="preserve">戶號          </t>
  </si>
  <si>
    <t xml:space="preserve">額度          </t>
  </si>
  <si>
    <t xml:space="preserve">扣款銀行      </t>
  </si>
  <si>
    <t xml:space="preserve">扣款帳號      </t>
  </si>
  <si>
    <t xml:space="preserve">處理日期時間  </t>
  </si>
  <si>
    <t xml:space="preserve">核印完成日期  </t>
  </si>
  <si>
    <t xml:space="preserve">授權狀態      </t>
  </si>
  <si>
    <t xml:space="preserve">授權方式      </t>
  </si>
  <si>
    <t xml:space="preserve">每筆扣款限額  </t>
  </si>
  <si>
    <t>ACHCDE</t>
  </si>
  <si>
    <t xml:space="preserve">媒體碼        </t>
  </si>
  <si>
    <t>MediaCode</t>
  </si>
  <si>
    <t>媒體碼</t>
  </si>
  <si>
    <t>CRTDTM</t>
  </si>
  <si>
    <t xml:space="preserve">建立日期時間  </t>
  </si>
  <si>
    <t>CreateDate</t>
  </si>
  <si>
    <t xml:space="preserve">修改日期時間  </t>
  </si>
  <si>
    <t xml:space="preserve"> Update/      </t>
  </si>
  <si>
    <t>TRXIDT</t>
  </si>
  <si>
    <t>入帳日期</t>
  </si>
  <si>
    <t>AchDeductMedia</t>
  </si>
  <si>
    <t>ACH扣款媒體檔</t>
  </si>
  <si>
    <t>MediaDate</t>
  </si>
  <si>
    <t>媒體日期</t>
  </si>
  <si>
    <t>MediaSeq</t>
  </si>
  <si>
    <t>媒體序號</t>
  </si>
  <si>
    <t>EntryDate</t>
  </si>
  <si>
    <t>DetailSeq</t>
  </si>
  <si>
    <t>明細序號</t>
  </si>
  <si>
    <t>BankDeductDtl</t>
  </si>
  <si>
    <t>銀行扣款明細檔</t>
  </si>
  <si>
    <t>MBKAPN</t>
  </si>
  <si>
    <t>額度</t>
  </si>
  <si>
    <t>LMSLPD</t>
  </si>
  <si>
    <t>繳息迄日</t>
  </si>
  <si>
    <t>PrevIntDate</t>
  </si>
  <si>
    <t>PayIntDate</t>
  </si>
  <si>
    <t>應繳日</t>
  </si>
  <si>
    <t>ACTACT</t>
  </si>
  <si>
    <t>科目</t>
  </si>
  <si>
    <t>AcctCode</t>
  </si>
  <si>
    <t>MediaKind</t>
  </si>
  <si>
    <t>媒體別</t>
  </si>
  <si>
    <t>RepayAcctNo</t>
  </si>
  <si>
    <t>MBKAMT</t>
  </si>
  <si>
    <t>扣款金額</t>
  </si>
  <si>
    <t>RepayAmt</t>
  </si>
  <si>
    <t>扣款金額,還款金額</t>
  </si>
  <si>
    <t>MBKRSN</t>
  </si>
  <si>
    <t>扣款失敗原因</t>
  </si>
  <si>
    <t>ReturnCode</t>
  </si>
  <si>
    <t>退件理由代號</t>
  </si>
  <si>
    <t>BatchNo</t>
  </si>
  <si>
    <t>批號</t>
  </si>
  <si>
    <t>回應代碼</t>
  </si>
  <si>
    <t>TRXDAT</t>
  </si>
  <si>
    <t>會計日期</t>
  </si>
  <si>
    <t>AcDate</t>
  </si>
  <si>
    <t>TRXNMT</t>
  </si>
  <si>
    <t>交易序號</t>
  </si>
  <si>
    <t>TitaTxtNo</t>
  </si>
  <si>
    <t>TRXISD</t>
  </si>
  <si>
    <t>計息起日</t>
  </si>
  <si>
    <t>IntStartDate</t>
  </si>
  <si>
    <t>TRXIED</t>
  </si>
  <si>
    <t>計息迄日</t>
  </si>
  <si>
    <t>IntEndDate</t>
  </si>
  <si>
    <t>DPSATC</t>
  </si>
  <si>
    <t>存摺代號</t>
  </si>
  <si>
    <t>DepCode</t>
  </si>
  <si>
    <t>BSTBTN</t>
  </si>
  <si>
    <t>批次號碼</t>
  </si>
  <si>
    <t>MBKCDE</t>
  </si>
  <si>
    <t>MAKTRX</t>
  </si>
  <si>
    <t>ACH入帳扣款別</t>
  </si>
  <si>
    <t>RepayType</t>
  </si>
  <si>
    <t>還款類別</t>
  </si>
  <si>
    <t>AchRepayCode</t>
  </si>
  <si>
    <t>入帳扣款別</t>
  </si>
  <si>
    <t>LMSPRL</t>
  </si>
  <si>
    <t>與借款人關係</t>
  </si>
  <si>
    <t>RelationCode</t>
  </si>
  <si>
    <t>LMSPAN</t>
  </si>
  <si>
    <t>帳戶戶名</t>
  </si>
  <si>
    <t>RelCustName</t>
  </si>
  <si>
    <t>第三人帳戶戶名</t>
  </si>
  <si>
    <t>LMSPID</t>
  </si>
  <si>
    <t>身分證字號</t>
  </si>
  <si>
    <t>RelCustId</t>
  </si>
  <si>
    <t>第三人身分證字號</t>
  </si>
  <si>
    <t>LMSPER</t>
  </si>
  <si>
    <t>錯誤註記</t>
  </si>
  <si>
    <t>最後更新日期時間</t>
  </si>
  <si>
    <t xml:space="preserve">扣款帳號  </t>
  </si>
  <si>
    <t xml:space="preserve">戶號      </t>
  </si>
  <si>
    <t>CUSNA1WK</t>
  </si>
  <si>
    <t xml:space="preserve">名稱      </t>
  </si>
  <si>
    <t>W08AM1</t>
  </si>
  <si>
    <t xml:space="preserve">總金額    </t>
  </si>
  <si>
    <t>CUSTL1</t>
  </si>
  <si>
    <t>聯絡電話 1</t>
  </si>
  <si>
    <t>CUSNA4</t>
  </si>
  <si>
    <t>聯絡人姓名</t>
  </si>
  <si>
    <t>LMSLPDWK</t>
  </si>
  <si>
    <t xml:space="preserve">繳息迄日  </t>
  </si>
  <si>
    <t>LMSLLDFRM</t>
  </si>
  <si>
    <t xml:space="preserve">撥款日期  </t>
  </si>
  <si>
    <t>EMPNAM</t>
  </si>
  <si>
    <t xml:space="preserve">員工姓名  </t>
  </si>
  <si>
    <t xml:space="preserve"> Update/  </t>
  </si>
  <si>
    <t>SPRSID</t>
  </si>
  <si>
    <t xml:space="preserve">櫃員        </t>
  </si>
  <si>
    <t>SPRNAM</t>
  </si>
  <si>
    <t xml:space="preserve">櫃員姓名    </t>
  </si>
  <si>
    <t>ACTION</t>
  </si>
  <si>
    <t xml:space="preserve">動作        </t>
  </si>
  <si>
    <t>BCHDTM</t>
  </si>
  <si>
    <t>批次日期時間</t>
  </si>
  <si>
    <t>SYSMNM</t>
  </si>
  <si>
    <t xml:space="preserve">系統名稱    </t>
  </si>
  <si>
    <t>SRVRIP</t>
  </si>
  <si>
    <t xml:space="preserve">伺服器 IP   </t>
  </si>
  <si>
    <t>SRVRNM</t>
  </si>
  <si>
    <t xml:space="preserve">伺服器名稱  </t>
  </si>
  <si>
    <t>FUNCDESC</t>
  </si>
  <si>
    <t>Function Description</t>
  </si>
  <si>
    <t>PROGNM</t>
  </si>
  <si>
    <t xml:space="preserve">程式名稱    </t>
  </si>
  <si>
    <t>IVALUE</t>
  </si>
  <si>
    <t xml:space="preserve">輸入的參數  </t>
  </si>
  <si>
    <t>ERSULT</t>
  </si>
  <si>
    <t xml:space="preserve">執行結果    </t>
  </si>
  <si>
    <t xml:space="preserve">Update/Identifier </t>
  </si>
  <si>
    <t>CD$CPD</t>
  </si>
  <si>
    <t>公司</t>
  </si>
  <si>
    <t>CD$CNM</t>
  </si>
  <si>
    <t>公司名稱</t>
  </si>
  <si>
    <t>CD$CAN</t>
  </si>
  <si>
    <t>公司簡稱</t>
  </si>
  <si>
    <t>CD$CA1</t>
  </si>
  <si>
    <t>公司地址</t>
  </si>
  <si>
    <t>CD$CA2</t>
  </si>
  <si>
    <t>CD$CA3</t>
  </si>
  <si>
    <t>CD$SPR</t>
  </si>
  <si>
    <t>公司負責人</t>
  </si>
  <si>
    <t>CD$CUR</t>
  </si>
  <si>
    <t>幣別</t>
  </si>
  <si>
    <t>CD$UIN</t>
  </si>
  <si>
    <t>統一編號</t>
  </si>
  <si>
    <t>CD$BTN</t>
  </si>
  <si>
    <t>營業證號</t>
  </si>
  <si>
    <t>CD$FTN</t>
  </si>
  <si>
    <t>工廠登記證號</t>
  </si>
  <si>
    <t>CD$TEL</t>
  </si>
  <si>
    <t>電話號碼</t>
  </si>
  <si>
    <t>CD$FAX</t>
  </si>
  <si>
    <t>傳真號碼</t>
  </si>
  <si>
    <t>CD$TLX</t>
  </si>
  <si>
    <t>電傳號碼</t>
  </si>
  <si>
    <t>CD$ZIP</t>
  </si>
  <si>
    <t>郵遞區號</t>
  </si>
  <si>
    <t>CD$GTX</t>
  </si>
  <si>
    <t>貨物稅編號</t>
  </si>
  <si>
    <t>CD$BTX</t>
  </si>
  <si>
    <t>保稅編號</t>
  </si>
  <si>
    <t>CD$T1C</t>
  </si>
  <si>
    <t>其他特許證1</t>
  </si>
  <si>
    <t>CD$T2C</t>
  </si>
  <si>
    <t>其他特許證2</t>
  </si>
  <si>
    <t>CD$T3C</t>
  </si>
  <si>
    <t>其他特許證3</t>
  </si>
  <si>
    <t>CD$T4C</t>
  </si>
  <si>
    <t>其他特許證4</t>
  </si>
  <si>
    <t>CD$CBN</t>
  </si>
  <si>
    <t>合併公司碼</t>
  </si>
  <si>
    <t>CD$YER</t>
  </si>
  <si>
    <t>會計年度</t>
  </si>
  <si>
    <t>CD$CAL</t>
  </si>
  <si>
    <t>使用特別曆</t>
  </si>
  <si>
    <t>CD$YDF</t>
  </si>
  <si>
    <t>歷年差</t>
  </si>
  <si>
    <t>BSTBRH</t>
  </si>
  <si>
    <t>營業單位</t>
  </si>
  <si>
    <t>BSTDAT</t>
  </si>
  <si>
    <t>BSTTRN</t>
  </si>
  <si>
    <t>BSTVBN</t>
  </si>
  <si>
    <t>傳票批號</t>
  </si>
  <si>
    <t>EXGASQ</t>
  </si>
  <si>
    <t>匯款單編號</t>
  </si>
  <si>
    <t>LOGSEQ</t>
  </si>
  <si>
    <t>記錄序號</t>
  </si>
  <si>
    <t>CUSBRH</t>
  </si>
  <si>
    <t xml:space="preserve">單位別        </t>
  </si>
  <si>
    <t>CUSID1</t>
  </si>
  <si>
    <t xml:space="preserve">統一編號      </t>
  </si>
  <si>
    <t>CUSENM</t>
  </si>
  <si>
    <t xml:space="preserve">英文姓名      </t>
  </si>
  <si>
    <t>CustMain</t>
  </si>
  <si>
    <t>客戶資料主檔</t>
  </si>
  <si>
    <t>EName</t>
  </si>
  <si>
    <t>英文姓名</t>
  </si>
  <si>
    <t>CUSEDU</t>
  </si>
  <si>
    <t xml:space="preserve">教育程度代號  </t>
  </si>
  <si>
    <t>EduCode</t>
  </si>
  <si>
    <t>教育程度代號</t>
  </si>
  <si>
    <t>CUSHOU</t>
  </si>
  <si>
    <t xml:space="preserve">自有住宅有無  </t>
  </si>
  <si>
    <t>OwnedHome</t>
  </si>
  <si>
    <t>自有住宅有無</t>
  </si>
  <si>
    <t>CUSWCM</t>
  </si>
  <si>
    <t xml:space="preserve">任職機構名稱  </t>
  </si>
  <si>
    <t>CurrCompName</t>
  </si>
  <si>
    <t>任職機構名稱</t>
  </si>
  <si>
    <t>CUSWID</t>
  </si>
  <si>
    <t xml:space="preserve">任職機構統編  </t>
  </si>
  <si>
    <t>CurrCompId</t>
  </si>
  <si>
    <t>任職機構統編</t>
  </si>
  <si>
    <t>CUSWTL</t>
  </si>
  <si>
    <t xml:space="preserve">任職機構電話  </t>
  </si>
  <si>
    <t>CurrCompTel</t>
  </si>
  <si>
    <t>任職機構電話</t>
  </si>
  <si>
    <t>CUSTIT</t>
  </si>
  <si>
    <t xml:space="preserve">職位名稱      </t>
  </si>
  <si>
    <t>JobTitle</t>
  </si>
  <si>
    <t>職位名稱</t>
  </si>
  <si>
    <t>CUSSVY</t>
  </si>
  <si>
    <t xml:space="preserve">服務年資      </t>
  </si>
  <si>
    <t>JobTenure</t>
  </si>
  <si>
    <t>服務年資</t>
  </si>
  <si>
    <t>CUSYIN</t>
  </si>
  <si>
    <t xml:space="preserve">年收入        </t>
  </si>
  <si>
    <t>IncomeOfYearly</t>
  </si>
  <si>
    <t>年收入</t>
  </si>
  <si>
    <t>CUSIYM</t>
  </si>
  <si>
    <t>年收入資料年月</t>
  </si>
  <si>
    <t>IncomeDataDate</t>
  </si>
  <si>
    <t>CUSNAT</t>
  </si>
  <si>
    <t xml:space="preserve">國籍          </t>
  </si>
  <si>
    <t>NationalityCode</t>
  </si>
  <si>
    <t>自然人:出生地國籍/法人:註冊地國籍</t>
  </si>
  <si>
    <t>CUSPNO</t>
  </si>
  <si>
    <t xml:space="preserve">護照號碼      </t>
  </si>
  <si>
    <t>PassportNo</t>
  </si>
  <si>
    <t>護照號碼</t>
  </si>
  <si>
    <t>AMLOCD</t>
  </si>
  <si>
    <t>AML 職業別</t>
  </si>
  <si>
    <t>AMLJobCode</t>
  </si>
  <si>
    <t>AML職業別</t>
  </si>
  <si>
    <t>AMLOTP</t>
  </si>
  <si>
    <t xml:space="preserve">AML 組織   </t>
  </si>
  <si>
    <t>AMLGroup</t>
  </si>
  <si>
    <t>AML組織</t>
  </si>
  <si>
    <t>CUSNA8</t>
  </si>
  <si>
    <t xml:space="preserve"> 原住民姓名</t>
  </si>
  <si>
    <t xml:space="preserve">  Update/  </t>
  </si>
  <si>
    <t>單位別</t>
  </si>
  <si>
    <t>BranchNo</t>
  </si>
  <si>
    <t>CUSCIF</t>
  </si>
  <si>
    <t>CIF KEY</t>
  </si>
  <si>
    <t>PostDeductMedia</t>
  </si>
  <si>
    <t>郵局扣款媒體檔</t>
  </si>
  <si>
    <t>PostUserNo</t>
  </si>
  <si>
    <t>用戶編號</t>
  </si>
  <si>
    <t>CustId</t>
  </si>
  <si>
    <t>身份證字號/統一編號</t>
  </si>
  <si>
    <t>Sex</t>
  </si>
  <si>
    <t>性別</t>
  </si>
  <si>
    <t>CuscCd</t>
  </si>
  <si>
    <t>身份別</t>
  </si>
  <si>
    <t>LoanBorMain</t>
  </si>
  <si>
    <t>放款主檔</t>
  </si>
  <si>
    <t>RelationGender</t>
  </si>
  <si>
    <t>第三人性別</t>
  </si>
  <si>
    <t>CUSER1</t>
  </si>
  <si>
    <t>註記</t>
  </si>
  <si>
    <t>CUSNA1</t>
  </si>
  <si>
    <t>CustName</t>
  </si>
  <si>
    <t>戶名/公司名稱</t>
  </si>
  <si>
    <t>CUSNA5</t>
  </si>
  <si>
    <t>公司名稱1</t>
  </si>
  <si>
    <t>CUSID2</t>
  </si>
  <si>
    <t>負責人身分證</t>
  </si>
  <si>
    <t>SpouseId</t>
  </si>
  <si>
    <t>配偶身份證號/負責人身分證</t>
  </si>
  <si>
    <t>CUSER2</t>
  </si>
  <si>
    <t>CUSNA2</t>
  </si>
  <si>
    <t>負責人姓名</t>
  </si>
  <si>
    <t>SpouseName</t>
  </si>
  <si>
    <t>配偶姓名/負責人姓名</t>
  </si>
  <si>
    <t>CUSBDT</t>
  </si>
  <si>
    <t>設立日期</t>
  </si>
  <si>
    <t>Birthday</t>
  </si>
  <si>
    <t>出生年月日/設立日期</t>
  </si>
  <si>
    <t>RelationBirthday</t>
  </si>
  <si>
    <t>第三人生日</t>
  </si>
  <si>
    <t>CUSGRP</t>
  </si>
  <si>
    <t>關聯戶代號</t>
  </si>
  <si>
    <t>CUSCCD</t>
  </si>
  <si>
    <t>戶別</t>
  </si>
  <si>
    <t>FacMain</t>
  </si>
  <si>
    <t>RuleCode</t>
  </si>
  <si>
    <t>規定管制代碼</t>
  </si>
  <si>
    <t>CUSECD</t>
  </si>
  <si>
    <t>客戶別</t>
  </si>
  <si>
    <t>CustTypeCode</t>
  </si>
  <si>
    <t>CUSEMP</t>
  </si>
  <si>
    <t>員工代號</t>
  </si>
  <si>
    <t>EmpNo</t>
  </si>
  <si>
    <t>CUS15S</t>
  </si>
  <si>
    <t>15日薪</t>
  </si>
  <si>
    <t>CUSOCD</t>
  </si>
  <si>
    <t>行業別</t>
  </si>
  <si>
    <t>IndustryCode</t>
  </si>
  <si>
    <t>CUSSEX</t>
  </si>
  <si>
    <t>CUSADA</t>
  </si>
  <si>
    <t>RegRoad</t>
  </si>
  <si>
    <t>戶籍-路名</t>
  </si>
  <si>
    <t>CUSADB</t>
  </si>
  <si>
    <t>CUSZPA</t>
  </si>
  <si>
    <t>RegZip3</t>
  </si>
  <si>
    <t>戶籍-郵遞區號前三碼</t>
  </si>
  <si>
    <t>RegZip2</t>
  </si>
  <si>
    <t>戶籍-郵遞區號後三碼</t>
  </si>
  <si>
    <t>CUSTLA</t>
  </si>
  <si>
    <t>電話</t>
  </si>
  <si>
    <t>CUSAD1</t>
  </si>
  <si>
    <t>通訊地址</t>
  </si>
  <si>
    <t>CurrRoad</t>
  </si>
  <si>
    <t>通訊-路名</t>
  </si>
  <si>
    <t>CUSAD2</t>
  </si>
  <si>
    <t>CUSZP1</t>
  </si>
  <si>
    <t>CurrZip3</t>
  </si>
  <si>
    <t>通訊-郵遞區號前三碼</t>
  </si>
  <si>
    <t>CurrZip2</t>
  </si>
  <si>
    <t>通訊-郵遞區號後三碼</t>
  </si>
  <si>
    <t>聯絡電話1</t>
  </si>
  <si>
    <t>CUSTL2</t>
  </si>
  <si>
    <t>聯絡電話2</t>
  </si>
  <si>
    <t>CUSTL3</t>
  </si>
  <si>
    <t>聯絡電話3</t>
  </si>
  <si>
    <t>CUSTL4</t>
  </si>
  <si>
    <t>聯絡電話4</t>
  </si>
  <si>
    <t>CUSFX1</t>
  </si>
  <si>
    <t>傳真</t>
  </si>
  <si>
    <t>CUSBBC</t>
  </si>
  <si>
    <t>B.B.CALL</t>
  </si>
  <si>
    <t>CUSEM1</t>
  </si>
  <si>
    <t>授信</t>
  </si>
  <si>
    <t>CUSEM2</t>
  </si>
  <si>
    <t>放款專員</t>
  </si>
  <si>
    <t>BusinessOfficer</t>
  </si>
  <si>
    <t>房貸專員/企金人員</t>
  </si>
  <si>
    <t>BCMRGN</t>
  </si>
  <si>
    <t>駐區</t>
  </si>
  <si>
    <t>CUSEM3</t>
  </si>
  <si>
    <t>介紹人</t>
  </si>
  <si>
    <t>Introducer</t>
  </si>
  <si>
    <t>CUSEM4</t>
  </si>
  <si>
    <t>督辦</t>
  </si>
  <si>
    <t>建檔日期時間</t>
  </si>
  <si>
    <t>CUSMDT</t>
  </si>
  <si>
    <t>最後變更日期</t>
  </si>
  <si>
    <t>CUSSTN</t>
  </si>
  <si>
    <t>站別</t>
  </si>
  <si>
    <t>Station</t>
  </si>
  <si>
    <t>ALWINQ</t>
  </si>
  <si>
    <t>開放查詢</t>
  </si>
  <si>
    <t>AllowInquire</t>
  </si>
  <si>
    <t>CUSEM6</t>
  </si>
  <si>
    <t>估價</t>
  </si>
  <si>
    <t>CUSENT</t>
  </si>
  <si>
    <t>企金別</t>
  </si>
  <si>
    <t>EntCode</t>
  </si>
  <si>
    <t>CUSMKT</t>
  </si>
  <si>
    <t>交互運用</t>
  </si>
  <si>
    <t>CUSMKU</t>
  </si>
  <si>
    <t>CustCross</t>
  </si>
  <si>
    <t>客戶交互運用檔</t>
  </si>
  <si>
    <t>CrossUse</t>
  </si>
  <si>
    <t>CUSMAL</t>
  </si>
  <si>
    <t>Email</t>
  </si>
  <si>
    <t>EmailAddress</t>
  </si>
  <si>
    <t>CUSNOT</t>
  </si>
  <si>
    <t>利率調整通知方式代碼</t>
  </si>
  <si>
    <t>RateAdjNoticeCode</t>
  </si>
  <si>
    <t>利率調整通知</t>
  </si>
  <si>
    <t>UPDATE_ENT</t>
  </si>
  <si>
    <t xml:space="preserve">單位別  </t>
  </si>
  <si>
    <t xml:space="preserve">CIF KEY  </t>
  </si>
  <si>
    <t xml:space="preserve">戶號    </t>
  </si>
  <si>
    <t xml:space="preserve">統一編號    </t>
  </si>
  <si>
    <t xml:space="preserve">註記        </t>
  </si>
  <si>
    <t xml:space="preserve">公司名稱    </t>
  </si>
  <si>
    <t xml:space="preserve">公司名稱１  </t>
  </si>
  <si>
    <t>負責人身份證</t>
  </si>
  <si>
    <t xml:space="preserve">負責人姓名  </t>
  </si>
  <si>
    <t xml:space="preserve">聯絡人姓名  </t>
  </si>
  <si>
    <t xml:space="preserve">設立日期    </t>
  </si>
  <si>
    <t xml:space="preserve">戶號        </t>
  </si>
  <si>
    <t xml:space="preserve">關聯戶代號  </t>
  </si>
  <si>
    <t xml:space="preserve">戶別        </t>
  </si>
  <si>
    <t xml:space="preserve">客戶別      </t>
  </si>
  <si>
    <t xml:space="preserve">員工代號    </t>
  </si>
  <si>
    <t xml:space="preserve">15 日薪   </t>
  </si>
  <si>
    <t xml:space="preserve">行業別    </t>
  </si>
  <si>
    <t xml:space="preserve">性別      </t>
  </si>
  <si>
    <t xml:space="preserve">公司地址  </t>
  </si>
  <si>
    <t xml:space="preserve">郵遞區號  </t>
  </si>
  <si>
    <t xml:space="preserve">電話      </t>
  </si>
  <si>
    <t xml:space="preserve">通訊地址  </t>
  </si>
  <si>
    <t>聯絡電話 2</t>
  </si>
  <si>
    <t>聯絡電話 3</t>
  </si>
  <si>
    <t>聯絡電話 4</t>
  </si>
  <si>
    <t xml:space="preserve">傳真      </t>
  </si>
  <si>
    <t xml:space="preserve">B.B.CALL </t>
  </si>
  <si>
    <t xml:space="preserve">授信        </t>
  </si>
  <si>
    <t xml:space="preserve">放款專員    </t>
  </si>
  <si>
    <t xml:space="preserve">駐區        </t>
  </si>
  <si>
    <t xml:space="preserve">介紹人      </t>
  </si>
  <si>
    <t xml:space="preserve">督辦        </t>
  </si>
  <si>
    <t xml:space="preserve">建檔日期    </t>
  </si>
  <si>
    <t xml:space="preserve">站別        </t>
  </si>
  <si>
    <t xml:space="preserve">開放查詢    </t>
  </si>
  <si>
    <t xml:space="preserve">估價        </t>
  </si>
  <si>
    <t xml:space="preserve">企金別      </t>
  </si>
  <si>
    <t>STKNO1</t>
  </si>
  <si>
    <t>股票代號一</t>
  </si>
  <si>
    <t>STKNO2</t>
  </si>
  <si>
    <t>股票代號二</t>
  </si>
  <si>
    <t>ALWINV</t>
  </si>
  <si>
    <t>保險業是否允許投資</t>
  </si>
  <si>
    <t>STKKJ</t>
  </si>
  <si>
    <t>股票名稱</t>
  </si>
  <si>
    <t>TRXJAC</t>
  </si>
  <si>
    <t>子目</t>
  </si>
  <si>
    <t>ACSPRD</t>
  </si>
  <si>
    <t>期限區分</t>
  </si>
  <si>
    <t>ACSUPR</t>
  </si>
  <si>
    <t>期限上限</t>
  </si>
  <si>
    <t>ACSLPR</t>
  </si>
  <si>
    <t>期限下限</t>
  </si>
  <si>
    <t>ACSFST</t>
  </si>
  <si>
    <t>首次調整利率</t>
  </si>
  <si>
    <t>CUSBRN</t>
  </si>
  <si>
    <t>APLAPN</t>
  </si>
  <si>
    <t>最終額度編號</t>
  </si>
  <si>
    <t>LMSLPN</t>
  </si>
  <si>
    <t>欠繳本金</t>
  </si>
  <si>
    <t>LMSLIN</t>
  </si>
  <si>
    <t>欠繳利息</t>
  </si>
  <si>
    <t>LMSLBC</t>
  </si>
  <si>
    <t>欠繳違約金</t>
  </si>
  <si>
    <t>LMSTOH</t>
  </si>
  <si>
    <t>暫收-支票</t>
  </si>
  <si>
    <t>LMSTOA</t>
  </si>
  <si>
    <t>暫收-非支票</t>
  </si>
  <si>
    <t>LMSRSN</t>
  </si>
  <si>
    <t>暫收原因</t>
  </si>
  <si>
    <t>LMSRSC</t>
  </si>
  <si>
    <t>暫收來源</t>
  </si>
  <si>
    <t>ACTFSC</t>
  </si>
  <si>
    <t>資金來源</t>
  </si>
  <si>
    <t>AcDetail</t>
  </si>
  <si>
    <t>會計帳務明細檔</t>
  </si>
  <si>
    <t>AcSubBookCode</t>
  </si>
  <si>
    <t>區隔帳冊</t>
  </si>
  <si>
    <t>AcReceivable</t>
  </si>
  <si>
    <t>會計銷帳檔</t>
  </si>
  <si>
    <t>MonthlyFacBal</t>
  </si>
  <si>
    <t>額度月報工作檔</t>
  </si>
  <si>
    <t>MonthlyLoanBal</t>
  </si>
  <si>
    <t>每月放款餘額檔</t>
  </si>
  <si>
    <t>借款人戶號</t>
  </si>
  <si>
    <t>PostAuthLog</t>
  </si>
  <si>
    <t>郵局授權記錄檔</t>
  </si>
  <si>
    <t>LastFacmNo</t>
  </si>
  <si>
    <t>已編額度編號</t>
  </si>
  <si>
    <t>額度編號</t>
  </si>
  <si>
    <t>APLNUM</t>
  </si>
  <si>
    <t>核准號碼</t>
  </si>
  <si>
    <t>ApplNo</t>
  </si>
  <si>
    <t>核准科目</t>
  </si>
  <si>
    <t>IntCalcCode</t>
  </si>
  <si>
    <t>計息方式</t>
  </si>
  <si>
    <t>APLLSQ</t>
  </si>
  <si>
    <t>最終序號</t>
  </si>
  <si>
    <t>APLCNT</t>
  </si>
  <si>
    <t>撥款筆數</t>
  </si>
  <si>
    <t>APLPAM</t>
  </si>
  <si>
    <t>核准額度</t>
  </si>
  <si>
    <t>LineAmt</t>
  </si>
  <si>
    <t>APLLAM</t>
  </si>
  <si>
    <t>貸出金額</t>
  </si>
  <si>
    <t>FacClose</t>
  </si>
  <si>
    <t>清償作業檔</t>
  </si>
  <si>
    <t>FunCode</t>
  </si>
  <si>
    <t>作業功能</t>
  </si>
  <si>
    <t>CloseDate</t>
  </si>
  <si>
    <t>結案日期(入帳日期)</t>
  </si>
  <si>
    <t>UtilAmt</t>
  </si>
  <si>
    <t>貸出金額(放款餘額)</t>
  </si>
  <si>
    <t>APLUAM</t>
  </si>
  <si>
    <t>已用額度</t>
  </si>
  <si>
    <t>APLRAT</t>
  </si>
  <si>
    <t>核准利率</t>
  </si>
  <si>
    <t>ApproveRate</t>
  </si>
  <si>
    <t>StoreRate</t>
  </si>
  <si>
    <t>實際計息利率</t>
  </si>
  <si>
    <t>GDRID1</t>
  </si>
  <si>
    <t>代號1</t>
  </si>
  <si>
    <t>GDRID2</t>
  </si>
  <si>
    <t>代號2</t>
  </si>
  <si>
    <t>GDRNUM</t>
  </si>
  <si>
    <t>押品號碼</t>
  </si>
  <si>
    <t>APLYER</t>
  </si>
  <si>
    <t>貸款期間-年</t>
  </si>
  <si>
    <t>LoanTermYy</t>
  </si>
  <si>
    <t>貸款期間年</t>
  </si>
  <si>
    <t>APLMON</t>
  </si>
  <si>
    <t>貸款期間-月</t>
  </si>
  <si>
    <t>LoanTermMm</t>
  </si>
  <si>
    <t>貸款期間月</t>
  </si>
  <si>
    <t>APLDAY</t>
  </si>
  <si>
    <t>貸款期間-日</t>
  </si>
  <si>
    <t>LoanTermDd</t>
  </si>
  <si>
    <t>貸款期間日</t>
  </si>
  <si>
    <t>APLSDT</t>
  </si>
  <si>
    <t>額度設定日</t>
  </si>
  <si>
    <t>APLADT</t>
  </si>
  <si>
    <t>動支期限</t>
  </si>
  <si>
    <t>UtilDeadline</t>
  </si>
  <si>
    <t>APLDLD</t>
  </si>
  <si>
    <t>額度到期日</t>
  </si>
  <si>
    <t>MaturityDate</t>
  </si>
  <si>
    <t>到期日</t>
  </si>
  <si>
    <t>APLUSG</t>
  </si>
  <si>
    <t>用途別</t>
  </si>
  <si>
    <t>UsageCode</t>
  </si>
  <si>
    <t>資金用途別</t>
  </si>
  <si>
    <t>IRTBCD</t>
  </si>
  <si>
    <t>基本利率代碼</t>
  </si>
  <si>
    <t>ProdNo</t>
  </si>
  <si>
    <t>商品代碼</t>
  </si>
  <si>
    <t>FacProd</t>
  </si>
  <si>
    <t>商品參數主檔</t>
  </si>
  <si>
    <t>EnterpriseFg</t>
  </si>
  <si>
    <t>企金可使用記號</t>
  </si>
  <si>
    <t>AILIRT</t>
  </si>
  <si>
    <t>利率區分</t>
  </si>
  <si>
    <t>RateCode</t>
  </si>
  <si>
    <t>IRTMSC</t>
  </si>
  <si>
    <t>利率調整週期</t>
  </si>
  <si>
    <t>RateAdjFreq</t>
  </si>
  <si>
    <t>利率調整週期(月)</t>
  </si>
  <si>
    <t>IRTFSC</t>
  </si>
  <si>
    <t>首次調整週期</t>
  </si>
  <si>
    <t>FirstRateAdjFreq</t>
  </si>
  <si>
    <t>首次利率調整週期(月)</t>
  </si>
  <si>
    <t>APLPCD</t>
  </si>
  <si>
    <t>攤還額異動碼</t>
  </si>
  <si>
    <t>ExtraRepayCode</t>
  </si>
  <si>
    <t>LMSPSC</t>
  </si>
  <si>
    <t>還本週期</t>
  </si>
  <si>
    <t>RepayFreq</t>
  </si>
  <si>
    <t>APLRCD</t>
  </si>
  <si>
    <t>循環動用</t>
  </si>
  <si>
    <t>UtilBal</t>
  </si>
  <si>
    <t>已動用額度餘額</t>
  </si>
  <si>
    <t>RecycleCode</t>
  </si>
  <si>
    <t>APLRDT</t>
  </si>
  <si>
    <t>循環動用期限</t>
  </si>
  <si>
    <t>RecycleDeadline</t>
  </si>
  <si>
    <t>APLITX</t>
  </si>
  <si>
    <t>代徵所得稅</t>
  </si>
  <si>
    <t>IncomeTaxFlag</t>
  </si>
  <si>
    <t>代繳所得稅</t>
  </si>
  <si>
    <t>APLPYF</t>
  </si>
  <si>
    <t>代償碼</t>
  </si>
  <si>
    <t>CompensateFlag</t>
  </si>
  <si>
    <t>LMSRTP</t>
  </si>
  <si>
    <t>攤還方式</t>
  </si>
  <si>
    <t>AmortizedCode</t>
  </si>
  <si>
    <t>LMSGPT</t>
  </si>
  <si>
    <t>寬限總月數</t>
  </si>
  <si>
    <t>GracePeriod</t>
  </si>
  <si>
    <t>LMSPYS</t>
  </si>
  <si>
    <t>繳款方式</t>
  </si>
  <si>
    <t>RepayCode</t>
  </si>
  <si>
    <t>AuthType</t>
  </si>
  <si>
    <t>授權類別</t>
  </si>
  <si>
    <t>POSCDE</t>
  </si>
  <si>
    <t>郵局存款別</t>
  </si>
  <si>
    <t>PostDepCode</t>
  </si>
  <si>
    <t>PostCode</t>
  </si>
  <si>
    <t>帳戶別</t>
  </si>
  <si>
    <t>LMSISC</t>
  </si>
  <si>
    <t>繳息週期</t>
  </si>
  <si>
    <t>PayIntFreq</t>
  </si>
  <si>
    <t>APLPSN</t>
  </si>
  <si>
    <t>提前清償原因</t>
  </si>
  <si>
    <t>AdvanceCloseCode</t>
  </si>
  <si>
    <t>APLPAC</t>
  </si>
  <si>
    <t>違約適用方式</t>
  </si>
  <si>
    <t>APLPAT</t>
  </si>
  <si>
    <t>違約率-金額</t>
  </si>
  <si>
    <t>APLPAN</t>
  </si>
  <si>
    <t>違約率-月數</t>
  </si>
  <si>
    <t>APLPMN</t>
  </si>
  <si>
    <t>違約還款月數</t>
  </si>
  <si>
    <t>APLPMT</t>
  </si>
  <si>
    <t>前段月數</t>
  </si>
  <si>
    <t>APLNMN</t>
  </si>
  <si>
    <t>違約未到月數</t>
  </si>
  <si>
    <t>CreditOfficer</t>
  </si>
  <si>
    <t>CUSRGN</t>
  </si>
  <si>
    <t>區部</t>
  </si>
  <si>
    <t>District</t>
  </si>
  <si>
    <t>放款專員/房貸專員/企金人員</t>
  </si>
  <si>
    <t>Supervisor</t>
  </si>
  <si>
    <t>核決主管</t>
  </si>
  <si>
    <t>APLDOT</t>
  </si>
  <si>
    <t>未齊件</t>
  </si>
  <si>
    <t>APLFSD</t>
  </si>
  <si>
    <t>首次撥款日</t>
  </si>
  <si>
    <t>FacProdStepRate</t>
  </si>
  <si>
    <t>商品參數副檔階梯式利率</t>
  </si>
  <si>
    <t>MonthStart</t>
  </si>
  <si>
    <t>月數(含)以上</t>
  </si>
  <si>
    <t>MonthEnd</t>
  </si>
  <si>
    <t>月數(含)以下</t>
  </si>
  <si>
    <t>PfReward</t>
  </si>
  <si>
    <t>介紹、協辦獎金明細檔</t>
  </si>
  <si>
    <t>LogNo</t>
  </si>
  <si>
    <t>序號</t>
  </si>
  <si>
    <t>PerfDate</t>
  </si>
  <si>
    <t>業績日期</t>
  </si>
  <si>
    <t>APLEPT</t>
  </si>
  <si>
    <t>展期次數</t>
  </si>
  <si>
    <t>APLOAP</t>
  </si>
  <si>
    <t>原額度編號</t>
  </si>
  <si>
    <t>Estimate</t>
  </si>
  <si>
    <t>CASCDE</t>
  </si>
  <si>
    <t>計件代碼</t>
  </si>
  <si>
    <t>PieceCode</t>
  </si>
  <si>
    <t>APLCRD</t>
  </si>
  <si>
    <t>信用評分</t>
  </si>
  <si>
    <t>CreditScore</t>
  </si>
  <si>
    <t>CASNUM3</t>
  </si>
  <si>
    <t>案件編號</t>
  </si>
  <si>
    <t>FacCaseAppl</t>
  </si>
  <si>
    <t>案件申請檔</t>
  </si>
  <si>
    <t>CreditSysNo</t>
  </si>
  <si>
    <t>IRTASC</t>
  </si>
  <si>
    <t>利率加減碼</t>
  </si>
  <si>
    <t>RateIncr</t>
  </si>
  <si>
    <t>加碼利率</t>
  </si>
  <si>
    <t>ACTFEE</t>
  </si>
  <si>
    <t>帳管費</t>
  </si>
  <si>
    <t>AcctFee</t>
  </si>
  <si>
    <t>APLNER</t>
  </si>
  <si>
    <t>禁領清償期限</t>
  </si>
  <si>
    <t>CUSEM7</t>
  </si>
  <si>
    <t>火險服務</t>
  </si>
  <si>
    <t>FireOfficer</t>
  </si>
  <si>
    <t>CUSEM8</t>
  </si>
  <si>
    <t>放款業務專員</t>
  </si>
  <si>
    <t>LoanOfficer</t>
  </si>
  <si>
    <t>CUSEM9</t>
  </si>
  <si>
    <t>徵信</t>
  </si>
  <si>
    <t>InvestigateOfficer</t>
  </si>
  <si>
    <t>CUSEMA</t>
  </si>
  <si>
    <t>估價覆核</t>
  </si>
  <si>
    <t>EstimateReview</t>
  </si>
  <si>
    <t>RelAcctName</t>
  </si>
  <si>
    <t>RelationId</t>
  </si>
  <si>
    <t>CUSEMB</t>
  </si>
  <si>
    <t>估價公司</t>
  </si>
  <si>
    <t>CASUNT</t>
  </si>
  <si>
    <t>案件隸屬單位</t>
  </si>
  <si>
    <t>DepartmentCode</t>
  </si>
  <si>
    <t>APLCSD</t>
  </si>
  <si>
    <t>對保日期</t>
  </si>
  <si>
    <t>GuaranteeDate</t>
  </si>
  <si>
    <t>APLILC</t>
  </si>
  <si>
    <t>不可撤銷</t>
  </si>
  <si>
    <t>IrrevocableFlag</t>
  </si>
  <si>
    <t>APLCUR</t>
  </si>
  <si>
    <t>額度幣別</t>
  </si>
  <si>
    <t>CurrencyCode</t>
  </si>
  <si>
    <t>核准幣別</t>
  </si>
  <si>
    <t>GDRSTS</t>
  </si>
  <si>
    <t>設定狀態</t>
  </si>
  <si>
    <t>ColSetFlag</t>
  </si>
  <si>
    <t>擔保品設定記號</t>
  </si>
  <si>
    <t>LoanRateChange</t>
  </si>
  <si>
    <t>放款利率變動檔</t>
  </si>
  <si>
    <t>LMSASQ</t>
  </si>
  <si>
    <t>撥款序號</t>
  </si>
  <si>
    <t>BormNo</t>
  </si>
  <si>
    <t>ASCADT</t>
  </si>
  <si>
    <t>加碼生效日期</t>
  </si>
  <si>
    <t>狀態</t>
  </si>
  <si>
    <t>EffectDate</t>
  </si>
  <si>
    <t>生效日期</t>
  </si>
  <si>
    <t>ASCRAT</t>
  </si>
  <si>
    <t>IndividualIncr</t>
  </si>
  <si>
    <t>個別加碼</t>
  </si>
  <si>
    <t>FitRate</t>
  </si>
  <si>
    <t>適用利率</t>
  </si>
  <si>
    <t>EULSTS</t>
  </si>
  <si>
    <t>處理情形</t>
  </si>
  <si>
    <t>LoanOverdue</t>
  </si>
  <si>
    <t>催收呆帳檔</t>
  </si>
  <si>
    <t>OvduSituaction</t>
  </si>
  <si>
    <t>催收處理情形</t>
  </si>
  <si>
    <t>單位</t>
  </si>
  <si>
    <t>ClNoMap</t>
  </si>
  <si>
    <t>擔保品編號新舊對照檔</t>
  </si>
  <si>
    <t>GdrId1</t>
  </si>
  <si>
    <t>原擔保品代號1</t>
  </si>
  <si>
    <t>GdrId2</t>
  </si>
  <si>
    <t>原擔保品代號2</t>
  </si>
  <si>
    <t>GdrNum</t>
  </si>
  <si>
    <t>原擔保品編號</t>
  </si>
  <si>
    <t>LOCLID</t>
  </si>
  <si>
    <t>地區別</t>
  </si>
  <si>
    <t>BGTBNK</t>
  </si>
  <si>
    <t>保證銀行</t>
  </si>
  <si>
    <t>ClOther</t>
  </si>
  <si>
    <t>擔保品其他檔</t>
  </si>
  <si>
    <t>PledgeBankCode</t>
  </si>
  <si>
    <t>BGTGBN</t>
  </si>
  <si>
    <t>保證書字號</t>
  </si>
  <si>
    <t>PledgeNO</t>
  </si>
  <si>
    <t>BGTSDT</t>
  </si>
  <si>
    <t>保證起日</t>
  </si>
  <si>
    <t>PledgeStartDate</t>
  </si>
  <si>
    <t>BGTEDT</t>
  </si>
  <si>
    <t>保證迄日</t>
  </si>
  <si>
    <t>PledgeEndDate</t>
  </si>
  <si>
    <t>BGTAMT</t>
  </si>
  <si>
    <t>保證金額</t>
  </si>
  <si>
    <t>ClMain</t>
  </si>
  <si>
    <t>擔保品主檔</t>
  </si>
  <si>
    <t>EvaAmt</t>
  </si>
  <si>
    <t>鑑估總值</t>
  </si>
  <si>
    <t>SettingAmt</t>
  </si>
  <si>
    <t>設定金額</t>
  </si>
  <si>
    <t>GRTSTS</t>
  </si>
  <si>
    <t>押品狀況碼</t>
  </si>
  <si>
    <t>ClStatus</t>
  </si>
  <si>
    <t>擔保品狀況碼</t>
  </si>
  <si>
    <t>GDRNUM2</t>
  </si>
  <si>
    <t>擔保品群組編號</t>
  </si>
  <si>
    <t>GDRMRK</t>
  </si>
  <si>
    <t>ADTYMT</t>
  </si>
  <si>
    <t xml:space="preserve">年月份  </t>
  </si>
  <si>
    <t>BSTMCD</t>
  </si>
  <si>
    <t>業務性質</t>
  </si>
  <si>
    <t xml:space="preserve">科目    </t>
  </si>
  <si>
    <t>BSTUCD</t>
  </si>
  <si>
    <t>客戶區分</t>
  </si>
  <si>
    <t>BSTTYP</t>
  </si>
  <si>
    <t>放款性質</t>
  </si>
  <si>
    <t>BSTCNT</t>
  </si>
  <si>
    <t xml:space="preserve">件數    </t>
  </si>
  <si>
    <t>BSTAMT</t>
  </si>
  <si>
    <t>放款餘額</t>
  </si>
  <si>
    <t xml:space="preserve"> Update/</t>
  </si>
  <si>
    <t>CASIDT</t>
  </si>
  <si>
    <t>申請日期</t>
  </si>
  <si>
    <t>ApplDate</t>
  </si>
  <si>
    <t>CASNUM</t>
  </si>
  <si>
    <t>申請號碼</t>
  </si>
  <si>
    <t>CASAMT</t>
  </si>
  <si>
    <t>申請金額</t>
  </si>
  <si>
    <t>ApplAmt</t>
  </si>
  <si>
    <t>CASACC</t>
  </si>
  <si>
    <t>申請科目</t>
  </si>
  <si>
    <t>CASSTS</t>
  </si>
  <si>
    <t>ProcessCode</t>
  </si>
  <si>
    <t>CASDAT</t>
  </si>
  <si>
    <t>准駁日期</t>
  </si>
  <si>
    <t>ApproveDate</t>
  </si>
  <si>
    <t>CASGCI</t>
  </si>
  <si>
    <t>團體戶CIF KEY</t>
  </si>
  <si>
    <t>CASTYP</t>
  </si>
  <si>
    <t>案件類型</t>
  </si>
  <si>
    <t>CIFKEY</t>
  </si>
  <si>
    <t>CFSYER</t>
  </si>
  <si>
    <t>年度</t>
  </si>
  <si>
    <t>CustFin</t>
  </si>
  <si>
    <t>公司戶財務狀況檔</t>
  </si>
  <si>
    <t>DataYear</t>
  </si>
  <si>
    <t>CFSAST</t>
  </si>
  <si>
    <t>資產總額</t>
  </si>
  <si>
    <t>AssetTotal</t>
  </si>
  <si>
    <t>CFSCAH</t>
  </si>
  <si>
    <t>現金／銀存</t>
  </si>
  <si>
    <t>Cash</t>
  </si>
  <si>
    <t>現金/銀存</t>
  </si>
  <si>
    <t>CFSSTI</t>
  </si>
  <si>
    <t>短期投資</t>
  </si>
  <si>
    <t>ShortInv</t>
  </si>
  <si>
    <t>CFSARA</t>
  </si>
  <si>
    <t>應收帳款票據</t>
  </si>
  <si>
    <t>AR</t>
  </si>
  <si>
    <t>CFSINV</t>
  </si>
  <si>
    <t>存貨</t>
  </si>
  <si>
    <t>Inventory</t>
  </si>
  <si>
    <t>CFSLTI</t>
  </si>
  <si>
    <t>長期投資</t>
  </si>
  <si>
    <t>LongInv</t>
  </si>
  <si>
    <t>CFSFAA</t>
  </si>
  <si>
    <t>固定資產</t>
  </si>
  <si>
    <t>FixedAsset</t>
  </si>
  <si>
    <t>CFSOAS</t>
  </si>
  <si>
    <t>其他資產</t>
  </si>
  <si>
    <t>OtherAsset</t>
  </si>
  <si>
    <t>CFSLBA</t>
  </si>
  <si>
    <t>負債總額</t>
  </si>
  <si>
    <t>LiabTotal</t>
  </si>
  <si>
    <t>CFSLFB</t>
  </si>
  <si>
    <t>銀行借款</t>
  </si>
  <si>
    <t>BankLoan</t>
  </si>
  <si>
    <t>CFSVLI</t>
  </si>
  <si>
    <t>其他流動負債</t>
  </si>
  <si>
    <t>OtherCurrLiab</t>
  </si>
  <si>
    <t>CFSLLI</t>
  </si>
  <si>
    <t>長期負債</t>
  </si>
  <si>
    <t>LongLiab</t>
  </si>
  <si>
    <t>CFSOTL</t>
  </si>
  <si>
    <t>其他負債</t>
  </si>
  <si>
    <t>OtherLiab</t>
  </si>
  <si>
    <t>CFSNPT</t>
  </si>
  <si>
    <t>淨值總額</t>
  </si>
  <si>
    <t>NetWorthTotal</t>
  </si>
  <si>
    <t>CFSCAP</t>
  </si>
  <si>
    <t>資本</t>
  </si>
  <si>
    <t>Capital</t>
  </si>
  <si>
    <t>CFSRIC</t>
  </si>
  <si>
    <t>公積保留盈餘</t>
  </si>
  <si>
    <t>RetainEarning</t>
  </si>
  <si>
    <t>CFSOIC</t>
  </si>
  <si>
    <t>營業收入</t>
  </si>
  <si>
    <t>OpIncome</t>
  </si>
  <si>
    <t>CFSOCS</t>
  </si>
  <si>
    <t>營業成本</t>
  </si>
  <si>
    <t>OpCost</t>
  </si>
  <si>
    <t>CFSOGR</t>
  </si>
  <si>
    <t>營業毛利</t>
  </si>
  <si>
    <t>OpProfit</t>
  </si>
  <si>
    <t>CFSEMS</t>
  </si>
  <si>
    <t>管銷費用</t>
  </si>
  <si>
    <t>OpExpense</t>
  </si>
  <si>
    <t>CFSORV</t>
  </si>
  <si>
    <t>營業利益</t>
  </si>
  <si>
    <t>OpRevenue</t>
  </si>
  <si>
    <t>CFSOOI</t>
  </si>
  <si>
    <t>營業外收入</t>
  </si>
  <si>
    <t>NopIncome</t>
  </si>
  <si>
    <t>CFSFEX</t>
  </si>
  <si>
    <t>財務支出</t>
  </si>
  <si>
    <t>FinExpense</t>
  </si>
  <si>
    <t>CFSOOE</t>
  </si>
  <si>
    <t>其他營業外支</t>
  </si>
  <si>
    <t>NopExpense</t>
  </si>
  <si>
    <t>CFSPBT</t>
  </si>
  <si>
    <t>稅後淨利</t>
  </si>
  <si>
    <t>NetIncome</t>
  </si>
  <si>
    <t>CFSACT</t>
  </si>
  <si>
    <t>簽証會計師</t>
  </si>
  <si>
    <t>Accountant</t>
  </si>
  <si>
    <t>簽證會計師</t>
  </si>
  <si>
    <t>CFSADT</t>
  </si>
  <si>
    <t>簽証日期</t>
  </si>
  <si>
    <t>AccountDate</t>
  </si>
  <si>
    <t>簽證日期</t>
  </si>
  <si>
    <t>UPDATE_IDEN</t>
  </si>
  <si>
    <t>Update/</t>
  </si>
  <si>
    <t>CHKACN</t>
  </si>
  <si>
    <t>支票帳號</t>
  </si>
  <si>
    <t>CHKASQ</t>
  </si>
  <si>
    <t>支票號碼</t>
  </si>
  <si>
    <t>CHKAMT</t>
  </si>
  <si>
    <t>支票金額</t>
  </si>
  <si>
    <t>CHKCBK</t>
  </si>
  <si>
    <t>支票銀行</t>
  </si>
  <si>
    <t>CHKBBK</t>
  </si>
  <si>
    <t>支票分行</t>
  </si>
  <si>
    <t>CHKCDE</t>
  </si>
  <si>
    <t>票據狀況碼</t>
  </si>
  <si>
    <t>CHKLTD</t>
  </si>
  <si>
    <t>異動日</t>
  </si>
  <si>
    <t>CHKDLD</t>
  </si>
  <si>
    <t>CHKRDT</t>
  </si>
  <si>
    <t>收票日</t>
  </si>
  <si>
    <t>CHKPRO</t>
  </si>
  <si>
    <t>處理代碼</t>
  </si>
  <si>
    <t>CHKARA</t>
  </si>
  <si>
    <t>本埠外埠</t>
  </si>
  <si>
    <t>CHKMED</t>
  </si>
  <si>
    <t>入媒體</t>
  </si>
  <si>
    <t>BBRCDE</t>
  </si>
  <si>
    <t>行庫代號</t>
  </si>
  <si>
    <t>CHKBAT</t>
  </si>
  <si>
    <t>媒體批號</t>
  </si>
  <si>
    <t>LoanCheque</t>
  </si>
  <si>
    <t>支票檔</t>
  </si>
  <si>
    <t>ChequeAcct</t>
  </si>
  <si>
    <t>ChequeNo</t>
  </si>
  <si>
    <t>ChequeAmt</t>
  </si>
  <si>
    <t>StatusCode</t>
  </si>
  <si>
    <t>入帳日</t>
  </si>
  <si>
    <t>交易序號-會計日期</t>
  </si>
  <si>
    <t>TxtNo</t>
  </si>
  <si>
    <t>交易序號-流水號</t>
  </si>
  <si>
    <t>ChequeDate</t>
  </si>
  <si>
    <t>支票到期日</t>
  </si>
  <si>
    <t>ReceiveDate</t>
  </si>
  <si>
    <t>OutsideCode</t>
  </si>
  <si>
    <t>MediaFlag</t>
  </si>
  <si>
    <t>入媒體檔</t>
  </si>
  <si>
    <t>BankCode</t>
  </si>
  <si>
    <t>CNTRCD</t>
  </si>
  <si>
    <t>服務中心別</t>
  </si>
  <si>
    <t>ServiceCenter</t>
  </si>
  <si>
    <t>CHKEXG</t>
  </si>
  <si>
    <t>交換區號</t>
  </si>
  <si>
    <t>AreaCode</t>
  </si>
  <si>
    <t>CHKPID</t>
  </si>
  <si>
    <t>發票人ID</t>
  </si>
  <si>
    <t>CHKPAN</t>
  </si>
  <si>
    <t>發票人姓名</t>
  </si>
  <si>
    <t>ChequeName</t>
  </si>
  <si>
    <t>年月份</t>
  </si>
  <si>
    <t>CdCashFlow</t>
  </si>
  <si>
    <t>現金流量預估資料檔</t>
  </si>
  <si>
    <t>DataYearMonth</t>
  </si>
  <si>
    <t>CSTPRD</t>
  </si>
  <si>
    <t>旬別</t>
  </si>
  <si>
    <t>CSTINS</t>
  </si>
  <si>
    <t>利息收入</t>
  </si>
  <si>
    <t>InterestIncome</t>
  </si>
  <si>
    <t>CSTRA1</t>
  </si>
  <si>
    <t>本金攤還金額</t>
  </si>
  <si>
    <t>PrincipalAmortizeAmt</t>
  </si>
  <si>
    <t>CSTRA2</t>
  </si>
  <si>
    <t>提前還款金額</t>
  </si>
  <si>
    <t>PrepaymentAmt</t>
  </si>
  <si>
    <t>CSTRA3</t>
  </si>
  <si>
    <t>到期清償金額</t>
  </si>
  <si>
    <t>DuePaymentAmt</t>
  </si>
  <si>
    <t>CSTETA</t>
  </si>
  <si>
    <t>展期金額</t>
  </si>
  <si>
    <t>ExtendAmt</t>
  </si>
  <si>
    <t>CSTLAM</t>
  </si>
  <si>
    <t>貸放金額</t>
  </si>
  <si>
    <t>LoanAmt</t>
  </si>
  <si>
    <t>RECPNO</t>
  </si>
  <si>
    <t>收據號碼</t>
  </si>
  <si>
    <t>ReceiptNo</t>
  </si>
  <si>
    <t>PYDAMT</t>
  </si>
  <si>
    <t>繳款金額</t>
  </si>
  <si>
    <t>PAYCOD</t>
  </si>
  <si>
    <t>代收</t>
  </si>
  <si>
    <t>RepaidAmt</t>
  </si>
  <si>
    <t>已入帳金額</t>
  </si>
  <si>
    <t>CUXYRM</t>
  </si>
  <si>
    <t>年月</t>
  </si>
  <si>
    <t>TRXAMT</t>
  </si>
  <si>
    <t>交易金額</t>
  </si>
  <si>
    <t>DPSSEQ</t>
  </si>
  <si>
    <t>匯款序號</t>
  </si>
  <si>
    <t>DPSAMT</t>
  </si>
  <si>
    <t>匯款金額</t>
  </si>
  <si>
    <t>BDTBN2</t>
  </si>
  <si>
    <t>匯款銀行</t>
  </si>
  <si>
    <t>DPSCHC</t>
  </si>
  <si>
    <t>支票碼</t>
  </si>
  <si>
    <t>DPSSTS</t>
  </si>
  <si>
    <t>作業方式</t>
  </si>
  <si>
    <t>DPSCNL</t>
  </si>
  <si>
    <t>匯款沖帳碼</t>
  </si>
  <si>
    <t>DPSAPN</t>
  </si>
  <si>
    <t>清償額度</t>
  </si>
  <si>
    <t xml:space="preserve">單位別    </t>
  </si>
  <si>
    <t xml:space="preserve">年月份    </t>
  </si>
  <si>
    <t xml:space="preserve">科目      </t>
  </si>
  <si>
    <t>ACNTYP</t>
  </si>
  <si>
    <t xml:space="preserve">帳戶類別  </t>
  </si>
  <si>
    <t xml:space="preserve">資金來源  </t>
  </si>
  <si>
    <t>DSTINS</t>
  </si>
  <si>
    <t>月累計利息</t>
  </si>
  <si>
    <t>DSTLBL</t>
  </si>
  <si>
    <t>月累計餘額</t>
  </si>
  <si>
    <t>DSTIN2</t>
  </si>
  <si>
    <t>年累計利息</t>
  </si>
  <si>
    <t>DSTLB2</t>
  </si>
  <si>
    <t>年累計餘額</t>
  </si>
  <si>
    <t>EXGCBK</t>
  </si>
  <si>
    <t>EXGBBK</t>
  </si>
  <si>
    <t>匯款分行</t>
  </si>
  <si>
    <t>EXGACN</t>
  </si>
  <si>
    <t>匯款帳號</t>
  </si>
  <si>
    <t>EXGAMT</t>
  </si>
  <si>
    <t>EXGCDE</t>
  </si>
  <si>
    <t>匯款別</t>
  </si>
  <si>
    <t>EXGBAT</t>
  </si>
  <si>
    <t>匯款批號</t>
  </si>
  <si>
    <t>EXGBBC</t>
  </si>
  <si>
    <t>解付單位</t>
  </si>
  <si>
    <t>TRXCRC</t>
  </si>
  <si>
    <t>訂正別</t>
  </si>
  <si>
    <t>M24070</t>
  </si>
  <si>
    <t>付言</t>
  </si>
  <si>
    <t>FDNDAT</t>
  </si>
  <si>
    <t>日期</t>
  </si>
  <si>
    <t>FDNAM1</t>
  </si>
  <si>
    <t>責任準備金</t>
  </si>
  <si>
    <t>InnFundApl</t>
  </si>
  <si>
    <t>資金運用概況檔</t>
  </si>
  <si>
    <t>ResrvStndrd</t>
  </si>
  <si>
    <t>PosbleBorAmt</t>
  </si>
  <si>
    <t>可放款金額</t>
  </si>
  <si>
    <t>FDNPER</t>
  </si>
  <si>
    <t>比例 %</t>
  </si>
  <si>
    <t>PosbleBorPsn</t>
  </si>
  <si>
    <t>可放款比率%</t>
  </si>
  <si>
    <t>FDNAM2</t>
  </si>
  <si>
    <t>已放款金額</t>
  </si>
  <si>
    <t>AlrdyBorAmt</t>
  </si>
  <si>
    <t>FSTDAT</t>
  </si>
  <si>
    <t>FSTSID</t>
  </si>
  <si>
    <t>催繳代碼</t>
  </si>
  <si>
    <t>FSTMRK</t>
  </si>
  <si>
    <t>備註欄</t>
  </si>
  <si>
    <t>OvduNo</t>
  </si>
  <si>
    <t>催收序號</t>
  </si>
  <si>
    <t>LMSFAC</t>
  </si>
  <si>
    <t>催收前科目</t>
  </si>
  <si>
    <t>LMSFBD</t>
  </si>
  <si>
    <t>催收開始日</t>
  </si>
  <si>
    <t>OvduDate</t>
  </si>
  <si>
    <t>轉催收日期</t>
  </si>
  <si>
    <t>LMSFPN</t>
  </si>
  <si>
    <t>轉催收本金</t>
  </si>
  <si>
    <t>OvduPrinAmt</t>
  </si>
  <si>
    <t>OvduAmt</t>
  </si>
  <si>
    <t>轉催收金額</t>
  </si>
  <si>
    <t>OvduPrinBal</t>
  </si>
  <si>
    <t>催收本金餘額</t>
  </si>
  <si>
    <t>OvduIntBal</t>
  </si>
  <si>
    <t>催收利息餘額</t>
  </si>
  <si>
    <t>OvduBreachBal</t>
  </si>
  <si>
    <t>催收違約金餘額</t>
  </si>
  <si>
    <t>OvduBal</t>
  </si>
  <si>
    <t>催收餘額</t>
  </si>
  <si>
    <t>LMSFIN</t>
  </si>
  <si>
    <t>轉催收利息</t>
  </si>
  <si>
    <t>OvduIntAmt</t>
  </si>
  <si>
    <t>LMSFPL</t>
  </si>
  <si>
    <t>轉催收違約金</t>
  </si>
  <si>
    <t>OvduBreachAmt</t>
  </si>
  <si>
    <t>LMSLTD</t>
  </si>
  <si>
    <t>上次會計日</t>
  </si>
  <si>
    <t>LMSTPN</t>
  </si>
  <si>
    <t>催收還款金額</t>
  </si>
  <si>
    <t>LMSFDB</t>
  </si>
  <si>
    <t>轉銷呆帳金額</t>
  </si>
  <si>
    <t>GDTIDT</t>
  </si>
  <si>
    <t>鑑價日期</t>
  </si>
  <si>
    <t>EvaDate</t>
  </si>
  <si>
    <t>鑑估日期</t>
  </si>
  <si>
    <t>GDTRDT</t>
  </si>
  <si>
    <t>他項期限</t>
  </si>
  <si>
    <t>ClImm</t>
  </si>
  <si>
    <t>擔保品不動產檔</t>
  </si>
  <si>
    <t>ClaimDate</t>
  </si>
  <si>
    <t>擔保債權確定日期</t>
  </si>
  <si>
    <t>GDTPTY</t>
  </si>
  <si>
    <t>順位</t>
  </si>
  <si>
    <t>SettingSeq</t>
  </si>
  <si>
    <t>設定順位(1~9)</t>
  </si>
  <si>
    <t>GDTP1A</t>
  </si>
  <si>
    <t>前一順位金額</t>
  </si>
  <si>
    <t>ClImmRankDetail</t>
  </si>
  <si>
    <t>擔保品不動產檔設定順位明細檔</t>
  </si>
  <si>
    <t>FirstAmt</t>
  </si>
  <si>
    <t>GDTP1M</t>
  </si>
  <si>
    <t>前一順位債權人</t>
  </si>
  <si>
    <t>FirstCreditor</t>
  </si>
  <si>
    <t>GDTP2A</t>
  </si>
  <si>
    <t>前二順位金額</t>
  </si>
  <si>
    <t>GDTP2M</t>
  </si>
  <si>
    <t>前二順位債權人</t>
  </si>
  <si>
    <t>GDTP3A</t>
  </si>
  <si>
    <t>前三順位金額</t>
  </si>
  <si>
    <t>GDTP3M</t>
  </si>
  <si>
    <t>前三順位債權人</t>
  </si>
  <si>
    <t>GDTTMR</t>
  </si>
  <si>
    <t>建物標示備註</t>
  </si>
  <si>
    <t>BdRmk</t>
  </si>
  <si>
    <t>GDTSDT</t>
  </si>
  <si>
    <t>設定日期</t>
  </si>
  <si>
    <t>SettingDate</t>
  </si>
  <si>
    <t>不動產別</t>
  </si>
  <si>
    <t>GDTAPN</t>
  </si>
  <si>
    <t>押品同額度</t>
  </si>
  <si>
    <t>ESTVAL</t>
  </si>
  <si>
    <t>評估淨值</t>
  </si>
  <si>
    <t>EvaNetWorth</t>
  </si>
  <si>
    <t>RSTVAL</t>
  </si>
  <si>
    <t>出租評估淨值</t>
  </si>
  <si>
    <t>RentEvaValue</t>
  </si>
  <si>
    <t>ETTVAL</t>
  </si>
  <si>
    <t>評估總價</t>
  </si>
  <si>
    <t>RISVAL</t>
  </si>
  <si>
    <t>總增值稅</t>
  </si>
  <si>
    <t>LVITax</t>
  </si>
  <si>
    <t>土地增值稅</t>
  </si>
  <si>
    <t>RNTVAL</t>
  </si>
  <si>
    <t>押租金</t>
  </si>
  <si>
    <t>RentPrice</t>
  </si>
  <si>
    <t>MTGTYP</t>
  </si>
  <si>
    <t>抵押權設定種類</t>
  </si>
  <si>
    <t>MtgCode</t>
  </si>
  <si>
    <t>抵押權註記</t>
  </si>
  <si>
    <t>MTGAGM</t>
  </si>
  <si>
    <t>檢附同意書</t>
  </si>
  <si>
    <t>Agreement</t>
  </si>
  <si>
    <t>UPDATEIDENT</t>
  </si>
  <si>
    <t>GRPCPY</t>
  </si>
  <si>
    <t>拷貝碼</t>
  </si>
  <si>
    <t>Guarantor</t>
  </si>
  <si>
    <t>保證人檔</t>
  </si>
  <si>
    <t>ApproveNo</t>
  </si>
  <si>
    <t>GRTTYP</t>
  </si>
  <si>
    <t>區分</t>
  </si>
  <si>
    <t>GuaRelCode</t>
  </si>
  <si>
    <t>保證人關係代碼</t>
  </si>
  <si>
    <t>GRTAMT</t>
  </si>
  <si>
    <t>GuaAmt</t>
  </si>
  <si>
    <t>GRTDAT</t>
  </si>
  <si>
    <t>GuaDate</t>
  </si>
  <si>
    <t>GRTGST</t>
  </si>
  <si>
    <t>保證狀況碼</t>
  </si>
  <si>
    <t>GuaStatCode</t>
  </si>
  <si>
    <t>GRTDLD</t>
  </si>
  <si>
    <t>解除日期</t>
  </si>
  <si>
    <t>CancelDate</t>
  </si>
  <si>
    <t>GRTCLS</t>
  </si>
  <si>
    <t>保證類別</t>
  </si>
  <si>
    <t>GuaTypeCode</t>
  </si>
  <si>
    <t>保證類別代碼</t>
  </si>
  <si>
    <t xml:space="preserve">單位別      </t>
  </si>
  <si>
    <t xml:space="preserve">年月份      </t>
  </si>
  <si>
    <t xml:space="preserve">科目        </t>
  </si>
  <si>
    <t xml:space="preserve">帳戶類別    </t>
  </si>
  <si>
    <t>ACNTY2</t>
  </si>
  <si>
    <t xml:space="preserve">關係人別    </t>
  </si>
  <si>
    <t>ACNTY3</t>
  </si>
  <si>
    <t xml:space="preserve">抵押品別    </t>
  </si>
  <si>
    <t>GSTINS</t>
  </si>
  <si>
    <t>當月利息收入</t>
  </si>
  <si>
    <t>GSTLBL</t>
  </si>
  <si>
    <t>當月放款餘額</t>
  </si>
  <si>
    <t>GSTIN2</t>
  </si>
  <si>
    <t>當年累計利息</t>
  </si>
  <si>
    <t>GSTLB2</t>
  </si>
  <si>
    <t>當年累計餘額</t>
  </si>
  <si>
    <t>ACNTY4</t>
  </si>
  <si>
    <t xml:space="preserve">資金來源    </t>
  </si>
  <si>
    <t xml:space="preserve"> Update/    </t>
  </si>
  <si>
    <t>GTRDAT</t>
  </si>
  <si>
    <t>異動日期</t>
  </si>
  <si>
    <t>押品別1</t>
  </si>
  <si>
    <t>押品別2</t>
  </si>
  <si>
    <t>借據</t>
  </si>
  <si>
    <t>GTRCDE</t>
  </si>
  <si>
    <t>異動碼</t>
  </si>
  <si>
    <t>SettingStat</t>
  </si>
  <si>
    <t>LGTSEQ</t>
  </si>
  <si>
    <t>LgtSeq</t>
  </si>
  <si>
    <t>原擔保品序號</t>
  </si>
  <si>
    <t>LGTCIF</t>
  </si>
  <si>
    <t>提供人</t>
  </si>
  <si>
    <t>LGTADR</t>
  </si>
  <si>
    <t>門牌號碼</t>
  </si>
  <si>
    <t>ClBuilding</t>
  </si>
  <si>
    <t>擔保品不動產建物檔</t>
  </si>
  <si>
    <t>BdLocation</t>
  </si>
  <si>
    <t>建物門牌</t>
  </si>
  <si>
    <t>TfStatus</t>
  </si>
  <si>
    <t>轉換結果</t>
  </si>
  <si>
    <t>HGTMHN</t>
  </si>
  <si>
    <t>主建物建號</t>
  </si>
  <si>
    <t>BdNo1</t>
  </si>
  <si>
    <t>建號</t>
  </si>
  <si>
    <t>HGTMHS</t>
  </si>
  <si>
    <t>主建物(坪)</t>
  </si>
  <si>
    <t>FloorArea</t>
  </si>
  <si>
    <t>擔保品所在樓層面積</t>
  </si>
  <si>
    <t>HGTPSM</t>
  </si>
  <si>
    <t>公設(坪)</t>
  </si>
  <si>
    <t>ClBuildingPublic</t>
  </si>
  <si>
    <t>擔保品-建物公設建號檔</t>
  </si>
  <si>
    <t>Area</t>
  </si>
  <si>
    <t>登記面積(坪)</t>
  </si>
  <si>
    <t>HGTCAM</t>
  </si>
  <si>
    <t>車位(坪)</t>
  </si>
  <si>
    <t>ClParking</t>
  </si>
  <si>
    <t>擔保品-車位資料檔</t>
  </si>
  <si>
    <t>ParkingArea</t>
  </si>
  <si>
    <t>車位面積(坪)</t>
  </si>
  <si>
    <t>LGTIID</t>
  </si>
  <si>
    <t>鑑價公司</t>
  </si>
  <si>
    <t>EvaCompanyCode</t>
  </si>
  <si>
    <t>LGTUNT</t>
  </si>
  <si>
    <t>賤價單價/坪</t>
  </si>
  <si>
    <t>EvaUnitPrice</t>
  </si>
  <si>
    <t>鑑價單價/坪</t>
  </si>
  <si>
    <t>LGTIAM</t>
  </si>
  <si>
    <t>核准金額</t>
  </si>
  <si>
    <t>LGTSAM</t>
  </si>
  <si>
    <t>LGTSAT</t>
  </si>
  <si>
    <t>代償後謄本</t>
  </si>
  <si>
    <t>HGTSTR</t>
  </si>
  <si>
    <t>建物結構</t>
  </si>
  <si>
    <t>BdMtrlCode</t>
  </si>
  <si>
    <t>建物主要建材</t>
  </si>
  <si>
    <t>HGTCDT</t>
  </si>
  <si>
    <t>建造年份</t>
  </si>
  <si>
    <t>HGTFLR</t>
  </si>
  <si>
    <t>樓層數</t>
  </si>
  <si>
    <t>TotalFloor</t>
  </si>
  <si>
    <t>總樓層</t>
  </si>
  <si>
    <t>HGTROF</t>
  </si>
  <si>
    <t>屋頂結構</t>
  </si>
  <si>
    <t>RoofStructureCode</t>
  </si>
  <si>
    <t>SALNAM</t>
  </si>
  <si>
    <t>賣方姓名</t>
  </si>
  <si>
    <t>SALID1</t>
  </si>
  <si>
    <t>賣方ID</t>
  </si>
  <si>
    <t>SellerId</t>
  </si>
  <si>
    <t>賣方統編</t>
  </si>
  <si>
    <t>HGTCAP</t>
  </si>
  <si>
    <t>停車位型式</t>
  </si>
  <si>
    <t>ParkingTypeCode</t>
  </si>
  <si>
    <t>停車位形式</t>
  </si>
  <si>
    <t>HGTGUS</t>
  </si>
  <si>
    <t>主要用途</t>
  </si>
  <si>
    <t>BdMainUseCode</t>
  </si>
  <si>
    <t>建物主要用途</t>
  </si>
  <si>
    <t>HGTAUS</t>
  </si>
  <si>
    <t>附屬建物用途</t>
  </si>
  <si>
    <t>BdSubUsageCode</t>
  </si>
  <si>
    <t>HGTFOR</t>
  </si>
  <si>
    <t>所在樓層</t>
  </si>
  <si>
    <t>FloorNo</t>
  </si>
  <si>
    <t>擔保品所在樓層</t>
  </si>
  <si>
    <t>HGTCPE</t>
  </si>
  <si>
    <t>建築完成日</t>
  </si>
  <si>
    <t>BdDate</t>
  </si>
  <si>
    <t>建築完成日期</t>
  </si>
  <si>
    <t>HGTADS</t>
  </si>
  <si>
    <t>附屬建物(坪)</t>
  </si>
  <si>
    <t>BdSubArea</t>
  </si>
  <si>
    <t>附屬建物面積</t>
  </si>
  <si>
    <t>HGTAD1</t>
  </si>
  <si>
    <t>縣市名稱</t>
  </si>
  <si>
    <t>HGTAD2</t>
  </si>
  <si>
    <t>鄉鎮市區名稱</t>
  </si>
  <si>
    <t>HGTAD3</t>
  </si>
  <si>
    <t>街路巷弄</t>
  </si>
  <si>
    <t>Road</t>
  </si>
  <si>
    <t>路名</t>
  </si>
  <si>
    <t>HGTGTD</t>
  </si>
  <si>
    <t>房屋所有權取得日</t>
  </si>
  <si>
    <t>HouseBuyDate</t>
  </si>
  <si>
    <t>房屋取得日期</t>
  </si>
  <si>
    <t>BUYAMT</t>
  </si>
  <si>
    <t>買賣契約價格</t>
  </si>
  <si>
    <t>ContractPrice</t>
  </si>
  <si>
    <t>BUYDAT</t>
  </si>
  <si>
    <t>買賣契約日期</t>
  </si>
  <si>
    <t>ContractDate</t>
  </si>
  <si>
    <t>HGTMHN2</t>
  </si>
  <si>
    <t>主建物建號2</t>
  </si>
  <si>
    <t>BdNo2</t>
  </si>
  <si>
    <t>建號(子號)</t>
  </si>
  <si>
    <t>HGTCIP</t>
  </si>
  <si>
    <t>獨立產權註記</t>
  </si>
  <si>
    <t>ParkingProperty</t>
  </si>
  <si>
    <t>獨立產權車位註記</t>
  </si>
  <si>
    <t>INSNUM</t>
  </si>
  <si>
    <t>保單號碼</t>
  </si>
  <si>
    <t>INSRAM</t>
  </si>
  <si>
    <t>竊盜險保額</t>
  </si>
  <si>
    <t>INSRRM</t>
  </si>
  <si>
    <t>竊盜險保費</t>
  </si>
  <si>
    <t>INSSDT</t>
  </si>
  <si>
    <t>保險起日</t>
  </si>
  <si>
    <t>INSEDT</t>
  </si>
  <si>
    <t>保險迄日</t>
  </si>
  <si>
    <t>INSIID</t>
  </si>
  <si>
    <t>保險公司</t>
  </si>
  <si>
    <t>InsuOrignal</t>
  </si>
  <si>
    <t>火險初保檔</t>
  </si>
  <si>
    <t>OrigInsuNo</t>
  </si>
  <si>
    <t>原始保險單號碼</t>
  </si>
  <si>
    <t>INSIAM</t>
  </si>
  <si>
    <t>火險保額</t>
  </si>
  <si>
    <t>InsuTypeCode</t>
  </si>
  <si>
    <t>保險類別</t>
  </si>
  <si>
    <t>FireInsuCovrg</t>
  </si>
  <si>
    <t>火災險保險金額</t>
  </si>
  <si>
    <t>INSPRE</t>
  </si>
  <si>
    <t>額度比 %</t>
  </si>
  <si>
    <t>InsuStartDate</t>
  </si>
  <si>
    <t>InsuEndDate</t>
  </si>
  <si>
    <t>InsuCompany</t>
  </si>
  <si>
    <t>INSPRM</t>
  </si>
  <si>
    <t>火險保費</t>
  </si>
  <si>
    <t>FireInsuPrem</t>
  </si>
  <si>
    <t>火災險保費</t>
  </si>
  <si>
    <t>INSEPM</t>
  </si>
  <si>
    <t>地震險保費</t>
  </si>
  <si>
    <t>EthqInsuPrem</t>
  </si>
  <si>
    <t>INSIAE</t>
  </si>
  <si>
    <t>地震險保額</t>
  </si>
  <si>
    <t>EthqInsuCovrg</t>
  </si>
  <si>
    <t>地震險保險金額</t>
  </si>
  <si>
    <t>LMSAPQ</t>
  </si>
  <si>
    <t>撥款</t>
  </si>
  <si>
    <t>IRTADT</t>
  </si>
  <si>
    <t>IRTRAT</t>
  </si>
  <si>
    <t>利率</t>
  </si>
  <si>
    <t>TAIMRT</t>
  </si>
  <si>
    <t>本期管理費利率</t>
  </si>
  <si>
    <t>FRTRAT</t>
  </si>
  <si>
    <t>首次利率</t>
  </si>
  <si>
    <t xml:space="preserve">會計日期    </t>
  </si>
  <si>
    <t>RelDy</t>
  </si>
  <si>
    <t>登放日期</t>
  </si>
  <si>
    <t>AcSeq</t>
  </si>
  <si>
    <t>分錄序號</t>
  </si>
  <si>
    <t>JLNVNO</t>
  </si>
  <si>
    <t xml:space="preserve">傳票號碼    </t>
  </si>
  <si>
    <t>SlipNo</t>
  </si>
  <si>
    <t>傳票號碼</t>
  </si>
  <si>
    <t>ACNACC</t>
  </si>
  <si>
    <t xml:space="preserve">會計科目    </t>
  </si>
  <si>
    <t>ACNACS</t>
  </si>
  <si>
    <t xml:space="preserve">會計子目    </t>
  </si>
  <si>
    <t>ACNASS</t>
  </si>
  <si>
    <t xml:space="preserve">會計細目    </t>
  </si>
  <si>
    <t>TRXATP</t>
  </si>
  <si>
    <t xml:space="preserve">借貸        </t>
  </si>
  <si>
    <t>DbCr</t>
  </si>
  <si>
    <t xml:space="preserve">借貸別          </t>
  </si>
  <si>
    <t>JLNAMT</t>
  </si>
  <si>
    <t xml:space="preserve">傳票金額    </t>
  </si>
  <si>
    <t>TxAmt</t>
  </si>
  <si>
    <t>記帳金額</t>
  </si>
  <si>
    <t>LoanBorTx</t>
  </si>
  <si>
    <t>放款交易內容檔</t>
  </si>
  <si>
    <t>OtherFields</t>
  </si>
  <si>
    <t>其他欄位</t>
  </si>
  <si>
    <t xml:space="preserve">交易序號    </t>
  </si>
  <si>
    <t>RelTxseq</t>
  </si>
  <si>
    <t>登放序號</t>
  </si>
  <si>
    <t>登錄交易序號</t>
  </si>
  <si>
    <t>TRXTRN</t>
  </si>
  <si>
    <t xml:space="preserve">交易代號    </t>
  </si>
  <si>
    <t>TitaTxCd</t>
  </si>
  <si>
    <t>交易代號</t>
  </si>
  <si>
    <t>JLNSVN</t>
  </si>
  <si>
    <t xml:space="preserve">總傳票號碼  </t>
  </si>
  <si>
    <t>JLNCRC</t>
  </si>
  <si>
    <t xml:space="preserve">訂正別      </t>
  </si>
  <si>
    <t>EntAc</t>
  </si>
  <si>
    <t>入總帳記號</t>
  </si>
  <si>
    <t xml:space="preserve">批次號碼    </t>
  </si>
  <si>
    <t>SlipBatNo</t>
  </si>
  <si>
    <t xml:space="preserve">傳票批號    </t>
  </si>
  <si>
    <t>TRXNTX</t>
  </si>
  <si>
    <t>免印花稅金額</t>
  </si>
  <si>
    <t>JsonFields</t>
  </si>
  <si>
    <t>jason格式紀錄欄</t>
  </si>
  <si>
    <t>JLNOVN</t>
  </si>
  <si>
    <t xml:space="preserve">原始傳票  </t>
  </si>
  <si>
    <t>NEWVBN</t>
  </si>
  <si>
    <t>新傳票批號</t>
  </si>
  <si>
    <t xml:space="preserve">新傳票批號  </t>
  </si>
  <si>
    <t>ACNBOK</t>
  </si>
  <si>
    <t xml:space="preserve">帳冊別      </t>
  </si>
  <si>
    <t>CORVNO</t>
  </si>
  <si>
    <t>核心傳票號碼</t>
  </si>
  <si>
    <t>CORVNS</t>
  </si>
  <si>
    <t>核心傳票序號</t>
  </si>
  <si>
    <t>CORACC</t>
  </si>
  <si>
    <t xml:space="preserve">新會計科目  </t>
  </si>
  <si>
    <t>CORACS</t>
  </si>
  <si>
    <t xml:space="preserve">新會計子目  </t>
  </si>
  <si>
    <t>CORAMT</t>
  </si>
  <si>
    <t xml:space="preserve">金額        </t>
  </si>
  <si>
    <t>CORVDS</t>
  </si>
  <si>
    <t xml:space="preserve">傳票摘要    </t>
  </si>
  <si>
    <t>CORWOF</t>
  </si>
  <si>
    <t xml:space="preserve">會計銷帳碼  </t>
  </si>
  <si>
    <t>DPTCOD</t>
  </si>
  <si>
    <t xml:space="preserve">部門代號    </t>
  </si>
  <si>
    <t>CURWCD</t>
  </si>
  <si>
    <t xml:space="preserve">幣別        </t>
  </si>
  <si>
    <t>會計科目</t>
  </si>
  <si>
    <t>會計子目</t>
  </si>
  <si>
    <t>會計細目</t>
  </si>
  <si>
    <t>AcAcctCheck</t>
  </si>
  <si>
    <t>會計業務檢核檔</t>
  </si>
  <si>
    <t>AcMain</t>
  </si>
  <si>
    <t>會計總帳檔</t>
  </si>
  <si>
    <t>ACSLAN</t>
  </si>
  <si>
    <t>前日件數</t>
  </si>
  <si>
    <t>TdCnt</t>
  </si>
  <si>
    <t>本日件數</t>
  </si>
  <si>
    <t>LCDPDA</t>
  </si>
  <si>
    <t>前日借方金額</t>
  </si>
  <si>
    <t>YdBal</t>
  </si>
  <si>
    <t>前日餘額</t>
  </si>
  <si>
    <t>TdBal</t>
  </si>
  <si>
    <t>本日餘額</t>
  </si>
  <si>
    <t>LCDPCA</t>
  </si>
  <si>
    <t>前日貸方金額</t>
  </si>
  <si>
    <t>ACSTNA</t>
  </si>
  <si>
    <t>本日開戶件數</t>
  </si>
  <si>
    <t>TdNewCnt</t>
  </si>
  <si>
    <t>ACSTCA</t>
  </si>
  <si>
    <t>本日結清件數</t>
  </si>
  <si>
    <t>TdClsCnt</t>
  </si>
  <si>
    <t>LDGCDA</t>
  </si>
  <si>
    <t>本日借方金額</t>
  </si>
  <si>
    <t>DbAmt</t>
  </si>
  <si>
    <t>借方金額</t>
  </si>
  <si>
    <t>LDGCCA</t>
  </si>
  <si>
    <t>本日貸方金額</t>
  </si>
  <si>
    <t>CrAmt</t>
  </si>
  <si>
    <t>貸方金額</t>
  </si>
  <si>
    <t>LDGETC</t>
  </si>
  <si>
    <t>本日展期件數</t>
  </si>
  <si>
    <t>TdExtCnt</t>
  </si>
  <si>
    <t>LDGETA</t>
  </si>
  <si>
    <t>本日展期金額</t>
  </si>
  <si>
    <t>TdExtAmt</t>
  </si>
  <si>
    <t>LDGEIC</t>
  </si>
  <si>
    <t>ClLand</t>
  </si>
  <si>
    <t>擔保品不動產土地檔</t>
  </si>
  <si>
    <t>LandSeq</t>
  </si>
  <si>
    <t>土地序號</t>
  </si>
  <si>
    <t>LGTCTY</t>
  </si>
  <si>
    <t>縣市</t>
  </si>
  <si>
    <t>LGTTWN</t>
  </si>
  <si>
    <t>鄉鎮區</t>
  </si>
  <si>
    <t>LGTSGM</t>
  </si>
  <si>
    <t>段</t>
  </si>
  <si>
    <t>LandLocation</t>
  </si>
  <si>
    <t>土地座落</t>
  </si>
  <si>
    <t>LGTSSG</t>
  </si>
  <si>
    <t>小段</t>
  </si>
  <si>
    <t>LGTNM1</t>
  </si>
  <si>
    <t>地號1</t>
  </si>
  <si>
    <t>LandNo1</t>
  </si>
  <si>
    <t>地號</t>
  </si>
  <si>
    <t>LGTNM2</t>
  </si>
  <si>
    <t>地號2</t>
  </si>
  <si>
    <t>LandNo2</t>
  </si>
  <si>
    <t>地號(子號)</t>
  </si>
  <si>
    <t>LGTSQM</t>
  </si>
  <si>
    <t>面積(坪)</t>
  </si>
  <si>
    <t>面積</t>
  </si>
  <si>
    <t>LGTTYR</t>
  </si>
  <si>
    <t>移轉年度</t>
  </si>
  <si>
    <t>TransferedYear</t>
  </si>
  <si>
    <t>LGTPTA</t>
  </si>
  <si>
    <t>前次移轉金額</t>
  </si>
  <si>
    <t>LastTransferedAmt</t>
  </si>
  <si>
    <t>LGTTAX</t>
  </si>
  <si>
    <t>LGTTAY</t>
  </si>
  <si>
    <t>土地稅年月</t>
  </si>
  <si>
    <t>LVITaxYearMonth</t>
  </si>
  <si>
    <t>土地增值稅年月</t>
  </si>
  <si>
    <t>LGTORY</t>
  </si>
  <si>
    <t>地目代號</t>
  </si>
  <si>
    <t>LandCode</t>
  </si>
  <si>
    <t>地目</t>
  </si>
  <si>
    <t>LGTUSE</t>
  </si>
  <si>
    <t>使用區分</t>
  </si>
  <si>
    <t>LandZoningCode</t>
  </si>
  <si>
    <t>土地使用區分</t>
  </si>
  <si>
    <t>LGTTYP</t>
  </si>
  <si>
    <t>使用地類別</t>
  </si>
  <si>
    <t>LandUsageType</t>
  </si>
  <si>
    <t>LGTVAL</t>
  </si>
  <si>
    <t>公告土地現值</t>
  </si>
  <si>
    <t>PostedLandValue</t>
  </si>
  <si>
    <t>LGTVYM</t>
  </si>
  <si>
    <t>土地現值年月</t>
  </si>
  <si>
    <t>PostedLandValueYearMonth</t>
  </si>
  <si>
    <t>公告土地現值年月</t>
  </si>
  <si>
    <t>LMSSTS</t>
  </si>
  <si>
    <t>戶況</t>
  </si>
  <si>
    <t>LMSTPR</t>
  </si>
  <si>
    <t>總期數</t>
  </si>
  <si>
    <t>LSMRTP</t>
  </si>
  <si>
    <t>還款方式</t>
  </si>
  <si>
    <t>LMSLLD</t>
  </si>
  <si>
    <t>撥款日期</t>
  </si>
  <si>
    <t>LMSDLD</t>
  </si>
  <si>
    <t>LMSFLA</t>
  </si>
  <si>
    <t>撥款金額</t>
  </si>
  <si>
    <t>LMSLBL</t>
  </si>
  <si>
    <t>LMSPPA</t>
  </si>
  <si>
    <t>每期攤還金額</t>
  </si>
  <si>
    <t>LMSFLD</t>
  </si>
  <si>
    <t>最後還本日</t>
  </si>
  <si>
    <t>LMSNPD</t>
  </si>
  <si>
    <t>下次還本日</t>
  </si>
  <si>
    <t>LMSPBD</t>
  </si>
  <si>
    <t>首次應繳日</t>
  </si>
  <si>
    <t>LMSPPR</t>
  </si>
  <si>
    <t>繳款期數</t>
  </si>
  <si>
    <t>LMSPDY</t>
  </si>
  <si>
    <t>LMSGCC</t>
  </si>
  <si>
    <t>寬限累積期數</t>
  </si>
  <si>
    <t>LMSGTP</t>
  </si>
  <si>
    <t>寬限區分</t>
  </si>
  <si>
    <t>LMSGPD</t>
  </si>
  <si>
    <t>寬限到期日</t>
  </si>
  <si>
    <t>LMSFSD</t>
  </si>
  <si>
    <t>LMSNSD</t>
  </si>
  <si>
    <t>下次調整日期</t>
  </si>
  <si>
    <t>LMSDAT</t>
  </si>
  <si>
    <t>更新會計日期</t>
  </si>
  <si>
    <t>LMSNMT</t>
  </si>
  <si>
    <t>更新交易序號</t>
  </si>
  <si>
    <t>LSMTRN</t>
  </si>
  <si>
    <t>更新交易代號</t>
  </si>
  <si>
    <t>TAILMT</t>
  </si>
  <si>
    <t>欠繳管理費</t>
  </si>
  <si>
    <t>LMSSRP</t>
  </si>
  <si>
    <t>累提前還本</t>
  </si>
  <si>
    <t>營業單位別</t>
  </si>
  <si>
    <t>RvNo</t>
  </si>
  <si>
    <t xml:space="preserve">銷帳編號 </t>
  </si>
  <si>
    <t>LastBormNo</t>
  </si>
  <si>
    <t>已撥款序號</t>
  </si>
  <si>
    <t>LastBormRvNo</t>
  </si>
  <si>
    <t>已預約序號</t>
  </si>
  <si>
    <t>L9110Flag</t>
  </si>
  <si>
    <t>是否已列印[撥款審核資料表]</t>
  </si>
  <si>
    <t>撥款序號, 預約序號</t>
  </si>
  <si>
    <t>業務科目</t>
  </si>
  <si>
    <t>業務子目</t>
  </si>
  <si>
    <t>NextPayIntDate</t>
  </si>
  <si>
    <t>下次繳息日,應繳息日</t>
  </si>
  <si>
    <t>TotalPeriod</t>
  </si>
  <si>
    <t>SpecificDd</t>
  </si>
  <si>
    <t>指定應繳日</t>
  </si>
  <si>
    <t>FirstDrawdownDate</t>
  </si>
  <si>
    <t>初貸日</t>
  </si>
  <si>
    <t>LoanBal</t>
  </si>
  <si>
    <t>DrawdownDate</t>
  </si>
  <si>
    <t>撥款日期, 預約日期</t>
  </si>
  <si>
    <t>DrawdownAmt</t>
  </si>
  <si>
    <t>LMSPYC</t>
  </si>
  <si>
    <t>代償專戶</t>
  </si>
  <si>
    <t>CompensateAcct</t>
  </si>
  <si>
    <t>匯款戶名(代償專戶)</t>
  </si>
  <si>
    <t>CdAcBook</t>
  </si>
  <si>
    <t>帳冊別金額設定檔</t>
  </si>
  <si>
    <t>ActualAmt</t>
  </si>
  <si>
    <t>放款實際金額</t>
  </si>
  <si>
    <t>DueAmt</t>
  </si>
  <si>
    <t>PrevPayIntDate</t>
  </si>
  <si>
    <t>上次繳息日,繳息迄日</t>
  </si>
  <si>
    <t>PrevRepaidDate</t>
  </si>
  <si>
    <t>上次還本日,最後還本日</t>
  </si>
  <si>
    <t>NextRepayDate</t>
  </si>
  <si>
    <t>下次還本日,應還本日</t>
  </si>
  <si>
    <t>首次應還日</t>
  </si>
  <si>
    <t>OpenAcDate</t>
  </si>
  <si>
    <t>起帳日期</t>
  </si>
  <si>
    <t>SpecificDate</t>
  </si>
  <si>
    <t>指定基準日期</t>
  </si>
  <si>
    <t>FirstDueDate</t>
  </si>
  <si>
    <t>RepaidPeriod</t>
  </si>
  <si>
    <t>已還本期數</t>
  </si>
  <si>
    <t>PaidTerms</t>
  </si>
  <si>
    <t>已繳息期數</t>
  </si>
  <si>
    <t>寬限期</t>
  </si>
  <si>
    <t>GraceDate</t>
  </si>
  <si>
    <t>RvAmt</t>
  </si>
  <si>
    <t>起帳總額</t>
  </si>
  <si>
    <t>RvBal</t>
  </si>
  <si>
    <t xml:space="preserve">未銷餘額 </t>
  </si>
  <si>
    <t>AcBal</t>
  </si>
  <si>
    <t xml:space="preserve">會計日餘額 </t>
  </si>
  <si>
    <t>首次調整日期</t>
  </si>
  <si>
    <t>FirstAdjRateDate</t>
  </si>
  <si>
    <t>首次利率調整日期</t>
  </si>
  <si>
    <t>NextAdjRateDate</t>
  </si>
  <si>
    <t>下次利率調整日期</t>
  </si>
  <si>
    <t>LastEntDy</t>
  </si>
  <si>
    <t>上次交易日</t>
  </si>
  <si>
    <t>LastTxtNo</t>
  </si>
  <si>
    <t>上次交易序號</t>
  </si>
  <si>
    <t>LMSTRN</t>
  </si>
  <si>
    <t>LMSNEW</t>
  </si>
  <si>
    <t>借新還舊</t>
  </si>
  <si>
    <t>RenewFlag</t>
  </si>
  <si>
    <t>展期/借新還舊</t>
  </si>
  <si>
    <t>APLNE2</t>
  </si>
  <si>
    <t>RelationName</t>
  </si>
  <si>
    <t>第三人身份證字號</t>
  </si>
  <si>
    <t>M05DTA</t>
  </si>
  <si>
    <t>媒體內容</t>
  </si>
  <si>
    <t>CHAR</t>
  </si>
  <si>
    <t>WKCDE</t>
  </si>
  <si>
    <t>WK5ID1</t>
  </si>
  <si>
    <t>WKIDT</t>
  </si>
  <si>
    <t>WKAMT2</t>
  </si>
  <si>
    <t>WKSTS</t>
  </si>
  <si>
    <t>M06PNO</t>
  </si>
  <si>
    <t>M06DEP</t>
  </si>
  <si>
    <t>輸入單位</t>
  </si>
  <si>
    <t>M06CDE</t>
  </si>
  <si>
    <t>代碼編號</t>
  </si>
  <si>
    <t>M06RM1</t>
  </si>
  <si>
    <t>空白1</t>
  </si>
  <si>
    <t>M06AMT</t>
  </si>
  <si>
    <t>金額</t>
  </si>
  <si>
    <t>M06RM2</t>
  </si>
  <si>
    <t>空白2</t>
  </si>
  <si>
    <t>TransDate</t>
  </si>
  <si>
    <t>轉帳日期</t>
  </si>
  <si>
    <t>繳息起日</t>
  </si>
  <si>
    <t>OutsrcRemark</t>
  </si>
  <si>
    <t>委託機構使用欄</t>
  </si>
  <si>
    <t>儲金帳號</t>
  </si>
  <si>
    <t>還款金額</t>
  </si>
  <si>
    <t>ProcNoteCode</t>
  </si>
  <si>
    <t>處理說明</t>
  </si>
  <si>
    <t>MBKTRX</t>
  </si>
  <si>
    <t>OutsrcCode</t>
  </si>
  <si>
    <t>委託機構代號</t>
  </si>
  <si>
    <t>DistCode</t>
  </si>
  <si>
    <t>區處代號</t>
  </si>
  <si>
    <t>EMPCOD</t>
  </si>
  <si>
    <t>MSLRSN</t>
  </si>
  <si>
    <t>失敗原因</t>
  </si>
  <si>
    <t>YearMonth</t>
  </si>
  <si>
    <t xml:space="preserve">資料年月 </t>
  </si>
  <si>
    <t xml:space="preserve">額度        </t>
  </si>
  <si>
    <t xml:space="preserve">撥款        </t>
  </si>
  <si>
    <t xml:space="preserve">撥款序號 </t>
  </si>
  <si>
    <t xml:space="preserve">業務科目代號  </t>
  </si>
  <si>
    <t xml:space="preserve">核准號碼    </t>
  </si>
  <si>
    <t xml:space="preserve">放款餘額    </t>
  </si>
  <si>
    <t>PrinBalance</t>
  </si>
  <si>
    <t>本金餘額</t>
  </si>
  <si>
    <t>LoanBalance</t>
  </si>
  <si>
    <t>MaxLoanBal</t>
  </si>
  <si>
    <t>當月最高放款餘額</t>
  </si>
  <si>
    <t xml:space="preserve">繳息迄日    </t>
  </si>
  <si>
    <t xml:space="preserve">利率        </t>
  </si>
  <si>
    <t>計息利率</t>
  </si>
  <si>
    <t>MSTINT</t>
  </si>
  <si>
    <t>已到期未繳息</t>
  </si>
  <si>
    <t>IntAmtAcc</t>
  </si>
  <si>
    <t>提存利息</t>
  </si>
  <si>
    <t>UnpaidInt</t>
  </si>
  <si>
    <t>IntAmt</t>
  </si>
  <si>
    <t>本月利息</t>
  </si>
  <si>
    <t>MSTIND</t>
  </si>
  <si>
    <t>未到期應收息</t>
  </si>
  <si>
    <t>UnexpiredInt</t>
  </si>
  <si>
    <t>MSTTAX</t>
  </si>
  <si>
    <t xml:space="preserve">暫付所得稅  </t>
  </si>
  <si>
    <t>MSTTTA</t>
  </si>
  <si>
    <t xml:space="preserve">累計所得稅  </t>
  </si>
  <si>
    <t xml:space="preserve">催收開始日  </t>
  </si>
  <si>
    <t xml:space="preserve">催收前科目  </t>
  </si>
  <si>
    <t>FacAcctCode</t>
  </si>
  <si>
    <t>額度業務科目</t>
  </si>
  <si>
    <t xml:space="preserve">轉催收本金  </t>
  </si>
  <si>
    <t>UnpaidPrincipal</t>
  </si>
  <si>
    <t>已到期本金/轉催收本金</t>
  </si>
  <si>
    <t xml:space="preserve">轉催收利息  </t>
  </si>
  <si>
    <t>UnpaidInterest</t>
  </si>
  <si>
    <t>已到期利息/轉催收利息</t>
  </si>
  <si>
    <t>MSTTIN</t>
  </si>
  <si>
    <t>累計回收利息</t>
  </si>
  <si>
    <t>IntAmtRcv</t>
  </si>
  <si>
    <t>實收利息</t>
  </si>
  <si>
    <t>SumRcvInt</t>
  </si>
  <si>
    <t>MSTTPR</t>
  </si>
  <si>
    <t>累計回收本金</t>
  </si>
  <si>
    <t>RLBCDE</t>
  </si>
  <si>
    <t>RLBSEQ</t>
  </si>
  <si>
    <t>RLBID1</t>
  </si>
  <si>
    <t>親屬ID</t>
  </si>
  <si>
    <t>RLBNAM</t>
  </si>
  <si>
    <t>親屬姓名</t>
  </si>
  <si>
    <t>RLBCAL</t>
  </si>
  <si>
    <t>稱謂</t>
  </si>
  <si>
    <t>RLBCNO</t>
  </si>
  <si>
    <t>關係人ID</t>
  </si>
  <si>
    <t>RLBCNA</t>
  </si>
  <si>
    <t>RLBCRA</t>
  </si>
  <si>
    <t>持股比率</t>
  </si>
  <si>
    <t>RLBCLB</t>
  </si>
  <si>
    <t>擔任職務</t>
  </si>
  <si>
    <t>RLTNAM</t>
  </si>
  <si>
    <t>關係人姓名</t>
  </si>
  <si>
    <t>RLTLAB</t>
  </si>
  <si>
    <t>職稱</t>
  </si>
  <si>
    <t>RLTSDT</t>
  </si>
  <si>
    <t>生效起日</t>
  </si>
  <si>
    <t>RLTEDT</t>
  </si>
  <si>
    <t>生效迄日</t>
  </si>
  <si>
    <t>OFMDAT</t>
  </si>
  <si>
    <t>逾期日期</t>
  </si>
  <si>
    <t>OFMPRD</t>
  </si>
  <si>
    <t>逾期期數</t>
  </si>
  <si>
    <t>OFMCRN</t>
  </si>
  <si>
    <t>不承報原因</t>
  </si>
  <si>
    <t>OFMCDE</t>
  </si>
  <si>
    <t>逾期增減碼</t>
  </si>
  <si>
    <t>OFMARN</t>
  </si>
  <si>
    <t>增減原因</t>
  </si>
  <si>
    <t>HGTPNM</t>
  </si>
  <si>
    <t>公設建號</t>
  </si>
  <si>
    <t>PublicSeq</t>
  </si>
  <si>
    <t>公設資料序號</t>
  </si>
  <si>
    <t>PublicBdNo1</t>
  </si>
  <si>
    <t>HGTPNM2</t>
  </si>
  <si>
    <t>公設建號2</t>
  </si>
  <si>
    <t>PublicBdNo2</t>
  </si>
  <si>
    <t>公設建號(子號)</t>
  </si>
  <si>
    <t xml:space="preserve">額度    </t>
  </si>
  <si>
    <t xml:space="preserve">撥款    </t>
  </si>
  <si>
    <t xml:space="preserve">利率    </t>
  </si>
  <si>
    <t xml:space="preserve">介紹人        </t>
  </si>
  <si>
    <t xml:space="preserve">撥款          </t>
  </si>
  <si>
    <t>PRZDAT</t>
  </si>
  <si>
    <t xml:space="preserve">轉發日期      </t>
  </si>
  <si>
    <t>PRZAMT</t>
  </si>
  <si>
    <t xml:space="preserve">轉發金額      </t>
  </si>
  <si>
    <t>PRZEDT</t>
  </si>
  <si>
    <t xml:space="preserve">轉發期限      </t>
  </si>
  <si>
    <t>PRZCDE</t>
  </si>
  <si>
    <t xml:space="preserve">磁片產生碼    </t>
  </si>
  <si>
    <t>PRZDMR</t>
  </si>
  <si>
    <t xml:space="preserve">部室經理      </t>
  </si>
  <si>
    <t>PRZDMT</t>
  </si>
  <si>
    <t xml:space="preserve">部經理獎金    </t>
  </si>
  <si>
    <t>PRZBMR</t>
  </si>
  <si>
    <t xml:space="preserve">駐區經理      </t>
  </si>
  <si>
    <t>PRZBMT</t>
  </si>
  <si>
    <t xml:space="preserve">區經理獎金    </t>
  </si>
  <si>
    <t>PRZSMR</t>
  </si>
  <si>
    <t xml:space="preserve">處經理        </t>
  </si>
  <si>
    <t>PRZSMT</t>
  </si>
  <si>
    <t xml:space="preserve">處經理獎金    </t>
  </si>
  <si>
    <t>PRZMCD</t>
  </si>
  <si>
    <t>管理獎金產生碼</t>
  </si>
  <si>
    <t>ADTYMD</t>
  </si>
  <si>
    <t>年月日</t>
  </si>
  <si>
    <t>PfDeparment</t>
  </si>
  <si>
    <t>單位、區部、部室業績目標檔</t>
  </si>
  <si>
    <t>BCMCOD</t>
  </si>
  <si>
    <t>單位代號</t>
  </si>
  <si>
    <t>UnitCode</t>
  </si>
  <si>
    <t>UNTBRN</t>
  </si>
  <si>
    <t>區部代號</t>
  </si>
  <si>
    <t>BCMDPT</t>
  </si>
  <si>
    <t>部室代號</t>
  </si>
  <si>
    <t>DeptCode</t>
  </si>
  <si>
    <t>UNTUTC</t>
  </si>
  <si>
    <t>單位中文</t>
  </si>
  <si>
    <t>UnitItem</t>
  </si>
  <si>
    <t>UNTBRC</t>
  </si>
  <si>
    <t>區部中文</t>
  </si>
  <si>
    <t>DistItem</t>
  </si>
  <si>
    <t>UNTDVC</t>
  </si>
  <si>
    <t>部室中文</t>
  </si>
  <si>
    <t>DeptItem</t>
  </si>
  <si>
    <t>員工姓名</t>
  </si>
  <si>
    <t>EmpName</t>
  </si>
  <si>
    <t>EMPNAMP</t>
  </si>
  <si>
    <t>專員姓名</t>
  </si>
  <si>
    <t>DepartOfficer</t>
  </si>
  <si>
    <t>MGTAGT</t>
  </si>
  <si>
    <t>處長主任別</t>
  </si>
  <si>
    <t>DirectorCode</t>
  </si>
  <si>
    <t>GOALNO</t>
  </si>
  <si>
    <t>目標件數</t>
  </si>
  <si>
    <t>GoalCnt</t>
  </si>
  <si>
    <t>GOALAMT</t>
  </si>
  <si>
    <t>目標金額</t>
  </si>
  <si>
    <t>GoalAmt</t>
  </si>
  <si>
    <t>ACTNO</t>
  </si>
  <si>
    <t>達成件數</t>
  </si>
  <si>
    <t>ACTAMT</t>
  </si>
  <si>
    <t>達成金額</t>
  </si>
  <si>
    <t>RATE</t>
  </si>
  <si>
    <t>本月達成率</t>
  </si>
  <si>
    <t>TGOALNO</t>
  </si>
  <si>
    <t>累計目標件數</t>
  </si>
  <si>
    <t>SumGoalCnt</t>
  </si>
  <si>
    <t>TGOALAMT</t>
  </si>
  <si>
    <t>累計目標金額</t>
  </si>
  <si>
    <t>SumGoalAmt</t>
  </si>
  <si>
    <t>TACTNO</t>
  </si>
  <si>
    <t>累計達成件數</t>
  </si>
  <si>
    <t>TACTAMT</t>
  </si>
  <si>
    <t>累計達成金額</t>
  </si>
  <si>
    <t>TRATE</t>
  </si>
  <si>
    <t>累計達成率</t>
  </si>
  <si>
    <t xml:space="preserve">介紹人  </t>
  </si>
  <si>
    <t>介紹人員編</t>
  </si>
  <si>
    <t>EMPID1</t>
  </si>
  <si>
    <t xml:space="preserve">員工 ID </t>
  </si>
  <si>
    <t>PRZLVL</t>
  </si>
  <si>
    <t>職務代號</t>
  </si>
  <si>
    <t>PRZSTN</t>
  </si>
  <si>
    <t xml:space="preserve">處代號  </t>
  </si>
  <si>
    <t>PRZBRN</t>
  </si>
  <si>
    <t>PRZDEP</t>
  </si>
  <si>
    <t>PRZTYP</t>
  </si>
  <si>
    <t>獎金類別</t>
  </si>
  <si>
    <t>PRZCMD</t>
  </si>
  <si>
    <t>車馬費發放日期</t>
  </si>
  <si>
    <t>IntroducerBonusDate</t>
  </si>
  <si>
    <t>介紹獎金轉檔日</t>
  </si>
  <si>
    <t>CoorgnizerBonusDate</t>
  </si>
  <si>
    <t>協辦獎金轉檔日</t>
  </si>
  <si>
    <t>PRZCMT</t>
  </si>
  <si>
    <t>車馬費發放金額</t>
  </si>
  <si>
    <t>IntroducerBonus</t>
  </si>
  <si>
    <t>介紹人介紹獎金</t>
  </si>
  <si>
    <t>CoorgnizerBonus</t>
  </si>
  <si>
    <t>協辦人員協辦獎金</t>
  </si>
  <si>
    <t>轉發期限</t>
  </si>
  <si>
    <t>PRZAAM</t>
  </si>
  <si>
    <t>達成業績(金額)</t>
  </si>
  <si>
    <t>PRZCNT</t>
  </si>
  <si>
    <t>是否已計件</t>
  </si>
  <si>
    <t xml:space="preserve">發放日期  </t>
  </si>
  <si>
    <t>PRZYER</t>
  </si>
  <si>
    <t xml:space="preserve">業績年度  </t>
  </si>
  <si>
    <t>PRZSEN</t>
  </si>
  <si>
    <t xml:space="preserve">業績季別  </t>
  </si>
  <si>
    <t>磁片產生碼</t>
  </si>
  <si>
    <t>PRZSSR</t>
  </si>
  <si>
    <t xml:space="preserve">區主任    </t>
  </si>
  <si>
    <t xml:space="preserve">處經理    </t>
  </si>
  <si>
    <t xml:space="preserve">單位別   </t>
  </si>
  <si>
    <t xml:space="preserve">介紹人   </t>
  </si>
  <si>
    <t xml:space="preserve">員工 ID  </t>
  </si>
  <si>
    <t xml:space="preserve">職務代號 </t>
  </si>
  <si>
    <t xml:space="preserve">處代號   </t>
  </si>
  <si>
    <t xml:space="preserve">駐區代號 </t>
  </si>
  <si>
    <t xml:space="preserve">部室代號 </t>
  </si>
  <si>
    <t xml:space="preserve">戶號     </t>
  </si>
  <si>
    <t xml:space="preserve">額度     </t>
  </si>
  <si>
    <t xml:space="preserve">撥款     </t>
  </si>
  <si>
    <t xml:space="preserve">撥款日期 </t>
  </si>
  <si>
    <t xml:space="preserve">撥款金額 </t>
  </si>
  <si>
    <t>車馬費發放日</t>
  </si>
  <si>
    <t>車馬費發放額</t>
  </si>
  <si>
    <t xml:space="preserve">轉發期限 </t>
  </si>
  <si>
    <t>達成業績金額</t>
  </si>
  <si>
    <t xml:space="preserve">是否已計件  </t>
  </si>
  <si>
    <t xml:space="preserve">發放日期    </t>
  </si>
  <si>
    <t xml:space="preserve">業績年度    </t>
  </si>
  <si>
    <t xml:space="preserve">業績季別    </t>
  </si>
  <si>
    <t xml:space="preserve">磁片產生碼  </t>
  </si>
  <si>
    <t xml:space="preserve">區主任      </t>
  </si>
  <si>
    <t xml:space="preserve">處經理      </t>
  </si>
  <si>
    <t xml:space="preserve">部室中文    </t>
  </si>
  <si>
    <t xml:space="preserve">駐區中文    </t>
  </si>
  <si>
    <t xml:space="preserve">單位中文    </t>
  </si>
  <si>
    <t>PRZPCD</t>
  </si>
  <si>
    <t xml:space="preserve">有無新契約  </t>
  </si>
  <si>
    <t>PRZPWT</t>
  </si>
  <si>
    <t>已領新契約獎</t>
  </si>
  <si>
    <t>PRZPDT</t>
  </si>
  <si>
    <t>新契約發放日</t>
  </si>
  <si>
    <t>PLYNMR</t>
  </si>
  <si>
    <t xml:space="preserve">保單號碼    </t>
  </si>
  <si>
    <t>PLYSDT</t>
  </si>
  <si>
    <t xml:space="preserve">保單生效日  </t>
  </si>
  <si>
    <t>RLBCOD</t>
  </si>
  <si>
    <t>稱謂代碼</t>
  </si>
  <si>
    <t>公司統編</t>
  </si>
  <si>
    <t>職稱代碼</t>
  </si>
  <si>
    <t>ACSACN</t>
  </si>
  <si>
    <t>LoanNotYet</t>
  </si>
  <si>
    <t>未齊件管理檔</t>
  </si>
  <si>
    <t>DOTSID</t>
  </si>
  <si>
    <t>未齊件代碼</t>
  </si>
  <si>
    <t>NotYetCode</t>
  </si>
  <si>
    <t>SGDQTY</t>
  </si>
  <si>
    <t>數量</t>
  </si>
  <si>
    <t>ClStock</t>
  </si>
  <si>
    <t>擔保品股票檔</t>
  </si>
  <si>
    <t>SettingBalance</t>
  </si>
  <si>
    <t>設質股數餘額</t>
  </si>
  <si>
    <t>SGTNO1</t>
  </si>
  <si>
    <t>有價證券代號1</t>
  </si>
  <si>
    <t>SGTNO2</t>
  </si>
  <si>
    <t>有價證券代號2</t>
  </si>
  <si>
    <t>SGTSBN</t>
  </si>
  <si>
    <t>質權設定書號</t>
  </si>
  <si>
    <t>PledgeNo</t>
  </si>
  <si>
    <t>SGT3MA</t>
  </si>
  <si>
    <t>三個月平均價</t>
  </si>
  <si>
    <t>ThreeMonthAvg</t>
  </si>
  <si>
    <t>SGTAUN</t>
  </si>
  <si>
    <t>面額單價</t>
  </si>
  <si>
    <t>ParValue</t>
  </si>
  <si>
    <t>每股面額</t>
  </si>
  <si>
    <t>SGTYAM</t>
  </si>
  <si>
    <t>前日收盤價</t>
  </si>
  <si>
    <t>YdClosingPrice</t>
  </si>
  <si>
    <t>SGTUNT</t>
  </si>
  <si>
    <t>鑑定單價</t>
  </si>
  <si>
    <t>SGTTOT</t>
  </si>
  <si>
    <t>鑑定總價</t>
  </si>
  <si>
    <t>ShareTotal</t>
  </si>
  <si>
    <t>可分配金額</t>
  </si>
  <si>
    <t>SGTPER</t>
  </si>
  <si>
    <t>貸放成數</t>
  </si>
  <si>
    <t>LoanToValue</t>
  </si>
  <si>
    <t>貸放成數(%)</t>
  </si>
  <si>
    <t>SGTMNN</t>
  </si>
  <si>
    <t>保管條號碼</t>
  </si>
  <si>
    <t>CustodyNo</t>
  </si>
  <si>
    <t>LegalPersonId</t>
  </si>
  <si>
    <t>法定關係人統編</t>
  </si>
  <si>
    <t>LOGTDT</t>
  </si>
  <si>
    <t>主管卡使用日</t>
  </si>
  <si>
    <t xml:space="preserve">記錄序號    </t>
  </si>
  <si>
    <t>SRNCOD</t>
  </si>
  <si>
    <t xml:space="preserve">代碼        </t>
  </si>
  <si>
    <t xml:space="preserve">序號    </t>
  </si>
  <si>
    <t>押品別１</t>
  </si>
  <si>
    <t>押品別２</t>
  </si>
  <si>
    <t>TRXMEM</t>
  </si>
  <si>
    <t>櫃員編號</t>
  </si>
  <si>
    <t>STRSID</t>
  </si>
  <si>
    <t>主管代號</t>
  </si>
  <si>
    <t>BorxNo</t>
  </si>
  <si>
    <t>交易內容檔序號</t>
  </si>
  <si>
    <t xml:space="preserve">會計日期  </t>
  </si>
  <si>
    <t>AcLoanRenew</t>
  </si>
  <si>
    <t>會計借新還舊檔</t>
  </si>
  <si>
    <t xml:space="preserve">交易序號  </t>
  </si>
  <si>
    <t>TRXNM2</t>
  </si>
  <si>
    <t>交易序號２</t>
  </si>
  <si>
    <t xml:space="preserve">交易代號  </t>
  </si>
  <si>
    <t>Principal</t>
  </si>
  <si>
    <t>實收本金</t>
  </si>
  <si>
    <t>Interest</t>
  </si>
  <si>
    <t>DelayInt</t>
  </si>
  <si>
    <t>實收延滯息</t>
  </si>
  <si>
    <t>BreachAmt</t>
  </si>
  <si>
    <t>實收違約金</t>
  </si>
  <si>
    <t>TempAmt</t>
  </si>
  <si>
    <t>暫收款金額</t>
  </si>
  <si>
    <t>ExtraRepay</t>
  </si>
  <si>
    <t>提前償還本金</t>
  </si>
  <si>
    <t>TRXSAK</t>
  </si>
  <si>
    <t xml:space="preserve">繳款方式  </t>
  </si>
  <si>
    <t>還款來源</t>
  </si>
  <si>
    <t xml:space="preserve">暫收原因  </t>
  </si>
  <si>
    <t>TRXTCD</t>
  </si>
  <si>
    <t xml:space="preserve">交易別    </t>
  </si>
  <si>
    <t xml:space="preserve">子目      </t>
  </si>
  <si>
    <t xml:space="preserve">額度      </t>
  </si>
  <si>
    <t xml:space="preserve">撥款      </t>
  </si>
  <si>
    <t xml:space="preserve">放款餘額  </t>
  </si>
  <si>
    <t xml:space="preserve">交易金額  </t>
  </si>
  <si>
    <t xml:space="preserve">入帳日期  </t>
  </si>
  <si>
    <t xml:space="preserve">計息起日  </t>
  </si>
  <si>
    <t xml:space="preserve">計息迄日  </t>
  </si>
  <si>
    <t>DueDate</t>
  </si>
  <si>
    <t>應繳日期</t>
  </si>
  <si>
    <t>TRXTCT</t>
  </si>
  <si>
    <t xml:space="preserve">結案區分  </t>
  </si>
  <si>
    <t xml:space="preserve">訂正別    </t>
  </si>
  <si>
    <t>TitaHCode</t>
  </si>
  <si>
    <t>TRXSID</t>
  </si>
  <si>
    <t xml:space="preserve">主管編號  </t>
  </si>
  <si>
    <t>TitaEmpNoS</t>
  </si>
  <si>
    <t>主管編號</t>
  </si>
  <si>
    <t xml:space="preserve">櫃員編號  </t>
  </si>
  <si>
    <t>TRXTDT</t>
  </si>
  <si>
    <t xml:space="preserve">作業日期  </t>
  </si>
  <si>
    <t>TitaCalDy</t>
  </si>
  <si>
    <t>交易日期</t>
  </si>
  <si>
    <t>TRXTIM</t>
  </si>
  <si>
    <t xml:space="preserve">交易時間  </t>
  </si>
  <si>
    <t>TitaCalTm</t>
  </si>
  <si>
    <t>交易時間</t>
  </si>
  <si>
    <t>TRXPRD</t>
  </si>
  <si>
    <t xml:space="preserve">回收期數  </t>
  </si>
  <si>
    <t>回收期數</t>
  </si>
  <si>
    <t>TRXDAM</t>
  </si>
  <si>
    <t xml:space="preserve">減免金額  </t>
  </si>
  <si>
    <t>TRXDBC</t>
  </si>
  <si>
    <t>減免違約金</t>
  </si>
  <si>
    <t>TRXLPN</t>
  </si>
  <si>
    <t xml:space="preserve">欠繳本金  </t>
  </si>
  <si>
    <t>短繳本金</t>
  </si>
  <si>
    <t>TRXLIN</t>
  </si>
  <si>
    <t xml:space="preserve">欠繳利息  </t>
  </si>
  <si>
    <t>短繳利息</t>
  </si>
  <si>
    <t>TRXLBC</t>
  </si>
  <si>
    <t>UnpaidCloseBreach</t>
  </si>
  <si>
    <t>短繳清償違約金</t>
  </si>
  <si>
    <t>TRXTOS</t>
  </si>
  <si>
    <t xml:space="preserve">溢短收    </t>
  </si>
  <si>
    <t>TRXAOS</t>
  </si>
  <si>
    <t xml:space="preserve">累溢短收  </t>
  </si>
  <si>
    <t>TRXPRA</t>
  </si>
  <si>
    <t xml:space="preserve">部份償還本金                </t>
  </si>
  <si>
    <t>TRXNPA</t>
  </si>
  <si>
    <t xml:space="preserve">新每期攤還金額              </t>
  </si>
  <si>
    <t>TRXNPR</t>
  </si>
  <si>
    <t xml:space="preserve">新繳款總期數                </t>
  </si>
  <si>
    <t xml:space="preserve">支票帳號                    </t>
  </si>
  <si>
    <t xml:space="preserve">支票號碼                    </t>
  </si>
  <si>
    <t xml:space="preserve">匯款序號                    </t>
  </si>
  <si>
    <t>TRXTAC</t>
  </si>
  <si>
    <t xml:space="preserve">對方業務科目                </t>
  </si>
  <si>
    <t xml:space="preserve">批次號碼                    </t>
  </si>
  <si>
    <t xml:space="preserve">免印花稅金額                </t>
  </si>
  <si>
    <t>TRXEDT</t>
  </si>
  <si>
    <t xml:space="preserve">原會計日期                  </t>
  </si>
  <si>
    <t>CorrectSeq</t>
  </si>
  <si>
    <t>更正序號, 原交易序號</t>
  </si>
  <si>
    <t>TRXENM</t>
  </si>
  <si>
    <t xml:space="preserve">原交易序號                  </t>
  </si>
  <si>
    <t>TRXACD</t>
  </si>
  <si>
    <t xml:space="preserve">帳戶區分                    </t>
  </si>
  <si>
    <t xml:space="preserve">扣款銀行                    </t>
  </si>
  <si>
    <t>TRXSK2</t>
  </si>
  <si>
    <t xml:space="preserve">繳款方式二                  </t>
  </si>
  <si>
    <t xml:space="preserve">收據號碼                    </t>
  </si>
  <si>
    <t>代收繳款方式</t>
  </si>
  <si>
    <t xml:space="preserve">年月份                    </t>
  </si>
  <si>
    <t>YearlyHouseLoanInt</t>
  </si>
  <si>
    <t>每年房屋擔保借款繳息工作檔</t>
  </si>
  <si>
    <t xml:space="preserve">科目                      </t>
  </si>
  <si>
    <t xml:space="preserve">戶號                      </t>
  </si>
  <si>
    <t xml:space="preserve">統一編號                  </t>
  </si>
  <si>
    <t xml:space="preserve">繳款方式                  </t>
  </si>
  <si>
    <t xml:space="preserve">撥款金額                  </t>
  </si>
  <si>
    <t xml:space="preserve">放款餘額                  </t>
  </si>
  <si>
    <t xml:space="preserve">撥款日期                  </t>
  </si>
  <si>
    <t xml:space="preserve">到期日                    </t>
  </si>
  <si>
    <t xml:space="preserve">交易金額                  </t>
  </si>
  <si>
    <t>YearlyInt</t>
  </si>
  <si>
    <t>年度繳息金額</t>
  </si>
  <si>
    <t>W24USG</t>
  </si>
  <si>
    <t xml:space="preserve">用途別                    </t>
  </si>
  <si>
    <t>W24PY1</t>
  </si>
  <si>
    <t>繳款方式一</t>
  </si>
  <si>
    <t>W24PY2</t>
  </si>
  <si>
    <t>繳款方式二</t>
  </si>
  <si>
    <t>W24PY3</t>
  </si>
  <si>
    <t>繳款方式三</t>
  </si>
  <si>
    <t>W24PY4</t>
  </si>
  <si>
    <t>繳款方式四</t>
  </si>
  <si>
    <t>W24PY5</t>
  </si>
  <si>
    <t>繳款方式五</t>
  </si>
  <si>
    <t>W24PY6</t>
  </si>
  <si>
    <t xml:space="preserve">繳款方式六   </t>
  </si>
  <si>
    <t>W24PY7</t>
  </si>
  <si>
    <t xml:space="preserve">繳款方式七   </t>
  </si>
  <si>
    <t>W24PY8</t>
  </si>
  <si>
    <t xml:space="preserve">繳款方式八   </t>
  </si>
  <si>
    <t>W24PY9</t>
  </si>
  <si>
    <t xml:space="preserve">繳款方式九   </t>
  </si>
  <si>
    <t xml:space="preserve">額度                         </t>
  </si>
  <si>
    <t xml:space="preserve">房屋所有權取得日             </t>
  </si>
  <si>
    <t xml:space="preserve"> Update/           Identifier</t>
  </si>
  <si>
    <t xml:space="preserve">欠繳本金    </t>
  </si>
  <si>
    <t xml:space="preserve">欠繳利息    </t>
  </si>
  <si>
    <t xml:space="preserve">欠繳違約金  </t>
  </si>
  <si>
    <t xml:space="preserve">暫收－支票  </t>
  </si>
  <si>
    <t>暫收－非支票</t>
  </si>
  <si>
    <t xml:space="preserve">暫收原因    </t>
  </si>
  <si>
    <t xml:space="preserve">暫收來源    </t>
  </si>
  <si>
    <t>TB$FNM</t>
  </si>
  <si>
    <t>欄位名稱</t>
  </si>
  <si>
    <t>LOGSSQ</t>
  </si>
  <si>
    <t>記錄序號2</t>
  </si>
  <si>
    <t>LOGB60</t>
  </si>
  <si>
    <t>更改前內容</t>
  </si>
  <si>
    <t>LOGA60</t>
  </si>
  <si>
    <t>更改後內容</t>
  </si>
  <si>
    <t>BREAKLVL</t>
  </si>
  <si>
    <t>BREAK LEVEL</t>
  </si>
  <si>
    <t xml:space="preserve">年月份                  </t>
  </si>
  <si>
    <t xml:space="preserve">單位別                  </t>
  </si>
  <si>
    <t xml:space="preserve">戶號                    </t>
  </si>
  <si>
    <t xml:space="preserve">CIF KEY                  </t>
  </si>
  <si>
    <t xml:space="preserve">最終額度編號            </t>
  </si>
  <si>
    <t xml:space="preserve">欠繳本金                </t>
  </si>
  <si>
    <t xml:space="preserve">欠繳利息                </t>
  </si>
  <si>
    <t xml:space="preserve">欠繳違約金              </t>
  </si>
  <si>
    <t xml:space="preserve">暫收－支票              </t>
  </si>
  <si>
    <t xml:space="preserve">暫收－非支票            </t>
  </si>
  <si>
    <t xml:space="preserve">暫收原因                </t>
  </si>
  <si>
    <t xml:space="preserve">最終序號    </t>
  </si>
  <si>
    <t xml:space="preserve">撥款筆數    </t>
  </si>
  <si>
    <t xml:space="preserve">核准額度    </t>
  </si>
  <si>
    <t xml:space="preserve">貸出金額    </t>
  </si>
  <si>
    <t xml:space="preserve">已用額度    </t>
  </si>
  <si>
    <t xml:space="preserve">核准利率    </t>
  </si>
  <si>
    <t xml:space="preserve">代號 1      </t>
  </si>
  <si>
    <t xml:space="preserve">代號 2      </t>
  </si>
  <si>
    <t xml:space="preserve">押品號碼    </t>
  </si>
  <si>
    <t>貸款期間－年</t>
  </si>
  <si>
    <t>貸款期間－月</t>
  </si>
  <si>
    <t>貸款期間－日</t>
  </si>
  <si>
    <t xml:space="preserve">額度設定日  </t>
  </si>
  <si>
    <t xml:space="preserve">動支期限    </t>
  </si>
  <si>
    <t xml:space="preserve">額度到期日  </t>
  </si>
  <si>
    <t xml:space="preserve">用途別      </t>
  </si>
  <si>
    <t xml:space="preserve">利率區分    </t>
  </si>
  <si>
    <t xml:space="preserve">還本週期    </t>
  </si>
  <si>
    <t xml:space="preserve">循環動用    </t>
  </si>
  <si>
    <t xml:space="preserve">代繳所得稅  </t>
  </si>
  <si>
    <t xml:space="preserve">代償碼      </t>
  </si>
  <si>
    <t xml:space="preserve">攤還方式    </t>
  </si>
  <si>
    <t xml:space="preserve">寬限總月數  </t>
  </si>
  <si>
    <t xml:space="preserve">繳款方式    </t>
  </si>
  <si>
    <t xml:space="preserve">扣款銀行    </t>
  </si>
  <si>
    <t xml:space="preserve">扣款帳號    </t>
  </si>
  <si>
    <t xml:space="preserve">郵局存款別  </t>
  </si>
  <si>
    <t xml:space="preserve">繳息週期    </t>
  </si>
  <si>
    <t>違約率－金額</t>
  </si>
  <si>
    <t>違約率－月數</t>
  </si>
  <si>
    <t xml:space="preserve">前段月數    </t>
  </si>
  <si>
    <t xml:space="preserve">區部        </t>
  </si>
  <si>
    <t xml:space="preserve">未齊件      </t>
  </si>
  <si>
    <t xml:space="preserve">首次撥款日  </t>
  </si>
  <si>
    <t xml:space="preserve">展期次數    </t>
  </si>
  <si>
    <t xml:space="preserve">原額度編號  </t>
  </si>
  <si>
    <t xml:space="preserve">計件代碼    </t>
  </si>
  <si>
    <t xml:space="preserve">信用評分    </t>
  </si>
  <si>
    <t xml:space="preserve">案件編號    </t>
  </si>
  <si>
    <t xml:space="preserve">利率加減碼  </t>
  </si>
  <si>
    <t xml:space="preserve">帳管費      </t>
  </si>
  <si>
    <t>禁領清償年限</t>
  </si>
  <si>
    <t xml:space="preserve">火險服務    </t>
  </si>
  <si>
    <t xml:space="preserve">徵信        </t>
  </si>
  <si>
    <t xml:space="preserve">估價覆核    </t>
  </si>
  <si>
    <t xml:space="preserve">帳戶戶名    </t>
  </si>
  <si>
    <t xml:space="preserve">身份證字號  </t>
  </si>
  <si>
    <t xml:space="preserve">錯誤註記    </t>
  </si>
  <si>
    <t xml:space="preserve">估價公司    </t>
  </si>
  <si>
    <t xml:space="preserve">對保日期    </t>
  </si>
  <si>
    <t xml:space="preserve">不可撤銷    </t>
  </si>
  <si>
    <t xml:space="preserve">額度幣別    </t>
  </si>
  <si>
    <t xml:space="preserve">設定狀態    </t>
  </si>
  <si>
    <t xml:space="preserve">子目        </t>
  </si>
  <si>
    <t xml:space="preserve">戶況        </t>
  </si>
  <si>
    <t xml:space="preserve">總期數      </t>
  </si>
  <si>
    <t xml:space="preserve">撥款日期    </t>
  </si>
  <si>
    <t xml:space="preserve">到期日      </t>
  </si>
  <si>
    <t xml:space="preserve">撥款金額    </t>
  </si>
  <si>
    <t xml:space="preserve">代償專戶    </t>
  </si>
  <si>
    <t xml:space="preserve">最後還本日  </t>
  </si>
  <si>
    <t xml:space="preserve">下次還本日  </t>
  </si>
  <si>
    <t xml:space="preserve">首次應繳日  </t>
  </si>
  <si>
    <t xml:space="preserve">繳款期數    </t>
  </si>
  <si>
    <t xml:space="preserve">應繳日      </t>
  </si>
  <si>
    <t xml:space="preserve">寬限區分    </t>
  </si>
  <si>
    <t xml:space="preserve">寬限到期日  </t>
  </si>
  <si>
    <t xml:space="preserve">欠繳管理費  </t>
  </si>
  <si>
    <t xml:space="preserve">借新還舊    </t>
  </si>
  <si>
    <t xml:space="preserve">累提前還本  </t>
  </si>
  <si>
    <t>RECNU2</t>
  </si>
  <si>
    <t xml:space="preserve">記錄號碼    </t>
  </si>
  <si>
    <t>CUSNAE</t>
  </si>
  <si>
    <t xml:space="preserve">中文姓名    </t>
  </si>
  <si>
    <t xml:space="preserve">15 日薪     </t>
  </si>
  <si>
    <t xml:space="preserve">行業別      </t>
  </si>
  <si>
    <t xml:space="preserve">性別        </t>
  </si>
  <si>
    <t>CUSADC</t>
  </si>
  <si>
    <t xml:space="preserve">戶籍地址    </t>
  </si>
  <si>
    <t xml:space="preserve">郵遞區號    </t>
  </si>
  <si>
    <t>CUSAD3</t>
  </si>
  <si>
    <t xml:space="preserve">站別      </t>
  </si>
  <si>
    <t xml:space="preserve">核准號碼  </t>
  </si>
  <si>
    <t xml:space="preserve">區分      </t>
  </si>
  <si>
    <t xml:space="preserve">保証金額  </t>
  </si>
  <si>
    <t xml:space="preserve">對保日期  </t>
  </si>
  <si>
    <t xml:space="preserve">交互運用  </t>
  </si>
  <si>
    <t xml:space="preserve">保證類別  </t>
  </si>
  <si>
    <t xml:space="preserve">企金別  </t>
  </si>
  <si>
    <t>記錄號碼</t>
  </si>
  <si>
    <t xml:space="preserve">代號 1  </t>
  </si>
  <si>
    <t xml:space="preserve">代號 2  </t>
  </si>
  <si>
    <t xml:space="preserve">處理情形    </t>
  </si>
  <si>
    <t xml:space="preserve">案件類型    </t>
  </si>
  <si>
    <t xml:space="preserve">記錄號碼      </t>
  </si>
  <si>
    <t xml:space="preserve">代號 1        </t>
  </si>
  <si>
    <t xml:space="preserve">代號 2        </t>
  </si>
  <si>
    <t xml:space="preserve">押品號碼      </t>
  </si>
  <si>
    <t xml:space="preserve">地區別        </t>
  </si>
  <si>
    <t xml:space="preserve">鑑價日期      </t>
  </si>
  <si>
    <t xml:space="preserve">他項期限      </t>
  </si>
  <si>
    <t xml:space="preserve">順位          </t>
  </si>
  <si>
    <t xml:space="preserve">前一順位金額  </t>
  </si>
  <si>
    <t xml:space="preserve">前一順債權人  </t>
  </si>
  <si>
    <t xml:space="preserve">前二順位金額  </t>
  </si>
  <si>
    <t xml:space="preserve">前三順位金額  </t>
  </si>
  <si>
    <t xml:space="preserve">建物標示備註  </t>
  </si>
  <si>
    <t xml:space="preserve">核准額度      </t>
  </si>
  <si>
    <t xml:space="preserve">設定日期      </t>
  </si>
  <si>
    <t xml:space="preserve">押品同額度    </t>
  </si>
  <si>
    <t xml:space="preserve">評估淨值      </t>
  </si>
  <si>
    <t xml:space="preserve">處理情形      </t>
  </si>
  <si>
    <t xml:space="preserve">出租評估淨值  </t>
  </si>
  <si>
    <t xml:space="preserve">評估總價      </t>
  </si>
  <si>
    <t xml:space="preserve">總增值稅      </t>
  </si>
  <si>
    <t xml:space="preserve">押租金        </t>
  </si>
  <si>
    <t xml:space="preserve">檢附同意書    </t>
  </si>
  <si>
    <t xml:space="preserve">序號        </t>
  </si>
  <si>
    <t xml:space="preserve">縣市        </t>
  </si>
  <si>
    <t xml:space="preserve">鄉鎮區      </t>
  </si>
  <si>
    <t xml:space="preserve">段          </t>
  </si>
  <si>
    <t xml:space="preserve">小段        </t>
  </si>
  <si>
    <t xml:space="preserve">地號１      </t>
  </si>
  <si>
    <t xml:space="preserve">地號２      </t>
  </si>
  <si>
    <t xml:space="preserve">面積（坪）  </t>
  </si>
  <si>
    <t xml:space="preserve">移轉年度    </t>
  </si>
  <si>
    <t>鑑價單價／坪</t>
  </si>
  <si>
    <t xml:space="preserve">核准金額    </t>
  </si>
  <si>
    <t xml:space="preserve">設定金額    </t>
  </si>
  <si>
    <t xml:space="preserve">代償後謄本  </t>
  </si>
  <si>
    <t xml:space="preserve">土地增值稅  </t>
  </si>
  <si>
    <t xml:space="preserve">土增稅年月  </t>
  </si>
  <si>
    <t xml:space="preserve">地目代號    </t>
  </si>
  <si>
    <t xml:space="preserve">使用分區    </t>
  </si>
  <si>
    <t xml:space="preserve">使用地類別  </t>
  </si>
  <si>
    <t xml:space="preserve">門牌號碼    </t>
  </si>
  <si>
    <t xml:space="preserve">主建物建號  </t>
  </si>
  <si>
    <t>主建物（坪）</t>
  </si>
  <si>
    <t xml:space="preserve">公設（坪）  </t>
  </si>
  <si>
    <t xml:space="preserve">車位（坪）  </t>
  </si>
  <si>
    <t xml:space="preserve">建物結構        </t>
  </si>
  <si>
    <t xml:space="preserve">建造年份        </t>
  </si>
  <si>
    <t xml:space="preserve">樓層數          </t>
  </si>
  <si>
    <t xml:space="preserve">屋頂結構        </t>
  </si>
  <si>
    <t xml:space="preserve">賣方姓名        </t>
  </si>
  <si>
    <t xml:space="preserve">賣方 ID         </t>
  </si>
  <si>
    <t xml:space="preserve">停車位形式      </t>
  </si>
  <si>
    <t xml:space="preserve">主要用途        </t>
  </si>
  <si>
    <t xml:space="preserve">附屬建物用途    </t>
  </si>
  <si>
    <t xml:space="preserve">所在樓層        </t>
  </si>
  <si>
    <t xml:space="preserve">建築完成日      </t>
  </si>
  <si>
    <t>附屬建物（坪）　</t>
  </si>
  <si>
    <t xml:space="preserve">縣市名稱        </t>
  </si>
  <si>
    <t xml:space="preserve">鄉鎮市區名稱    </t>
  </si>
  <si>
    <t xml:space="preserve">街路巷弄        </t>
  </si>
  <si>
    <t xml:space="preserve">建檔日期  </t>
  </si>
  <si>
    <t xml:space="preserve">記錄號碼  </t>
  </si>
  <si>
    <t xml:space="preserve">代號 1    </t>
  </si>
  <si>
    <t xml:space="preserve">代號 2    </t>
  </si>
  <si>
    <t xml:space="preserve">押品號碼  </t>
  </si>
  <si>
    <t xml:space="preserve">序號      </t>
  </si>
  <si>
    <t xml:space="preserve">保單號碼  </t>
  </si>
  <si>
    <t xml:space="preserve">火險保額  </t>
  </si>
  <si>
    <t>INSPER</t>
  </si>
  <si>
    <t xml:space="preserve">額度比 %  </t>
  </si>
  <si>
    <t xml:space="preserve">保險起日  </t>
  </si>
  <si>
    <t xml:space="preserve">保險迄日  </t>
  </si>
  <si>
    <t xml:space="preserve">保險公司  </t>
  </si>
  <si>
    <t xml:space="preserve">火險保費  </t>
  </si>
  <si>
    <t xml:space="preserve">處理情形  </t>
  </si>
  <si>
    <t>LSMEM1</t>
  </si>
  <si>
    <t xml:space="preserve">晤談一  </t>
  </si>
  <si>
    <t>LSMEM2</t>
  </si>
  <si>
    <t xml:space="preserve">晤談二  </t>
  </si>
  <si>
    <t>KEYINP</t>
  </si>
  <si>
    <t>鍵檔人員</t>
  </si>
  <si>
    <t>ACHNUM</t>
  </si>
  <si>
    <t xml:space="preserve">授權編號    </t>
  </si>
  <si>
    <t xml:space="preserve">授權狀態    </t>
  </si>
  <si>
    <t>PfItDetail</t>
  </si>
  <si>
    <t>介紹人業績明細檔</t>
  </si>
  <si>
    <t>撥款日</t>
  </si>
  <si>
    <t>撥款金額/追回金額</t>
  </si>
  <si>
    <t>ID7X</t>
  </si>
  <si>
    <t>NA7X</t>
  </si>
  <si>
    <t>ID3X</t>
  </si>
  <si>
    <t>NA3X</t>
  </si>
  <si>
    <t>ID2X</t>
  </si>
  <si>
    <t>NA2X</t>
  </si>
  <si>
    <t>ID1X</t>
  </si>
  <si>
    <t>NA1X</t>
  </si>
  <si>
    <t>ID0X</t>
  </si>
  <si>
    <t>NA0X</t>
  </si>
  <si>
    <t>AA1DAT</t>
  </si>
  <si>
    <t>AA1NMT</t>
  </si>
  <si>
    <t>AA1ASQ</t>
  </si>
  <si>
    <t xml:space="preserve">已用額度  </t>
  </si>
  <si>
    <t xml:space="preserve">計件代碼  </t>
  </si>
  <si>
    <t xml:space="preserve">員工代號  </t>
  </si>
  <si>
    <t xml:space="preserve">統一編號  </t>
  </si>
  <si>
    <t xml:space="preserve">部室代號  </t>
  </si>
  <si>
    <t xml:space="preserve">區部代號  </t>
  </si>
  <si>
    <t xml:space="preserve">單位代號  </t>
  </si>
  <si>
    <t xml:space="preserve">部室中文  </t>
  </si>
  <si>
    <t xml:space="preserve">區部中文  </t>
  </si>
  <si>
    <t xml:space="preserve">單位中文  </t>
  </si>
  <si>
    <t>ClsFlag</t>
  </si>
  <si>
    <t>銷帳記號</t>
  </si>
  <si>
    <t>LastAcDate</t>
  </si>
  <si>
    <t>最後作帳日</t>
  </si>
  <si>
    <t>LastTxDate</t>
  </si>
  <si>
    <t>最後交易日</t>
  </si>
  <si>
    <t>ASSGRP</t>
  </si>
  <si>
    <t>五類資產分類</t>
  </si>
  <si>
    <t>TFRNO</t>
  </si>
  <si>
    <t xml:space="preserve">轉催編號    </t>
  </si>
  <si>
    <t>TFRNMT</t>
  </si>
  <si>
    <t xml:space="preserve">轉催序號    </t>
  </si>
  <si>
    <t>TFRBAD</t>
  </si>
  <si>
    <t xml:space="preserve">轉催收日    </t>
  </si>
  <si>
    <t>TFRCOD</t>
  </si>
  <si>
    <t xml:space="preserve">轉換碼      </t>
  </si>
  <si>
    <t>INSTOT</t>
  </si>
  <si>
    <t xml:space="preserve">總保費      </t>
  </si>
  <si>
    <t>JLNDNO</t>
  </si>
  <si>
    <t>借方傳票號碼</t>
  </si>
  <si>
    <t>JLNCNO</t>
  </si>
  <si>
    <t>貸方傳票號碼</t>
  </si>
  <si>
    <t xml:space="preserve">櫃員編號    </t>
  </si>
  <si>
    <t>轉催編號</t>
  </si>
  <si>
    <t>轉催序號</t>
  </si>
  <si>
    <t>轉催收日</t>
  </si>
  <si>
    <t>轉換碼</t>
  </si>
  <si>
    <t>RECNUM</t>
  </si>
  <si>
    <t>LGFAMT</t>
  </si>
  <si>
    <t>法拍費用</t>
  </si>
  <si>
    <t xml:space="preserve">單位代號    </t>
  </si>
  <si>
    <t>NEWBCM</t>
  </si>
  <si>
    <t>隸屬單位代號</t>
  </si>
  <si>
    <t>NEWUTC</t>
  </si>
  <si>
    <t>隸屬單位中文</t>
  </si>
  <si>
    <t>ISENBL</t>
  </si>
  <si>
    <t xml:space="preserve">是否啟用    </t>
  </si>
  <si>
    <t>LCTSMM</t>
  </si>
  <si>
    <t>貸款期間起月數</t>
  </si>
  <si>
    <t>LCTEMM</t>
  </si>
  <si>
    <t>貸款期間迄月數</t>
  </si>
  <si>
    <t>LCTCCF</t>
  </si>
  <si>
    <t xml:space="preserve">信用轉換係數  </t>
  </si>
  <si>
    <t>CFRDAT</t>
  </si>
  <si>
    <t>契變日期</t>
  </si>
  <si>
    <t>CFRCOD</t>
  </si>
  <si>
    <t>貸後契變項目</t>
  </si>
  <si>
    <t>SlipNote</t>
  </si>
  <si>
    <t>傳票摘要</t>
  </si>
  <si>
    <t>CFRAMT</t>
  </si>
  <si>
    <t>貸後契變手續費</t>
  </si>
  <si>
    <t>CFPMEM</t>
  </si>
  <si>
    <t>櫃員</t>
  </si>
  <si>
    <t>CFPTDT</t>
  </si>
  <si>
    <t>作業日期</t>
  </si>
  <si>
    <t>CFPTIM</t>
  </si>
  <si>
    <t>作業時間</t>
  </si>
  <si>
    <t>CUSNAM</t>
  </si>
  <si>
    <t>中文姓名</t>
  </si>
  <si>
    <t>CGT001</t>
  </si>
  <si>
    <t>產品代碼</t>
  </si>
  <si>
    <t>ClMovables</t>
  </si>
  <si>
    <t>擔保品動產檔</t>
  </si>
  <si>
    <t>ProductType</t>
  </si>
  <si>
    <t>產品代碼/型號</t>
  </si>
  <si>
    <t>CGT002</t>
  </si>
  <si>
    <t>品牌</t>
  </si>
  <si>
    <t>ProductBrand</t>
  </si>
  <si>
    <t>品牌/廠牌/船名</t>
  </si>
  <si>
    <t>CGT003</t>
  </si>
  <si>
    <t>顏色</t>
  </si>
  <si>
    <t>ProductColor</t>
  </si>
  <si>
    <t>CGT004</t>
  </si>
  <si>
    <t>型式</t>
  </si>
  <si>
    <t>ProductSpec</t>
  </si>
  <si>
    <t>形式/規格</t>
  </si>
  <si>
    <t>CGT005</t>
  </si>
  <si>
    <t>排氣量</t>
  </si>
  <si>
    <t>ProductCC</t>
  </si>
  <si>
    <t>CGT006</t>
  </si>
  <si>
    <t>牌照號碼</t>
  </si>
  <si>
    <t>LicenseNo</t>
  </si>
  <si>
    <t>CGT007</t>
  </si>
  <si>
    <t>牌照類別</t>
  </si>
  <si>
    <t>LicenseTypeCode</t>
  </si>
  <si>
    <t>CGT008</t>
  </si>
  <si>
    <t>牌照用途</t>
  </si>
  <si>
    <t>LicenseUsageCode</t>
  </si>
  <si>
    <t>CGT009</t>
  </si>
  <si>
    <t>發照日期</t>
  </si>
  <si>
    <t>LiceneIssueDate</t>
  </si>
  <si>
    <t>CGT010</t>
  </si>
  <si>
    <t>製造年月</t>
  </si>
  <si>
    <t>MfgYearMonth</t>
  </si>
  <si>
    <t>CGT011</t>
  </si>
  <si>
    <t>車別</t>
  </si>
  <si>
    <t>VehicleTypeCode</t>
  </si>
  <si>
    <t>CGT012</t>
  </si>
  <si>
    <t>引擎號碼</t>
  </si>
  <si>
    <t>EngineSN</t>
  </si>
  <si>
    <t>CGT013</t>
  </si>
  <si>
    <t>車身式樣</t>
  </si>
  <si>
    <t>VehicleStyleCode</t>
  </si>
  <si>
    <t>車身樣式</t>
  </si>
  <si>
    <t>CGT014</t>
  </si>
  <si>
    <t>市價</t>
  </si>
  <si>
    <t>CGT015</t>
  </si>
  <si>
    <t>車主統編</t>
  </si>
  <si>
    <t>CGT016</t>
  </si>
  <si>
    <t>車主姓名</t>
  </si>
  <si>
    <t>CGT017</t>
  </si>
  <si>
    <t>監理(處)所</t>
  </si>
  <si>
    <t>VehicleOfficeCode</t>
  </si>
  <si>
    <t>監理站</t>
  </si>
  <si>
    <t>CGT018</t>
  </si>
  <si>
    <t>抵押設定金額</t>
  </si>
  <si>
    <t>CGT019</t>
  </si>
  <si>
    <t>Currency</t>
  </si>
  <si>
    <t>CGT020</t>
  </si>
  <si>
    <t>收件字號</t>
  </si>
  <si>
    <t>CGT021</t>
  </si>
  <si>
    <t>抵押登記字號</t>
  </si>
  <si>
    <t>MtgNo</t>
  </si>
  <si>
    <t>CGT022</t>
  </si>
  <si>
    <t>抵押收件日</t>
  </si>
  <si>
    <t>ReceivedDate</t>
  </si>
  <si>
    <t>CGT023</t>
  </si>
  <si>
    <t>抵押登記起日</t>
  </si>
  <si>
    <t>MortgageIssueStartDate</t>
  </si>
  <si>
    <t>CGT024</t>
  </si>
  <si>
    <t>抵押登記迄日</t>
  </si>
  <si>
    <t>MortgageIssueEndDate</t>
  </si>
  <si>
    <t>NGRRMK60</t>
  </si>
  <si>
    <t>備註</t>
  </si>
  <si>
    <t>Remark</t>
  </si>
  <si>
    <t xml:space="preserve">欄位名稱    </t>
  </si>
  <si>
    <t xml:space="preserve">更改前內容  </t>
  </si>
  <si>
    <t xml:space="preserve">更改後內容  </t>
  </si>
  <si>
    <t>USMUID</t>
  </si>
  <si>
    <t xml:space="preserve">使用人代號  </t>
  </si>
  <si>
    <t>SS$USN</t>
  </si>
  <si>
    <t xml:space="preserve">使用者姓名  </t>
  </si>
  <si>
    <t>USMMID</t>
  </si>
  <si>
    <t>BCHPGM</t>
  </si>
  <si>
    <t>處理程式名稱</t>
  </si>
  <si>
    <t>DATE8</t>
  </si>
  <si>
    <t>DATE ENG</t>
  </si>
  <si>
    <t>TIME</t>
  </si>
  <si>
    <t xml:space="preserve">時間    </t>
  </si>
  <si>
    <t>附言</t>
  </si>
  <si>
    <t>CMT01</t>
  </si>
  <si>
    <t xml:space="preserve">經紀人代號  </t>
  </si>
  <si>
    <t>CMT02</t>
  </si>
  <si>
    <t>CMT03</t>
  </si>
  <si>
    <t xml:space="preserve">批號        </t>
  </si>
  <si>
    <t>CMT04</t>
  </si>
  <si>
    <t xml:space="preserve">險別        </t>
  </si>
  <si>
    <t>CMT05</t>
  </si>
  <si>
    <t xml:space="preserve">簽單日期    </t>
  </si>
  <si>
    <t>CMT06</t>
  </si>
  <si>
    <t xml:space="preserve">被保險人    </t>
  </si>
  <si>
    <t>CMT07</t>
  </si>
  <si>
    <t>被保險人地址</t>
  </si>
  <si>
    <t>CMT08</t>
  </si>
  <si>
    <t>被保險人電話</t>
  </si>
  <si>
    <t>CMT09</t>
  </si>
  <si>
    <t xml:space="preserve">起保日期    </t>
  </si>
  <si>
    <t>CMT10</t>
  </si>
  <si>
    <t xml:space="preserve">到期日期    </t>
  </si>
  <si>
    <t>CMT11</t>
  </si>
  <si>
    <t xml:space="preserve">險種        </t>
  </si>
  <si>
    <t>CMT12</t>
  </si>
  <si>
    <t xml:space="preserve">保費        </t>
  </si>
  <si>
    <t>CMT13</t>
  </si>
  <si>
    <t xml:space="preserve">佣金率      </t>
  </si>
  <si>
    <t>CMT14</t>
  </si>
  <si>
    <t xml:space="preserve">佣金        </t>
  </si>
  <si>
    <t>CMT15</t>
  </si>
  <si>
    <t xml:space="preserve">合計保費    </t>
  </si>
  <si>
    <t>CMT16</t>
  </si>
  <si>
    <t xml:space="preserve">合計佣金  </t>
  </si>
  <si>
    <t>CMT17</t>
  </si>
  <si>
    <t xml:space="preserve">收件號碼  </t>
  </si>
  <si>
    <t>CMT18</t>
  </si>
  <si>
    <t xml:space="preserve">收費日期  </t>
  </si>
  <si>
    <t>CMT19</t>
  </si>
  <si>
    <t xml:space="preserve">佣金日期  </t>
  </si>
  <si>
    <t xml:space="preserve">火險服務  </t>
  </si>
  <si>
    <t>CMT20</t>
  </si>
  <si>
    <t xml:space="preserve">應領金額  </t>
  </si>
  <si>
    <t>ENTAMT1</t>
  </si>
  <si>
    <t>企金前日餘額</t>
  </si>
  <si>
    <t>ENTAMT2</t>
  </si>
  <si>
    <t>企金當日撥款</t>
  </si>
  <si>
    <t>ENTAMT3</t>
  </si>
  <si>
    <t>企金當日還款</t>
  </si>
  <si>
    <t>ENTAMT4</t>
  </si>
  <si>
    <t>企金當日餘額</t>
  </si>
  <si>
    <t>IDVAMT1</t>
  </si>
  <si>
    <t>個金前日餘額</t>
  </si>
  <si>
    <t>IDVAMT2</t>
  </si>
  <si>
    <t>個金當日撥款</t>
  </si>
  <si>
    <t>IDVAMT3</t>
  </si>
  <si>
    <t>個金當日還款</t>
  </si>
  <si>
    <t>IDVAMT4</t>
  </si>
  <si>
    <t>個金當日餘額</t>
  </si>
  <si>
    <t>CARA</t>
  </si>
  <si>
    <t>車貸前日餘額</t>
  </si>
  <si>
    <t>CARB</t>
  </si>
  <si>
    <t>車貸當日撥款</t>
  </si>
  <si>
    <t>CARC</t>
  </si>
  <si>
    <t>車貸當日還款</t>
  </si>
  <si>
    <t>CARD</t>
  </si>
  <si>
    <t>車貸當日餘額</t>
  </si>
  <si>
    <t>NOPAYAMT</t>
  </si>
  <si>
    <t xml:space="preserve">催收款      </t>
  </si>
  <si>
    <t>INTAMT</t>
  </si>
  <si>
    <t>COMPANY1</t>
  </si>
  <si>
    <t>COMPANY2</t>
  </si>
  <si>
    <t>COMPANY3</t>
  </si>
  <si>
    <t>COMPANY4</t>
  </si>
  <si>
    <t>PERSON1</t>
  </si>
  <si>
    <t>PERSON2</t>
  </si>
  <si>
    <t>PERSON3</t>
  </si>
  <si>
    <t>PERSON4</t>
  </si>
  <si>
    <t>CAR1</t>
  </si>
  <si>
    <t>CAR2</t>
  </si>
  <si>
    <t>CAR3</t>
  </si>
  <si>
    <t>CAR4</t>
  </si>
  <si>
    <t xml:space="preserve">利息收入    </t>
  </si>
  <si>
    <t>WUDAT1</t>
  </si>
  <si>
    <t>BatxOthers</t>
  </si>
  <si>
    <t>其他還款來源檔</t>
  </si>
  <si>
    <t>RepayId</t>
  </si>
  <si>
    <t>來源統編</t>
  </si>
  <si>
    <t>CUSNAJ</t>
  </si>
  <si>
    <t>RepayName</t>
  </si>
  <si>
    <t>來源戶名</t>
  </si>
  <si>
    <t>METAMT</t>
  </si>
  <si>
    <t>T05</t>
  </si>
  <si>
    <t>Note</t>
  </si>
  <si>
    <t>摘要</t>
  </si>
  <si>
    <t>LOCCTY</t>
  </si>
  <si>
    <t>LOCTWN</t>
  </si>
  <si>
    <t>CTYNAM</t>
  </si>
  <si>
    <t>TWNNAM</t>
  </si>
  <si>
    <t>CTYJIC</t>
  </si>
  <si>
    <t>JCIC縣市碼</t>
  </si>
  <si>
    <t>TWNJIC</t>
  </si>
  <si>
    <t>JCIC鄉鎮碼</t>
  </si>
  <si>
    <t>LOCTYP</t>
  </si>
  <si>
    <t>地區類別</t>
  </si>
  <si>
    <t>POSCOD</t>
  </si>
  <si>
    <t>CTYABB</t>
  </si>
  <si>
    <t>縣市簡稱</t>
  </si>
  <si>
    <t>TWNABB</t>
  </si>
  <si>
    <t>鄉鎮簡稱</t>
  </si>
  <si>
    <t>LOCGRP</t>
  </si>
  <si>
    <t>組合地區別</t>
  </si>
  <si>
    <t>InnDocRecord</t>
  </si>
  <si>
    <t>檔案借閱檔</t>
  </si>
  <si>
    <t>ApplSeq</t>
  </si>
  <si>
    <t>申請序號</t>
  </si>
  <si>
    <t>DOCEMN</t>
  </si>
  <si>
    <t>借閱人</t>
  </si>
  <si>
    <t>DOCPUR</t>
  </si>
  <si>
    <t>用途碼</t>
  </si>
  <si>
    <t>用途</t>
  </si>
  <si>
    <t>DOCLDT</t>
  </si>
  <si>
    <t>借閱日期</t>
  </si>
  <si>
    <t>DOCBDT</t>
  </si>
  <si>
    <t>歸還日期</t>
  </si>
  <si>
    <t>ReturnDate</t>
  </si>
  <si>
    <t>IRTRATYR1</t>
  </si>
  <si>
    <t>IRTRATYR2</t>
  </si>
  <si>
    <t>IRTRATYR3</t>
  </si>
  <si>
    <t>IRTRATYR4</t>
  </si>
  <si>
    <t>IRTRATYR5</t>
  </si>
  <si>
    <t>YYYY</t>
  </si>
  <si>
    <t xml:space="preserve">Year </t>
  </si>
  <si>
    <t>MONTH</t>
  </si>
  <si>
    <t>Month</t>
  </si>
  <si>
    <t>DAY</t>
  </si>
  <si>
    <t xml:space="preserve">Day  </t>
  </si>
  <si>
    <t>W08CDE</t>
  </si>
  <si>
    <t>到期日碼</t>
  </si>
  <si>
    <t>CloseNo</t>
  </si>
  <si>
    <t>清償序號</t>
  </si>
  <si>
    <t>IN$SEQ</t>
  </si>
  <si>
    <t>CloseReasonCode</t>
  </si>
  <si>
    <t>清償原因</t>
  </si>
  <si>
    <t>ASTULA</t>
  </si>
  <si>
    <t>還清金額</t>
  </si>
  <si>
    <t>CloseAmt</t>
  </si>
  <si>
    <t>APLGET</t>
  </si>
  <si>
    <t>清償領取方式</t>
  </si>
  <si>
    <t>CollectWayCode</t>
  </si>
  <si>
    <t>領取方式</t>
  </si>
  <si>
    <t>TelNo1</t>
  </si>
  <si>
    <t>連絡電話1</t>
  </si>
  <si>
    <t>TelNo2</t>
  </si>
  <si>
    <t>連絡電話2</t>
  </si>
  <si>
    <t>NGRRMK40</t>
  </si>
  <si>
    <t>Rmk</t>
  </si>
  <si>
    <t xml:space="preserve">公司名稱      </t>
  </si>
  <si>
    <t>ENPUSE</t>
  </si>
  <si>
    <t xml:space="preserve">啟用否        </t>
  </si>
  <si>
    <t>ESTCDE</t>
  </si>
  <si>
    <t xml:space="preserve">戶別      </t>
  </si>
  <si>
    <t>ESTCNT</t>
  </si>
  <si>
    <t xml:space="preserve">件數      </t>
  </si>
  <si>
    <t>ESTAMT</t>
  </si>
  <si>
    <t xml:space="preserve">科目餘額  </t>
  </si>
  <si>
    <t xml:space="preserve">保險公司    </t>
  </si>
  <si>
    <t xml:space="preserve">建物結構    </t>
  </si>
  <si>
    <t xml:space="preserve">建造年份    </t>
  </si>
  <si>
    <t xml:space="preserve">樓層數      </t>
  </si>
  <si>
    <t xml:space="preserve">屋頂結構    </t>
  </si>
  <si>
    <t>RETCOD</t>
  </si>
  <si>
    <t>RETURN CODE</t>
  </si>
  <si>
    <t>INSNUM2</t>
  </si>
  <si>
    <t>INSSDT2</t>
  </si>
  <si>
    <t xml:space="preserve">保險起日    </t>
  </si>
  <si>
    <t>INSEDT2</t>
  </si>
  <si>
    <t xml:space="preserve">保險迄日    </t>
  </si>
  <si>
    <t>INSIAM2</t>
  </si>
  <si>
    <t xml:space="preserve">火險保額    </t>
  </si>
  <si>
    <t>INSPRM2</t>
  </si>
  <si>
    <t xml:space="preserve">火險保費    </t>
  </si>
  <si>
    <t>INSIAE2</t>
  </si>
  <si>
    <t xml:space="preserve">地震險保額  </t>
  </si>
  <si>
    <t>INSEPM2</t>
  </si>
  <si>
    <t xml:space="preserve">地震險保費  </t>
  </si>
  <si>
    <t>CHKPRT</t>
  </si>
  <si>
    <t>是否印通知單</t>
  </si>
  <si>
    <t>InsuRenew</t>
  </si>
  <si>
    <t>火險單續保檔</t>
  </si>
  <si>
    <t>InsuYearMonth</t>
  </si>
  <si>
    <t>火險單年月</t>
  </si>
  <si>
    <t>EndoInsuNo</t>
  </si>
  <si>
    <t>批單號碼</t>
  </si>
  <si>
    <t>PrevInsuNo</t>
  </si>
  <si>
    <t>原保單號碼</t>
  </si>
  <si>
    <t>INSBSN</t>
  </si>
  <si>
    <t>商業火險</t>
  </si>
  <si>
    <t>NowInsuNo</t>
  </si>
  <si>
    <t>保險單號碼</t>
  </si>
  <si>
    <t>總保費</t>
  </si>
  <si>
    <t>TotInsuPrem</t>
  </si>
  <si>
    <t>NotiTempFg</t>
  </si>
  <si>
    <t>入通知檔</t>
  </si>
  <si>
    <t>RenewCode</t>
  </si>
  <si>
    <t>是否續保</t>
  </si>
  <si>
    <t>TitaTlrNo</t>
  </si>
  <si>
    <t>經辦</t>
  </si>
  <si>
    <t xml:space="preserve">商業火險    </t>
  </si>
  <si>
    <t xml:space="preserve">處理代碼    </t>
  </si>
  <si>
    <t>FSCQTA</t>
  </si>
  <si>
    <t>放款目標金額</t>
  </si>
  <si>
    <t>TargetAmt</t>
  </si>
  <si>
    <t>FSCPTY</t>
  </si>
  <si>
    <t xml:space="preserve">分配順序    </t>
  </si>
  <si>
    <t>AssignSeq</t>
  </si>
  <si>
    <t>GraceCondition</t>
  </si>
  <si>
    <t>ACTUSE</t>
  </si>
  <si>
    <t xml:space="preserve">使用碼        </t>
  </si>
  <si>
    <t>ActUse</t>
  </si>
  <si>
    <t>使用碼</t>
  </si>
  <si>
    <t>IVWDAT</t>
  </si>
  <si>
    <t xml:space="preserve">訪談日期      </t>
  </si>
  <si>
    <t>MlaundryRecord</t>
  </si>
  <si>
    <t>疑似洗錢交易訪談記錄檔</t>
  </si>
  <si>
    <t>RecordDate</t>
  </si>
  <si>
    <t xml:space="preserve">訪談日期  </t>
  </si>
  <si>
    <t>RTNADT</t>
  </si>
  <si>
    <t xml:space="preserve">還款日期      </t>
  </si>
  <si>
    <t>RepayDate</t>
  </si>
  <si>
    <t>預定還款日期</t>
  </si>
  <si>
    <t>RTNAMT</t>
  </si>
  <si>
    <t xml:space="preserve">還款金額      </t>
  </si>
  <si>
    <t xml:space="preserve">預定還款金額 </t>
  </si>
  <si>
    <t>IVWOCD</t>
  </si>
  <si>
    <t xml:space="preserve">職業別        </t>
  </si>
  <si>
    <t>Career</t>
  </si>
  <si>
    <t xml:space="preserve">職業別 </t>
  </si>
  <si>
    <t>AMLYIN</t>
  </si>
  <si>
    <t>Income</t>
  </si>
  <si>
    <t xml:space="preserve">年收入(萬) </t>
  </si>
  <si>
    <t>AMLRSN</t>
  </si>
  <si>
    <t xml:space="preserve">還款來源      </t>
  </si>
  <si>
    <t>RepaySource</t>
  </si>
  <si>
    <t xml:space="preserve">還款來源 </t>
  </si>
  <si>
    <t>CPSBNK</t>
  </si>
  <si>
    <t xml:space="preserve">代償銀行      </t>
  </si>
  <si>
    <t xml:space="preserve">代償銀行 </t>
  </si>
  <si>
    <t>AMLRSO</t>
  </si>
  <si>
    <t xml:space="preserve">其他說明      </t>
  </si>
  <si>
    <t>Description</t>
  </si>
  <si>
    <t xml:space="preserve">其他說明 </t>
  </si>
  <si>
    <t>CHGDAT</t>
  </si>
  <si>
    <t xml:space="preserve">異動日期      </t>
  </si>
  <si>
    <t>RptJcic</t>
  </si>
  <si>
    <t>呆帳不報送檔</t>
  </si>
  <si>
    <t>JcicName</t>
  </si>
  <si>
    <t>Jcic名稱</t>
  </si>
  <si>
    <t xml:space="preserve">戶況    </t>
  </si>
  <si>
    <t>JcicStatus</t>
  </si>
  <si>
    <t>Jcic戶況</t>
  </si>
  <si>
    <t>KCPDAT</t>
  </si>
  <si>
    <t>理賠日期</t>
  </si>
  <si>
    <t>KCPAMT</t>
  </si>
  <si>
    <t>理賠金額</t>
  </si>
  <si>
    <t>KCPPLY</t>
  </si>
  <si>
    <t>CustNm</t>
  </si>
  <si>
    <t>借款人戶名</t>
  </si>
  <si>
    <t>LMSCAN</t>
  </si>
  <si>
    <t xml:space="preserve">代號 1   </t>
  </si>
  <si>
    <t xml:space="preserve">代號 2   </t>
  </si>
  <si>
    <t xml:space="preserve">押品號碼 </t>
  </si>
  <si>
    <t xml:space="preserve">序號     </t>
  </si>
  <si>
    <t>面積（坪）</t>
  </si>
  <si>
    <t xml:space="preserve"> Update/ </t>
  </si>
  <si>
    <t>LASHBL</t>
  </si>
  <si>
    <t>最高餘額</t>
  </si>
  <si>
    <t>LASLBL</t>
  </si>
  <si>
    <t xml:space="preserve">年月份            </t>
  </si>
  <si>
    <t>Ias39IntMethod</t>
  </si>
  <si>
    <t xml:space="preserve">戶號              </t>
  </si>
  <si>
    <t xml:space="preserve">統一編號          </t>
  </si>
  <si>
    <t xml:space="preserve">額度              </t>
  </si>
  <si>
    <t xml:space="preserve">撥款              </t>
  </si>
  <si>
    <t>TRMLBL</t>
  </si>
  <si>
    <t xml:space="preserve">本期本金餘額      </t>
  </si>
  <si>
    <t xml:space="preserve">Principal    </t>
  </si>
  <si>
    <t>TRMLBV</t>
  </si>
  <si>
    <t xml:space="preserve">本期帳面價值      </t>
  </si>
  <si>
    <t xml:space="preserve">BookValue    </t>
  </si>
  <si>
    <t>TRMASV</t>
  </si>
  <si>
    <t>本期累應攤銷折溢價</t>
  </si>
  <si>
    <t>AccumDPAmortized</t>
  </si>
  <si>
    <t>TRMANV</t>
  </si>
  <si>
    <t>本期累未攤銷折溢價</t>
  </si>
  <si>
    <t>AccumDPunAmortized</t>
  </si>
  <si>
    <t>TRMUSV</t>
  </si>
  <si>
    <t xml:space="preserve">本期折溢價攤銷數  </t>
  </si>
  <si>
    <t>DPAmortized</t>
  </si>
  <si>
    <t xml:space="preserve"> Update/          </t>
  </si>
  <si>
    <t>RCVDAT</t>
  </si>
  <si>
    <t>收件日</t>
  </si>
  <si>
    <t>ACTCOD</t>
  </si>
  <si>
    <t>借貸</t>
  </si>
  <si>
    <t>LGFCOD</t>
  </si>
  <si>
    <t>件別</t>
  </si>
  <si>
    <t>EXGBRH</t>
  </si>
  <si>
    <t>匯款單位</t>
  </si>
  <si>
    <t>EXGEMP</t>
  </si>
  <si>
    <t>匯款人</t>
  </si>
  <si>
    <t>CASNUM2</t>
  </si>
  <si>
    <t>案號</t>
  </si>
  <si>
    <t>DLTDAT</t>
  </si>
  <si>
    <t>銷號日期</t>
  </si>
  <si>
    <t>NGRRMK</t>
  </si>
  <si>
    <t>LGDTYP</t>
  </si>
  <si>
    <t xml:space="preserve">類別          </t>
  </si>
  <si>
    <t>LGDDSC</t>
  </si>
  <si>
    <t xml:space="preserve">類別說明      </t>
  </si>
  <si>
    <t>LGDPCT</t>
  </si>
  <si>
    <t xml:space="preserve">違約損失率％  </t>
  </si>
  <si>
    <t>LGDADT</t>
  </si>
  <si>
    <t xml:space="preserve">生效日期      </t>
  </si>
  <si>
    <t>LGDUSE</t>
  </si>
  <si>
    <t>ForeclosureFee</t>
  </si>
  <si>
    <t>法拍費用檔</t>
  </si>
  <si>
    <t>RecordNo</t>
  </si>
  <si>
    <t>銷帳編號</t>
  </si>
  <si>
    <t>收件日期</t>
  </si>
  <si>
    <t>DocDate</t>
  </si>
  <si>
    <t>單據日期</t>
  </si>
  <si>
    <t>Fee</t>
  </si>
  <si>
    <t>FeeCode</t>
  </si>
  <si>
    <t>CaseCode</t>
  </si>
  <si>
    <t>RemitBranch</t>
  </si>
  <si>
    <t>Remitter</t>
  </si>
  <si>
    <t>CaseNo</t>
  </si>
  <si>
    <t>OverdueDate</t>
  </si>
  <si>
    <t>TFRWFN</t>
  </si>
  <si>
    <t>催收沖銷號碼</t>
  </si>
  <si>
    <t>ForeclosureFinished</t>
  </si>
  <si>
    <t>法拍完成資料檔</t>
  </si>
  <si>
    <t>LGREDT</t>
  </si>
  <si>
    <t>法拍完成日</t>
  </si>
  <si>
    <t>FinishedDate</t>
  </si>
  <si>
    <t>完成日期</t>
  </si>
  <si>
    <t>LDSPID</t>
  </si>
  <si>
    <t>Workstn ID</t>
  </si>
  <si>
    <t>LMASCN</t>
  </si>
  <si>
    <t>LODTSC</t>
  </si>
  <si>
    <t>資料來源</t>
  </si>
  <si>
    <t>LOAPDT</t>
  </si>
  <si>
    <t>協商申請日</t>
  </si>
  <si>
    <t>LORGCD</t>
  </si>
  <si>
    <t>債權機構</t>
  </si>
  <si>
    <t>LORAMT</t>
  </si>
  <si>
    <t>分攤金額</t>
  </si>
  <si>
    <t>MRKDAT</t>
  </si>
  <si>
    <t>發生日期</t>
  </si>
  <si>
    <t>MRKCOD</t>
  </si>
  <si>
    <t>註記碼</t>
  </si>
  <si>
    <t>MRKRSN</t>
  </si>
  <si>
    <t>原因代碼</t>
  </si>
  <si>
    <t>RSNDSC</t>
  </si>
  <si>
    <t>原因說明</t>
  </si>
  <si>
    <t>LOSCOD</t>
  </si>
  <si>
    <t>客觀減損條件</t>
  </si>
  <si>
    <t>STRDAT</t>
  </si>
  <si>
    <t>起始日期</t>
  </si>
  <si>
    <t>ENDDAT</t>
  </si>
  <si>
    <t>終止日期</t>
  </si>
  <si>
    <t>晤談一</t>
  </si>
  <si>
    <t>InterviewerA</t>
  </si>
  <si>
    <t>晤談一員編</t>
  </si>
  <si>
    <t>晤談二</t>
  </si>
  <si>
    <t>InterviewerB</t>
  </si>
  <si>
    <t>晤談二員編</t>
  </si>
  <si>
    <t>Coorgnizer</t>
  </si>
  <si>
    <t>協辦人</t>
  </si>
  <si>
    <t>協辦人員編</t>
  </si>
  <si>
    <t>駐區中文</t>
  </si>
  <si>
    <t>LSMPRO</t>
  </si>
  <si>
    <t>進級</t>
  </si>
  <si>
    <t>LSMSBN</t>
  </si>
  <si>
    <t>試辦</t>
  </si>
  <si>
    <t>LOCTYE</t>
  </si>
  <si>
    <t xml:space="preserve">地區類別    </t>
  </si>
  <si>
    <t>LOCTYD</t>
  </si>
  <si>
    <t>地區類別說明</t>
  </si>
  <si>
    <t>ADJRT1</t>
  </si>
  <si>
    <t>機動利率加碼</t>
  </si>
  <si>
    <t>ADJRT3</t>
  </si>
  <si>
    <t>定期機動加碼</t>
  </si>
  <si>
    <t>MALDAT</t>
  </si>
  <si>
    <t xml:space="preserve">寄發日期  </t>
  </si>
  <si>
    <t xml:space="preserve">扣款銀行  </t>
  </si>
  <si>
    <t>FALDAT1</t>
  </si>
  <si>
    <t>失敗日期１</t>
  </si>
  <si>
    <t>FALDAT2</t>
  </si>
  <si>
    <t>失敗日期２</t>
  </si>
  <si>
    <t>FALDAT3</t>
  </si>
  <si>
    <t>失敗日期３</t>
  </si>
  <si>
    <t>FALDAT4</t>
  </si>
  <si>
    <t>失敗日期４</t>
  </si>
  <si>
    <t>FALDAT5</t>
  </si>
  <si>
    <t>失敗日期５</t>
  </si>
  <si>
    <t>FALDAT6</t>
  </si>
  <si>
    <t>失敗日期６</t>
  </si>
  <si>
    <t>FALDAT7</t>
  </si>
  <si>
    <t>失敗日期７</t>
  </si>
  <si>
    <t>FALDAT8</t>
  </si>
  <si>
    <t>失敗日期８</t>
  </si>
  <si>
    <t xml:space="preserve">結案區分    </t>
  </si>
  <si>
    <t>MLRAMT</t>
  </si>
  <si>
    <t xml:space="preserve">交易金額    </t>
  </si>
  <si>
    <t>UNTCOD</t>
  </si>
  <si>
    <t xml:space="preserve">分公司代號  </t>
  </si>
  <si>
    <t>NBROLE</t>
  </si>
  <si>
    <t xml:space="preserve">職務代號    </t>
  </si>
  <si>
    <t>DATES</t>
  </si>
  <si>
    <t xml:space="preserve">開始日期    </t>
  </si>
  <si>
    <t>EMPNAMO</t>
  </si>
  <si>
    <t xml:space="preserve">員工姓名    </t>
  </si>
  <si>
    <t>NEGNUM</t>
  </si>
  <si>
    <t>協議編號</t>
  </si>
  <si>
    <t>CHGFLG</t>
  </si>
  <si>
    <t xml:space="preserve">轉換碼  </t>
  </si>
  <si>
    <t>CUSNA1QQ</t>
  </si>
  <si>
    <t xml:space="preserve">公司名稱  </t>
  </si>
  <si>
    <t>CUSID1QQ</t>
  </si>
  <si>
    <t>CUSSEXQQ</t>
  </si>
  <si>
    <t>CUSBDTQQ</t>
  </si>
  <si>
    <t xml:space="preserve">設立日期  </t>
  </si>
  <si>
    <t>CUSADAQQ</t>
  </si>
  <si>
    <t>CUSADBQQ</t>
  </si>
  <si>
    <t>CUSTLAQQ</t>
  </si>
  <si>
    <t>CUSAD1QQ</t>
  </si>
  <si>
    <t>CUSAD2QQ</t>
  </si>
  <si>
    <t>CUSTL1QQ</t>
  </si>
  <si>
    <t>CUSTL2QQ</t>
  </si>
  <si>
    <t>CUSTL3QQ</t>
  </si>
  <si>
    <t>CUSTL4QQ</t>
  </si>
  <si>
    <t xml:space="preserve">聯絡電話 4  </t>
  </si>
  <si>
    <t xml:space="preserve">法拍費用    </t>
  </si>
  <si>
    <t>TRXBCA</t>
  </si>
  <si>
    <t xml:space="preserve">違約金      </t>
  </si>
  <si>
    <t xml:space="preserve">計息起日    </t>
  </si>
  <si>
    <t xml:space="preserve">計息迄日    </t>
  </si>
  <si>
    <t xml:space="preserve">入帳日期    </t>
  </si>
  <si>
    <t>CustNotice</t>
  </si>
  <si>
    <t>客戶通知設定檔</t>
  </si>
  <si>
    <t>FLD012</t>
  </si>
  <si>
    <t xml:space="preserve">FLD012                  </t>
  </si>
  <si>
    <t>F23MOD</t>
  </si>
  <si>
    <t>Process Name</t>
  </si>
  <si>
    <t>F23FMT</t>
  </si>
  <si>
    <t>Function Name</t>
  </si>
  <si>
    <t>PaperNotice</t>
  </si>
  <si>
    <t>書面通知與否</t>
  </si>
  <si>
    <t>YMT</t>
  </si>
  <si>
    <t xml:space="preserve">總保費  </t>
  </si>
  <si>
    <t xml:space="preserve">地區別  </t>
  </si>
  <si>
    <t xml:space="preserve">借貸    </t>
  </si>
  <si>
    <t>OPTCOD</t>
  </si>
  <si>
    <t xml:space="preserve">作業選項    </t>
  </si>
  <si>
    <t>GA$VID</t>
  </si>
  <si>
    <t xml:space="preserve">摘要內容    </t>
  </si>
  <si>
    <t>LMSECN</t>
  </si>
  <si>
    <t xml:space="preserve">匯款帳號    </t>
  </si>
  <si>
    <t>PAYBTN</t>
  </si>
  <si>
    <t xml:space="preserve">匯出批號    </t>
  </si>
  <si>
    <t>PDPSEQ</t>
  </si>
  <si>
    <t>劃撥序號</t>
  </si>
  <si>
    <t>PDPAMT</t>
  </si>
  <si>
    <t>劃撥金額</t>
  </si>
  <si>
    <t>PDPBRH</t>
  </si>
  <si>
    <t>劃撥局號</t>
  </si>
  <si>
    <t>PDPTRN</t>
  </si>
  <si>
    <t>劃撥代號</t>
  </si>
  <si>
    <t>PDPSNO</t>
  </si>
  <si>
    <t>劃撥編號</t>
  </si>
  <si>
    <t>PDPDPT</t>
  </si>
  <si>
    <t>劃撥全額</t>
  </si>
  <si>
    <t>PDPEXP</t>
  </si>
  <si>
    <t xml:space="preserve">手續費  </t>
  </si>
  <si>
    <t>PDPSTS</t>
  </si>
  <si>
    <t>PRMAMT</t>
  </si>
  <si>
    <t xml:space="preserve">保費    </t>
  </si>
  <si>
    <t xml:space="preserve">部室代號    </t>
  </si>
  <si>
    <t xml:space="preserve">區部代號    </t>
  </si>
  <si>
    <t xml:space="preserve">區部中文    </t>
  </si>
  <si>
    <t>YAG2LV</t>
  </si>
  <si>
    <t>二階換算業績</t>
  </si>
  <si>
    <t>YAG3LV</t>
  </si>
  <si>
    <t>三階換算業績</t>
  </si>
  <si>
    <t>PAY2LV</t>
  </si>
  <si>
    <t>二階業務報酬</t>
  </si>
  <si>
    <t>PAY3LV</t>
  </si>
  <si>
    <t>三階業務報酬</t>
  </si>
  <si>
    <t>STSDAT</t>
  </si>
  <si>
    <t>交割日期</t>
  </si>
  <si>
    <t>STSSTS</t>
  </si>
  <si>
    <t xml:space="preserve">存摺代號  </t>
  </si>
  <si>
    <t>PDPDAT</t>
  </si>
  <si>
    <t xml:space="preserve">劃撥日期  </t>
  </si>
  <si>
    <t xml:space="preserve">劃撥序號  </t>
  </si>
  <si>
    <t>PDPACN</t>
  </si>
  <si>
    <t xml:space="preserve">劃撥帳號  </t>
  </si>
  <si>
    <t xml:space="preserve">劃撥局號  </t>
  </si>
  <si>
    <t xml:space="preserve">劃撥代號  </t>
  </si>
  <si>
    <t xml:space="preserve">劃撥編號  </t>
  </si>
  <si>
    <t>PDPWDC</t>
  </si>
  <si>
    <t xml:space="preserve">存提別    </t>
  </si>
  <si>
    <t xml:space="preserve">劃撥金額  </t>
  </si>
  <si>
    <t>PDPCHK</t>
  </si>
  <si>
    <t>戶號檢查碼</t>
  </si>
  <si>
    <t>PDPEDT</t>
  </si>
  <si>
    <t>原劃撥日期</t>
  </si>
  <si>
    <t>PDPENM</t>
  </si>
  <si>
    <t>原劃撥編號</t>
  </si>
  <si>
    <t>PDPCOD</t>
  </si>
  <si>
    <t>劃撥狀況碼</t>
  </si>
  <si>
    <t>TOGAMT</t>
  </si>
  <si>
    <t>劃撥總全額</t>
  </si>
  <si>
    <t>TOXAMT</t>
  </si>
  <si>
    <t>劃撥總金額</t>
  </si>
  <si>
    <t>TOPAMT</t>
  </si>
  <si>
    <t>手續費總額</t>
  </si>
  <si>
    <t>TRXTAM</t>
  </si>
  <si>
    <t xml:space="preserve">應繳金額  </t>
  </si>
  <si>
    <t>TRXPRN</t>
  </si>
  <si>
    <t xml:space="preserve">本金      </t>
  </si>
  <si>
    <t>TRXINS</t>
  </si>
  <si>
    <t xml:space="preserve">利息      </t>
  </si>
  <si>
    <t xml:space="preserve">違約金    </t>
  </si>
  <si>
    <t>LMSTRB</t>
  </si>
  <si>
    <t>暫收餘額</t>
  </si>
  <si>
    <t>ACNTY5</t>
  </si>
  <si>
    <t xml:space="preserve">通路別      </t>
  </si>
  <si>
    <t>TMP001</t>
  </si>
  <si>
    <t xml:space="preserve">剩餘年期    </t>
  </si>
  <si>
    <t>TMP002</t>
  </si>
  <si>
    <t xml:space="preserve">存續年期    </t>
  </si>
  <si>
    <t>CUSCTY</t>
  </si>
  <si>
    <t xml:space="preserve">縣市      </t>
  </si>
  <si>
    <t xml:space="preserve">鄉鎮區    </t>
  </si>
  <si>
    <t xml:space="preserve">聯絡人姓名    </t>
  </si>
  <si>
    <t xml:space="preserve">員工姓名      </t>
  </si>
  <si>
    <t>CUSSEX1</t>
  </si>
  <si>
    <t xml:space="preserve">保人一性別    </t>
  </si>
  <si>
    <t>CUSBDT1</t>
  </si>
  <si>
    <t>保人一出生日期</t>
  </si>
  <si>
    <t>CUSCTY1</t>
  </si>
  <si>
    <t xml:space="preserve">保人一縣市    </t>
  </si>
  <si>
    <t>CUSADA1</t>
  </si>
  <si>
    <t>保人一戶籍地址</t>
  </si>
  <si>
    <t>CUSADB1</t>
  </si>
  <si>
    <t>CUSTLA1</t>
  </si>
  <si>
    <t>保人一戶籍電話</t>
  </si>
  <si>
    <t>LGTTWN1</t>
  </si>
  <si>
    <t>保人一通訊縣市</t>
  </si>
  <si>
    <t>CUSAD11</t>
  </si>
  <si>
    <t>保人一通訊地址</t>
  </si>
  <si>
    <t>CUSAD21</t>
  </si>
  <si>
    <t xml:space="preserve">聯絡電話 1    </t>
  </si>
  <si>
    <t>LMSPCD</t>
  </si>
  <si>
    <t>違約金計算日</t>
  </si>
  <si>
    <t xml:space="preserve">日期    </t>
  </si>
  <si>
    <t>MBKYRM</t>
  </si>
  <si>
    <t xml:space="preserve">年月    </t>
  </si>
  <si>
    <t>作業選項</t>
  </si>
  <si>
    <t>W26I02</t>
  </si>
  <si>
    <t>變動利率</t>
  </si>
  <si>
    <t xml:space="preserve">異動碼  </t>
  </si>
  <si>
    <t>PfBsDetail</t>
  </si>
  <si>
    <t>房貸專員業績明細檔</t>
  </si>
  <si>
    <t>BsOfficer</t>
  </si>
  <si>
    <t>房貸專員</t>
  </si>
  <si>
    <t>WorkMonth</t>
  </si>
  <si>
    <t>工作月</t>
  </si>
  <si>
    <t>WorkSeason</t>
  </si>
  <si>
    <t>工作季</t>
  </si>
  <si>
    <t>HOUCNT</t>
  </si>
  <si>
    <t>房貸撥款件數</t>
  </si>
  <si>
    <t>PfBsOfficer</t>
  </si>
  <si>
    <t>房貸專員業績目標檔</t>
  </si>
  <si>
    <t>Fullname</t>
  </si>
  <si>
    <t>區域中心</t>
  </si>
  <si>
    <t>AreaItem</t>
  </si>
  <si>
    <t>中心中文</t>
  </si>
  <si>
    <t>GALFLA</t>
  </si>
  <si>
    <t xml:space="preserve">目標金額    </t>
  </si>
  <si>
    <t>SmryGoalAmt</t>
  </si>
  <si>
    <t>HOUFLA</t>
  </si>
  <si>
    <t>房貸撥款金額</t>
  </si>
  <si>
    <t>CARCNT</t>
  </si>
  <si>
    <t>車貸撥款件數</t>
  </si>
  <si>
    <t>CARFLA</t>
  </si>
  <si>
    <t>車貸撥款金額</t>
  </si>
  <si>
    <t>KQ3CNT</t>
  </si>
  <si>
    <t xml:space="preserve">信義撥款  - </t>
  </si>
  <si>
    <t>KQ3FLA</t>
  </si>
  <si>
    <t>信義撥款金額</t>
  </si>
  <si>
    <t xml:space="preserve">年月日      </t>
  </si>
  <si>
    <t xml:space="preserve">地區別      </t>
  </si>
  <si>
    <t>LOCPOT</t>
  </si>
  <si>
    <t xml:space="preserve">駐在地      </t>
  </si>
  <si>
    <t>LSTCNT</t>
  </si>
  <si>
    <t>上月達成件數</t>
  </si>
  <si>
    <t>LSTFLA</t>
  </si>
  <si>
    <t>上月達成金額</t>
  </si>
  <si>
    <t>TISCNT</t>
  </si>
  <si>
    <t>本月達成件數</t>
  </si>
  <si>
    <t>TISFLA</t>
  </si>
  <si>
    <t>本月達成金額</t>
  </si>
  <si>
    <t>TB$WJL</t>
  </si>
  <si>
    <t xml:space="preserve">工作太陽日  </t>
  </si>
  <si>
    <t>MINPOT</t>
  </si>
  <si>
    <t xml:space="preserve">扣點點數    </t>
  </si>
  <si>
    <t>MINPO3</t>
  </si>
  <si>
    <t xml:space="preserve">件數加扣分  </t>
  </si>
  <si>
    <t>MINPO2</t>
  </si>
  <si>
    <t>調整後加扣分</t>
  </si>
  <si>
    <t>LEVEL</t>
  </si>
  <si>
    <t xml:space="preserve">責任額層級  </t>
  </si>
  <si>
    <t xml:space="preserve">本月達成率 </t>
  </si>
  <si>
    <t>YGAFLG</t>
  </si>
  <si>
    <t xml:space="preserve">資料註記        </t>
  </si>
  <si>
    <t>YGATYP</t>
  </si>
  <si>
    <t xml:space="preserve">修改對象類別    </t>
  </si>
  <si>
    <t xml:space="preserve">單位別          </t>
  </si>
  <si>
    <t xml:space="preserve">戶號            </t>
  </si>
  <si>
    <t xml:space="preserve">額度            </t>
  </si>
  <si>
    <t xml:space="preserve">撥款            </t>
  </si>
  <si>
    <t xml:space="preserve">中文姓名        </t>
  </si>
  <si>
    <t xml:space="preserve">介紹人          </t>
  </si>
  <si>
    <t>EMPNA3</t>
  </si>
  <si>
    <t xml:space="preserve">介紹人姓名      </t>
  </si>
  <si>
    <t>YGAMK1</t>
  </si>
  <si>
    <t xml:space="preserve">加／減項        </t>
  </si>
  <si>
    <t>YGAYAG</t>
  </si>
  <si>
    <t xml:space="preserve">換算業績        </t>
  </si>
  <si>
    <t>YGAMK2</t>
  </si>
  <si>
    <t>YGAPAY</t>
  </si>
  <si>
    <t xml:space="preserve">業務報酬        </t>
  </si>
  <si>
    <t>YGAMK3</t>
  </si>
  <si>
    <t>業績金額加／減項</t>
  </si>
  <si>
    <t>YGAUAM</t>
  </si>
  <si>
    <t xml:space="preserve">業績金額        </t>
  </si>
  <si>
    <t>YGAPRZ</t>
  </si>
  <si>
    <t xml:space="preserve">是否計件        </t>
  </si>
  <si>
    <t>YGAMK4</t>
  </si>
  <si>
    <t>本月／本季１</t>
  </si>
  <si>
    <t>EMPNA2</t>
  </si>
  <si>
    <t>YGAMK5</t>
  </si>
  <si>
    <t>件數加／減項</t>
  </si>
  <si>
    <t>YGACNT</t>
  </si>
  <si>
    <t>專員撥款件數</t>
  </si>
  <si>
    <t>YGAMK6</t>
  </si>
  <si>
    <t>金額加／減項</t>
  </si>
  <si>
    <t>YGAFLA</t>
  </si>
  <si>
    <t>專員撥款金額</t>
  </si>
  <si>
    <t>YGATP2</t>
  </si>
  <si>
    <t xml:space="preserve">單位類別    </t>
  </si>
  <si>
    <t>YGAMK7</t>
  </si>
  <si>
    <t>YGACN2</t>
  </si>
  <si>
    <t>YGAMK8</t>
  </si>
  <si>
    <t>YGAAMT</t>
  </si>
  <si>
    <t>YGABCM</t>
  </si>
  <si>
    <t>YGAUNT</t>
  </si>
  <si>
    <t>YGADPT</t>
  </si>
  <si>
    <t>YGACDE</t>
  </si>
  <si>
    <t>YGALLD</t>
  </si>
  <si>
    <t xml:space="preserve">撥款日期      </t>
  </si>
  <si>
    <t xml:space="preserve">處理程式名稱  </t>
  </si>
  <si>
    <t xml:space="preserve">批次日期時間  </t>
  </si>
  <si>
    <t>YN1TYP</t>
  </si>
  <si>
    <t xml:space="preserve">類別               </t>
  </si>
  <si>
    <t>YN1DSC</t>
  </si>
  <si>
    <t xml:space="preserve">類別描述           </t>
  </si>
  <si>
    <t>YN1AMT</t>
  </si>
  <si>
    <t xml:space="preserve">撥款金額 ( 億元 )  </t>
  </si>
  <si>
    <t>YN1AM2</t>
  </si>
  <si>
    <t>專案撥款金額 ( 億 )</t>
  </si>
  <si>
    <t>YN1PAT</t>
  </si>
  <si>
    <t xml:space="preserve">加權平均貸款成數 % </t>
  </si>
  <si>
    <t>YN1RAT</t>
  </si>
  <si>
    <t xml:space="preserve">加權平均貸款利率 % </t>
  </si>
  <si>
    <t xml:space="preserve"> Update/           </t>
  </si>
  <si>
    <t xml:space="preserve">評估淨值    </t>
  </si>
  <si>
    <t xml:space="preserve">生效日期    </t>
  </si>
  <si>
    <t>LOCNAM</t>
  </si>
  <si>
    <t xml:space="preserve">地區別名稱  </t>
  </si>
  <si>
    <t>YN1APT</t>
  </si>
  <si>
    <t xml:space="preserve">貸款成數 %  </t>
  </si>
  <si>
    <t xml:space="preserve">准駁日期    </t>
  </si>
  <si>
    <t xml:space="preserve">利率      </t>
  </si>
  <si>
    <t xml:space="preserve">地區別    </t>
  </si>
  <si>
    <t>地區別名稱</t>
  </si>
  <si>
    <t xml:space="preserve">門牌號碼  </t>
  </si>
  <si>
    <t xml:space="preserve">案件類型  </t>
  </si>
  <si>
    <t>貸款成數 %</t>
  </si>
  <si>
    <t xml:space="preserve">用途別    </t>
  </si>
  <si>
    <t>NewFacmNo</t>
  </si>
  <si>
    <t xml:space="preserve">新額度編號 </t>
  </si>
  <si>
    <t>NewBormNo</t>
  </si>
  <si>
    <t>新撥款序號</t>
  </si>
  <si>
    <t>LMSAPN1</t>
  </si>
  <si>
    <t>OldFacmNo</t>
  </si>
  <si>
    <t>舊額度編號</t>
  </si>
  <si>
    <t>LMSASQ1</t>
  </si>
  <si>
    <t>OldBormNo</t>
  </si>
  <si>
    <t>舊撥款序號</t>
  </si>
  <si>
    <t>Update</t>
  </si>
  <si>
    <t xml:space="preserve">核准額度  </t>
  </si>
  <si>
    <t xml:space="preserve">中文姓名  </t>
  </si>
  <si>
    <t xml:space="preserve">產品代碼  </t>
  </si>
  <si>
    <t xml:space="preserve">品牌      </t>
  </si>
  <si>
    <t xml:space="preserve">顏色      </t>
  </si>
  <si>
    <t xml:space="preserve">型式      </t>
  </si>
  <si>
    <t xml:space="preserve">排氣量    </t>
  </si>
  <si>
    <t xml:space="preserve">牌照號碼  </t>
  </si>
  <si>
    <t xml:space="preserve">牌照類別    </t>
  </si>
  <si>
    <t xml:space="preserve">牌照用途    </t>
  </si>
  <si>
    <t xml:space="preserve">發照日期    </t>
  </si>
  <si>
    <t xml:space="preserve">製造年月    </t>
  </si>
  <si>
    <t xml:space="preserve">車別        </t>
  </si>
  <si>
    <t xml:space="preserve">引擎號碼    </t>
  </si>
  <si>
    <t xml:space="preserve">車身式樣    </t>
  </si>
  <si>
    <t xml:space="preserve">市價        </t>
  </si>
  <si>
    <t xml:space="preserve">車主統編    </t>
  </si>
  <si>
    <t xml:space="preserve">車主姓名    </t>
  </si>
  <si>
    <t>監理（處）所</t>
  </si>
  <si>
    <t xml:space="preserve">收件字號    </t>
  </si>
  <si>
    <t xml:space="preserve">抵押收件日  </t>
  </si>
  <si>
    <t xml:space="preserve">備註        </t>
  </si>
  <si>
    <t>BKPDAT</t>
  </si>
  <si>
    <t>備份會計日期</t>
  </si>
  <si>
    <t xml:space="preserve">入媒體      </t>
  </si>
  <si>
    <t>DOCSEQ</t>
  </si>
  <si>
    <t>DOCTXT</t>
  </si>
  <si>
    <t>備忘錄說明</t>
  </si>
  <si>
    <t>InnReCheck</t>
  </si>
  <si>
    <t>覆審案件明細檔</t>
  </si>
  <si>
    <t xml:space="preserve">貸出金額  </t>
  </si>
  <si>
    <t>貸放餘額</t>
  </si>
  <si>
    <t xml:space="preserve">提供人    </t>
  </si>
  <si>
    <t>公司名稱１</t>
  </si>
  <si>
    <t xml:space="preserve">地號１    </t>
  </si>
  <si>
    <t xml:space="preserve">地號２    </t>
  </si>
  <si>
    <t>REVECD</t>
  </si>
  <si>
    <t xml:space="preserve">客戶別    </t>
  </si>
  <si>
    <t>CUSECDDSC</t>
  </si>
  <si>
    <t>CustTypeItem</t>
  </si>
  <si>
    <t xml:space="preserve">用途別        </t>
  </si>
  <si>
    <t>TB$FDS</t>
  </si>
  <si>
    <t xml:space="preserve">欄位說明      </t>
  </si>
  <si>
    <t>UsageItem</t>
  </si>
  <si>
    <t>CityItem</t>
  </si>
  <si>
    <t xml:space="preserve">地區別名稱    </t>
  </si>
  <si>
    <t>REVWMM</t>
  </si>
  <si>
    <t xml:space="preserve">覆審月份      </t>
  </si>
  <si>
    <t>ReChkYearMonth</t>
  </si>
  <si>
    <t>覆審年月</t>
  </si>
  <si>
    <t>DTARSN</t>
  </si>
  <si>
    <t xml:space="preserve">資料說明      </t>
  </si>
  <si>
    <t xml:space="preserve">利率          </t>
  </si>
  <si>
    <t xml:space="preserve">首次利率      </t>
  </si>
  <si>
    <t>NextIntDate</t>
  </si>
  <si>
    <t>應繳息日</t>
  </si>
  <si>
    <t>W08DLY</t>
  </si>
  <si>
    <t xml:space="preserve">逾期天數  </t>
  </si>
  <si>
    <t>OvduDays</t>
  </si>
  <si>
    <t>逾期天數</t>
  </si>
  <si>
    <t>W08LPD</t>
  </si>
  <si>
    <t>W08NPD</t>
  </si>
  <si>
    <t>最近應繳日</t>
  </si>
  <si>
    <t>W08LBL</t>
  </si>
  <si>
    <t>W08PRN</t>
  </si>
  <si>
    <t>W08INS</t>
  </si>
  <si>
    <t>W08AMT</t>
  </si>
  <si>
    <t xml:space="preserve">本金利息  </t>
  </si>
  <si>
    <t>W08BCA</t>
  </si>
  <si>
    <t>UnpaidBreachAmt</t>
  </si>
  <si>
    <t>已到期違約金/轉催收違約金</t>
  </si>
  <si>
    <t>W08ISD</t>
  </si>
  <si>
    <t>W08IED</t>
  </si>
  <si>
    <t>W08PPR</t>
  </si>
  <si>
    <t xml:space="preserve">期別      </t>
  </si>
  <si>
    <t>OvduTerm</t>
  </si>
  <si>
    <t>W08PDY</t>
  </si>
  <si>
    <t xml:space="preserve">應繳日    </t>
  </si>
  <si>
    <t xml:space="preserve">到期日碼  </t>
  </si>
  <si>
    <t>W08CD2</t>
  </si>
  <si>
    <t>繳款方式碼</t>
  </si>
  <si>
    <t>W08STN</t>
  </si>
  <si>
    <t>W08EM1</t>
  </si>
  <si>
    <t xml:space="preserve">專辦      </t>
  </si>
  <si>
    <t>W08EM5</t>
  </si>
  <si>
    <t xml:space="preserve">催收人員  </t>
  </si>
  <si>
    <t>AccCollPsn</t>
  </si>
  <si>
    <t>催收人員</t>
  </si>
  <si>
    <t>W08ODT</t>
  </si>
  <si>
    <t xml:space="preserve">移交日期  </t>
  </si>
  <si>
    <t>W08TOS</t>
  </si>
  <si>
    <t>暫收金額</t>
  </si>
  <si>
    <t>W08LPN</t>
  </si>
  <si>
    <t>ShortfallPrin</t>
  </si>
  <si>
    <t>W08LIN</t>
  </si>
  <si>
    <t>ShortfallInt</t>
  </si>
  <si>
    <t>W08LBC</t>
  </si>
  <si>
    <t>JC001</t>
  </si>
  <si>
    <t xml:space="preserve">檔案    </t>
  </si>
  <si>
    <t>JC002</t>
  </si>
  <si>
    <t xml:space="preserve">項目    </t>
  </si>
  <si>
    <t>JC003</t>
  </si>
  <si>
    <t xml:space="preserve">內容    </t>
  </si>
  <si>
    <t xml:space="preserve">資料來源  </t>
  </si>
  <si>
    <t xml:space="preserve">債權機構  </t>
  </si>
  <si>
    <t xml:space="preserve">分攤金額  </t>
  </si>
  <si>
    <t>DA$RTP</t>
  </si>
  <si>
    <t>報表類別</t>
  </si>
  <si>
    <t>ConditionCode</t>
  </si>
  <si>
    <t>條件代碼</t>
  </si>
  <si>
    <t xml:space="preserve">到期日  </t>
  </si>
  <si>
    <t xml:space="preserve">縣市    </t>
  </si>
  <si>
    <t xml:space="preserve">鄉鎮區  </t>
  </si>
  <si>
    <t xml:space="preserve">段      </t>
  </si>
  <si>
    <t xml:space="preserve">小段    </t>
  </si>
  <si>
    <t xml:space="preserve">門牌號碼      </t>
  </si>
  <si>
    <t xml:space="preserve">單位代號      </t>
  </si>
  <si>
    <t xml:space="preserve">單位中文      </t>
  </si>
  <si>
    <t>ReChkUnit</t>
  </si>
  <si>
    <t>應覆審單位</t>
  </si>
  <si>
    <t xml:space="preserve">件數          </t>
  </si>
  <si>
    <t>ISREVW</t>
  </si>
  <si>
    <t xml:space="preserve">是否抽樣      </t>
  </si>
  <si>
    <t xml:space="preserve">客戶別        </t>
  </si>
  <si>
    <t>EmpDeductDtl</t>
  </si>
  <si>
    <t>員工扣薪明細檔</t>
  </si>
  <si>
    <t>EmpDeductMedia</t>
  </si>
  <si>
    <t>員工扣薪媒體檔</t>
  </si>
  <si>
    <t>YGYYMM</t>
  </si>
  <si>
    <t>業績年月</t>
  </si>
  <si>
    <t>PerfMonth</t>
  </si>
  <si>
    <t>FLWCOD</t>
  </si>
  <si>
    <t xml:space="preserve">流程別  </t>
  </si>
  <si>
    <t>ProcCode</t>
  </si>
  <si>
    <t>FlowCode</t>
  </si>
  <si>
    <t>流程別</t>
  </si>
  <si>
    <t>DEDCOD</t>
  </si>
  <si>
    <t>扣款代碼</t>
  </si>
  <si>
    <t>PerfRepayCode</t>
  </si>
  <si>
    <t>身分證統一編號</t>
  </si>
  <si>
    <t>交易金額(實扣金額)</t>
  </si>
  <si>
    <t>FALCOD</t>
  </si>
  <si>
    <t>ErrMsg</t>
  </si>
  <si>
    <t>Acdate</t>
  </si>
  <si>
    <t>TPAYAMT</t>
  </si>
  <si>
    <t>應扣金額</t>
  </si>
  <si>
    <t>還款金額(扣款金額)</t>
  </si>
  <si>
    <t>M06QCD</t>
  </si>
  <si>
    <t>離職代碼</t>
  </si>
  <si>
    <t>ResignCode</t>
  </si>
  <si>
    <t>INSISD</t>
  </si>
  <si>
    <t>INSIED</t>
  </si>
  <si>
    <t>POSRNK</t>
  </si>
  <si>
    <t xml:space="preserve">職務代號  </t>
  </si>
  <si>
    <t>PositCode</t>
  </si>
  <si>
    <t>INSPRN</t>
  </si>
  <si>
    <t>INSINS</t>
  </si>
  <si>
    <t>SumOvpayAmt</t>
  </si>
  <si>
    <t>INSCIN</t>
  </si>
  <si>
    <t xml:space="preserve">當期利息  </t>
  </si>
  <si>
    <t>CurrIntAmt</t>
  </si>
  <si>
    <t>INSCPN</t>
  </si>
  <si>
    <t xml:space="preserve">當期本金  </t>
  </si>
  <si>
    <t>CurrPrinAmt</t>
  </si>
  <si>
    <t>CustRmk</t>
  </si>
  <si>
    <t>RmkNo</t>
  </si>
  <si>
    <t>備忘錄序號</t>
  </si>
  <si>
    <t>RmkDesc</t>
  </si>
  <si>
    <t>TRSODT</t>
  </si>
  <si>
    <t>移交日期</t>
  </si>
  <si>
    <t>TRSIDT</t>
  </si>
  <si>
    <t>移回日期</t>
  </si>
  <si>
    <t>TRSEMP</t>
  </si>
  <si>
    <t>TRSRSN</t>
  </si>
  <si>
    <t>移回原因</t>
  </si>
  <si>
    <t>Ias39LoanCommit</t>
  </si>
  <si>
    <t>IAS39放款承諾明細檔</t>
  </si>
  <si>
    <t xml:space="preserve">核准號碼      </t>
  </si>
  <si>
    <t xml:space="preserve">對保日期      </t>
  </si>
  <si>
    <t>核准日期</t>
  </si>
  <si>
    <t xml:space="preserve">首次撥款日    </t>
  </si>
  <si>
    <t>初貸日期</t>
  </si>
  <si>
    <t xml:space="preserve">額度到期日    </t>
  </si>
  <si>
    <t xml:space="preserve">貸款期間－年  </t>
  </si>
  <si>
    <t xml:space="preserve">貸款期間－月  </t>
  </si>
  <si>
    <t xml:space="preserve">貸款期間－日  </t>
  </si>
  <si>
    <t xml:space="preserve">動支期限      </t>
  </si>
  <si>
    <t xml:space="preserve">循環動用期限  </t>
  </si>
  <si>
    <t xml:space="preserve">放款餘額      </t>
  </si>
  <si>
    <t>W06AM4</t>
  </si>
  <si>
    <t>已貸放尚有額度</t>
  </si>
  <si>
    <t>AvblBal</t>
  </si>
  <si>
    <t>可動用餘額</t>
  </si>
  <si>
    <t xml:space="preserve">循環動用      </t>
  </si>
  <si>
    <t>該筆額度是否可循環動用</t>
  </si>
  <si>
    <t xml:space="preserve">不可撤銷      </t>
  </si>
  <si>
    <t>該筆額度是否為不可撤銷</t>
  </si>
  <si>
    <t>FSCFLG</t>
  </si>
  <si>
    <t xml:space="preserve">區分資金來源  </t>
  </si>
  <si>
    <t>信用轉換係數％</t>
  </si>
  <si>
    <t>Ccf</t>
  </si>
  <si>
    <t>信用風險轉換係數</t>
  </si>
  <si>
    <t>LOVAMT</t>
  </si>
  <si>
    <t xml:space="preserve">金額          </t>
  </si>
  <si>
    <t>ExpLimitAmt</t>
  </si>
  <si>
    <t>表外曝險金額</t>
  </si>
  <si>
    <t>CORDAC</t>
  </si>
  <si>
    <t xml:space="preserve">借方科目      </t>
  </si>
  <si>
    <t>DbAcNoCode</t>
  </si>
  <si>
    <t>借方：備忘分錄會計科目</t>
  </si>
  <si>
    <t>CORCAC</t>
  </si>
  <si>
    <t xml:space="preserve">貸方科目      </t>
  </si>
  <si>
    <t>CrAcNoCode</t>
  </si>
  <si>
    <t>貸方：備忘分錄會計科目</t>
  </si>
  <si>
    <t xml:space="preserve">郵局存款別    </t>
  </si>
  <si>
    <t>POLAMT</t>
  </si>
  <si>
    <t>PRCCDT</t>
  </si>
  <si>
    <t>FNDDAT</t>
  </si>
  <si>
    <t>CNLDAT</t>
  </si>
  <si>
    <t xml:space="preserve">核印取消日期  </t>
  </si>
  <si>
    <t>POACOD</t>
  </si>
  <si>
    <t>POACD2</t>
  </si>
  <si>
    <t xml:space="preserve">核印註記      </t>
  </si>
  <si>
    <t>POAMTD</t>
  </si>
  <si>
    <t>POASTS</t>
  </si>
  <si>
    <t xml:space="preserve">狀態碼        </t>
  </si>
  <si>
    <t>POATYP</t>
  </si>
  <si>
    <t xml:space="preserve">授權類別      </t>
  </si>
  <si>
    <t>CRTDAT</t>
  </si>
  <si>
    <t>POANUM</t>
  </si>
  <si>
    <t>FileSeq</t>
  </si>
  <si>
    <t>媒體檔流水編號</t>
  </si>
  <si>
    <t>核印取消日期</t>
  </si>
  <si>
    <t>StampCancelDate</t>
  </si>
  <si>
    <t>AuthErrorCode</t>
  </si>
  <si>
    <t>狀況代號，授權狀態</t>
  </si>
  <si>
    <t xml:space="preserve">核印註記    </t>
  </si>
  <si>
    <t>StampCode</t>
  </si>
  <si>
    <t>核印註記</t>
  </si>
  <si>
    <t xml:space="preserve">授權方式    </t>
  </si>
  <si>
    <t xml:space="preserve">狀態碼      </t>
  </si>
  <si>
    <t xml:space="preserve">授權類別    </t>
  </si>
  <si>
    <t>AuthCode</t>
  </si>
  <si>
    <t>POACDE</t>
  </si>
  <si>
    <t xml:space="preserve">媒體碼      </t>
  </si>
  <si>
    <t>PostMediaCode</t>
  </si>
  <si>
    <t>POARSN</t>
  </si>
  <si>
    <t xml:space="preserve">異動原因      </t>
  </si>
  <si>
    <t>PCL100</t>
  </si>
  <si>
    <t xml:space="preserve">註記    </t>
  </si>
  <si>
    <t>TAIPCN</t>
  </si>
  <si>
    <t>台新帳號</t>
  </si>
  <si>
    <t xml:space="preserve">台新帳號    </t>
  </si>
  <si>
    <t xml:space="preserve">年月份        </t>
  </si>
  <si>
    <t>TAIBTN</t>
  </si>
  <si>
    <t xml:space="preserve">批次號碼      </t>
  </si>
  <si>
    <t>TAIDAT</t>
  </si>
  <si>
    <t xml:space="preserve">台新日期      </t>
  </si>
  <si>
    <t>TAINMT</t>
  </si>
  <si>
    <t xml:space="preserve">流水編號      </t>
  </si>
  <si>
    <t xml:space="preserve">入帳日期      </t>
  </si>
  <si>
    <t xml:space="preserve">註記          </t>
  </si>
  <si>
    <t xml:space="preserve">台新帳號      </t>
  </si>
  <si>
    <t>TAIPRN</t>
  </si>
  <si>
    <t xml:space="preserve">本金          </t>
  </si>
  <si>
    <t>TAIINS</t>
  </si>
  <si>
    <t xml:space="preserve">利息          </t>
  </si>
  <si>
    <t>TAIMGT</t>
  </si>
  <si>
    <t xml:space="preserve">管理費        </t>
  </si>
  <si>
    <t>TAILBL</t>
  </si>
  <si>
    <t>清算後放款餘額</t>
  </si>
  <si>
    <t>TAIPPA</t>
  </si>
  <si>
    <t xml:space="preserve">本期攤還金額  </t>
  </si>
  <si>
    <t>TAINRT</t>
  </si>
  <si>
    <t>新的生效利率</t>
  </si>
  <si>
    <t>TAISTS</t>
  </si>
  <si>
    <t xml:space="preserve">扣款狀況    </t>
  </si>
  <si>
    <t>TAIERR</t>
  </si>
  <si>
    <t xml:space="preserve">錯誤別      </t>
  </si>
  <si>
    <t>TAIPR1</t>
  </si>
  <si>
    <t xml:space="preserve">實扣本金    </t>
  </si>
  <si>
    <t>TAIIN1</t>
  </si>
  <si>
    <t xml:space="preserve">實扣利息    </t>
  </si>
  <si>
    <t>TAIMG1</t>
  </si>
  <si>
    <t>實扣管理費</t>
  </si>
  <si>
    <t>MNGRAT</t>
  </si>
  <si>
    <t xml:space="preserve">利息    </t>
  </si>
  <si>
    <t>T10CID</t>
  </si>
  <si>
    <t xml:space="preserve">身份証號      </t>
  </si>
  <si>
    <t>T10ACN</t>
  </si>
  <si>
    <t xml:space="preserve">借戶帳號      </t>
  </si>
  <si>
    <t>T10CNM</t>
  </si>
  <si>
    <t xml:space="preserve">借戶姓名      </t>
  </si>
  <si>
    <t>T10CSX</t>
  </si>
  <si>
    <t xml:space="preserve">借戶性別      </t>
  </si>
  <si>
    <t>T10CHA</t>
  </si>
  <si>
    <t xml:space="preserve">借戶戶籍地址  </t>
  </si>
  <si>
    <t>T10CHZ</t>
  </si>
  <si>
    <t xml:space="preserve">戶籍郵遞區號  </t>
  </si>
  <si>
    <t>T10CSA</t>
  </si>
  <si>
    <t xml:space="preserve">借戶通訊地址  </t>
  </si>
  <si>
    <t>T10CSZ</t>
  </si>
  <si>
    <t xml:space="preserve">地址郵遞區號  </t>
  </si>
  <si>
    <t>T10CT1</t>
  </si>
  <si>
    <t>借戶公司電話 1</t>
  </si>
  <si>
    <t>T10CT2</t>
  </si>
  <si>
    <t>借戶公司電話 2</t>
  </si>
  <si>
    <t>T10CT3</t>
  </si>
  <si>
    <t>借戶住址電話 1</t>
  </si>
  <si>
    <t>T10CT4</t>
  </si>
  <si>
    <t>借戶住址電話 2</t>
  </si>
  <si>
    <t>T10GID</t>
  </si>
  <si>
    <t xml:space="preserve">保証人１ＩＤ  </t>
  </si>
  <si>
    <t>T10GNM</t>
  </si>
  <si>
    <t xml:space="preserve">保証人１姓名  </t>
  </si>
  <si>
    <t>T10GSX</t>
  </si>
  <si>
    <t xml:space="preserve">保証人１性別  </t>
  </si>
  <si>
    <t>T10GHA</t>
  </si>
  <si>
    <t>保証人１戶籍地</t>
  </si>
  <si>
    <t>T10GHZ</t>
  </si>
  <si>
    <t xml:space="preserve">保証人１郵遞號  </t>
  </si>
  <si>
    <t>T10GSA</t>
  </si>
  <si>
    <t xml:space="preserve">保証人１通訊地  </t>
  </si>
  <si>
    <t>T10GSZ</t>
  </si>
  <si>
    <t>T10GT1</t>
  </si>
  <si>
    <t>保証人公司電話 1</t>
  </si>
  <si>
    <t>T10GT2</t>
  </si>
  <si>
    <t>保証人公司電話 2</t>
  </si>
  <si>
    <t>T10GT3</t>
  </si>
  <si>
    <t>保証人住址電話 1</t>
  </si>
  <si>
    <t>T10GT4</t>
  </si>
  <si>
    <t>保証人住址電話 2</t>
  </si>
  <si>
    <t>T10SID</t>
  </si>
  <si>
    <t xml:space="preserve">保証人２ＩＤ    </t>
  </si>
  <si>
    <t>T10SNM</t>
  </si>
  <si>
    <t xml:space="preserve">保証人２姓名    </t>
  </si>
  <si>
    <t>T10SEX</t>
  </si>
  <si>
    <t xml:space="preserve">保証人２性別    </t>
  </si>
  <si>
    <t>T10SHA</t>
  </si>
  <si>
    <t xml:space="preserve">保証人２戶籍地  </t>
  </si>
  <si>
    <t>T10SHZ</t>
  </si>
  <si>
    <t xml:space="preserve">保証人２郵遞號  </t>
  </si>
  <si>
    <t>T10SSA</t>
  </si>
  <si>
    <t xml:space="preserve">保証人２通訊地  </t>
  </si>
  <si>
    <t>T10SSZ</t>
  </si>
  <si>
    <t>T10ST1</t>
  </si>
  <si>
    <t>T10ST2</t>
  </si>
  <si>
    <t>T10ST3</t>
  </si>
  <si>
    <t>T10ST4</t>
  </si>
  <si>
    <t>T10LAM</t>
  </si>
  <si>
    <t xml:space="preserve">貸出金額        </t>
  </si>
  <si>
    <t>T10RAT</t>
  </si>
  <si>
    <t xml:space="preserve">核准利率        </t>
  </si>
  <si>
    <t>T10DLD</t>
  </si>
  <si>
    <t xml:space="preserve">額度到期日      </t>
  </si>
  <si>
    <t>T10FSC</t>
  </si>
  <si>
    <t xml:space="preserve">首次調整日期    </t>
  </si>
  <si>
    <t>T10FSD</t>
  </si>
  <si>
    <t xml:space="preserve">首次撥款日      </t>
  </si>
  <si>
    <t>T11TAI</t>
  </si>
  <si>
    <t xml:space="preserve">台新日期  </t>
  </si>
  <si>
    <t>T11SEQ</t>
  </si>
  <si>
    <t xml:space="preserve">流水編號  </t>
  </si>
  <si>
    <t>T11EXG</t>
  </si>
  <si>
    <t xml:space="preserve">交易類別  </t>
  </si>
  <si>
    <t>T11ID1</t>
  </si>
  <si>
    <t>T11ER1</t>
  </si>
  <si>
    <t xml:space="preserve">註記      </t>
  </si>
  <si>
    <t>T11PCN</t>
  </si>
  <si>
    <t xml:space="preserve">台新帳號  </t>
  </si>
  <si>
    <t>T11IDT</t>
  </si>
  <si>
    <t xml:space="preserve">入帳日    </t>
  </si>
  <si>
    <t>T11PRN</t>
  </si>
  <si>
    <t>T11INS</t>
  </si>
  <si>
    <t>T11MGT</t>
  </si>
  <si>
    <t xml:space="preserve">管理費    </t>
  </si>
  <si>
    <t>T11PBD</t>
  </si>
  <si>
    <t>T11DLD</t>
  </si>
  <si>
    <t xml:space="preserve">到期日    </t>
  </si>
  <si>
    <t>T11RAT</t>
  </si>
  <si>
    <t>T11FSD</t>
  </si>
  <si>
    <t>首次調整日</t>
  </si>
  <si>
    <t>T11FIL</t>
  </si>
  <si>
    <t xml:space="preserve">空白      </t>
  </si>
  <si>
    <t>T11EDT</t>
  </si>
  <si>
    <t>原台新日期</t>
  </si>
  <si>
    <t>T11ENM</t>
  </si>
  <si>
    <t>原流水編號</t>
  </si>
  <si>
    <t>T11CRC</t>
  </si>
  <si>
    <t>PCL120</t>
  </si>
  <si>
    <t>FIL1</t>
  </si>
  <si>
    <t xml:space="preserve">台新日期    </t>
  </si>
  <si>
    <t xml:space="preserve">流水編號    </t>
  </si>
  <si>
    <t>TAIEXG</t>
  </si>
  <si>
    <t xml:space="preserve">交易類別    </t>
  </si>
  <si>
    <t xml:space="preserve">本金        </t>
  </si>
  <si>
    <t xml:space="preserve">利息        </t>
  </si>
  <si>
    <t xml:space="preserve">管理費      </t>
  </si>
  <si>
    <t>TAIPBD</t>
  </si>
  <si>
    <t>TAIRAT</t>
  </si>
  <si>
    <t>TAIEDT</t>
  </si>
  <si>
    <t>TAIENM</t>
  </si>
  <si>
    <t>原交易序號</t>
  </si>
  <si>
    <t>TAICRC</t>
  </si>
  <si>
    <t>TAIRSC</t>
  </si>
  <si>
    <t xml:space="preserve">交收來源  </t>
  </si>
  <si>
    <t xml:space="preserve">錯誤別    </t>
  </si>
  <si>
    <t>TAIFRT</t>
  </si>
  <si>
    <t xml:space="preserve">首次利率  </t>
  </si>
  <si>
    <t>TAICN1</t>
  </si>
  <si>
    <t>非訂正筆數</t>
  </si>
  <si>
    <t>TAIAM1</t>
  </si>
  <si>
    <t>非訂正金額</t>
  </si>
  <si>
    <t>TAICN2</t>
  </si>
  <si>
    <t xml:space="preserve">訂正筆數  </t>
  </si>
  <si>
    <t>TAIAM2</t>
  </si>
  <si>
    <t xml:space="preserve">訂正金額  </t>
  </si>
  <si>
    <t>NEWACC</t>
  </si>
  <si>
    <t>ACCDST</t>
  </si>
  <si>
    <t xml:space="preserve">科目名稱    </t>
  </si>
  <si>
    <t>ACSDST</t>
  </si>
  <si>
    <t xml:space="preserve">子目名稱    </t>
  </si>
  <si>
    <t>DTLFLG</t>
  </si>
  <si>
    <t xml:space="preserve">需銷帳碼    </t>
  </si>
  <si>
    <t>區分資金來源</t>
  </si>
  <si>
    <t>EMAL</t>
  </si>
  <si>
    <t>EMAIL</t>
  </si>
  <si>
    <t>CdAppraisalCompany</t>
  </si>
  <si>
    <t>估價公司檔</t>
  </si>
  <si>
    <t>AppraisalCompany</t>
  </si>
  <si>
    <t>估價公司代號</t>
  </si>
  <si>
    <t>CUSNAB</t>
  </si>
  <si>
    <t>估價公司名稱</t>
  </si>
  <si>
    <t>Company</t>
  </si>
  <si>
    <t>TB$ARA</t>
  </si>
  <si>
    <t xml:space="preserve">資料區  </t>
  </si>
  <si>
    <t>TB$FLD</t>
  </si>
  <si>
    <t>系統變數</t>
  </si>
  <si>
    <t>TB$DES</t>
  </si>
  <si>
    <t>欄位說明</t>
  </si>
  <si>
    <t>TB$TYP</t>
  </si>
  <si>
    <t xml:space="preserve">型態    </t>
  </si>
  <si>
    <t>TB$STR</t>
  </si>
  <si>
    <t xml:space="preserve">起始    </t>
  </si>
  <si>
    <t>TB$LEN</t>
  </si>
  <si>
    <t xml:space="preserve">長度    </t>
  </si>
  <si>
    <t>ATDDAC</t>
  </si>
  <si>
    <t>借方會計科目</t>
  </si>
  <si>
    <t>ATDDDA</t>
  </si>
  <si>
    <t>借方會計子目</t>
  </si>
  <si>
    <t>ATDDAS</t>
  </si>
  <si>
    <t>借方會計細目</t>
  </si>
  <si>
    <t>ATDCAC</t>
  </si>
  <si>
    <t>貸方會計科目</t>
  </si>
  <si>
    <t>ATDCDA</t>
  </si>
  <si>
    <t>貸方會計子目</t>
  </si>
  <si>
    <t>ATDCAS</t>
  </si>
  <si>
    <t>貸方會計細目</t>
  </si>
  <si>
    <t xml:space="preserve">繳款方式二  </t>
  </si>
  <si>
    <t>CdBranch</t>
  </si>
  <si>
    <t>營業單位資料檔</t>
  </si>
  <si>
    <t>AcBranchNo</t>
  </si>
  <si>
    <t>核心會計單位別</t>
  </si>
  <si>
    <t>BRHCRH</t>
  </si>
  <si>
    <t xml:space="preserve">總分處      </t>
  </si>
  <si>
    <t>CRH</t>
  </si>
  <si>
    <t>總分處</t>
  </si>
  <si>
    <t>BRHSTS</t>
  </si>
  <si>
    <t xml:space="preserve">單位控制碼  </t>
  </si>
  <si>
    <t>BranchStatusCode</t>
  </si>
  <si>
    <t>單位控制碼</t>
  </si>
  <si>
    <t>BRHNAM</t>
  </si>
  <si>
    <t xml:space="preserve">單位簡稱    </t>
  </si>
  <si>
    <t>BranchShort</t>
  </si>
  <si>
    <t>單位簡稱</t>
  </si>
  <si>
    <t>BRHANM</t>
  </si>
  <si>
    <t xml:space="preserve">單位全名    </t>
  </si>
  <si>
    <t>BranchItem</t>
  </si>
  <si>
    <t>單位全名</t>
  </si>
  <si>
    <t>BRHAR1</t>
  </si>
  <si>
    <t xml:space="preserve">單位住址 1  </t>
  </si>
  <si>
    <t>BranchAddress1</t>
  </si>
  <si>
    <t>單位住址1</t>
  </si>
  <si>
    <t>BRHAR2</t>
  </si>
  <si>
    <t xml:space="preserve">單位住址 2  </t>
  </si>
  <si>
    <t>BranchAddress2</t>
  </si>
  <si>
    <t>單位住址2</t>
  </si>
  <si>
    <t>BRHARN</t>
  </si>
  <si>
    <t>Zip3</t>
  </si>
  <si>
    <t>郵遞區號前三碼</t>
  </si>
  <si>
    <t>Zip2</t>
  </si>
  <si>
    <t>郵遞區號後兩碼</t>
  </si>
  <si>
    <t>BRHMAN</t>
  </si>
  <si>
    <t xml:space="preserve">負責人      </t>
  </si>
  <si>
    <t>Owner</t>
  </si>
  <si>
    <t>負責人</t>
  </si>
  <si>
    <t>BRHBTN</t>
  </si>
  <si>
    <t>營利統一編號</t>
  </si>
  <si>
    <t>BusinessID</t>
  </si>
  <si>
    <t>BRHTNO</t>
  </si>
  <si>
    <t>稽徵機關代號</t>
  </si>
  <si>
    <t>RSOCode</t>
  </si>
  <si>
    <t>BRHTNN</t>
  </si>
  <si>
    <t>媒體單位代號</t>
  </si>
  <si>
    <t>MediaUnitCode</t>
  </si>
  <si>
    <t>CIFKey</t>
  </si>
  <si>
    <t>LMSLCN</t>
  </si>
  <si>
    <t>最終戶號</t>
  </si>
  <si>
    <t>LastestCustNo</t>
  </si>
  <si>
    <t>CNTRCTNO</t>
  </si>
  <si>
    <t xml:space="preserve">合約編號    </t>
  </si>
  <si>
    <t>ContractNo</t>
  </si>
  <si>
    <t>合約編號</t>
  </si>
  <si>
    <t>DBSNUM</t>
  </si>
  <si>
    <t>部區處代號</t>
  </si>
  <si>
    <t>DBSNAM</t>
  </si>
  <si>
    <t>部區處名稱</t>
  </si>
  <si>
    <t>PRZTMT</t>
  </si>
  <si>
    <t xml:space="preserve">季目標額  </t>
  </si>
  <si>
    <t>CdLoanNotYet</t>
  </si>
  <si>
    <t>未齊件代碼檔</t>
  </si>
  <si>
    <t>DOTDSC</t>
  </si>
  <si>
    <t>未齊件說明</t>
  </si>
  <si>
    <t>NotYetItem</t>
  </si>
  <si>
    <t>FACTOR</t>
  </si>
  <si>
    <t>存續年期因子</t>
  </si>
  <si>
    <t xml:space="preserve">估價    </t>
  </si>
  <si>
    <t>CdAppraiser</t>
  </si>
  <si>
    <t>估價人員檔</t>
  </si>
  <si>
    <t>AppraiserCode</t>
  </si>
  <si>
    <t>估價人員代號</t>
  </si>
  <si>
    <t>EMPNA6</t>
  </si>
  <si>
    <t>估價姓名</t>
  </si>
  <si>
    <t>AppraiserItem</t>
  </si>
  <si>
    <t>估價人員姓名</t>
  </si>
  <si>
    <t>PfCoOfficer</t>
  </si>
  <si>
    <t>EMPCLS</t>
  </si>
  <si>
    <t xml:space="preserve">協辦等級    </t>
  </si>
  <si>
    <t>EmpClass</t>
  </si>
  <si>
    <t>協辦等級</t>
  </si>
  <si>
    <t>CLSDAT</t>
  </si>
  <si>
    <t>EffectiveDate</t>
  </si>
  <si>
    <t>CLSTST</t>
  </si>
  <si>
    <t>初階授信通過</t>
  </si>
  <si>
    <t>ClassPass</t>
  </si>
  <si>
    <t>LoanSynd</t>
  </si>
  <si>
    <t>聯貸案訂約檔</t>
  </si>
  <si>
    <t>SyndNo</t>
  </si>
  <si>
    <t>聯貸編號</t>
  </si>
  <si>
    <t>催繳情形代碼</t>
  </si>
  <si>
    <t>FSTDSC</t>
  </si>
  <si>
    <t>催繳情形說明</t>
  </si>
  <si>
    <t>CdCl</t>
  </si>
  <si>
    <t>擔保品代號檔</t>
  </si>
  <si>
    <t>ClCode1</t>
  </si>
  <si>
    <t>擔保品代號1</t>
  </si>
  <si>
    <t>CdGseq</t>
  </si>
  <si>
    <t>編號編碼檔</t>
  </si>
  <si>
    <t>GseqKind</t>
  </si>
  <si>
    <t xml:space="preserve">交易種類           </t>
  </si>
  <si>
    <t>ClCode2</t>
  </si>
  <si>
    <t>擔保品代號2</t>
  </si>
  <si>
    <t>GDRNAM</t>
  </si>
  <si>
    <t xml:space="preserve">押品名稱  </t>
  </si>
  <si>
    <t>ClItem</t>
  </si>
  <si>
    <t>擔保品名稱</t>
  </si>
  <si>
    <t>GDRLUN</t>
  </si>
  <si>
    <t>最後使用碼</t>
  </si>
  <si>
    <t>SeqNo</t>
  </si>
  <si>
    <t xml:space="preserve">流水號         </t>
  </si>
  <si>
    <t>GDRJCC</t>
  </si>
  <si>
    <t>JCIC 類別</t>
  </si>
  <si>
    <t>ClTypeJCIC</t>
  </si>
  <si>
    <t>JCIC類別</t>
  </si>
  <si>
    <t xml:space="preserve">區分          </t>
  </si>
  <si>
    <t>CdGuarantor</t>
  </si>
  <si>
    <t>保證人關係代碼檔</t>
  </si>
  <si>
    <t>GRTFDS</t>
  </si>
  <si>
    <t>保證人關係說明</t>
  </si>
  <si>
    <t>GuaRelItem</t>
  </si>
  <si>
    <t>GRTJCC</t>
  </si>
  <si>
    <t xml:space="preserve">ＪＣＩＣ代碼  </t>
  </si>
  <si>
    <t>GuaRelJcic</t>
  </si>
  <si>
    <t xml:space="preserve">保證人關係ＪＣＩＣ代碼  </t>
  </si>
  <si>
    <t>IN$COD</t>
  </si>
  <si>
    <t>利率類別</t>
  </si>
  <si>
    <t>IN$ADT</t>
  </si>
  <si>
    <t>CdBaseRate</t>
  </si>
  <si>
    <t>指標利率檔</t>
  </si>
  <si>
    <t>StartDate</t>
  </si>
  <si>
    <t>商品生效日期</t>
  </si>
  <si>
    <t>IN$RAT</t>
  </si>
  <si>
    <t>基本利率</t>
  </si>
  <si>
    <t>BaseRate</t>
  </si>
  <si>
    <t>ProdIncr</t>
  </si>
  <si>
    <t>商品加碼利率</t>
  </si>
  <si>
    <t>ISRTYP</t>
  </si>
  <si>
    <t>公司種類</t>
  </si>
  <si>
    <t>CdInsurer</t>
  </si>
  <si>
    <t>InsurerType</t>
  </si>
  <si>
    <t>ISRIID</t>
  </si>
  <si>
    <t>公司代號</t>
  </si>
  <si>
    <t>InsurerCode</t>
  </si>
  <si>
    <t>InsurerItem</t>
  </si>
  <si>
    <t>ISRINA</t>
  </si>
  <si>
    <t>InsurerShort</t>
  </si>
  <si>
    <t>GRTTEL</t>
  </si>
  <si>
    <t>連絡電話</t>
  </si>
  <si>
    <t>TelArea</t>
  </si>
  <si>
    <t>連絡電話區碼</t>
  </si>
  <si>
    <t>TelNo</t>
  </si>
  <si>
    <t>連絡電話號碼</t>
  </si>
  <si>
    <t>LGTOFC</t>
  </si>
  <si>
    <t>事務所名</t>
  </si>
  <si>
    <t>LGTRCD</t>
  </si>
  <si>
    <t xml:space="preserve">所區碼  </t>
  </si>
  <si>
    <t>LCDDTN</t>
  </si>
  <si>
    <t xml:space="preserve">子細目名稱  </t>
  </si>
  <si>
    <t xml:space="preserve">AcSubCode      </t>
  </si>
  <si>
    <t xml:space="preserve">子目代號        </t>
  </si>
  <si>
    <t>CORACC01</t>
  </si>
  <si>
    <t>CORACS01</t>
  </si>
  <si>
    <t>UPDATE_I0001</t>
  </si>
  <si>
    <t xml:space="preserve">段        </t>
  </si>
  <si>
    <t xml:space="preserve">小段      </t>
  </si>
  <si>
    <t>LGTCOD</t>
  </si>
  <si>
    <t>段小段代碼</t>
  </si>
  <si>
    <t>LGTRMK</t>
  </si>
  <si>
    <t xml:space="preserve">備註      </t>
  </si>
  <si>
    <t xml:space="preserve">所區碼    </t>
  </si>
  <si>
    <t xml:space="preserve">EMAIL    </t>
  </si>
  <si>
    <t xml:space="preserve">  Update/</t>
  </si>
  <si>
    <t>BDTCNO1</t>
  </si>
  <si>
    <t>客戶代號</t>
  </si>
  <si>
    <t>BDTCNO2</t>
  </si>
  <si>
    <t>MAPSEQ</t>
  </si>
  <si>
    <t xml:space="preserve">續號一  </t>
  </si>
  <si>
    <t>MAPACN</t>
  </si>
  <si>
    <t>MAPAPN</t>
  </si>
  <si>
    <t>MAPNUM</t>
  </si>
  <si>
    <t>MAPID1</t>
  </si>
  <si>
    <t>MAPID2</t>
  </si>
  <si>
    <t>MAPGNM</t>
  </si>
  <si>
    <t>UPID</t>
  </si>
  <si>
    <t xml:space="preserve">@UPID   </t>
  </si>
  <si>
    <t>OCPCOD</t>
  </si>
  <si>
    <t xml:space="preserve">代號      </t>
  </si>
  <si>
    <t>CdIndustry</t>
  </si>
  <si>
    <t>行業別代號檔</t>
  </si>
  <si>
    <t>行業代號</t>
  </si>
  <si>
    <t>OCPNAM</t>
  </si>
  <si>
    <t xml:space="preserve">行業說明  </t>
  </si>
  <si>
    <t>IndustryItem</t>
  </si>
  <si>
    <t>行業說明</t>
  </si>
  <si>
    <t>OCPTYP</t>
  </si>
  <si>
    <t>主計處大類</t>
  </si>
  <si>
    <t>MainType</t>
  </si>
  <si>
    <t xml:space="preserve">逾期增減碼  </t>
  </si>
  <si>
    <t>CdOverdue</t>
  </si>
  <si>
    <t>逾期新增減少原因檔</t>
  </si>
  <si>
    <t>OverdueSign</t>
  </si>
  <si>
    <t xml:space="preserve">增減原因    </t>
  </si>
  <si>
    <t>OverdueCode</t>
  </si>
  <si>
    <t>增減原因代號</t>
  </si>
  <si>
    <t>OFMADS</t>
  </si>
  <si>
    <t>增減原因說明</t>
  </si>
  <si>
    <t>OverdueItem</t>
  </si>
  <si>
    <t xml:space="preserve">代號    </t>
  </si>
  <si>
    <t>OCPSCD</t>
  </si>
  <si>
    <t>彙總代號</t>
  </si>
  <si>
    <t>TB$FCD</t>
  </si>
  <si>
    <t>欄位代碼</t>
  </si>
  <si>
    <t>BankRmtf</t>
  </si>
  <si>
    <t>VirtualAcctNo</t>
  </si>
  <si>
    <t>虛擬帳號</t>
  </si>
  <si>
    <t>AA</t>
  </si>
  <si>
    <t xml:space="preserve">        </t>
  </si>
  <si>
    <t xml:space="preserve">代碼    </t>
  </si>
  <si>
    <t>CdSupv</t>
  </si>
  <si>
    <t>主管理由檔</t>
  </si>
  <si>
    <t>SupvReasonCode</t>
  </si>
  <si>
    <t>理由代碼</t>
  </si>
  <si>
    <t>SRNDSC</t>
  </si>
  <si>
    <t>理由說明</t>
  </si>
  <si>
    <t>SupvReasonItem</t>
  </si>
  <si>
    <t>SRNLEL</t>
  </si>
  <si>
    <t xml:space="preserve">階層    </t>
  </si>
  <si>
    <t>SupvReasonLevel</t>
  </si>
  <si>
    <t>理由階層</t>
  </si>
  <si>
    <t>駐區代號</t>
  </si>
  <si>
    <t xml:space="preserve">處經理  </t>
  </si>
  <si>
    <t xml:space="preserve">區經理  </t>
  </si>
  <si>
    <t xml:space="preserve">部經理  </t>
  </si>
  <si>
    <t xml:space="preserve">利率類別    </t>
  </si>
  <si>
    <t>AgreementFg</t>
  </si>
  <si>
    <t>是否為協議商品</t>
  </si>
  <si>
    <t>BaseRateCode</t>
  </si>
  <si>
    <t>指標利率代碼</t>
  </si>
  <si>
    <t>FinancialFlag</t>
  </si>
  <si>
    <t>理財型房貸</t>
  </si>
  <si>
    <t>EmpFlag</t>
  </si>
  <si>
    <t>員工優惠貸款</t>
  </si>
  <si>
    <t>IN$DSC</t>
  </si>
  <si>
    <t xml:space="preserve">利率名稱    </t>
  </si>
  <si>
    <t>ProdName</t>
  </si>
  <si>
    <t>商品名稱</t>
  </si>
  <si>
    <t>IncrFlag</t>
  </si>
  <si>
    <t>加減碼是否依合約</t>
  </si>
  <si>
    <t>PRDGRP</t>
  </si>
  <si>
    <t xml:space="preserve">產品別      </t>
  </si>
  <si>
    <t>Ifrs9ProdCode</t>
  </si>
  <si>
    <t>IFRS產品別</t>
  </si>
  <si>
    <t>RATFUN</t>
  </si>
  <si>
    <t>利率調整程式</t>
  </si>
  <si>
    <t>STRFLG</t>
  </si>
  <si>
    <t xml:space="preserve">階梯商品別  </t>
  </si>
  <si>
    <t>Ifrs9StepProdCode</t>
  </si>
  <si>
    <t>IFRS階梯商品別</t>
  </si>
  <si>
    <t>PRZCN2</t>
  </si>
  <si>
    <t>業績是否計件</t>
  </si>
  <si>
    <t>GOVIRT</t>
  </si>
  <si>
    <t>政府優惠房貸</t>
  </si>
  <si>
    <t>GovOfferFlag</t>
  </si>
  <si>
    <t>PSNBCD</t>
  </si>
  <si>
    <t xml:space="preserve">清償金類型  </t>
  </si>
  <si>
    <t>BreachFlag</t>
  </si>
  <si>
    <t>是否綁約</t>
  </si>
  <si>
    <t>BreachCode</t>
  </si>
  <si>
    <t>BreachGetCode</t>
  </si>
  <si>
    <t>違約金收取方式</t>
  </si>
  <si>
    <t>ProhibitMonth</t>
  </si>
  <si>
    <t>限制清償期限</t>
  </si>
  <si>
    <t>BreachPercent</t>
  </si>
  <si>
    <t>違約金百分比</t>
  </si>
  <si>
    <t>BreachDecreaseMonth</t>
  </si>
  <si>
    <t>違約金分段月數</t>
  </si>
  <si>
    <t>BreachDecrease</t>
  </si>
  <si>
    <t>分段遞減百分比</t>
  </si>
  <si>
    <t>CdWorkMonth</t>
  </si>
  <si>
    <t>放款業績工作月對照檔</t>
  </si>
  <si>
    <t>Year</t>
  </si>
  <si>
    <t>業績年度</t>
  </si>
  <si>
    <t>工作月份</t>
  </si>
  <si>
    <t>開始日期</t>
  </si>
  <si>
    <t>DATEE</t>
  </si>
  <si>
    <t>EndDate</t>
  </si>
  <si>
    <t xml:space="preserve">縣市          </t>
  </si>
  <si>
    <t xml:space="preserve">鄉鎮區        </t>
  </si>
  <si>
    <t>CUSZP3</t>
  </si>
  <si>
    <t xml:space="preserve">郵遞區號      </t>
  </si>
  <si>
    <t>CTYCOD</t>
  </si>
  <si>
    <t>鄉鎮市區別代碼</t>
  </si>
  <si>
    <t>ZIPARA</t>
  </si>
  <si>
    <t>郵遞區域名</t>
  </si>
  <si>
    <t>ZIPCOD</t>
  </si>
  <si>
    <t>ARANAM</t>
  </si>
  <si>
    <t>地區名稱</t>
  </si>
  <si>
    <t>INSZON</t>
  </si>
  <si>
    <t xml:space="preserve">都會區碼    </t>
  </si>
  <si>
    <t xml:space="preserve">備　註  </t>
  </si>
  <si>
    <t>CUSEM5</t>
  </si>
  <si>
    <t xml:space="preserve">櫃員          </t>
  </si>
  <si>
    <t xml:space="preserve">櫃員姓名      </t>
  </si>
  <si>
    <t xml:space="preserve">欄位名稱      </t>
  </si>
  <si>
    <t xml:space="preserve">更改前內容    </t>
  </si>
  <si>
    <t xml:space="preserve">更改後內容    </t>
  </si>
  <si>
    <t xml:space="preserve">業績年月  </t>
  </si>
  <si>
    <t>EmpDeductSchedule</t>
  </si>
  <si>
    <t>員工扣薪日程表</t>
  </si>
  <si>
    <t>工作年月</t>
  </si>
  <si>
    <t xml:space="preserve">流程別    </t>
  </si>
  <si>
    <t>AgType1</t>
  </si>
  <si>
    <t>YGEPDT</t>
  </si>
  <si>
    <t>應繳截止日</t>
  </si>
  <si>
    <t>RepayEndDate</t>
  </si>
  <si>
    <t>DCNACC</t>
  </si>
  <si>
    <t xml:space="preserve">會計科目 T  </t>
  </si>
  <si>
    <t>DCTACT</t>
  </si>
  <si>
    <t xml:space="preserve">科目 T      </t>
  </si>
  <si>
    <t>DCNDSC</t>
  </si>
  <si>
    <t xml:space="preserve">科目名稱 T  </t>
  </si>
  <si>
    <t>DCNADS</t>
  </si>
  <si>
    <t xml:space="preserve">簡稱 T      </t>
  </si>
  <si>
    <t>DCSATP</t>
  </si>
  <si>
    <t xml:space="preserve">借貸 T      </t>
  </si>
  <si>
    <t>LCSMDR</t>
  </si>
  <si>
    <t xml:space="preserve">明細        </t>
  </si>
  <si>
    <t>LCSRCD</t>
  </si>
  <si>
    <t>初貸利率類別</t>
  </si>
  <si>
    <t>FLD006</t>
  </si>
  <si>
    <t>GCSAGE</t>
  </si>
  <si>
    <t>年齡</t>
  </si>
  <si>
    <t>YEAR1</t>
  </si>
  <si>
    <t>年</t>
  </si>
  <si>
    <t>GCSPAM</t>
  </si>
  <si>
    <t>累計核准金額</t>
  </si>
  <si>
    <t>GCSUAM</t>
  </si>
  <si>
    <t>累計撥款金額</t>
  </si>
  <si>
    <t>GCSLAM</t>
  </si>
  <si>
    <t>累計餘額</t>
  </si>
  <si>
    <t>GCSRPT</t>
  </si>
  <si>
    <t>償還比例</t>
  </si>
  <si>
    <t>GCSLTV</t>
  </si>
  <si>
    <t>貸款成數</t>
  </si>
  <si>
    <t>UPDATE/</t>
  </si>
  <si>
    <t>CUSSCD</t>
  </si>
  <si>
    <t>代碼</t>
  </si>
  <si>
    <t>NUMBER</t>
  </si>
  <si>
    <t>RptSubCom</t>
  </si>
  <si>
    <t>報表用公司代碼檔</t>
  </si>
  <si>
    <t>CusSCD</t>
  </si>
  <si>
    <t>公司代碼</t>
  </si>
  <si>
    <t>CUSSNAME</t>
  </si>
  <si>
    <t>NVARCHAR2</t>
  </si>
  <si>
    <t>CusSName</t>
  </si>
  <si>
    <t>CUSSMARK</t>
  </si>
  <si>
    <t>CusSMark</t>
  </si>
  <si>
    <t>CityCode</t>
    <phoneticPr fontId="6" type="noConversion"/>
  </si>
  <si>
    <t>縣市別代碼</t>
    <phoneticPr fontId="6" type="noConversion"/>
  </si>
  <si>
    <t>AreaCode</t>
    <phoneticPr fontId="6" type="noConversion"/>
  </si>
  <si>
    <t>鄉鎮區代碼</t>
    <phoneticPr fontId="6" type="noConversion"/>
  </si>
  <si>
    <t>AreaItem</t>
    <phoneticPr fontId="6" type="noConversion"/>
  </si>
  <si>
    <t>鄉鎮區名稱</t>
  </si>
  <si>
    <t>CityShort</t>
    <phoneticPr fontId="6" type="noConversion"/>
  </si>
  <si>
    <t>AreaShort</t>
    <phoneticPr fontId="6" type="noConversion"/>
  </si>
  <si>
    <t>JcicCityCode</t>
    <phoneticPr fontId="6" type="noConversion"/>
  </si>
  <si>
    <t>JCIC縣市碼</t>
    <phoneticPr fontId="6" type="noConversion"/>
  </si>
  <si>
    <t>JcicAreaCode</t>
    <phoneticPr fontId="6" type="noConversion"/>
  </si>
  <si>
    <t>JCIC鄉鎮碼</t>
    <phoneticPr fontId="6" type="noConversion"/>
  </si>
  <si>
    <t>CityType</t>
    <phoneticPr fontId="6" type="noConversion"/>
  </si>
  <si>
    <t>Zip3</t>
    <phoneticPr fontId="6" type="noConversion"/>
  </si>
  <si>
    <t>DepartCode</t>
  </si>
  <si>
    <t>CityGroup</t>
    <phoneticPr fontId="6" type="noConversion"/>
  </si>
  <si>
    <t>CdArea</t>
    <phoneticPr fontId="6" type="noConversion"/>
  </si>
  <si>
    <t>DefCode</t>
    <phoneticPr fontId="6" type="noConversion"/>
  </si>
  <si>
    <t>代碼檔代號</t>
    <phoneticPr fontId="6" type="noConversion"/>
  </si>
  <si>
    <t>Code</t>
    <phoneticPr fontId="6" type="noConversion"/>
  </si>
  <si>
    <t>Item</t>
    <phoneticPr fontId="6" type="noConversion"/>
  </si>
  <si>
    <t>代碼說明</t>
    <phoneticPr fontId="6" type="noConversion"/>
  </si>
  <si>
    <t>CdCode</t>
    <phoneticPr fontId="6" type="noConversion"/>
  </si>
  <si>
    <t>BranchNo</t>
    <phoneticPr fontId="5" type="noConversion"/>
  </si>
  <si>
    <t>單位別</t>
    <phoneticPr fontId="5" type="noConversion"/>
  </si>
  <si>
    <t>RenewCnt</t>
    <phoneticPr fontId="5" type="noConversion"/>
  </si>
  <si>
    <t>展期次數</t>
    <phoneticPr fontId="5" type="noConversion"/>
  </si>
  <si>
    <t>OldFacmNo</t>
    <phoneticPr fontId="5" type="noConversion"/>
  </si>
  <si>
    <t>原額度編號</t>
    <phoneticPr fontId="5" type="noConversion"/>
  </si>
  <si>
    <t>OtherFields</t>
    <phoneticPr fontId="5" type="noConversion"/>
  </si>
  <si>
    <t>其他欄位</t>
    <phoneticPr fontId="5" type="noConversion"/>
  </si>
  <si>
    <t>TitaTlrNo</t>
    <phoneticPr fontId="5" type="noConversion"/>
  </si>
  <si>
    <t>經辦</t>
    <phoneticPr fontId="5" type="noConversion"/>
  </si>
  <si>
    <t>SlipSumNo</t>
    <phoneticPr fontId="5" type="noConversion"/>
  </si>
  <si>
    <t>彙總傳票批號</t>
    <phoneticPr fontId="5" type="noConversion"/>
  </si>
  <si>
    <t>AcNoCode</t>
    <phoneticPr fontId="5" type="noConversion"/>
  </si>
  <si>
    <t>科目代號</t>
    <phoneticPr fontId="5" type="noConversion"/>
  </si>
  <si>
    <t>AcSubCode</t>
    <phoneticPr fontId="5" type="noConversion"/>
  </si>
  <si>
    <t>子目代號</t>
    <phoneticPr fontId="5" type="noConversion"/>
  </si>
  <si>
    <t>AcDtlCode</t>
    <phoneticPr fontId="5" type="noConversion"/>
  </si>
  <si>
    <t>細目代號</t>
    <phoneticPr fontId="5" type="noConversion"/>
  </si>
  <si>
    <t>AcctCode</t>
    <phoneticPr fontId="5" type="noConversion"/>
  </si>
  <si>
    <t>業務科目代號</t>
    <phoneticPr fontId="5" type="noConversion"/>
  </si>
  <si>
    <t>SellerName</t>
    <phoneticPr fontId="5" type="noConversion"/>
  </si>
  <si>
    <t>賣方姓名</t>
    <phoneticPr fontId="5" type="noConversion"/>
  </si>
  <si>
    <t>CompensationCopy</t>
    <phoneticPr fontId="5" type="noConversion"/>
  </si>
  <si>
    <t>代償後謄本</t>
    <phoneticPr fontId="5" type="noConversion"/>
  </si>
  <si>
    <t>ClBuildingOwner</t>
    <phoneticPr fontId="5" type="noConversion"/>
  </si>
  <si>
    <t>擔保品-建物所有權人檔</t>
    <phoneticPr fontId="5" type="noConversion"/>
  </si>
  <si>
    <t>OwnerCustUKey</t>
    <phoneticPr fontId="5" type="noConversion"/>
  </si>
  <si>
    <t>客戶識別碼</t>
    <phoneticPr fontId="5" type="noConversion"/>
  </si>
  <si>
    <t>鄉鎮市區</t>
  </si>
  <si>
    <t>ClLandOwner</t>
    <phoneticPr fontId="6" type="noConversion"/>
  </si>
  <si>
    <t>擔保品-土地所有權人檔</t>
    <phoneticPr fontId="6" type="noConversion"/>
  </si>
  <si>
    <t>OwnerCustUKey</t>
    <phoneticPr fontId="6" type="noConversion"/>
  </si>
  <si>
    <t>客戶識別碼</t>
    <phoneticPr fontId="6" type="noConversion"/>
  </si>
  <si>
    <t>縣市</t>
    <phoneticPr fontId="6" type="noConversion"/>
  </si>
  <si>
    <t>鄉鎮市區</t>
    <phoneticPr fontId="6" type="noConversion"/>
  </si>
  <si>
    <t>CompensationCopy</t>
  </si>
  <si>
    <t>CityCode</t>
    <phoneticPr fontId="5" type="noConversion"/>
  </si>
  <si>
    <t>地區別</t>
    <phoneticPr fontId="5" type="noConversion"/>
  </si>
  <si>
    <t>GDTTYP</t>
    <phoneticPr fontId="5" type="noConversion"/>
  </si>
  <si>
    <t>StockCode</t>
    <phoneticPr fontId="5" type="noConversion"/>
  </si>
  <si>
    <t>股票代號</t>
    <phoneticPr fontId="5" type="noConversion"/>
  </si>
  <si>
    <t>股票持有人統編</t>
    <phoneticPr fontId="5" type="noConversion"/>
  </si>
  <si>
    <t>OwnerId</t>
    <phoneticPr fontId="5" type="noConversion"/>
  </si>
  <si>
    <t>CustDataCtrl</t>
    <phoneticPr fontId="5" type="noConversion"/>
  </si>
  <si>
    <t>結清戶個資控管檔</t>
    <phoneticPr fontId="5" type="noConversion"/>
  </si>
  <si>
    <t>CustUKey</t>
    <phoneticPr fontId="5" type="noConversion"/>
  </si>
  <si>
    <t>CustNo</t>
    <phoneticPr fontId="5" type="noConversion"/>
  </si>
  <si>
    <t>借款人戶號</t>
    <phoneticPr fontId="5" type="noConversion"/>
  </si>
  <si>
    <t>CreateDate</t>
    <phoneticPr fontId="5" type="noConversion"/>
  </si>
  <si>
    <t>建檔日期時間</t>
    <phoneticPr fontId="5" type="noConversion"/>
  </si>
  <si>
    <t>CreateEmpNo</t>
    <phoneticPr fontId="5" type="noConversion"/>
  </si>
  <si>
    <t>建檔人員</t>
    <phoneticPr fontId="5" type="noConversion"/>
  </si>
  <si>
    <t>FormNo</t>
    <phoneticPr fontId="5" type="noConversion"/>
  </si>
  <si>
    <t>報表代號</t>
    <phoneticPr fontId="5" type="noConversion"/>
  </si>
  <si>
    <t>CreateEmpNo</t>
  </si>
  <si>
    <t>建檔人員</t>
  </si>
  <si>
    <t>LastUpdateEmpNo</t>
  </si>
  <si>
    <t>最後更新人員</t>
  </si>
  <si>
    <t>LastUpdateEmpNo</t>
    <phoneticPr fontId="5" type="noConversion"/>
  </si>
  <si>
    <t>最後更新人員</t>
    <phoneticPr fontId="5" type="noConversion"/>
  </si>
  <si>
    <t>LastUpdate</t>
    <phoneticPr fontId="5" type="noConversion"/>
  </si>
  <si>
    <t>最後更新日期時間</t>
    <phoneticPr fontId="5" type="noConversion"/>
  </si>
  <si>
    <t>GuaUKey</t>
    <phoneticPr fontId="5" type="noConversion"/>
  </si>
  <si>
    <t>保證人客戶識別碼</t>
    <phoneticPr fontId="5" type="noConversion"/>
  </si>
  <si>
    <t>LN$BUDP</t>
    <phoneticPr fontId="5" type="noConversion"/>
  </si>
  <si>
    <t>公會餘額統計建商名單檔</t>
    <phoneticPr fontId="5" type="noConversion"/>
  </si>
  <si>
    <t>LN$BUDP</t>
    <phoneticPr fontId="5" type="noConversion"/>
  </si>
  <si>
    <t>公會餘額統計建商名單檔</t>
    <phoneticPr fontId="5" type="noConversion"/>
  </si>
  <si>
    <t>LMSACN</t>
    <phoneticPr fontId="5" type="noConversion"/>
  </si>
  <si>
    <t>N</t>
    <phoneticPr fontId="5" type="noConversion"/>
  </si>
  <si>
    <t>LU$STAT</t>
    <phoneticPr fontId="5" type="noConversion"/>
  </si>
  <si>
    <t>Status</t>
    <phoneticPr fontId="5" type="noConversion"/>
  </si>
  <si>
    <t>C</t>
    <phoneticPr fontId="5" type="noConversion"/>
  </si>
  <si>
    <t>CRTEMP</t>
    <phoneticPr fontId="5" type="noConversion"/>
  </si>
  <si>
    <t>建立者櫃員編號</t>
    <phoneticPr fontId="5" type="noConversion"/>
  </si>
  <si>
    <t>CRTDTM</t>
    <phoneticPr fontId="5" type="noConversion"/>
  </si>
  <si>
    <t>建立日期時間</t>
    <phoneticPr fontId="5" type="noConversion"/>
  </si>
  <si>
    <t>CHGEMP</t>
    <phoneticPr fontId="5" type="noConversion"/>
  </si>
  <si>
    <t>修改者櫃員編號</t>
    <phoneticPr fontId="5" type="noConversion"/>
  </si>
  <si>
    <t>CHGDTM</t>
    <phoneticPr fontId="5" type="noConversion"/>
  </si>
  <si>
    <t>修改日期時間</t>
    <phoneticPr fontId="5" type="noConversion"/>
  </si>
  <si>
    <t>UPDATE_IDENT</t>
    <phoneticPr fontId="5" type="noConversion"/>
  </si>
  <si>
    <t>Field update / access identifier</t>
    <phoneticPr fontId="5" type="noConversion"/>
  </si>
  <si>
    <t>GuildBuilders</t>
    <phoneticPr fontId="5" type="noConversion"/>
  </si>
  <si>
    <t>BuilderStatus</t>
    <phoneticPr fontId="6" type="noConversion"/>
  </si>
  <si>
    <t>建商狀況</t>
    <phoneticPr fontId="6" type="noConversion"/>
  </si>
  <si>
    <t>CreateDate</t>
    <phoneticPr fontId="6" type="noConversion"/>
  </si>
  <si>
    <t>Ias39LGD</t>
    <phoneticPr fontId="5" type="noConversion"/>
  </si>
  <si>
    <t>違約損失率檔</t>
    <phoneticPr fontId="5" type="noConversion"/>
  </si>
  <si>
    <t>Date</t>
    <phoneticPr fontId="6" type="noConversion"/>
  </si>
  <si>
    <t>生效日期</t>
    <phoneticPr fontId="8" type="noConversion"/>
  </si>
  <si>
    <t>Type</t>
    <phoneticPr fontId="6" type="noConversion"/>
  </si>
  <si>
    <t xml:space="preserve">類別          </t>
    <phoneticPr fontId="6" type="noConversion"/>
  </si>
  <si>
    <t>TypeDesc</t>
    <phoneticPr fontId="6" type="noConversion"/>
  </si>
  <si>
    <t xml:space="preserve">類別說明      </t>
    <phoneticPr fontId="6" type="noConversion"/>
  </si>
  <si>
    <t xml:space="preserve">LGDPercent </t>
    <phoneticPr fontId="6" type="noConversion"/>
  </si>
  <si>
    <t xml:space="preserve">違約損失率％  </t>
    <phoneticPr fontId="6" type="noConversion"/>
  </si>
  <si>
    <t>Enable</t>
    <phoneticPr fontId="6" type="noConversion"/>
  </si>
  <si>
    <t>啟用記號</t>
  </si>
  <si>
    <t>CreateDate</t>
    <phoneticPr fontId="9" type="noConversion"/>
  </si>
  <si>
    <t>建檔日期時間</t>
    <phoneticPr fontId="8" type="noConversion"/>
  </si>
  <si>
    <t>CreateEmpNo</t>
    <phoneticPr fontId="9" type="noConversion"/>
  </si>
  <si>
    <t>建檔人員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</si>
  <si>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</si>
  <si>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</si>
  <si>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</si>
  <si>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</si>
  <si>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Acdate</t>
    <phoneticPr fontId="5" type="noConversion"/>
  </si>
  <si>
    <t>日期</t>
    <phoneticPr fontId="5" type="noConversion"/>
  </si>
  <si>
    <t>CustTypeItem</t>
    <phoneticPr fontId="5" type="noConversion"/>
  </si>
  <si>
    <t>客戶別</t>
    <phoneticPr fontId="5" type="noConversion"/>
  </si>
  <si>
    <t>InsuComm</t>
    <phoneticPr fontId="5" type="noConversion"/>
  </si>
  <si>
    <t>火險佣金檔</t>
    <phoneticPr fontId="5" type="noConversion"/>
  </si>
  <si>
    <t>InsuYearMonth</t>
    <phoneticPr fontId="5" type="noConversion"/>
  </si>
  <si>
    <t>年月份</t>
    <phoneticPr fontId="5" type="noConversion"/>
  </si>
  <si>
    <t>ManagerCode</t>
    <phoneticPr fontId="5" type="noConversion"/>
  </si>
  <si>
    <t>經紀人代號</t>
    <phoneticPr fontId="5" type="noConversion"/>
  </si>
  <si>
    <t>NowInsuNo</t>
    <phoneticPr fontId="5" type="noConversion"/>
  </si>
  <si>
    <t>保單號碼</t>
    <phoneticPr fontId="5" type="noConversion"/>
  </si>
  <si>
    <t>BatchNo</t>
    <phoneticPr fontId="5" type="noConversion"/>
  </si>
  <si>
    <t>批號</t>
    <phoneticPr fontId="5" type="noConversion"/>
  </si>
  <si>
    <t>InsuType</t>
    <phoneticPr fontId="5" type="noConversion"/>
  </si>
  <si>
    <t>險別</t>
    <phoneticPr fontId="5" type="noConversion"/>
  </si>
  <si>
    <t>InsuSignDate</t>
    <phoneticPr fontId="5" type="noConversion"/>
  </si>
  <si>
    <t>簽單日期</t>
    <phoneticPr fontId="5" type="noConversion"/>
  </si>
  <si>
    <t>InsuredName</t>
    <phoneticPr fontId="5" type="noConversion"/>
  </si>
  <si>
    <t>被保險人</t>
    <phoneticPr fontId="5" type="noConversion"/>
  </si>
  <si>
    <t>InsuredAddr</t>
    <phoneticPr fontId="5" type="noConversion"/>
  </si>
  <si>
    <t>被保險人地址</t>
    <phoneticPr fontId="5" type="noConversion"/>
  </si>
  <si>
    <t>InsuredTeleph</t>
    <phoneticPr fontId="5" type="noConversion"/>
  </si>
  <si>
    <t>被保險人電話</t>
    <phoneticPr fontId="5" type="noConversion"/>
  </si>
  <si>
    <t>InsuStartDate</t>
    <phoneticPr fontId="5" type="noConversion"/>
  </si>
  <si>
    <t>起保日期</t>
    <phoneticPr fontId="5" type="noConversion"/>
  </si>
  <si>
    <t>InsuEndDate</t>
    <phoneticPr fontId="5" type="noConversion"/>
  </si>
  <si>
    <t>到期日期</t>
    <phoneticPr fontId="5" type="noConversion"/>
  </si>
  <si>
    <t>InsuCate</t>
    <phoneticPr fontId="5" type="noConversion"/>
  </si>
  <si>
    <t>險種</t>
    <phoneticPr fontId="5" type="noConversion"/>
  </si>
  <si>
    <t>InsuPrem</t>
    <phoneticPr fontId="5" type="noConversion"/>
  </si>
  <si>
    <t>保費</t>
    <phoneticPr fontId="5" type="noConversion"/>
  </si>
  <si>
    <t>CommRate</t>
    <phoneticPr fontId="5" type="noConversion"/>
  </si>
  <si>
    <t>佣金率</t>
    <phoneticPr fontId="5" type="noConversion"/>
  </si>
  <si>
    <t>Commision</t>
    <phoneticPr fontId="5" type="noConversion"/>
  </si>
  <si>
    <t>佣金</t>
    <phoneticPr fontId="5" type="noConversion"/>
  </si>
  <si>
    <t>TotInsuPrem</t>
    <phoneticPr fontId="5" type="noConversion"/>
  </si>
  <si>
    <t>合計保費</t>
    <phoneticPr fontId="5" type="noConversion"/>
  </si>
  <si>
    <t>TotComm</t>
    <phoneticPr fontId="5" type="noConversion"/>
  </si>
  <si>
    <t>合計佣金</t>
    <phoneticPr fontId="5" type="noConversion"/>
  </si>
  <si>
    <t>RecvSeq</t>
    <phoneticPr fontId="5" type="noConversion"/>
  </si>
  <si>
    <t>收件號碼</t>
    <phoneticPr fontId="5" type="noConversion"/>
  </si>
  <si>
    <t>ChargeDate</t>
    <phoneticPr fontId="5" type="noConversion"/>
  </si>
  <si>
    <t>收費日期</t>
    <phoneticPr fontId="5" type="noConversion"/>
  </si>
  <si>
    <t>CommDate</t>
    <phoneticPr fontId="5" type="noConversion"/>
  </si>
  <si>
    <t>佣金日期</t>
    <phoneticPr fontId="5" type="noConversion"/>
  </si>
  <si>
    <t>CustNo</t>
    <phoneticPr fontId="5" type="noConversion"/>
  </si>
  <si>
    <t>戶號</t>
    <phoneticPr fontId="5" type="noConversion"/>
  </si>
  <si>
    <t>FacmNo</t>
    <phoneticPr fontId="5" type="noConversion"/>
  </si>
  <si>
    <t>額度</t>
    <phoneticPr fontId="5" type="noConversion"/>
  </si>
  <si>
    <t>FireOfficer</t>
    <phoneticPr fontId="5" type="noConversion"/>
  </si>
  <si>
    <t>火險服務</t>
    <phoneticPr fontId="5" type="noConversion"/>
  </si>
  <si>
    <t>EmpId</t>
    <phoneticPr fontId="5" type="noConversion"/>
  </si>
  <si>
    <t>統一編號</t>
    <phoneticPr fontId="5" type="noConversion"/>
  </si>
  <si>
    <t>EmpName</t>
    <phoneticPr fontId="5" type="noConversion"/>
  </si>
  <si>
    <t>員工姓名</t>
    <phoneticPr fontId="5" type="noConversion"/>
  </si>
  <si>
    <t>DueAmt</t>
    <phoneticPr fontId="5" type="noConversion"/>
  </si>
  <si>
    <t>應領金額</t>
    <phoneticPr fontId="5" type="noConversion"/>
  </si>
  <si>
    <t>MediaCode</t>
    <phoneticPr fontId="5" type="noConversion"/>
  </si>
  <si>
    <t>媒體碼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</si>
</sst>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rgb="FFC5C6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4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0" fillId="0" borderId="0" xfId="0" applyAlignment="1"/>
    <xf numFmtId="0" fontId="1" fillId="3" borderId="2" xfId="1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</cellXfs>
  <cellStyles count="2">
    <cellStyle name="一般" xfId="0" builtinId="0"/>
    <cellStyle name="一般 2" xfId="1" xr:uid="{FDE84D58-6209-4604-BAD1-10A592047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0"/>
  <sheetViews>
    <sheetView topLeftCell="A92" workbookViewId="0">
      <selection activeCell="C105" sqref="C105"/>
    </sheetView>
  </sheetViews>
  <sheetFormatPr defaultRowHeight="15" x14ac:dyDescent="0.3"/>
  <cols>
    <col min="1" max="1" width="14.25" bestFit="1" customWidth="1" collapsed="1"/>
    <col min="2" max="2" width="45" bestFit="1" customWidth="1" collapsed="1"/>
    <col min="3" max="3" width="14" customWidth="1" collapsed="1"/>
  </cols>
  <sheetData>
    <row r="2" spans="1:3" ht="15.6" x14ac:dyDescent="0.3">
      <c r="A2" s="1" t="s">
        <v>0</v>
      </c>
      <c r="B2" s="1" t="s">
        <v>1</v>
      </c>
      <c r="C2" s="5" t="str">
        <f>HYPERLINK("#'AH$ACHP'!A1","AH$ACHP")</f>
        <v>AH$ACHP</v>
      </c>
    </row>
    <row r="3" spans="1:3" ht="15.6" x14ac:dyDescent="0.3">
      <c r="A3" s="1" t="s">
        <v>2</v>
      </c>
      <c r="B3" s="1" t="s">
        <v>3</v>
      </c>
      <c r="C3" s="5" t="str">
        <f>HYPERLINK("#'AH$ACRP'!A1","AH$ACRP")</f>
        <v>AH$ACRP</v>
      </c>
    </row>
    <row r="4" spans="1:3" ht="15.6" x14ac:dyDescent="0.3">
      <c r="A4" s="1" t="s">
        <v>4</v>
      </c>
      <c r="B4" s="1" t="s">
        <v>5</v>
      </c>
      <c r="C4" s="5" t="str">
        <f>HYPERLINK("#'AH$MBKP'!A1","AH$MBKP")</f>
        <v>AH$MBKP</v>
      </c>
    </row>
    <row r="5" spans="1:3" ht="15.6" x14ac:dyDescent="0.3">
      <c r="A5" s="1" t="s">
        <v>6</v>
      </c>
      <c r="B5" s="1" t="s">
        <v>7</v>
      </c>
      <c r="C5" s="5" t="str">
        <f>HYPERLINK("#'AHM71PP'!A1","AHM71PP")</f>
        <v>AHM71PP</v>
      </c>
    </row>
    <row r="6" spans="1:3" ht="15.6" x14ac:dyDescent="0.3">
      <c r="A6" s="1" t="s">
        <v>8</v>
      </c>
      <c r="B6" s="1" t="s">
        <v>9</v>
      </c>
      <c r="C6" s="5" t="str">
        <f>HYPERLINK("#'AP$LOGP'!A1","AP$LOGP")</f>
        <v>AP$LOGP</v>
      </c>
    </row>
    <row r="7" spans="1:3" ht="15.6" x14ac:dyDescent="0.3">
      <c r="A7" s="1" t="s">
        <v>10</v>
      </c>
      <c r="B7" s="1" t="s">
        <v>11</v>
      </c>
      <c r="C7" s="5" t="str">
        <f>HYPERLINK("#'CD$CMPP'!A1","CD$CMPP")</f>
        <v>CD$CMPP</v>
      </c>
    </row>
    <row r="8" spans="1:3" ht="15.6" x14ac:dyDescent="0.3">
      <c r="A8" s="1" t="s">
        <v>12</v>
      </c>
      <c r="B8" s="1" t="s">
        <v>13</v>
      </c>
      <c r="C8" s="5" t="str">
        <f>HYPERLINK("#'CT$BSTP'!A1","CT$BSTP")</f>
        <v>CT$BSTP</v>
      </c>
    </row>
    <row r="9" spans="1:3" ht="15.6" x14ac:dyDescent="0.3">
      <c r="A9" s="1" t="s">
        <v>14</v>
      </c>
      <c r="B9" s="1" t="s">
        <v>15</v>
      </c>
      <c r="C9" s="5" t="str">
        <f>HYPERLINK("#'CU$CUAP'!A1","CU$CUAP")</f>
        <v>CU$CUAP</v>
      </c>
    </row>
    <row r="10" spans="1:3" ht="15.6" x14ac:dyDescent="0.3">
      <c r="A10" s="1" t="s">
        <v>16</v>
      </c>
      <c r="B10" s="1" t="s">
        <v>17</v>
      </c>
      <c r="C10" s="5" t="str">
        <f>HYPERLINK("#'CU$CUSP'!A1","CU$CUSP")</f>
        <v>CU$CUSP</v>
      </c>
    </row>
    <row r="11" spans="1:3" ht="15.6" x14ac:dyDescent="0.3">
      <c r="A11" s="1" t="s">
        <v>18</v>
      </c>
      <c r="B11" s="1" t="s">
        <v>19</v>
      </c>
      <c r="C11" s="5" t="str">
        <f>HYPERLINK("#'CU$MRKP'!A1","CU$MRKP")</f>
        <v>CU$MRKP</v>
      </c>
    </row>
    <row r="12" spans="1:3" ht="15.6" x14ac:dyDescent="0.3">
      <c r="A12" s="1" t="s">
        <v>20</v>
      </c>
      <c r="B12" s="1" t="s">
        <v>21</v>
      </c>
      <c r="C12" s="5" t="str">
        <f>HYPERLINK("#'CUCUSPCL'!A1","CUCUSPCL")</f>
        <v>CUCUSPCL</v>
      </c>
    </row>
    <row r="13" spans="1:3" ht="15.6" x14ac:dyDescent="0.3">
      <c r="A13" s="1" t="s">
        <v>22</v>
      </c>
      <c r="B13" s="1" t="s">
        <v>23</v>
      </c>
      <c r="C13" s="5" t="str">
        <f>HYPERLINK("#'K113PF'!A1","K113PF")</f>
        <v>K113PF</v>
      </c>
    </row>
    <row r="14" spans="1:3" ht="15.6" x14ac:dyDescent="0.3">
      <c r="A14" s="1" t="s">
        <v>24</v>
      </c>
      <c r="B14" s="1" t="s">
        <v>25</v>
      </c>
      <c r="C14" s="5" t="str">
        <f>HYPERLINK("#'LA$ACSP'!A1","LA$ACSP")</f>
        <v>LA$ACSP</v>
      </c>
    </row>
    <row r="15" spans="1:3" ht="15.6" x14ac:dyDescent="0.3">
      <c r="A15" s="1" t="s">
        <v>26</v>
      </c>
      <c r="B15" s="1" t="s">
        <v>27</v>
      </c>
      <c r="C15" s="5" t="str">
        <f>HYPERLINK("#'LA$ACTP'!A1","LA$ACTP")</f>
        <v>LA$ACTP</v>
      </c>
    </row>
    <row r="16" spans="1:3" ht="15.6" x14ac:dyDescent="0.3">
      <c r="A16" s="1" t="s">
        <v>28</v>
      </c>
      <c r="B16" s="1" t="s">
        <v>29</v>
      </c>
      <c r="C16" s="5" t="str">
        <f>HYPERLINK("#'LA$APLP'!A1","LA$APLP")</f>
        <v>LA$APLP</v>
      </c>
    </row>
    <row r="17" spans="1:3" ht="15.6" x14ac:dyDescent="0.3">
      <c r="A17" s="1" t="s">
        <v>30</v>
      </c>
      <c r="B17" s="1" t="s">
        <v>31</v>
      </c>
      <c r="C17" s="5" t="str">
        <f>HYPERLINK("#'LA$ASCP'!A1","LA$ASCP")</f>
        <v>LA$ASCP</v>
      </c>
    </row>
    <row r="18" spans="1:3" ht="15.6" x14ac:dyDescent="0.3">
      <c r="A18" s="1" t="s">
        <v>32</v>
      </c>
      <c r="B18" s="1" t="s">
        <v>33</v>
      </c>
      <c r="C18" s="5" t="str">
        <f>HYPERLINK("#'LA$ASSP'!A1","LA$ASSP")</f>
        <v>LA$ASSP</v>
      </c>
    </row>
    <row r="19" spans="1:3" ht="15.6" x14ac:dyDescent="0.3">
      <c r="A19" s="1" t="s">
        <v>34</v>
      </c>
      <c r="B19" s="1" t="s">
        <v>35</v>
      </c>
      <c r="C19" s="5" t="str">
        <f>HYPERLINK("#'LA$BGTP'!A1","LA$BGTP")</f>
        <v>LA$BGTP</v>
      </c>
    </row>
    <row r="20" spans="1:3" ht="15.6" x14ac:dyDescent="0.3">
      <c r="A20" s="1" t="s">
        <v>36</v>
      </c>
      <c r="B20" s="1" t="s">
        <v>37</v>
      </c>
      <c r="C20" s="5" t="str">
        <f>HYPERLINK("#'LA$BSTP'!A1","LA$BSTP")</f>
        <v>LA$BSTP</v>
      </c>
    </row>
    <row r="21" spans="1:3" ht="15.6" x14ac:dyDescent="0.3">
      <c r="A21" s="1" t="s">
        <v>38</v>
      </c>
      <c r="B21" s="1" t="s">
        <v>39</v>
      </c>
      <c r="C21" s="5" t="str">
        <f>HYPERLINK("#'LA$CASP'!A1","LA$CASP")</f>
        <v>LA$CASP</v>
      </c>
    </row>
    <row r="22" spans="1:3" ht="15.6" x14ac:dyDescent="0.3">
      <c r="A22" s="1" t="s">
        <v>40</v>
      </c>
      <c r="B22" s="1" t="s">
        <v>41</v>
      </c>
      <c r="C22" s="5" t="str">
        <f>HYPERLINK("#'LA$CFSP'!A1","LA$CFSP")</f>
        <v>LA$CFSP</v>
      </c>
    </row>
    <row r="23" spans="1:3" ht="15.6" x14ac:dyDescent="0.3">
      <c r="A23" s="1" t="s">
        <v>42</v>
      </c>
      <c r="B23" s="1" t="s">
        <v>43</v>
      </c>
      <c r="C23" s="5" t="str">
        <f>HYPERLINK("#'LA$CHHP'!A1","LA$CHHP")</f>
        <v>LA$CHHP</v>
      </c>
    </row>
    <row r="24" spans="1:3" ht="15.6" x14ac:dyDescent="0.3">
      <c r="A24" s="1" t="s">
        <v>44</v>
      </c>
      <c r="B24" s="1" t="s">
        <v>45</v>
      </c>
      <c r="C24" s="5" t="str">
        <f>HYPERLINK("#'LA$CHKP'!A1","LA$CHKP")</f>
        <v>LA$CHKP</v>
      </c>
    </row>
    <row r="25" spans="1:3" ht="15.6" x14ac:dyDescent="0.3">
      <c r="A25" s="1" t="s">
        <v>46</v>
      </c>
      <c r="B25" s="1" t="s">
        <v>47</v>
      </c>
      <c r="C25" s="5" t="str">
        <f>HYPERLINK("#'LA$CSTP'!A1","LA$CSTP")</f>
        <v>LA$CSTP</v>
      </c>
    </row>
    <row r="26" spans="1:3" ht="15.6" x14ac:dyDescent="0.3">
      <c r="A26" s="1" t="s">
        <v>48</v>
      </c>
      <c r="B26" s="1" t="s">
        <v>49</v>
      </c>
      <c r="C26" s="5" t="str">
        <f>HYPERLINK("#'LA$CTRP'!A1","LA$CTRP")</f>
        <v>LA$CTRP</v>
      </c>
    </row>
    <row r="27" spans="1:3" ht="15.6" x14ac:dyDescent="0.3">
      <c r="A27" s="1" t="s">
        <v>50</v>
      </c>
      <c r="B27" s="1" t="s">
        <v>51</v>
      </c>
      <c r="C27" s="5" t="str">
        <f>HYPERLINK("#'LA$CUXP'!A1","LA$CUXP")</f>
        <v>LA$CUXP</v>
      </c>
    </row>
    <row r="28" spans="1:3" ht="15.6" x14ac:dyDescent="0.3">
      <c r="A28" s="1" t="s">
        <v>52</v>
      </c>
      <c r="B28" s="1" t="s">
        <v>53</v>
      </c>
      <c r="C28" s="5" t="str">
        <f>HYPERLINK("#'LA$DPSP'!A1","LA$DPSP")</f>
        <v>LA$DPSP</v>
      </c>
    </row>
    <row r="29" spans="1:3" ht="15.6" x14ac:dyDescent="0.3">
      <c r="A29" s="1" t="s">
        <v>54</v>
      </c>
      <c r="B29" s="1" t="s">
        <v>55</v>
      </c>
      <c r="C29" s="5" t="str">
        <f>HYPERLINK("#'LA$DSTP'!A1","LA$DSTP")</f>
        <v>LA$DSTP</v>
      </c>
    </row>
    <row r="30" spans="1:3" ht="15.6" x14ac:dyDescent="0.3">
      <c r="A30" s="1" t="s">
        <v>56</v>
      </c>
      <c r="B30" s="1" t="s">
        <v>57</v>
      </c>
      <c r="C30" s="5" t="str">
        <f>HYPERLINK("#'LA$EXGP'!A1","LA$EXGP")</f>
        <v>LA$EXGP</v>
      </c>
    </row>
    <row r="31" spans="1:3" ht="15.6" x14ac:dyDescent="0.3">
      <c r="A31" s="1" t="s">
        <v>58</v>
      </c>
      <c r="B31" s="1" t="s">
        <v>59</v>
      </c>
      <c r="C31" s="5" t="str">
        <f>HYPERLINK("#'LA$FDNP'!A1","LA$FDNP")</f>
        <v>LA$FDNP</v>
      </c>
    </row>
    <row r="32" spans="1:3" ht="15.6" x14ac:dyDescent="0.3">
      <c r="A32" s="1" t="s">
        <v>60</v>
      </c>
      <c r="B32" s="1" t="s">
        <v>61</v>
      </c>
      <c r="C32" s="5" t="str">
        <f>HYPERLINK("#'LA$FSTP'!A1","LA$FSTP")</f>
        <v>LA$FSTP</v>
      </c>
    </row>
    <row r="33" spans="1:3" ht="15.6" x14ac:dyDescent="0.3">
      <c r="A33" s="1" t="s">
        <v>62</v>
      </c>
      <c r="B33" s="1" t="s">
        <v>63</v>
      </c>
      <c r="C33" s="5" t="str">
        <f>HYPERLINK("#'LA$FTRP'!A1","LA$FTRP")</f>
        <v>LA$FTRP</v>
      </c>
    </row>
    <row r="34" spans="1:3" ht="15.6" x14ac:dyDescent="0.3">
      <c r="A34" s="1" t="s">
        <v>64</v>
      </c>
      <c r="B34" s="1" t="s">
        <v>65</v>
      </c>
      <c r="C34" s="5" t="str">
        <f>HYPERLINK("#'LA$GDTP'!A1","LA$GDTP")</f>
        <v>LA$GDTP</v>
      </c>
    </row>
    <row r="35" spans="1:3" ht="15.6" x14ac:dyDescent="0.3">
      <c r="A35" s="1" t="s">
        <v>66</v>
      </c>
      <c r="B35" s="1" t="s">
        <v>67</v>
      </c>
      <c r="C35" s="5" t="str">
        <f>HYPERLINK("#'LA$GRPP'!A1","LA$GRPP")</f>
        <v>LA$GRPP</v>
      </c>
    </row>
    <row r="36" spans="1:3" ht="15.6" x14ac:dyDescent="0.3">
      <c r="A36" s="1" t="s">
        <v>68</v>
      </c>
      <c r="B36" s="1" t="s">
        <v>69</v>
      </c>
      <c r="C36" s="5" t="str">
        <f>HYPERLINK("#'LA$GRTP'!A1","LA$GRTP")</f>
        <v>LA$GRTP</v>
      </c>
    </row>
    <row r="37" spans="1:3" ht="15.6" x14ac:dyDescent="0.3">
      <c r="A37" s="1" t="s">
        <v>70</v>
      </c>
      <c r="B37" s="1" t="s">
        <v>55</v>
      </c>
      <c r="C37" s="5" t="str">
        <f>HYPERLINK("#'LA$GSTP'!A1","LA$GSTP")</f>
        <v>LA$GSTP</v>
      </c>
    </row>
    <row r="38" spans="1:3" ht="15.6" x14ac:dyDescent="0.3">
      <c r="A38" s="1" t="s">
        <v>71</v>
      </c>
      <c r="B38" s="1" t="s">
        <v>72</v>
      </c>
      <c r="C38" s="5" t="str">
        <f>HYPERLINK("#'LA$GTRP'!A1","LA$GTRP")</f>
        <v>LA$GTRP</v>
      </c>
    </row>
    <row r="39" spans="1:3" ht="15.6" x14ac:dyDescent="0.3">
      <c r="A39" s="1" t="s">
        <v>73</v>
      </c>
      <c r="B39" s="1" t="s">
        <v>74</v>
      </c>
      <c r="C39" s="5" t="str">
        <f>HYPERLINK("#'LA$HGTP'!A1","LA$HGTP")</f>
        <v>LA$HGTP</v>
      </c>
    </row>
    <row r="40" spans="1:3" ht="15.6" x14ac:dyDescent="0.3">
      <c r="A40" s="1" t="s">
        <v>75</v>
      </c>
      <c r="B40" s="1" t="s">
        <v>76</v>
      </c>
      <c r="C40" s="5" t="str">
        <f>HYPERLINK("#'LA$INRP'!A1","LA$INRP")</f>
        <v>LA$INRP</v>
      </c>
    </row>
    <row r="41" spans="1:3" ht="15.6" x14ac:dyDescent="0.3">
      <c r="A41" s="1" t="s">
        <v>77</v>
      </c>
      <c r="B41" s="1" t="s">
        <v>78</v>
      </c>
      <c r="C41" s="5" t="str">
        <f>HYPERLINK("#'LA$INSP'!A1","LA$INSP")</f>
        <v>LA$INSP</v>
      </c>
    </row>
    <row r="42" spans="1:3" ht="15.6" x14ac:dyDescent="0.3">
      <c r="A42" s="1" t="s">
        <v>79</v>
      </c>
      <c r="B42" s="1" t="s">
        <v>80</v>
      </c>
      <c r="C42" s="5" t="str">
        <f>HYPERLINK("#'LA$IRTP'!A1","LA$IRTP")</f>
        <v>LA$IRTP</v>
      </c>
    </row>
    <row r="43" spans="1:3" ht="15.6" x14ac:dyDescent="0.3">
      <c r="A43" s="1" t="s">
        <v>81</v>
      </c>
      <c r="B43" s="1" t="s">
        <v>82</v>
      </c>
      <c r="C43" s="5" t="str">
        <f>HYPERLINK("#'LA$JLNP'!A1","LA$JLNP")</f>
        <v>LA$JLNP</v>
      </c>
    </row>
    <row r="44" spans="1:3" ht="15.6" x14ac:dyDescent="0.3">
      <c r="A44" s="1" t="s">
        <v>83</v>
      </c>
      <c r="B44" s="1" t="s">
        <v>84</v>
      </c>
      <c r="C44" s="5" t="str">
        <f>HYPERLINK("#'LA$JORP'!A1","LA$JORP")</f>
        <v>LA$JORP</v>
      </c>
    </row>
    <row r="45" spans="1:3" ht="15.6" x14ac:dyDescent="0.3">
      <c r="A45" s="1" t="s">
        <v>85</v>
      </c>
      <c r="B45" s="1" t="s">
        <v>86</v>
      </c>
      <c r="C45" s="5" t="str">
        <f>HYPERLINK("#'LA$LDGP'!A1","LA$LDGP")</f>
        <v>LA$LDGP</v>
      </c>
    </row>
    <row r="46" spans="1:3" ht="15.6" x14ac:dyDescent="0.3">
      <c r="A46" s="1" t="s">
        <v>87</v>
      </c>
      <c r="B46" s="1" t="s">
        <v>88</v>
      </c>
      <c r="C46" s="5" t="str">
        <f>HYPERLINK("#'LA$LGTP'!A1","LA$LGTP")</f>
        <v>LA$LGTP</v>
      </c>
    </row>
    <row r="47" spans="1:3" ht="15.6" x14ac:dyDescent="0.3">
      <c r="A47" s="1" t="s">
        <v>89</v>
      </c>
      <c r="B47" s="1" t="s">
        <v>90</v>
      </c>
      <c r="C47" s="5" t="str">
        <f>HYPERLINK("#'LA$LMHP'!A1","LA$LMHP")</f>
        <v>LA$LMHP</v>
      </c>
    </row>
    <row r="48" spans="1:3" ht="15.6" x14ac:dyDescent="0.3">
      <c r="A48" s="1" t="s">
        <v>91</v>
      </c>
      <c r="B48" s="1" t="s">
        <v>92</v>
      </c>
      <c r="C48" s="5" t="str">
        <f>HYPERLINK("#'LA$LMSP'!A1","LA$LMSP")</f>
        <v>LA$LMSP</v>
      </c>
    </row>
    <row r="49" spans="1:3" ht="15.6" x14ac:dyDescent="0.3">
      <c r="A49" s="1" t="s">
        <v>93</v>
      </c>
      <c r="B49" s="1" t="s">
        <v>94</v>
      </c>
      <c r="C49" s="5" t="str">
        <f>HYPERLINK("#'LA$M05P'!A1","LA$M05P")</f>
        <v>LA$M05P</v>
      </c>
    </row>
    <row r="50" spans="1:3" ht="15.6" x14ac:dyDescent="0.3">
      <c r="A50" s="1" t="s">
        <v>95</v>
      </c>
      <c r="B50" s="1" t="s">
        <v>96</v>
      </c>
      <c r="C50" s="5" t="str">
        <f>HYPERLINK("#'LA$M06P'!A1","LA$M06P")</f>
        <v>LA$M06P</v>
      </c>
    </row>
    <row r="51" spans="1:3" ht="15.6" x14ac:dyDescent="0.3">
      <c r="A51" s="1" t="s">
        <v>97</v>
      </c>
      <c r="B51" s="1" t="s">
        <v>98</v>
      </c>
      <c r="C51" s="5" t="str">
        <f>HYPERLINK("#'LA$MBKP'!A1","LA$MBKP")</f>
        <v>LA$MBKP</v>
      </c>
    </row>
    <row r="52" spans="1:3" ht="15.6" x14ac:dyDescent="0.3">
      <c r="A52" s="1" t="s">
        <v>99</v>
      </c>
      <c r="B52" s="1" t="s">
        <v>100</v>
      </c>
      <c r="C52" s="5" t="str">
        <f>HYPERLINK("#'LA$MSLP'!A1","LA$MSLP")</f>
        <v>LA$MSLP</v>
      </c>
    </row>
    <row r="53" spans="1:3" ht="15.6" x14ac:dyDescent="0.3">
      <c r="A53" s="1" t="s">
        <v>101</v>
      </c>
      <c r="B53" s="1" t="s">
        <v>102</v>
      </c>
      <c r="C53" s="5" t="str">
        <f>HYPERLINK("#'LA$MSTP'!A1","LA$MSTP")</f>
        <v>LA$MSTP</v>
      </c>
    </row>
    <row r="54" spans="1:3" ht="15.6" x14ac:dyDescent="0.3">
      <c r="A54" s="1" t="s">
        <v>103</v>
      </c>
      <c r="B54" s="1" t="s">
        <v>104</v>
      </c>
      <c r="C54" s="5" t="str">
        <f>HYPERLINK("#'LA$NRBP'!A1","LA$NRBP")</f>
        <v>LA$NRBP</v>
      </c>
    </row>
    <row r="55" spans="1:3" ht="15.6" x14ac:dyDescent="0.3">
      <c r="A55" s="1" t="s">
        <v>105</v>
      </c>
      <c r="B55" s="1" t="s">
        <v>106</v>
      </c>
      <c r="C55" s="5" t="str">
        <f>HYPERLINK("#'LA$NRCP'!A1","LA$NRCP")</f>
        <v>LA$NRCP</v>
      </c>
    </row>
    <row r="56" spans="1:3" ht="15.6" x14ac:dyDescent="0.3">
      <c r="A56" s="1" t="s">
        <v>107</v>
      </c>
      <c r="B56" s="1" t="s">
        <v>108</v>
      </c>
      <c r="C56" s="5" t="str">
        <f>HYPERLINK("#'LA$NRTP'!A1","LA$NRTP")</f>
        <v>LA$NRTP</v>
      </c>
    </row>
    <row r="57" spans="1:3" ht="15.6" x14ac:dyDescent="0.3">
      <c r="A57" s="1" t="s">
        <v>109</v>
      </c>
      <c r="B57" s="1" t="s">
        <v>110</v>
      </c>
      <c r="C57" s="5" t="str">
        <f>HYPERLINK("#'LA$OFMP'!A1","LA$OFMP")</f>
        <v>LA$OFMP</v>
      </c>
    </row>
    <row r="58" spans="1:3" ht="15.6" x14ac:dyDescent="0.3">
      <c r="A58" s="1" t="s">
        <v>111</v>
      </c>
      <c r="B58" s="1" t="s">
        <v>112</v>
      </c>
      <c r="C58" s="5" t="str">
        <f>HYPERLINK("#'LA$PHGP'!A1","LA$PHGP")</f>
        <v>LA$PHGP</v>
      </c>
    </row>
    <row r="59" spans="1:3" ht="15.6" x14ac:dyDescent="0.3">
      <c r="A59" s="1" t="s">
        <v>113</v>
      </c>
      <c r="B59" s="1" t="s">
        <v>114</v>
      </c>
      <c r="C59" s="5" t="str">
        <f>HYPERLINK("#'LA$POIP'!A1","LA$POIP")</f>
        <v>LA$POIP</v>
      </c>
    </row>
    <row r="60" spans="1:3" ht="15.6" x14ac:dyDescent="0.3">
      <c r="A60" s="1" t="s">
        <v>115</v>
      </c>
      <c r="B60" s="1" t="s">
        <v>116</v>
      </c>
      <c r="C60" s="5" t="str">
        <f>HYPERLINK("#'LA$PRZP'!A1","LA$PRZP")</f>
        <v>LA$PRZP</v>
      </c>
    </row>
    <row r="61" spans="1:3" ht="15.6" x14ac:dyDescent="0.3">
      <c r="A61" s="1" t="s">
        <v>117</v>
      </c>
      <c r="B61" s="1" t="s">
        <v>118</v>
      </c>
      <c r="C61" s="5" t="str">
        <f>HYPERLINK("#'LA$QHCP'!A1","LA$QHCP")</f>
        <v>LA$QHCP</v>
      </c>
    </row>
    <row r="62" spans="1:3" ht="15.6" x14ac:dyDescent="0.3">
      <c r="A62" s="1" t="s">
        <v>119</v>
      </c>
      <c r="B62" s="1" t="s">
        <v>120</v>
      </c>
      <c r="C62" s="5" t="str">
        <f>HYPERLINK("#'LA$QTAP'!A1","LA$QTAP")</f>
        <v>LA$QTAP</v>
      </c>
    </row>
    <row r="63" spans="1:3" ht="15.6" x14ac:dyDescent="0.3">
      <c r="A63" s="1" t="s">
        <v>121</v>
      </c>
      <c r="B63" s="1" t="s">
        <v>122</v>
      </c>
      <c r="C63" s="5" t="str">
        <f>HYPERLINK("#'LA$QTHP'!A1","LA$QTHP")</f>
        <v>LA$QTHP</v>
      </c>
    </row>
    <row r="64" spans="1:3" ht="15.6" x14ac:dyDescent="0.3">
      <c r="A64" s="1" t="s">
        <v>123</v>
      </c>
      <c r="B64" s="1" t="s">
        <v>124</v>
      </c>
      <c r="C64" s="5" t="str">
        <f>HYPERLINK("#'LA$RLBP'!A1","LA$RLBP")</f>
        <v>LA$RLBP</v>
      </c>
    </row>
    <row r="65" spans="1:3" ht="15.6" x14ac:dyDescent="0.3">
      <c r="A65" s="1" t="s">
        <v>125</v>
      </c>
      <c r="B65" s="1" t="s">
        <v>126</v>
      </c>
      <c r="C65" s="5" t="str">
        <f>HYPERLINK("#'LA$RLCP'!A1","LA$RLCP")</f>
        <v>LA$RLCP</v>
      </c>
    </row>
    <row r="66" spans="1:3" ht="15.6" x14ac:dyDescent="0.3">
      <c r="A66" s="1" t="s">
        <v>127</v>
      </c>
      <c r="B66" s="1" t="s">
        <v>128</v>
      </c>
      <c r="C66" s="5" t="str">
        <f>HYPERLINK("#'LA$RLTP'!A1","LA$RLTP")</f>
        <v>LA$RLTP</v>
      </c>
    </row>
    <row r="67" spans="1:3" ht="15.6" x14ac:dyDescent="0.3">
      <c r="A67" s="1" t="s">
        <v>129</v>
      </c>
      <c r="B67" s="1" t="s">
        <v>130</v>
      </c>
      <c r="C67" s="5" t="str">
        <f>HYPERLINK("#'LA$RSTP'!A1","LA$RSTP")</f>
        <v>LA$RSTP</v>
      </c>
    </row>
    <row r="68" spans="1:3" ht="15.6" x14ac:dyDescent="0.3">
      <c r="A68" s="1" t="s">
        <v>131</v>
      </c>
      <c r="B68" s="1" t="s">
        <v>132</v>
      </c>
      <c r="C68" s="5" t="str">
        <f>HYPERLINK("#'LA$SDOP'!A1","LA$SDOP")</f>
        <v>LA$SDOP</v>
      </c>
    </row>
    <row r="69" spans="1:3" ht="15.6" x14ac:dyDescent="0.3">
      <c r="A69" s="1" t="s">
        <v>133</v>
      </c>
      <c r="B69" s="1" t="s">
        <v>134</v>
      </c>
      <c r="C69" s="5" t="str">
        <f>HYPERLINK("#'LA$SGDP'!A1","LA$SGDP")</f>
        <v>LA$SGDP</v>
      </c>
    </row>
    <row r="70" spans="1:3" ht="15.6" x14ac:dyDescent="0.3">
      <c r="A70" s="1" t="s">
        <v>135</v>
      </c>
      <c r="B70" s="1" t="s">
        <v>136</v>
      </c>
      <c r="C70" s="5" t="str">
        <f>HYPERLINK("#'LA$SGTP'!A1","LA$SGTP")</f>
        <v>LA$SGTP</v>
      </c>
    </row>
    <row r="71" spans="1:3" ht="15.6" x14ac:dyDescent="0.3">
      <c r="A71" s="1" t="s">
        <v>137</v>
      </c>
      <c r="B71" s="1" t="s">
        <v>138</v>
      </c>
      <c r="C71" s="5" t="str">
        <f>HYPERLINK("#'LA$STRP'!A1","LA$STRP")</f>
        <v>LA$STRP</v>
      </c>
    </row>
    <row r="72" spans="1:3" ht="15.6" x14ac:dyDescent="0.3">
      <c r="A72" s="1" t="s">
        <v>139</v>
      </c>
      <c r="B72" s="1" t="s">
        <v>140</v>
      </c>
      <c r="C72" s="5" t="str">
        <f>HYPERLINK("#'LA$TRXP'!A1","LA$TRXP")</f>
        <v>LA$TRXP</v>
      </c>
    </row>
    <row r="73" spans="1:3" ht="15.6" x14ac:dyDescent="0.3">
      <c r="A73" s="1" t="s">
        <v>141</v>
      </c>
      <c r="B73" s="1" t="s">
        <v>142</v>
      </c>
      <c r="C73" s="5" t="str">
        <f>HYPERLINK("#'LA$W24P'!A1","LA$W24P")</f>
        <v>LA$W24P</v>
      </c>
    </row>
    <row r="74" spans="1:3" ht="15.6" x14ac:dyDescent="0.3">
      <c r="A74" s="1" t="s">
        <v>143</v>
      </c>
      <c r="B74" s="1" t="s">
        <v>144</v>
      </c>
      <c r="C74" s="5" t="str">
        <f>HYPERLINK("#'LADACTP'!A1","LADACTP")</f>
        <v>LADACTP</v>
      </c>
    </row>
    <row r="75" spans="1:3" ht="15.6" x14ac:dyDescent="0.3">
      <c r="A75" s="1" t="s">
        <v>145</v>
      </c>
      <c r="B75" s="1" t="s">
        <v>146</v>
      </c>
      <c r="C75" s="5" t="str">
        <f>HYPERLINK("#'LAHGDTP'!A1","LAHGDTP")</f>
        <v>LAHGDTP</v>
      </c>
    </row>
    <row r="76" spans="1:3" ht="15.6" x14ac:dyDescent="0.3">
      <c r="A76" s="1" t="s">
        <v>147</v>
      </c>
      <c r="B76" s="1" t="s">
        <v>148</v>
      </c>
      <c r="C76" s="5" t="str">
        <f>HYPERLINK("#'LAHLMSP'!A1","LAHLMSP")</f>
        <v>LAHLMSP</v>
      </c>
    </row>
    <row r="77" spans="1:3" ht="15.6" x14ac:dyDescent="0.3">
      <c r="A77" s="1" t="s">
        <v>149</v>
      </c>
      <c r="B77" s="1" t="s">
        <v>150</v>
      </c>
      <c r="C77" s="5" t="str">
        <f>HYPERLINK("#'LAMACTP'!A1","LAMACTP")</f>
        <v>LAMACTP</v>
      </c>
    </row>
    <row r="78" spans="1:3" ht="15.6" x14ac:dyDescent="0.3">
      <c r="A78" s="1" t="s">
        <v>151</v>
      </c>
      <c r="B78" s="1" t="s">
        <v>152</v>
      </c>
      <c r="C78" s="5" t="str">
        <f>HYPERLINK("#'LAMAPLP'!A1","LAMAPLP")</f>
        <v>LAMAPLP</v>
      </c>
    </row>
    <row r="79" spans="1:3" ht="15.6" x14ac:dyDescent="0.3">
      <c r="A79" s="1" t="s">
        <v>153</v>
      </c>
      <c r="B79" s="1" t="s">
        <v>154</v>
      </c>
      <c r="C79" s="5" t="str">
        <f>HYPERLINK("#'LAMLMSP'!A1","LAMLMSP")</f>
        <v>LAMLMSP</v>
      </c>
    </row>
    <row r="80" spans="1:3" ht="31.2" x14ac:dyDescent="0.3">
      <c r="A80" s="1" t="s">
        <v>155</v>
      </c>
      <c r="B80" s="1" t="s">
        <v>156</v>
      </c>
      <c r="C80" s="5" t="str">
        <f>HYPERLINK("#'LEDUL1P'!A1","LEDUL1P")</f>
        <v>LEDUL1P</v>
      </c>
    </row>
    <row r="81" spans="1:3" ht="31.2" x14ac:dyDescent="0.3">
      <c r="A81" s="1" t="s">
        <v>157</v>
      </c>
      <c r="B81" s="1" t="s">
        <v>158</v>
      </c>
      <c r="C81" s="5" t="str">
        <f>HYPERLINK("#'LEDUL2P'!A1","LEDUL2P")</f>
        <v>LEDUL2P</v>
      </c>
    </row>
    <row r="82" spans="1:3" ht="15.6" x14ac:dyDescent="0.3">
      <c r="A82" s="1" t="s">
        <v>159</v>
      </c>
      <c r="B82" s="1" t="s">
        <v>160</v>
      </c>
      <c r="C82" s="5" t="str">
        <f>HYPERLINK("#'LEDUL3P'!A1","LEDUL3P")</f>
        <v>LEDUL3P</v>
      </c>
    </row>
    <row r="83" spans="1:3" ht="15.6" x14ac:dyDescent="0.3">
      <c r="A83" s="1" t="s">
        <v>161</v>
      </c>
      <c r="B83" s="1" t="s">
        <v>162</v>
      </c>
      <c r="C83" s="5" t="str">
        <f>HYPERLINK("#'LEDUL4P'!A1","LEDUL4P")</f>
        <v>LEDUL4P</v>
      </c>
    </row>
    <row r="84" spans="1:3" ht="15.6" x14ac:dyDescent="0.3">
      <c r="A84" s="1" t="s">
        <v>163</v>
      </c>
      <c r="B84" s="1" t="s">
        <v>164</v>
      </c>
      <c r="C84" s="5" t="str">
        <f>HYPERLINK("#'LEDUL5P'!A1","LEDUL5P")</f>
        <v>LEDUL5P</v>
      </c>
    </row>
    <row r="85" spans="1:3" ht="15.6" x14ac:dyDescent="0.3">
      <c r="A85" s="1" t="s">
        <v>165</v>
      </c>
      <c r="B85" s="1" t="s">
        <v>166</v>
      </c>
      <c r="C85" s="5" t="str">
        <f>HYPERLINK("#'LEDUL6P'!A1","LEDUL6P")</f>
        <v>LEDUL6P</v>
      </c>
    </row>
    <row r="86" spans="1:3" ht="15.6" x14ac:dyDescent="0.3">
      <c r="A86" s="1" t="s">
        <v>167</v>
      </c>
      <c r="B86" s="1" t="s">
        <v>168</v>
      </c>
      <c r="C86" s="5" t="str">
        <f>HYPERLINK("#'LEDUL7P'!A1","LEDUL7P")</f>
        <v>LEDUL7P</v>
      </c>
    </row>
    <row r="87" spans="1:3" ht="15.6" x14ac:dyDescent="0.3">
      <c r="A87" s="1" t="s">
        <v>169</v>
      </c>
      <c r="B87" s="1" t="s">
        <v>170</v>
      </c>
      <c r="C87" s="5" t="str">
        <f>HYPERLINK("#'LEDUL8P'!A1","LEDUL8P")</f>
        <v>LEDUL8P</v>
      </c>
    </row>
    <row r="88" spans="1:3" ht="31.2" x14ac:dyDescent="0.3">
      <c r="A88" s="1" t="s">
        <v>171</v>
      </c>
      <c r="B88" s="1" t="s">
        <v>172</v>
      </c>
      <c r="C88" s="5" t="str">
        <f>HYPERLINK("#'LEDUL9P'!A1","LEDUL9P")</f>
        <v>LEDUL9P</v>
      </c>
    </row>
    <row r="89" spans="1:3" ht="15.6" x14ac:dyDescent="0.3">
      <c r="A89" s="1" t="s">
        <v>173</v>
      </c>
      <c r="B89" s="1" t="s">
        <v>174</v>
      </c>
      <c r="C89" s="5" t="str">
        <f>HYPERLINK("#'LEDULAP'!A1","LEDULAP")</f>
        <v>LEDULAP</v>
      </c>
    </row>
    <row r="90" spans="1:3" ht="15.6" x14ac:dyDescent="0.3">
      <c r="A90" s="1" t="s">
        <v>175</v>
      </c>
      <c r="B90" s="1" t="s">
        <v>176</v>
      </c>
      <c r="C90" s="5" t="str">
        <f>HYPERLINK("#'LN$AA1P'!A1","LN$AA1P")</f>
        <v>LN$AA1P</v>
      </c>
    </row>
    <row r="91" spans="1:3" ht="31.2" x14ac:dyDescent="0.3">
      <c r="A91" s="1" t="s">
        <v>177</v>
      </c>
      <c r="B91" s="1" t="s">
        <v>178</v>
      </c>
      <c r="C91" s="5" t="str">
        <f>HYPERLINK("#'LN$AA21P'!A1","LN$AA21P")</f>
        <v>LN$AA21P</v>
      </c>
    </row>
    <row r="92" spans="1:3" ht="15.6" x14ac:dyDescent="0.3">
      <c r="A92" s="1" t="s">
        <v>179</v>
      </c>
      <c r="B92" s="1" t="s">
        <v>180</v>
      </c>
      <c r="C92" s="5" t="str">
        <f>HYPERLINK("#'LN$AA2P'!A1","LN$AA2P")</f>
        <v>LN$AA2P</v>
      </c>
    </row>
    <row r="93" spans="1:3" ht="15.6" x14ac:dyDescent="0.3">
      <c r="A93" s="1" t="s">
        <v>181</v>
      </c>
      <c r="B93" s="1" t="s">
        <v>182</v>
      </c>
      <c r="C93" s="5" t="str">
        <f>HYPERLINK("#'LN$AA4P'!A1","LN$AA4P")</f>
        <v>LN$AA4P</v>
      </c>
    </row>
    <row r="94" spans="1:3" ht="15.6" x14ac:dyDescent="0.3">
      <c r="A94" s="1" t="s">
        <v>183</v>
      </c>
      <c r="B94" s="1" t="s">
        <v>184</v>
      </c>
      <c r="C94" s="5" t="str">
        <f>HYPERLINK("#'LN$ACFP'!A1","LN$ACFP")</f>
        <v>LN$ACFP</v>
      </c>
    </row>
    <row r="95" spans="1:3" ht="15.6" x14ac:dyDescent="0.3">
      <c r="A95" s="1" t="s">
        <v>185</v>
      </c>
      <c r="B95" s="1" t="s">
        <v>186</v>
      </c>
      <c r="C95" s="5" t="str">
        <f>HYPERLINK("#'LN$ASGP'!A1","LN$ASGP")</f>
        <v>LN$ASGP</v>
      </c>
    </row>
    <row r="96" spans="1:3" ht="15.6" x14ac:dyDescent="0.3">
      <c r="A96" s="1" t="s">
        <v>187</v>
      </c>
      <c r="B96" s="1" t="s">
        <v>188</v>
      </c>
      <c r="C96" s="5" t="str">
        <f>HYPERLINK("#'LN$BAFP'!A1","LN$BAFP")</f>
        <v>LN$BAFP</v>
      </c>
    </row>
    <row r="97" spans="1:3" ht="15.6" x14ac:dyDescent="0.3">
      <c r="A97" s="1" t="s">
        <v>189</v>
      </c>
      <c r="B97" s="1" t="s">
        <v>190</v>
      </c>
      <c r="C97" s="5" t="str">
        <f>HYPERLINK("#'LN$BALP'!A1","LN$BALP")</f>
        <v>LN$BALP</v>
      </c>
    </row>
    <row r="98" spans="1:3" ht="15.6" x14ac:dyDescent="0.3">
      <c r="A98" s="1" t="s">
        <v>191</v>
      </c>
      <c r="B98" s="1" t="s">
        <v>192</v>
      </c>
      <c r="C98" s="5" t="str">
        <f>HYPERLINK("#'LN$BCMP'!A1","LN$BCMP")</f>
        <v>LN$BCMP</v>
      </c>
    </row>
    <row r="99" spans="1:3" ht="15.6" x14ac:dyDescent="0.3">
      <c r="A99" s="10" t="s">
        <v>4752</v>
      </c>
      <c r="B99" s="10" t="s">
        <v>4753</v>
      </c>
      <c r="C99" s="5" t="str">
        <f>HYPERLINK("#'LN$BUDP'!A1","LN$BUDP")</f>
        <v>LN$BUDP</v>
      </c>
    </row>
    <row r="100" spans="1:3" ht="15.6" x14ac:dyDescent="0.3">
      <c r="A100" s="1" t="s">
        <v>193</v>
      </c>
      <c r="B100" s="1" t="s">
        <v>194</v>
      </c>
      <c r="C100" s="5" t="str">
        <f>HYPERLINK("#'LN$CCFP'!A1","LN$CCFP")</f>
        <v>LN$CCFP</v>
      </c>
    </row>
    <row r="101" spans="1:3" ht="15.6" x14ac:dyDescent="0.3">
      <c r="A101" s="1" t="s">
        <v>195</v>
      </c>
      <c r="B101" s="1" t="s">
        <v>196</v>
      </c>
      <c r="C101" s="5" t="str">
        <f>HYPERLINK("#'LN$CFRP'!A1","LN$CFRP")</f>
        <v>LN$CFRP</v>
      </c>
    </row>
    <row r="102" spans="1:3" ht="15.6" x14ac:dyDescent="0.3">
      <c r="A102" s="1" t="s">
        <v>197</v>
      </c>
      <c r="B102" s="1" t="s">
        <v>198</v>
      </c>
      <c r="C102" s="5" t="str">
        <f>HYPERLINK("#'LN$CGTP'!A1","LN$CGTP")</f>
        <v>LN$CGTP</v>
      </c>
    </row>
    <row r="103" spans="1:3" ht="15.6" x14ac:dyDescent="0.3">
      <c r="A103" s="1" t="s">
        <v>199</v>
      </c>
      <c r="B103" s="1" t="s">
        <v>200</v>
      </c>
      <c r="C103" s="5" t="str">
        <f>HYPERLINK("#'LN$CLGP'!A1","LN$CLGP")</f>
        <v>LN$CLGP</v>
      </c>
    </row>
    <row r="104" spans="1:3" ht="15.6" x14ac:dyDescent="0.3">
      <c r="A104" s="1" t="s">
        <v>201</v>
      </c>
      <c r="B104" s="1" t="s">
        <v>202</v>
      </c>
      <c r="C104" s="5" t="str">
        <f>HYPERLINK("#'LN$CLMP'!A1","LN$CLMP")</f>
        <v>LN$CLMP</v>
      </c>
    </row>
    <row r="105" spans="1:3" ht="15.6" x14ac:dyDescent="0.3">
      <c r="A105" s="1" t="s">
        <v>203</v>
      </c>
      <c r="B105" s="1" t="s">
        <v>204</v>
      </c>
      <c r="C105" s="5" t="str">
        <f>HYPERLINK("#'LN$CMDP'!A1","LN$CMDP")</f>
        <v>LN$CMDP</v>
      </c>
    </row>
    <row r="106" spans="1:3" ht="15.6" x14ac:dyDescent="0.3">
      <c r="A106" s="1" t="s">
        <v>205</v>
      </c>
      <c r="B106" s="1" t="s">
        <v>206</v>
      </c>
      <c r="C106" s="5" t="str">
        <f>HYPERLINK("#'LN$CP2P'!A1","LN$CP2P")</f>
        <v>LN$CP2P</v>
      </c>
    </row>
    <row r="107" spans="1:3" ht="15.6" x14ac:dyDescent="0.3">
      <c r="A107" s="1" t="s">
        <v>207</v>
      </c>
      <c r="B107" s="1" t="s">
        <v>208</v>
      </c>
      <c r="C107" s="5" t="str">
        <f>HYPERLINK("#'LN$CPCP'!A1","LN$CPCP")</f>
        <v>LN$CPCP</v>
      </c>
    </row>
    <row r="108" spans="1:3" ht="15.6" x14ac:dyDescent="0.3">
      <c r="A108" s="1" t="s">
        <v>209</v>
      </c>
      <c r="B108" s="1" t="s">
        <v>210</v>
      </c>
      <c r="C108" s="5" t="str">
        <f>HYPERLINK("#'LN$CTCP'!A1","LN$CTCP")</f>
        <v>LN$CTCP</v>
      </c>
    </row>
    <row r="109" spans="1:3" ht="15.6" x14ac:dyDescent="0.3">
      <c r="A109" s="1" t="s">
        <v>211</v>
      </c>
      <c r="B109" s="1" t="s">
        <v>212</v>
      </c>
      <c r="C109" s="5" t="str">
        <f>HYPERLINK("#'LN$CTSP'!A1","LN$CTSP")</f>
        <v>LN$CTSP</v>
      </c>
    </row>
    <row r="110" spans="1:3" ht="15.6" x14ac:dyDescent="0.3">
      <c r="A110" s="1" t="s">
        <v>213</v>
      </c>
      <c r="B110" s="1" t="s">
        <v>214</v>
      </c>
      <c r="C110" s="5" t="str">
        <f>HYPERLINK("#'LN$CTYP'!A1","LN$CTYP")</f>
        <v>LN$CTYP</v>
      </c>
    </row>
    <row r="111" spans="1:3" ht="15.6" x14ac:dyDescent="0.3">
      <c r="A111" s="1" t="s">
        <v>215</v>
      </c>
      <c r="B111" s="1" t="s">
        <v>216</v>
      </c>
      <c r="C111" s="5" t="str">
        <f>HYPERLINK("#'LN$DOCP'!A1","LN$DOCP")</f>
        <v>LN$DOCP</v>
      </c>
    </row>
    <row r="112" spans="1:3" ht="15.6" x14ac:dyDescent="0.3">
      <c r="A112" s="1" t="s">
        <v>217</v>
      </c>
      <c r="B112" s="1" t="s">
        <v>218</v>
      </c>
      <c r="C112" s="5" t="str">
        <f>HYPERLINK("#'LN$DTAP'!A1","LN$DTAP")</f>
        <v>LN$DTAP</v>
      </c>
    </row>
    <row r="113" spans="1:3" ht="15.6" x14ac:dyDescent="0.3">
      <c r="A113" s="1" t="s">
        <v>219</v>
      </c>
      <c r="B113" s="1" t="s">
        <v>220</v>
      </c>
      <c r="C113" s="5" t="str">
        <f>HYPERLINK("#'LN$ENDP'!A1","LN$ENDP")</f>
        <v>LN$ENDP</v>
      </c>
    </row>
    <row r="114" spans="1:3" ht="15.6" x14ac:dyDescent="0.3">
      <c r="A114" s="1" t="s">
        <v>221</v>
      </c>
      <c r="B114" s="1" t="s">
        <v>222</v>
      </c>
      <c r="C114" s="5" t="str">
        <f>HYPERLINK("#'LN$ENPP'!A1","LN$ENPP")</f>
        <v>LN$ENPP</v>
      </c>
    </row>
    <row r="115" spans="1:3" ht="31.2" x14ac:dyDescent="0.3">
      <c r="A115" s="1" t="s">
        <v>223</v>
      </c>
      <c r="B115" s="1" t="s">
        <v>224</v>
      </c>
      <c r="C115" s="5" t="str">
        <f>HYPERLINK("#'LN$ESTP'!A1","LN$ESTP")</f>
        <v>LN$ESTP</v>
      </c>
    </row>
    <row r="116" spans="1:3" ht="15.6" x14ac:dyDescent="0.3">
      <c r="A116" s="1" t="s">
        <v>225</v>
      </c>
      <c r="B116" s="1" t="s">
        <v>226</v>
      </c>
      <c r="C116" s="5" t="str">
        <f>HYPERLINK("#'LN$FIRP'!A1","LN$FIRP")</f>
        <v>LN$FIRP</v>
      </c>
    </row>
    <row r="117" spans="1:3" ht="15.6" x14ac:dyDescent="0.3">
      <c r="A117" s="1" t="s">
        <v>227</v>
      </c>
      <c r="B117" s="1" t="s">
        <v>228</v>
      </c>
      <c r="C117" s="5" t="str">
        <f>HYPERLINK("#'LN$FR1P'!A1","LN$FR1P")</f>
        <v>LN$FR1P</v>
      </c>
    </row>
    <row r="118" spans="1:3" ht="15.6" x14ac:dyDescent="0.3">
      <c r="A118" s="1" t="s">
        <v>229</v>
      </c>
      <c r="B118" s="1" t="s">
        <v>230</v>
      </c>
      <c r="C118" s="5" t="str">
        <f>HYPERLINK("#'LN$FR2P'!A1","LN$FR2P")</f>
        <v>LN$FR2P</v>
      </c>
    </row>
    <row r="119" spans="1:3" ht="15.6" x14ac:dyDescent="0.3">
      <c r="A119" s="1" t="s">
        <v>231</v>
      </c>
      <c r="B119" s="1" t="s">
        <v>232</v>
      </c>
      <c r="C119" s="5" t="str">
        <f>HYPERLINK("#'LN$FRBP'!A1","LN$FRBP")</f>
        <v>LN$FRBP</v>
      </c>
    </row>
    <row r="120" spans="1:3" ht="15.6" x14ac:dyDescent="0.3">
      <c r="A120" s="1" t="s">
        <v>233</v>
      </c>
      <c r="B120" s="1" t="s">
        <v>234</v>
      </c>
      <c r="C120" s="5" t="str">
        <f>HYPERLINK("#'LN$FSCP'!A1","LN$FSCP")</f>
        <v>LN$FSCP</v>
      </c>
    </row>
    <row r="121" spans="1:3" ht="15.6" x14ac:dyDescent="0.3">
      <c r="A121" s="1" t="s">
        <v>235</v>
      </c>
      <c r="B121" s="1" t="s">
        <v>236</v>
      </c>
      <c r="C121" s="5" t="str">
        <f>HYPERLINK("#'LN$GRPP'!A1","LN$GRPP")</f>
        <v>LN$GRPP</v>
      </c>
    </row>
    <row r="122" spans="1:3" ht="15.6" x14ac:dyDescent="0.3">
      <c r="A122" s="1" t="s">
        <v>237</v>
      </c>
      <c r="B122" s="1" t="s">
        <v>238</v>
      </c>
      <c r="C122" s="5" t="str">
        <f>HYPERLINK("#'LN$INSPF'!A1","LN$INSPF")</f>
        <v>LN$INSPF</v>
      </c>
    </row>
    <row r="123" spans="1:3" ht="15.6" x14ac:dyDescent="0.3">
      <c r="A123" s="1" t="s">
        <v>239</v>
      </c>
      <c r="B123" s="1" t="s">
        <v>240</v>
      </c>
      <c r="C123" s="5" t="str">
        <f>HYPERLINK("#'LN$INSPS'!A1","LN$INSPS")</f>
        <v>LN$INSPS</v>
      </c>
    </row>
    <row r="124" spans="1:3" ht="15.6" x14ac:dyDescent="0.3">
      <c r="A124" s="1" t="s">
        <v>241</v>
      </c>
      <c r="B124" s="1" t="s">
        <v>242</v>
      </c>
      <c r="C124" s="5" t="str">
        <f>HYPERLINK("#'LN$IVWP'!A1","LN$IVWP")</f>
        <v>LN$IVWP</v>
      </c>
    </row>
    <row r="125" spans="1:3" ht="15.6" x14ac:dyDescent="0.3">
      <c r="A125" s="1" t="s">
        <v>243</v>
      </c>
      <c r="B125" s="1" t="s">
        <v>244</v>
      </c>
      <c r="C125" s="5" t="str">
        <f>HYPERLINK("#'LN$JCICP'!A1","LN$JCICP")</f>
        <v>LN$JCICP</v>
      </c>
    </row>
    <row r="126" spans="1:3" ht="15.6" x14ac:dyDescent="0.3">
      <c r="A126" s="1" t="s">
        <v>245</v>
      </c>
      <c r="B126" s="1" t="s">
        <v>246</v>
      </c>
      <c r="C126" s="5" t="str">
        <f>HYPERLINK("#'LN$KCPP'!A1","LN$KCPP")</f>
        <v>LN$KCPP</v>
      </c>
    </row>
    <row r="127" spans="1:3" ht="15.6" x14ac:dyDescent="0.3">
      <c r="A127" s="1" t="s">
        <v>247</v>
      </c>
      <c r="B127" s="1" t="s">
        <v>248</v>
      </c>
      <c r="C127" s="5" t="str">
        <f>HYPERLINK("#'LN$L66P'!A1","LN$L66P")</f>
        <v>LN$L66P</v>
      </c>
    </row>
    <row r="128" spans="1:3" ht="15.6" x14ac:dyDescent="0.3">
      <c r="A128" s="1" t="s">
        <v>249</v>
      </c>
      <c r="B128" s="1" t="s">
        <v>250</v>
      </c>
      <c r="C128" s="5" t="str">
        <f>HYPERLINK("#'LN$LBLP'!A1","LN$LBLP")</f>
        <v>LN$LBLP</v>
      </c>
    </row>
    <row r="129" spans="1:3" ht="15.6" x14ac:dyDescent="0.3">
      <c r="A129" s="1" t="s">
        <v>251</v>
      </c>
      <c r="B129" s="1" t="s">
        <v>252</v>
      </c>
      <c r="C129" s="5" t="str">
        <f>HYPERLINK("#'LN$LBVP'!A1","LN$LBVP")</f>
        <v>LN$LBVP</v>
      </c>
    </row>
    <row r="130" spans="1:3" ht="15.6" x14ac:dyDescent="0.3">
      <c r="A130" s="1" t="s">
        <v>253</v>
      </c>
      <c r="B130" s="1" t="s">
        <v>254</v>
      </c>
      <c r="C130" s="5" t="str">
        <f>HYPERLINK("#'LN$LG2P'!A1","LN$LG2P")</f>
        <v>LN$LG2P</v>
      </c>
    </row>
    <row r="131" spans="1:3" ht="15.6" x14ac:dyDescent="0.3">
      <c r="A131" s="1" t="s">
        <v>255</v>
      </c>
      <c r="B131" s="1" t="s">
        <v>256</v>
      </c>
      <c r="C131" s="5" t="str">
        <f>HYPERLINK("#'LN$LGDP'!A1","LN$LGDP")</f>
        <v>LN$LGDP</v>
      </c>
    </row>
    <row r="132" spans="1:3" ht="15.6" x14ac:dyDescent="0.3">
      <c r="A132" s="1" t="s">
        <v>257</v>
      </c>
      <c r="B132" s="1" t="s">
        <v>258</v>
      </c>
      <c r="C132" s="5" t="str">
        <f>HYPERLINK("#'LN$LGFP'!A1","LN$LGFP")</f>
        <v>LN$LGFP</v>
      </c>
    </row>
    <row r="133" spans="1:3" ht="15.6" x14ac:dyDescent="0.3">
      <c r="A133" s="1" t="s">
        <v>259</v>
      </c>
      <c r="B133" s="1" t="s">
        <v>260</v>
      </c>
      <c r="C133" s="5" t="str">
        <f>HYPERLINK("#'LN$LGRP'!A1","LN$LGRP")</f>
        <v>LN$LGRP</v>
      </c>
    </row>
    <row r="134" spans="1:3" ht="15.6" x14ac:dyDescent="0.3">
      <c r="A134" s="1" t="s">
        <v>261</v>
      </c>
      <c r="B134" s="1" t="s">
        <v>262</v>
      </c>
      <c r="C134" s="5" t="str">
        <f>HYPERLINK("#'LN$LIAP'!A1","LN$LIAP")</f>
        <v>LN$LIAP</v>
      </c>
    </row>
    <row r="135" spans="1:3" ht="15.6" x14ac:dyDescent="0.3">
      <c r="A135" s="1" t="s">
        <v>263</v>
      </c>
      <c r="B135" s="1" t="s">
        <v>264</v>
      </c>
      <c r="C135" s="5" t="str">
        <f>HYPERLINK("#'LN$LIBP'!A1","LN$LIBP")</f>
        <v>LN$LIBP</v>
      </c>
    </row>
    <row r="136" spans="1:3" ht="15.6" x14ac:dyDescent="0.3">
      <c r="A136" s="1" t="s">
        <v>265</v>
      </c>
      <c r="B136" s="1" t="s">
        <v>266</v>
      </c>
      <c r="C136" s="5" t="str">
        <f>HYPERLINK("#'LN$LICP'!A1","LN$LICP")</f>
        <v>LN$LICP</v>
      </c>
    </row>
    <row r="137" spans="1:3" ht="15.6" x14ac:dyDescent="0.3">
      <c r="A137" s="1" t="s">
        <v>267</v>
      </c>
      <c r="B137" s="1" t="s">
        <v>268</v>
      </c>
      <c r="C137" s="5" t="str">
        <f>HYPERLINK("#'LN$LIDP'!A1","LN$LIDP")</f>
        <v>LN$LIDP</v>
      </c>
    </row>
    <row r="138" spans="1:3" ht="15.6" x14ac:dyDescent="0.3">
      <c r="A138" s="1" t="s">
        <v>269</v>
      </c>
      <c r="B138" s="1" t="s">
        <v>270</v>
      </c>
      <c r="C138" s="5" t="str">
        <f>HYPERLINK("#'LN$LIEP'!A1","LN$LIEP")</f>
        <v>LN$LIEP</v>
      </c>
    </row>
    <row r="139" spans="1:3" ht="15.6" x14ac:dyDescent="0.3">
      <c r="A139" s="1" t="s">
        <v>271</v>
      </c>
      <c r="B139" s="1" t="s">
        <v>272</v>
      </c>
      <c r="C139" s="5" t="str">
        <f>HYPERLINK("#'LN$LIFP'!A1","LN$LIFP")</f>
        <v>LN$LIFP</v>
      </c>
    </row>
    <row r="140" spans="1:3" ht="15.6" x14ac:dyDescent="0.3">
      <c r="A140" s="1" t="s">
        <v>273</v>
      </c>
      <c r="B140" s="1" t="s">
        <v>274</v>
      </c>
      <c r="C140" s="5" t="str">
        <f>HYPERLINK("#'LN$LIGP'!A1","LN$LIGP")</f>
        <v>LN$LIGP</v>
      </c>
    </row>
    <row r="141" spans="1:3" ht="15.6" x14ac:dyDescent="0.3">
      <c r="A141" s="1" t="s">
        <v>275</v>
      </c>
      <c r="B141" s="1" t="s">
        <v>276</v>
      </c>
      <c r="C141" s="5" t="str">
        <f>HYPERLINK("#'LN$LIHP'!A1","LN$LIHP")</f>
        <v>LN$LIHP</v>
      </c>
    </row>
    <row r="142" spans="1:3" ht="15.6" x14ac:dyDescent="0.3">
      <c r="A142" s="1" t="s">
        <v>277</v>
      </c>
      <c r="B142" s="1" t="s">
        <v>278</v>
      </c>
      <c r="C142" s="5" t="str">
        <f>HYPERLINK("#'LN$LIIP'!A1","LN$LIIP")</f>
        <v>LN$LIIP</v>
      </c>
    </row>
    <row r="143" spans="1:3" ht="15.6" x14ac:dyDescent="0.3">
      <c r="A143" s="1" t="s">
        <v>279</v>
      </c>
      <c r="B143" s="1" t="s">
        <v>280</v>
      </c>
      <c r="C143" s="5" t="str">
        <f>HYPERLINK("#'LN$LIJP'!A1","LN$LIJP")</f>
        <v>LN$LIJP</v>
      </c>
    </row>
    <row r="144" spans="1:3" ht="15.6" x14ac:dyDescent="0.3">
      <c r="A144" s="1" t="s">
        <v>281</v>
      </c>
      <c r="B144" s="1" t="s">
        <v>282</v>
      </c>
      <c r="C144" s="5" t="str">
        <f>HYPERLINK("#'LN$LOGP'!A1","LN$LOGP")</f>
        <v>LN$LOGP</v>
      </c>
    </row>
    <row r="145" spans="1:3" ht="15.6" x14ac:dyDescent="0.3">
      <c r="A145" s="1" t="s">
        <v>283</v>
      </c>
      <c r="B145" s="1" t="s">
        <v>284</v>
      </c>
      <c r="C145" s="5" t="str">
        <f>HYPERLINK("#'LN$LOMP'!A1","LN$LOMP")</f>
        <v>LN$LOMP</v>
      </c>
    </row>
    <row r="146" spans="1:3" ht="15.6" x14ac:dyDescent="0.3">
      <c r="A146" s="1" t="s">
        <v>285</v>
      </c>
      <c r="B146" s="1" t="s">
        <v>286</v>
      </c>
      <c r="C146" s="5" t="str">
        <f>HYPERLINK("#'LN$LORP'!A1","LN$LORP")</f>
        <v>LN$LORP</v>
      </c>
    </row>
    <row r="147" spans="1:3" ht="15.6" x14ac:dyDescent="0.3">
      <c r="A147" s="1" t="s">
        <v>287</v>
      </c>
      <c r="B147" s="1" t="s">
        <v>288</v>
      </c>
      <c r="C147" s="5" t="str">
        <f>HYPERLINK("#'LN$LOSP'!A1","LN$LOSP")</f>
        <v>LN$LOSP</v>
      </c>
    </row>
    <row r="148" spans="1:3" ht="15.6" x14ac:dyDescent="0.3">
      <c r="A148" s="1" t="s">
        <v>289</v>
      </c>
      <c r="B148" s="1" t="s">
        <v>290</v>
      </c>
      <c r="C148" s="5" t="str">
        <f>HYPERLINK("#'LN$LSEP'!A1","LN$LSEP")</f>
        <v>LN$LSEP</v>
      </c>
    </row>
    <row r="149" spans="1:3" ht="15.6" x14ac:dyDescent="0.3">
      <c r="A149" s="1" t="s">
        <v>291</v>
      </c>
      <c r="B149" s="1" t="s">
        <v>292</v>
      </c>
      <c r="C149" s="5" t="str">
        <f>HYPERLINK("#'LN$LSMP'!A1","LN$LSMP")</f>
        <v>LN$LSMP</v>
      </c>
    </row>
    <row r="150" spans="1:3" ht="15.6" x14ac:dyDescent="0.3">
      <c r="A150" s="1" t="s">
        <v>293</v>
      </c>
      <c r="B150" s="1" t="s">
        <v>294</v>
      </c>
      <c r="C150" s="5" t="str">
        <f>HYPERLINK("#'LN$LTYP'!A1","LN$LTYP")</f>
        <v>LN$LTYP</v>
      </c>
    </row>
    <row r="151" spans="1:3" ht="15.6" x14ac:dyDescent="0.3">
      <c r="A151" s="1" t="s">
        <v>295</v>
      </c>
      <c r="B151" s="1" t="s">
        <v>296</v>
      </c>
      <c r="C151" s="5" t="str">
        <f>HYPERLINK("#'LN$MLHP'!A1","LN$MLHP")</f>
        <v>LN$MLHP</v>
      </c>
    </row>
    <row r="152" spans="1:3" ht="15.6" x14ac:dyDescent="0.3">
      <c r="A152" s="1" t="s">
        <v>297</v>
      </c>
      <c r="B152" s="1" t="s">
        <v>298</v>
      </c>
      <c r="C152" s="5" t="str">
        <f>HYPERLINK("#'LN$MLRP'!A1","LN$MLRP")</f>
        <v>LN$MLRP</v>
      </c>
    </row>
    <row r="153" spans="1:3" ht="15.6" x14ac:dyDescent="0.3">
      <c r="A153" s="1" t="s">
        <v>299</v>
      </c>
      <c r="B153" s="1" t="s">
        <v>300</v>
      </c>
      <c r="C153" s="5" t="str">
        <f>HYPERLINK("#'LN$NBNP'!A1","LN$NBNP")</f>
        <v>LN$NBNP</v>
      </c>
    </row>
    <row r="154" spans="1:3" ht="15.6" x14ac:dyDescent="0.3">
      <c r="A154" s="1" t="s">
        <v>301</v>
      </c>
      <c r="B154" s="1" t="s">
        <v>302</v>
      </c>
      <c r="C154" s="5" t="str">
        <f>HYPERLINK("#'LN$NODP'!A1","LN$NODP")</f>
        <v>LN$NODP</v>
      </c>
    </row>
    <row r="155" spans="1:3" ht="15.6" x14ac:dyDescent="0.3">
      <c r="A155" s="1" t="s">
        <v>303</v>
      </c>
      <c r="B155" s="1" t="s">
        <v>304</v>
      </c>
      <c r="C155" s="5" t="str">
        <f>HYPERLINK("#'LN$NOMP'!A1","LN$NOMP")</f>
        <v>LN$NOMP</v>
      </c>
    </row>
    <row r="156" spans="1:3" ht="15.6" x14ac:dyDescent="0.3">
      <c r="A156" s="1" t="s">
        <v>305</v>
      </c>
      <c r="B156" s="1" t="s">
        <v>306</v>
      </c>
      <c r="C156" s="5" t="str">
        <f>HYPERLINK("#'LN$NPLP'!A1","LN$NPLP")</f>
        <v>LN$NPLP</v>
      </c>
    </row>
    <row r="157" spans="1:3" ht="15.6" x14ac:dyDescent="0.3">
      <c r="A157" s="1" t="s">
        <v>307</v>
      </c>
      <c r="B157" s="1" t="s">
        <v>308</v>
      </c>
      <c r="C157" s="5" t="str">
        <f>HYPERLINK("#'LN$NPTP'!A1","LN$NPTP")</f>
        <v>LN$NPTP</v>
      </c>
    </row>
    <row r="158" spans="1:3" ht="15.6" x14ac:dyDescent="0.3">
      <c r="A158" s="1" t="s">
        <v>309</v>
      </c>
      <c r="B158" s="1" t="s">
        <v>310</v>
      </c>
      <c r="C158" s="5" t="str">
        <f>HYPERLINK("#'LN$OVFP'!A1","LN$OVFP")</f>
        <v>LN$OVFP</v>
      </c>
    </row>
    <row r="159" spans="1:3" ht="15.6" x14ac:dyDescent="0.3">
      <c r="A159" s="1" t="s">
        <v>311</v>
      </c>
      <c r="B159" s="1" t="s">
        <v>312</v>
      </c>
      <c r="C159" s="5" t="str">
        <f>HYPERLINK("#'LN$OVLP'!A1","LN$OVLP")</f>
        <v>LN$OVLP</v>
      </c>
    </row>
    <row r="160" spans="1:3" ht="15.6" x14ac:dyDescent="0.3">
      <c r="A160" s="1" t="s">
        <v>313</v>
      </c>
      <c r="B160" s="1" t="s">
        <v>314</v>
      </c>
      <c r="C160" s="5" t="str">
        <f>HYPERLINK("#'LN$PAYP'!A1","LN$PAYP")</f>
        <v>LN$PAYP</v>
      </c>
    </row>
    <row r="161" spans="1:3" ht="15.6" x14ac:dyDescent="0.3">
      <c r="A161" s="1" t="s">
        <v>315</v>
      </c>
      <c r="B161" s="1" t="s">
        <v>316</v>
      </c>
      <c r="C161" s="5" t="str">
        <f>HYPERLINK("#'LN$PDCP'!A1","LN$PDCP")</f>
        <v>LN$PDCP</v>
      </c>
    </row>
    <row r="162" spans="1:3" ht="15.6" x14ac:dyDescent="0.3">
      <c r="A162" s="1" t="s">
        <v>317</v>
      </c>
      <c r="B162" s="1" t="s">
        <v>318</v>
      </c>
      <c r="C162" s="5" t="str">
        <f>HYPERLINK("#'LN$PDPP'!A1","LN$PDPP")</f>
        <v>LN$PDPP</v>
      </c>
    </row>
    <row r="163" spans="1:3" ht="15.6" x14ac:dyDescent="0.3">
      <c r="A163" s="1" t="s">
        <v>319</v>
      </c>
      <c r="B163" s="1" t="s">
        <v>320</v>
      </c>
      <c r="C163" s="5" t="str">
        <f>HYPERLINK("#'LN$PRMP'!A1","LN$PRMP")</f>
        <v>LN$PRMP</v>
      </c>
    </row>
    <row r="164" spans="1:3" ht="15.6" x14ac:dyDescent="0.3">
      <c r="A164" s="1" t="s">
        <v>321</v>
      </c>
      <c r="B164" s="1" t="s">
        <v>322</v>
      </c>
      <c r="C164" s="5" t="str">
        <f>HYPERLINK("#'LN$PRNP'!A1","LN$PRNP")</f>
        <v>LN$PRNP</v>
      </c>
    </row>
    <row r="165" spans="1:3" ht="15.6" x14ac:dyDescent="0.3">
      <c r="A165" s="1" t="s">
        <v>323</v>
      </c>
      <c r="B165" s="1" t="s">
        <v>324</v>
      </c>
      <c r="C165" s="5" t="str">
        <f>HYPERLINK("#'LN$QQ3P'!A1","LN$QQ3P")</f>
        <v>LN$QQ3P</v>
      </c>
    </row>
    <row r="166" spans="1:3" ht="15.6" x14ac:dyDescent="0.3">
      <c r="A166" s="1" t="s">
        <v>325</v>
      </c>
      <c r="B166" s="1" t="s">
        <v>326</v>
      </c>
      <c r="C166" s="5" t="str">
        <f>HYPERLINK("#'LN$QQ8P'!A1","LN$QQ8P")</f>
        <v>LN$QQ8P</v>
      </c>
    </row>
    <row r="167" spans="1:3" ht="15.6" x14ac:dyDescent="0.3">
      <c r="A167" s="1" t="s">
        <v>327</v>
      </c>
      <c r="B167" s="1" t="s">
        <v>328</v>
      </c>
      <c r="C167" s="5" t="str">
        <f>HYPERLINK("#'LN$QQQP'!A1","LN$QQQP")</f>
        <v>LN$QQQP</v>
      </c>
    </row>
    <row r="168" spans="1:3" ht="15.6" x14ac:dyDescent="0.3">
      <c r="A168" s="1" t="s">
        <v>329</v>
      </c>
      <c r="B168" s="1" t="s">
        <v>330</v>
      </c>
      <c r="C168" s="5" t="str">
        <f>HYPERLINK("#'LN$STSP'!A1","LN$STSP")</f>
        <v>LN$STSP</v>
      </c>
    </row>
    <row r="169" spans="1:3" ht="15.6" x14ac:dyDescent="0.3">
      <c r="A169" s="1" t="s">
        <v>331</v>
      </c>
      <c r="B169" s="1" t="s">
        <v>332</v>
      </c>
      <c r="C169" s="5" t="str">
        <f>HYPERLINK("#'LN$TMXP'!A1","LN$TMXP")</f>
        <v>LN$TMXP</v>
      </c>
    </row>
    <row r="170" spans="1:3" ht="15.6" x14ac:dyDescent="0.3">
      <c r="A170" s="1" t="s">
        <v>333</v>
      </c>
      <c r="B170" s="1" t="s">
        <v>334</v>
      </c>
      <c r="C170" s="5" t="str">
        <f>HYPERLINK("#'LN$TOTP'!A1","LN$TOTP")</f>
        <v>LN$TOTP</v>
      </c>
    </row>
    <row r="171" spans="1:3" ht="15.6" x14ac:dyDescent="0.3">
      <c r="A171" s="1" t="s">
        <v>335</v>
      </c>
      <c r="B171" s="1" t="s">
        <v>336</v>
      </c>
      <c r="C171" s="5" t="str">
        <f>HYPERLINK("#'LN$TPRP'!A1","LN$TPRP")</f>
        <v>LN$TPRP</v>
      </c>
    </row>
    <row r="172" spans="1:3" ht="15.6" x14ac:dyDescent="0.3">
      <c r="A172" s="1" t="s">
        <v>337</v>
      </c>
      <c r="B172" s="1" t="s">
        <v>338</v>
      </c>
      <c r="C172" s="5" t="str">
        <f>HYPERLINK("#'LN$USTP'!A1","LN$USTP")</f>
        <v>LN$USTP</v>
      </c>
    </row>
    <row r="173" spans="1:3" ht="15.6" x14ac:dyDescent="0.3">
      <c r="A173" s="1" t="s">
        <v>339</v>
      </c>
      <c r="B173" s="1" t="s">
        <v>340</v>
      </c>
      <c r="C173" s="5" t="str">
        <f>HYPERLINK("#'LN$W01P'!A1","LN$W01P")</f>
        <v>LN$W01P</v>
      </c>
    </row>
    <row r="174" spans="1:3" ht="15.6" x14ac:dyDescent="0.3">
      <c r="A174" s="1" t="s">
        <v>341</v>
      </c>
      <c r="B174" s="1" t="s">
        <v>342</v>
      </c>
      <c r="C174" s="5" t="str">
        <f>HYPERLINK("#'LN$W31P'!A1","LN$W31P")</f>
        <v>LN$W31P</v>
      </c>
    </row>
    <row r="175" spans="1:3" ht="15.6" x14ac:dyDescent="0.3">
      <c r="A175" s="1" t="s">
        <v>343</v>
      </c>
      <c r="B175" s="1" t="s">
        <v>344</v>
      </c>
      <c r="C175" s="5" t="str">
        <f>HYPERLINK("#'LN$W32P'!A1","LN$W32P")</f>
        <v>LN$W32P</v>
      </c>
    </row>
    <row r="176" spans="1:3" ht="15.6" x14ac:dyDescent="0.3">
      <c r="A176" s="1" t="s">
        <v>345</v>
      </c>
      <c r="B176" s="1" t="s">
        <v>346</v>
      </c>
      <c r="C176" s="5" t="str">
        <f>HYPERLINK("#'LN$W33P'!A1","LN$W33P")</f>
        <v>LN$W33P</v>
      </c>
    </row>
    <row r="177" spans="1:3" ht="15.6" x14ac:dyDescent="0.3">
      <c r="A177" s="1" t="s">
        <v>347</v>
      </c>
      <c r="B177" s="1" t="s">
        <v>348</v>
      </c>
      <c r="C177" s="5" t="str">
        <f>HYPERLINK("#'LN$W34P'!A1","LN$W34P")</f>
        <v>LN$W34P</v>
      </c>
    </row>
    <row r="178" spans="1:3" ht="15.6" x14ac:dyDescent="0.3">
      <c r="A178" s="1" t="s">
        <v>349</v>
      </c>
      <c r="B178" s="1" t="s">
        <v>350</v>
      </c>
      <c r="C178" s="5" t="str">
        <f>HYPERLINK("#'LN$W35P'!A1","LN$W35P")</f>
        <v>LN$W35P</v>
      </c>
    </row>
    <row r="179" spans="1:3" ht="15.6" x14ac:dyDescent="0.3">
      <c r="A179" s="1" t="s">
        <v>351</v>
      </c>
      <c r="B179" s="1" t="s">
        <v>352</v>
      </c>
      <c r="C179" s="5" t="str">
        <f>HYPERLINK("#'LN$W36P'!A1","LN$W36P")</f>
        <v>LN$W36P</v>
      </c>
    </row>
    <row r="180" spans="1:3" ht="15.6" x14ac:dyDescent="0.3">
      <c r="A180" s="1" t="s">
        <v>353</v>
      </c>
      <c r="B180" s="1" t="s">
        <v>354</v>
      </c>
      <c r="C180" s="5" t="str">
        <f>HYPERLINK("#'LN$YACP'!A1","LN$YACP")</f>
        <v>LN$YACP</v>
      </c>
    </row>
    <row r="181" spans="1:3" ht="15.6" x14ac:dyDescent="0.3">
      <c r="A181" s="1" t="s">
        <v>355</v>
      </c>
      <c r="B181" s="1" t="s">
        <v>356</v>
      </c>
      <c r="C181" s="5" t="str">
        <f>HYPERLINK("#'LN$YG5P'!A1","LN$YG5P")</f>
        <v>LN$YG5P</v>
      </c>
    </row>
    <row r="182" spans="1:3" ht="15.6" x14ac:dyDescent="0.3">
      <c r="A182" s="1" t="s">
        <v>357</v>
      </c>
      <c r="B182" s="1" t="s">
        <v>358</v>
      </c>
      <c r="C182" s="5" t="str">
        <f>HYPERLINK("#'LN$YG5PT'!A1","LN$YG5PT")</f>
        <v>LN$YG5PT</v>
      </c>
    </row>
    <row r="183" spans="1:3" ht="15.6" x14ac:dyDescent="0.3">
      <c r="A183" s="1" t="s">
        <v>359</v>
      </c>
      <c r="B183" s="1" t="s">
        <v>360</v>
      </c>
      <c r="C183" s="5" t="str">
        <f>HYPERLINK("#'LN$YG6P'!A1","LN$YG6P")</f>
        <v>LN$YG6P</v>
      </c>
    </row>
    <row r="184" spans="1:3" ht="15.6" x14ac:dyDescent="0.3">
      <c r="A184" s="1" t="s">
        <v>361</v>
      </c>
      <c r="B184" s="1" t="s">
        <v>362</v>
      </c>
      <c r="C184" s="5" t="str">
        <f>HYPERLINK("#'LN$YG6PT'!A1","LN$YG6PT")</f>
        <v>LN$YG6PT</v>
      </c>
    </row>
    <row r="185" spans="1:3" ht="15.6" x14ac:dyDescent="0.3">
      <c r="A185" s="1" t="s">
        <v>363</v>
      </c>
      <c r="B185" s="1" t="s">
        <v>364</v>
      </c>
      <c r="C185" s="5" t="str">
        <f>HYPERLINK("#'LN$YG7P'!A1","LN$YG7P")</f>
        <v>LN$YG7P</v>
      </c>
    </row>
    <row r="186" spans="1:3" ht="15.6" x14ac:dyDescent="0.3">
      <c r="A186" s="1" t="s">
        <v>365</v>
      </c>
      <c r="B186" s="1" t="s">
        <v>366</v>
      </c>
      <c r="C186" s="5" t="str">
        <f>HYPERLINK("#'LN$YGAP'!A1","LN$YGAP")</f>
        <v>LN$YGAP</v>
      </c>
    </row>
    <row r="187" spans="1:3" ht="15.6" x14ac:dyDescent="0.3">
      <c r="A187" s="1" t="s">
        <v>367</v>
      </c>
      <c r="B187" s="1" t="s">
        <v>368</v>
      </c>
      <c r="C187" s="5" t="str">
        <f>HYPERLINK("#'LN$YN1P'!A1","LN$YN1P")</f>
        <v>LN$YN1P</v>
      </c>
    </row>
    <row r="188" spans="1:3" ht="15.6" x14ac:dyDescent="0.3">
      <c r="A188" s="1" t="s">
        <v>369</v>
      </c>
      <c r="B188" s="1" t="s">
        <v>370</v>
      </c>
      <c r="C188" s="5" t="str">
        <f>HYPERLINK("#'LN$YN2P'!A1","LN$YN2P")</f>
        <v>LN$YN2P</v>
      </c>
    </row>
    <row r="189" spans="1:3" ht="15.6" x14ac:dyDescent="0.3">
      <c r="A189" s="1" t="s">
        <v>371</v>
      </c>
      <c r="B189" s="1" t="s">
        <v>372</v>
      </c>
      <c r="C189" s="5" t="str">
        <f>HYPERLINK("#'LN$YNAP'!A1","LN$YNAP")</f>
        <v>LN$YNAP</v>
      </c>
    </row>
    <row r="190" spans="1:3" ht="15.6" x14ac:dyDescent="0.3">
      <c r="A190" s="1" t="s">
        <v>373</v>
      </c>
      <c r="B190" s="1" t="s">
        <v>374</v>
      </c>
      <c r="C190" s="5" t="str">
        <f>HYPERLINK("#'LN$YNBP'!A1","LN$YNBP")</f>
        <v>LN$YNBP</v>
      </c>
    </row>
    <row r="191" spans="1:3" ht="15.6" x14ac:dyDescent="0.3">
      <c r="A191" s="1" t="s">
        <v>375</v>
      </c>
      <c r="B191" s="1" t="s">
        <v>376</v>
      </c>
      <c r="C191" s="5" t="str">
        <f>HYPERLINK("#'LN$YNCP'!A1","LN$YNCP")</f>
        <v>LN$YNCP</v>
      </c>
    </row>
    <row r="192" spans="1:3" ht="15.6" x14ac:dyDescent="0.3">
      <c r="A192" s="1" t="s">
        <v>377</v>
      </c>
      <c r="B192" s="1" t="s">
        <v>378</v>
      </c>
      <c r="C192" s="5" t="str">
        <f>HYPERLINK("#'LN$YNDP'!A1","LN$YNDP")</f>
        <v>LN$YNDP</v>
      </c>
    </row>
    <row r="193" spans="1:3" ht="15.6" x14ac:dyDescent="0.3">
      <c r="A193" s="1" t="s">
        <v>379</v>
      </c>
      <c r="B193" s="1" t="s">
        <v>380</v>
      </c>
      <c r="C193" s="5" t="str">
        <f>HYPERLINK("#'LN$YNEP'!A1","LN$YNEP")</f>
        <v>LN$YNEP</v>
      </c>
    </row>
    <row r="194" spans="1:3" ht="15.6" x14ac:dyDescent="0.3">
      <c r="A194" s="1" t="s">
        <v>381</v>
      </c>
      <c r="B194" s="1" t="s">
        <v>382</v>
      </c>
      <c r="C194" s="5" t="str">
        <f>HYPERLINK("#'LN$YNFP'!A1","LN$YNFP")</f>
        <v>LN$YNFP</v>
      </c>
    </row>
    <row r="195" spans="1:3" ht="15.6" x14ac:dyDescent="0.3">
      <c r="A195" s="1" t="s">
        <v>383</v>
      </c>
      <c r="B195" s="1" t="s">
        <v>384</v>
      </c>
      <c r="C195" s="5" t="str">
        <f>HYPERLINK("#'LN$YNGP'!A1","LN$YNGP")</f>
        <v>LN$YNGP</v>
      </c>
    </row>
    <row r="196" spans="1:3" ht="15.6" x14ac:dyDescent="0.3">
      <c r="A196" s="1" t="s">
        <v>385</v>
      </c>
      <c r="B196" s="1" t="s">
        <v>386</v>
      </c>
      <c r="C196" s="5" t="str">
        <f>HYPERLINK("#'LN$YNHP'!A1","LN$YNHP")</f>
        <v>LN$YNHP</v>
      </c>
    </row>
    <row r="197" spans="1:3" ht="15.6" x14ac:dyDescent="0.3">
      <c r="A197" s="1" t="s">
        <v>387</v>
      </c>
      <c r="B197" s="1" t="s">
        <v>388</v>
      </c>
      <c r="C197" s="5" t="str">
        <f>HYPERLINK("#'LN$YNIP'!A1","LN$YNIP")</f>
        <v>LN$YNIP</v>
      </c>
    </row>
    <row r="198" spans="1:3" ht="15.6" x14ac:dyDescent="0.3">
      <c r="A198" s="1" t="s">
        <v>389</v>
      </c>
      <c r="B198" s="1" t="s">
        <v>390</v>
      </c>
      <c r="C198" s="5" t="str">
        <f>HYPERLINK("#'LN$YNJP'!A1","LN$YNJP")</f>
        <v>LN$YNJP</v>
      </c>
    </row>
    <row r="199" spans="1:3" ht="15.6" x14ac:dyDescent="0.3">
      <c r="A199" s="1" t="s">
        <v>391</v>
      </c>
      <c r="B199" s="1" t="s">
        <v>392</v>
      </c>
      <c r="C199" s="5" t="str">
        <f>HYPERLINK("#'LN$YNKP'!A1","LN$YNKP")</f>
        <v>LN$YNKP</v>
      </c>
    </row>
    <row r="200" spans="1:3" ht="15.6" x14ac:dyDescent="0.3">
      <c r="A200" s="1" t="s">
        <v>393</v>
      </c>
      <c r="B200" s="1" t="s">
        <v>394</v>
      </c>
      <c r="C200" s="5" t="str">
        <f>HYPERLINK("#'LN$YNLP'!A1","LN$YNLP")</f>
        <v>LN$YNLP</v>
      </c>
    </row>
    <row r="201" spans="1:3" ht="15.6" x14ac:dyDescent="0.3">
      <c r="A201" s="1" t="s">
        <v>395</v>
      </c>
      <c r="B201" s="1" t="s">
        <v>396</v>
      </c>
      <c r="C201" s="5" t="str">
        <f>HYPERLINK("#'LN$YNMP'!A1","LN$YNMP")</f>
        <v>LN$YNMP</v>
      </c>
    </row>
    <row r="202" spans="1:3" ht="15.6" x14ac:dyDescent="0.3">
      <c r="A202" s="1" t="s">
        <v>397</v>
      </c>
      <c r="B202" s="1" t="s">
        <v>398</v>
      </c>
      <c r="C202" s="5" t="str">
        <f>HYPERLINK("#'LN$YNNP'!A1","LN$YNNP")</f>
        <v>LN$YNNP</v>
      </c>
    </row>
    <row r="203" spans="1:3" ht="15.6" x14ac:dyDescent="0.3">
      <c r="A203" s="1" t="s">
        <v>399</v>
      </c>
      <c r="B203" s="1" t="s">
        <v>400</v>
      </c>
      <c r="C203" s="5" t="str">
        <f>HYPERLINK("#'LN$YNOP'!A1","LN$YNOP")</f>
        <v>LN$YNOP</v>
      </c>
    </row>
    <row r="204" spans="1:3" ht="15.6" x14ac:dyDescent="0.3">
      <c r="A204" s="1" t="s">
        <v>401</v>
      </c>
      <c r="B204" s="1" t="s">
        <v>402</v>
      </c>
      <c r="C204" s="5" t="str">
        <f>HYPERLINK("#'LN$YNPP'!A1","LN$YNPP")</f>
        <v>LN$YNPP</v>
      </c>
    </row>
    <row r="205" spans="1:3" ht="15.6" x14ac:dyDescent="0.3">
      <c r="A205" s="1" t="s">
        <v>403</v>
      </c>
      <c r="B205" s="1" t="s">
        <v>404</v>
      </c>
      <c r="C205" s="5" t="str">
        <f>HYPERLINK("#'LN$YNQP'!A1","LN$YNQP")</f>
        <v>LN$YNQP</v>
      </c>
    </row>
    <row r="206" spans="1:3" ht="15.6" x14ac:dyDescent="0.3">
      <c r="A206" s="1" t="s">
        <v>405</v>
      </c>
      <c r="B206" s="1" t="s">
        <v>406</v>
      </c>
      <c r="C206" s="5" t="str">
        <f>HYPERLINK("#'LN$YNRP'!A1","LN$YNRP")</f>
        <v>LN$YNRP</v>
      </c>
    </row>
    <row r="207" spans="1:3" ht="15.6" x14ac:dyDescent="0.3">
      <c r="A207" s="1" t="s">
        <v>407</v>
      </c>
      <c r="B207" s="1" t="s">
        <v>408</v>
      </c>
      <c r="C207" s="5" t="str">
        <f>HYPERLINK("#'LN$YNSP'!A1","LN$YNSP")</f>
        <v>LN$YNSP</v>
      </c>
    </row>
    <row r="208" spans="1:3" ht="15.6" x14ac:dyDescent="0.3">
      <c r="A208" s="1" t="s">
        <v>409</v>
      </c>
      <c r="B208" s="1" t="s">
        <v>410</v>
      </c>
      <c r="C208" s="5" t="str">
        <f>HYPERLINK("#'LN$YNTP'!A1","LN$YNTP")</f>
        <v>LN$YNTP</v>
      </c>
    </row>
    <row r="209" spans="1:3" ht="15.6" x14ac:dyDescent="0.3">
      <c r="A209" s="1" t="s">
        <v>411</v>
      </c>
      <c r="B209" s="1" t="s">
        <v>412</v>
      </c>
      <c r="C209" s="5" t="str">
        <f>HYPERLINK("#'LN$YNUP'!A1","LN$YNUP")</f>
        <v>LN$YNUP</v>
      </c>
    </row>
    <row r="210" spans="1:3" ht="15.6" x14ac:dyDescent="0.3">
      <c r="A210" s="1" t="s">
        <v>413</v>
      </c>
      <c r="B210" s="1" t="s">
        <v>414</v>
      </c>
      <c r="C210" s="5" t="str">
        <f>HYPERLINK("#'LN$YNVP'!A1","LN$YNVP")</f>
        <v>LN$YNVP</v>
      </c>
    </row>
    <row r="211" spans="1:3" ht="15.6" x14ac:dyDescent="0.3">
      <c r="A211" s="1" t="s">
        <v>415</v>
      </c>
      <c r="B211" s="1" t="s">
        <v>416</v>
      </c>
      <c r="C211" s="5" t="str">
        <f>HYPERLINK("#'LN$YNWP'!A1","LN$YNWP")</f>
        <v>LN$YNWP</v>
      </c>
    </row>
    <row r="212" spans="1:3" ht="15.6" x14ac:dyDescent="0.3">
      <c r="A212" s="1" t="s">
        <v>417</v>
      </c>
      <c r="B212" s="1" t="s">
        <v>418</v>
      </c>
      <c r="C212" s="5" t="str">
        <f>HYPERLINK("#'LNACNP'!A1","LNACNP")</f>
        <v>LNACNP</v>
      </c>
    </row>
    <row r="213" spans="1:3" ht="15.6" x14ac:dyDescent="0.3">
      <c r="A213" s="1" t="s">
        <v>419</v>
      </c>
      <c r="B213" s="1" t="s">
        <v>420</v>
      </c>
      <c r="C213" s="5" t="str">
        <f>HYPERLINK("#'LNCGTPCL'!A1","LNCGTPCL")</f>
        <v>LNCGTPCL</v>
      </c>
    </row>
    <row r="214" spans="1:3" ht="15.6" x14ac:dyDescent="0.3">
      <c r="A214" s="1" t="s">
        <v>421</v>
      </c>
      <c r="B214" s="1" t="s">
        <v>422</v>
      </c>
      <c r="C214" s="5" t="str">
        <f>HYPERLINK("#'LNDFR1P'!A1","LNDFR1P")</f>
        <v>LNDFR1P</v>
      </c>
    </row>
    <row r="215" spans="1:3" ht="15.6" x14ac:dyDescent="0.3">
      <c r="A215" s="1" t="s">
        <v>423</v>
      </c>
      <c r="B215" s="1" t="s">
        <v>424</v>
      </c>
      <c r="C215" s="5" t="str">
        <f>HYPERLINK("#'LNDOCP'!A1","LNDOCP")</f>
        <v>LNDOCP</v>
      </c>
    </row>
    <row r="216" spans="1:3" ht="15.6" x14ac:dyDescent="0.3">
      <c r="A216" s="1" t="s">
        <v>425</v>
      </c>
      <c r="B216" s="1" t="s">
        <v>426</v>
      </c>
      <c r="C216" s="5" t="str">
        <f>HYPERLINK("#'LNH1480P'!A1","LNH1480P")</f>
        <v>LNH1480P</v>
      </c>
    </row>
    <row r="217" spans="1:3" ht="15.6" x14ac:dyDescent="0.3">
      <c r="A217" s="1" t="s">
        <v>427</v>
      </c>
      <c r="B217" s="1" t="s">
        <v>428</v>
      </c>
      <c r="C217" s="5" t="str">
        <f>HYPERLINK("#'LNH35P'!A1","LNH35P")</f>
        <v>LNH35P</v>
      </c>
    </row>
    <row r="218" spans="1:3" ht="31.2" x14ac:dyDescent="0.3">
      <c r="A218" s="1" t="s">
        <v>429</v>
      </c>
      <c r="B218" s="1" t="s">
        <v>430</v>
      </c>
      <c r="C218" s="5" t="str">
        <f>HYPERLINK("#'LNIRTP'!A1","LNIRTP")</f>
        <v>LNIRTP</v>
      </c>
    </row>
    <row r="219" spans="1:3" ht="15.6" x14ac:dyDescent="0.3">
      <c r="A219" s="1" t="s">
        <v>431</v>
      </c>
      <c r="B219" s="1" t="s">
        <v>432</v>
      </c>
      <c r="C219" s="5" t="str">
        <f>HYPERLINK("#'LNMDLYP'!A1","LNMDLYP")</f>
        <v>LNMDLYP</v>
      </c>
    </row>
    <row r="220" spans="1:3" ht="15.6" x14ac:dyDescent="0.3">
      <c r="A220" s="1" t="s">
        <v>433</v>
      </c>
      <c r="B220" s="1" t="s">
        <v>434</v>
      </c>
      <c r="C220" s="5" t="str">
        <f>HYPERLINK("#'LNMJCP'!A1","LNMJCP")</f>
        <v>LNMJCP</v>
      </c>
    </row>
    <row r="221" spans="1:3" ht="15.6" x14ac:dyDescent="0.3">
      <c r="A221" s="1" t="s">
        <v>435</v>
      </c>
      <c r="B221" s="1" t="s">
        <v>436</v>
      </c>
      <c r="C221" s="5" t="str">
        <f>HYPERLINK("#'LNMLORP'!A1","LNMLORP")</f>
        <v>LNMLORP</v>
      </c>
    </row>
    <row r="222" spans="1:3" ht="15.6" x14ac:dyDescent="0.3">
      <c r="A222" s="1" t="s">
        <v>437</v>
      </c>
      <c r="B222" s="1" t="s">
        <v>438</v>
      </c>
      <c r="C222" s="5" t="str">
        <f>HYPERLINK("#'LNMRVHP'!A1","LNMRVHP")</f>
        <v>LNMRVHP</v>
      </c>
    </row>
    <row r="223" spans="1:3" ht="15.6" x14ac:dyDescent="0.3">
      <c r="A223" s="1" t="s">
        <v>439</v>
      </c>
      <c r="B223" s="1" t="s">
        <v>440</v>
      </c>
      <c r="C223" s="5" t="str">
        <f>HYPERLINK("#'LNMRVWP'!A1","LNMRVWP")</f>
        <v>LNMRVWP</v>
      </c>
    </row>
    <row r="224" spans="1:3" ht="15.6" x14ac:dyDescent="0.3">
      <c r="A224" s="1" t="s">
        <v>441</v>
      </c>
      <c r="B224" s="1" t="s">
        <v>442</v>
      </c>
      <c r="C224" s="5" t="str">
        <f>HYPERLINK("#'LNMSLP'!A1","LNMSLP")</f>
        <v>LNMSLP</v>
      </c>
    </row>
    <row r="225" spans="1:3" ht="15.6" x14ac:dyDescent="0.3">
      <c r="A225" s="1" t="s">
        <v>443</v>
      </c>
      <c r="B225" s="1" t="s">
        <v>444</v>
      </c>
      <c r="C225" s="5" t="str">
        <f>HYPERLINK("#'LNREMP'!A1","LNREMP")</f>
        <v>LNREMP</v>
      </c>
    </row>
    <row r="226" spans="1:3" ht="15.6" x14ac:dyDescent="0.3">
      <c r="A226" s="1" t="s">
        <v>445</v>
      </c>
      <c r="B226" s="1" t="s">
        <v>446</v>
      </c>
      <c r="C226" s="5" t="str">
        <f>HYPERLINK("#'LNTRSP'!A1","LNTRSP")</f>
        <v>LNTRSP</v>
      </c>
    </row>
    <row r="227" spans="1:3" ht="31.2" x14ac:dyDescent="0.3">
      <c r="A227" s="1" t="s">
        <v>447</v>
      </c>
      <c r="B227" s="1" t="s">
        <v>448</v>
      </c>
      <c r="C227" s="5" t="str">
        <f>HYPERLINK("#'LNW1480P'!A1","LNW1480P")</f>
        <v>LNW1480P</v>
      </c>
    </row>
    <row r="228" spans="1:3" ht="31.2" x14ac:dyDescent="0.3">
      <c r="A228" s="1" t="s">
        <v>449</v>
      </c>
      <c r="B228" s="1" t="s">
        <v>450</v>
      </c>
      <c r="C228" s="5" t="str">
        <f>HYPERLINK("#'LNW1531P'!A1","LNW1531P")</f>
        <v>LNW1531P</v>
      </c>
    </row>
    <row r="229" spans="1:3" ht="31.2" x14ac:dyDescent="0.3">
      <c r="A229" s="1" t="s">
        <v>451</v>
      </c>
      <c r="B229" s="1" t="s">
        <v>452</v>
      </c>
      <c r="C229" s="5" t="str">
        <f>HYPERLINK("#'LNW99X1P'!A1","LNW99X1P")</f>
        <v>LNW99X1P</v>
      </c>
    </row>
    <row r="230" spans="1:3" ht="15.6" x14ac:dyDescent="0.3">
      <c r="A230" s="1" t="s">
        <v>453</v>
      </c>
      <c r="B230" s="1" t="s">
        <v>454</v>
      </c>
      <c r="C230" s="5" t="str">
        <f>HYPERLINK("#'LNWLCAP'!A1","LNWLCAP")</f>
        <v>LNWLCAP</v>
      </c>
    </row>
    <row r="231" spans="1:3" ht="15.6" x14ac:dyDescent="0.3">
      <c r="A231" s="1" t="s">
        <v>455</v>
      </c>
      <c r="B231" s="1" t="s">
        <v>456</v>
      </c>
      <c r="C231" s="5" t="str">
        <f>HYPERLINK("#'LNWLCTP'!A1","LNWLCTP")</f>
        <v>LNWLCTP</v>
      </c>
    </row>
    <row r="232" spans="1:3" ht="15.6" x14ac:dyDescent="0.3">
      <c r="A232" s="1" t="s">
        <v>457</v>
      </c>
      <c r="B232" s="1" t="s">
        <v>458</v>
      </c>
      <c r="C232" s="5" t="str">
        <f>HYPERLINK("#'PO$AADP'!A1","PO$AADP")</f>
        <v>PO$AADP</v>
      </c>
    </row>
    <row r="233" spans="1:3" ht="15.6" x14ac:dyDescent="0.3">
      <c r="A233" s="1" t="s">
        <v>459</v>
      </c>
      <c r="B233" s="1" t="s">
        <v>460</v>
      </c>
      <c r="C233" s="5" t="str">
        <f>HYPERLINK("#'PO$AARP'!A1","PO$AARP")</f>
        <v>PO$AARP</v>
      </c>
    </row>
    <row r="234" spans="1:3" ht="15.6" x14ac:dyDescent="0.3">
      <c r="A234" s="1" t="s">
        <v>461</v>
      </c>
      <c r="B234" s="1" t="s">
        <v>462</v>
      </c>
      <c r="C234" s="5" t="str">
        <f>HYPERLINK("#'PO$LOGP'!A1","PO$LOGP")</f>
        <v>PO$LOGP</v>
      </c>
    </row>
    <row r="235" spans="1:3" ht="15.6" x14ac:dyDescent="0.3">
      <c r="A235" s="1" t="s">
        <v>463</v>
      </c>
      <c r="B235" s="1" t="s">
        <v>464</v>
      </c>
      <c r="C235" s="5" t="str">
        <f>HYPERLINK("#'PO$P11P'!A1","PO$P11P")</f>
        <v>PO$P11P</v>
      </c>
    </row>
    <row r="236" spans="1:3" ht="15.6" x14ac:dyDescent="0.3">
      <c r="A236" s="1" t="s">
        <v>465</v>
      </c>
      <c r="B236" s="1" t="s">
        <v>466</v>
      </c>
      <c r="C236" s="5" t="str">
        <f>HYPERLINK("#'PO$P12P'!A1","PO$P12P")</f>
        <v>PO$P12P</v>
      </c>
    </row>
    <row r="237" spans="1:3" ht="15.6" x14ac:dyDescent="0.3">
      <c r="A237" s="1" t="s">
        <v>467</v>
      </c>
      <c r="B237" s="1" t="s">
        <v>468</v>
      </c>
      <c r="C237" s="5" t="str">
        <f>HYPERLINK("#'PO$P21P'!A1","PO$P21P")</f>
        <v>PO$P21P</v>
      </c>
    </row>
    <row r="238" spans="1:3" ht="15.6" x14ac:dyDescent="0.3">
      <c r="A238" s="1" t="s">
        <v>469</v>
      </c>
      <c r="B238" s="1" t="s">
        <v>470</v>
      </c>
      <c r="C238" s="5" t="str">
        <f>HYPERLINK("#'PO$P22P'!A1","PO$P22P")</f>
        <v>PO$P22P</v>
      </c>
    </row>
    <row r="239" spans="1:3" ht="15.6" x14ac:dyDescent="0.3">
      <c r="A239" s="1" t="s">
        <v>471</v>
      </c>
      <c r="B239" s="1" t="s">
        <v>472</v>
      </c>
      <c r="C239" s="5" t="str">
        <f>HYPERLINK("#'TAAPNP'!A1","TAAPNP")</f>
        <v>TAAPNP</v>
      </c>
    </row>
    <row r="240" spans="1:3" ht="15.6" x14ac:dyDescent="0.3">
      <c r="A240" s="1" t="s">
        <v>473</v>
      </c>
      <c r="B240" s="1" t="s">
        <v>474</v>
      </c>
      <c r="C240" s="5" t="str">
        <f>HYPERLINK("#'TABASP'!A1","TABASP")</f>
        <v>TABASP</v>
      </c>
    </row>
    <row r="241" spans="1:3" ht="15.6" x14ac:dyDescent="0.3">
      <c r="A241" s="1" t="s">
        <v>475</v>
      </c>
      <c r="B241" s="1" t="s">
        <v>476</v>
      </c>
      <c r="C241" s="5" t="str">
        <f>HYPERLINK("#'TADDTP'!A1","TADDTP")</f>
        <v>TADDTP</v>
      </c>
    </row>
    <row r="242" spans="1:3" ht="15.6" x14ac:dyDescent="0.3">
      <c r="A242" s="1" t="s">
        <v>477</v>
      </c>
      <c r="B242" s="1" t="s">
        <v>478</v>
      </c>
      <c r="C242" s="5" t="str">
        <f>HYPERLINK("#'TADDUP'!A1","TADDUP")</f>
        <v>TADDUP</v>
      </c>
    </row>
    <row r="243" spans="1:3" ht="15.6" x14ac:dyDescent="0.3">
      <c r="A243" s="1" t="s">
        <v>479</v>
      </c>
      <c r="B243" s="1" t="s">
        <v>480</v>
      </c>
      <c r="C243" s="5" t="str">
        <f>HYPERLINK("#'TAINSP'!A1","TAINSP")</f>
        <v>TAINSP</v>
      </c>
    </row>
    <row r="244" spans="1:3" ht="15.6" x14ac:dyDescent="0.3">
      <c r="A244" s="1" t="s">
        <v>481</v>
      </c>
      <c r="B244" s="1" t="s">
        <v>482</v>
      </c>
      <c r="C244" s="5" t="str">
        <f>HYPERLINK("#'TAM10P'!A1","TAM10P")</f>
        <v>TAM10P</v>
      </c>
    </row>
    <row r="245" spans="1:3" ht="15.6" x14ac:dyDescent="0.3">
      <c r="A245" s="1" t="s">
        <v>483</v>
      </c>
      <c r="B245" s="1" t="s">
        <v>484</v>
      </c>
      <c r="C245" s="5" t="str">
        <f>HYPERLINK("#'TAM11P'!A1","TAM11P")</f>
        <v>TAM11P</v>
      </c>
    </row>
    <row r="246" spans="1:3" ht="15.6" x14ac:dyDescent="0.3">
      <c r="A246" s="1" t="s">
        <v>485</v>
      </c>
      <c r="B246" s="1" t="s">
        <v>486</v>
      </c>
      <c r="C246" s="5" t="str">
        <f>HYPERLINK("#'TAM12P'!A1","TAM12P")</f>
        <v>TAM12P</v>
      </c>
    </row>
    <row r="247" spans="1:3" ht="15.6" x14ac:dyDescent="0.3">
      <c r="A247" s="1" t="s">
        <v>487</v>
      </c>
      <c r="B247" s="1" t="s">
        <v>488</v>
      </c>
      <c r="C247" s="5" t="str">
        <f>HYPERLINK("#'TAM13P'!A1","TAM13P")</f>
        <v>TAM13P</v>
      </c>
    </row>
    <row r="248" spans="1:3" ht="15.6" x14ac:dyDescent="0.3">
      <c r="A248" s="1" t="s">
        <v>489</v>
      </c>
      <c r="B248" s="1" t="s">
        <v>490</v>
      </c>
      <c r="C248" s="5" t="str">
        <f>HYPERLINK("#'TAM30P'!A1","TAM30P")</f>
        <v>TAM30P</v>
      </c>
    </row>
    <row r="249" spans="1:3" ht="15.6" x14ac:dyDescent="0.3">
      <c r="A249" s="1" t="s">
        <v>491</v>
      </c>
      <c r="B249" s="1" t="s">
        <v>492</v>
      </c>
      <c r="C249" s="5" t="str">
        <f>HYPERLINK("#'TAMGTP'!A1","TAMGTP")</f>
        <v>TAMGTP</v>
      </c>
    </row>
    <row r="250" spans="1:3" ht="15.6" x14ac:dyDescent="0.3">
      <c r="A250" s="1" t="s">
        <v>493</v>
      </c>
      <c r="B250" s="1" t="s">
        <v>494</v>
      </c>
      <c r="C250" s="5" t="str">
        <f>HYPERLINK("#'TATRXP'!A1","TATRXP")</f>
        <v>TATRXP</v>
      </c>
    </row>
    <row r="251" spans="1:3" ht="15.6" x14ac:dyDescent="0.3">
      <c r="A251" s="1" t="s">
        <v>495</v>
      </c>
      <c r="B251" s="1" t="s">
        <v>496</v>
      </c>
      <c r="C251" s="5" t="str">
        <f>HYPERLINK("#'TATTXP'!A1","TATTXP")</f>
        <v>TATTXP</v>
      </c>
    </row>
    <row r="252" spans="1:3" ht="15.6" x14ac:dyDescent="0.3">
      <c r="A252" s="1" t="s">
        <v>497</v>
      </c>
      <c r="B252" s="1" t="s">
        <v>498</v>
      </c>
      <c r="C252" s="5" t="str">
        <f>HYPERLINK("#'TB$ACCP'!A1","TB$ACCP")</f>
        <v>TB$ACCP</v>
      </c>
    </row>
    <row r="253" spans="1:3" ht="15.6" x14ac:dyDescent="0.3">
      <c r="A253" s="1" t="s">
        <v>499</v>
      </c>
      <c r="B253" s="1" t="s">
        <v>500</v>
      </c>
      <c r="C253" s="5" t="str">
        <f>HYPERLINK("#'TB$ACNP'!A1","TB$ACNP")</f>
        <v>TB$ACNP</v>
      </c>
    </row>
    <row r="254" spans="1:3" ht="15.6" x14ac:dyDescent="0.3">
      <c r="A254" s="1" t="s">
        <v>501</v>
      </c>
      <c r="B254" s="1" t="s">
        <v>502</v>
      </c>
      <c r="C254" s="5" t="str">
        <f>HYPERLINK("#'TB$AMLP'!A1","TB$AMLP")</f>
        <v>TB$AMLP</v>
      </c>
    </row>
    <row r="255" spans="1:3" ht="15.6" x14ac:dyDescent="0.3">
      <c r="A255" s="1" t="s">
        <v>503</v>
      </c>
      <c r="B255" s="1" t="s">
        <v>504</v>
      </c>
      <c r="C255" s="5" t="str">
        <f>HYPERLINK("#'TB$APRP'!A1","TB$APRP")</f>
        <v>TB$APRP</v>
      </c>
    </row>
    <row r="256" spans="1:3" ht="15.6" x14ac:dyDescent="0.3">
      <c r="A256" s="1" t="s">
        <v>505</v>
      </c>
      <c r="B256" s="1" t="s">
        <v>506</v>
      </c>
      <c r="C256" s="5" t="str">
        <f>HYPERLINK("#'TB$ARAP'!A1","TB$ARAP")</f>
        <v>TB$ARAP</v>
      </c>
    </row>
    <row r="257" spans="1:3" ht="15.6" x14ac:dyDescent="0.3">
      <c r="A257" s="1" t="s">
        <v>507</v>
      </c>
      <c r="B257" s="1" t="s">
        <v>508</v>
      </c>
      <c r="C257" s="5" t="str">
        <f>HYPERLINK("#'TB$ATDP'!A1","TB$ATDP")</f>
        <v>TB$ATDP</v>
      </c>
    </row>
    <row r="258" spans="1:3" ht="15.6" x14ac:dyDescent="0.3">
      <c r="A258" s="1" t="s">
        <v>509</v>
      </c>
      <c r="B258" s="1" t="s">
        <v>510</v>
      </c>
      <c r="C258" s="5" t="str">
        <f>HYPERLINK("#'TB$ATEP'!A1","TB$ATEP")</f>
        <v>TB$ATEP</v>
      </c>
    </row>
    <row r="259" spans="1:3" ht="15.6" x14ac:dyDescent="0.3">
      <c r="A259" s="1" t="s">
        <v>511</v>
      </c>
      <c r="B259" s="1" t="s">
        <v>512</v>
      </c>
      <c r="C259" s="5" t="str">
        <f>HYPERLINK("#'TB$ATFP'!A1","TB$ATFP")</f>
        <v>TB$ATFP</v>
      </c>
    </row>
    <row r="260" spans="1:3" ht="15.6" x14ac:dyDescent="0.3">
      <c r="A260" s="1" t="s">
        <v>513</v>
      </c>
      <c r="B260" s="1" t="s">
        <v>514</v>
      </c>
      <c r="C260" s="5" t="str">
        <f>HYPERLINK("#'TB$BRHP'!A1","TB$BRHP")</f>
        <v>TB$BRHP</v>
      </c>
    </row>
    <row r="261" spans="1:3" ht="15.6" x14ac:dyDescent="0.3">
      <c r="A261" s="1" t="s">
        <v>515</v>
      </c>
      <c r="B261" s="1" t="s">
        <v>516</v>
      </c>
      <c r="C261" s="5" t="str">
        <f>HYPERLINK("#'TB$CDEP'!A1","TB$CDEP")</f>
        <v>TB$CDEP</v>
      </c>
    </row>
    <row r="262" spans="1:3" ht="15.6" x14ac:dyDescent="0.3">
      <c r="A262" s="1" t="s">
        <v>517</v>
      </c>
      <c r="B262" s="1" t="s">
        <v>518</v>
      </c>
      <c r="C262" s="5" t="str">
        <f>HYPERLINK("#'TB$CLFP'!A1","TB$CLFP")</f>
        <v>TB$CLFP</v>
      </c>
    </row>
    <row r="263" spans="1:3" ht="15.6" x14ac:dyDescent="0.3">
      <c r="A263" s="1" t="s">
        <v>519</v>
      </c>
      <c r="B263" s="1" t="s">
        <v>520</v>
      </c>
      <c r="C263" s="5" t="str">
        <f>HYPERLINK("#'TB$CODP'!A1","TB$CODP")</f>
        <v>TB$CODP</v>
      </c>
    </row>
    <row r="264" spans="1:3" ht="15.6" x14ac:dyDescent="0.3">
      <c r="A264" s="1" t="s">
        <v>521</v>
      </c>
      <c r="B264" s="1" t="s">
        <v>522</v>
      </c>
      <c r="C264" s="5" t="str">
        <f>HYPERLINK("#'TB$DBSP'!A1","TB$DBSP")</f>
        <v>TB$DBSP</v>
      </c>
    </row>
    <row r="265" spans="1:3" ht="15.6" x14ac:dyDescent="0.3">
      <c r="A265" s="1" t="s">
        <v>523</v>
      </c>
      <c r="B265" s="1" t="s">
        <v>524</v>
      </c>
      <c r="C265" s="5" t="str">
        <f>HYPERLINK("#'TB$DOTP'!A1","TB$DOTP")</f>
        <v>TB$DOTP</v>
      </c>
    </row>
    <row r="266" spans="1:3" ht="15.6" x14ac:dyDescent="0.3">
      <c r="A266" s="1" t="s">
        <v>525</v>
      </c>
      <c r="B266" s="1" t="s">
        <v>526</v>
      </c>
      <c r="C266" s="5" t="str">
        <f>HYPERLINK("#'TB$DPTP'!A1","TB$DPTP")</f>
        <v>TB$DPTP</v>
      </c>
    </row>
    <row r="267" spans="1:3" ht="15.6" x14ac:dyDescent="0.3">
      <c r="A267" s="1" t="s">
        <v>527</v>
      </c>
      <c r="B267" s="1" t="s">
        <v>528</v>
      </c>
      <c r="C267" s="5" t="str">
        <f>HYPERLINK("#'TB$DURP'!A1","TB$DURP")</f>
        <v>TB$DURP</v>
      </c>
    </row>
    <row r="268" spans="1:3" ht="15.6" x14ac:dyDescent="0.3">
      <c r="A268" s="1" t="s">
        <v>529</v>
      </c>
      <c r="B268" s="1" t="s">
        <v>530</v>
      </c>
      <c r="C268" s="5" t="str">
        <f>HYPERLINK("#'TB$EM6P'!A1","TB$EM6P")</f>
        <v>TB$EM6P</v>
      </c>
    </row>
    <row r="269" spans="1:3" ht="15.6" x14ac:dyDescent="0.3">
      <c r="A269" s="1" t="s">
        <v>531</v>
      </c>
      <c r="B269" s="1" t="s">
        <v>532</v>
      </c>
      <c r="C269" s="5" t="str">
        <f>HYPERLINK("#'TB$EMCP'!A1","TB$EMCP")</f>
        <v>TB$EMCP</v>
      </c>
    </row>
    <row r="270" spans="1:3" ht="15.6" x14ac:dyDescent="0.3">
      <c r="A270" s="1" t="s">
        <v>533</v>
      </c>
      <c r="B270" s="1" t="s">
        <v>530</v>
      </c>
      <c r="C270" s="5" t="str">
        <f>HYPERLINK("#'TB$EMP6'!A1","TB$EMP6")</f>
        <v>TB$EMP6</v>
      </c>
    </row>
    <row r="271" spans="1:3" ht="15.6" x14ac:dyDescent="0.3">
      <c r="A271" s="1" t="s">
        <v>534</v>
      </c>
      <c r="B271" s="1" t="s">
        <v>535</v>
      </c>
      <c r="C271" s="5" t="str">
        <f>HYPERLINK("#'TB$ENTP'!A1","TB$ENTP")</f>
        <v>TB$ENTP</v>
      </c>
    </row>
    <row r="272" spans="1:3" ht="15.6" x14ac:dyDescent="0.3">
      <c r="A272" s="1" t="s">
        <v>536</v>
      </c>
      <c r="B272" s="1" t="s">
        <v>537</v>
      </c>
      <c r="C272" s="5" t="str">
        <f>HYPERLINK("#'TB$FSTP'!A1","TB$FSTP")</f>
        <v>TB$FSTP</v>
      </c>
    </row>
    <row r="273" spans="1:3" ht="15.6" x14ac:dyDescent="0.3">
      <c r="A273" s="1" t="s">
        <v>538</v>
      </c>
      <c r="B273" s="1" t="s">
        <v>539</v>
      </c>
      <c r="C273" s="5" t="str">
        <f>HYPERLINK("#'TB$GDRP'!A1","TB$GDRP")</f>
        <v>TB$GDRP</v>
      </c>
    </row>
    <row r="274" spans="1:3" ht="15.6" x14ac:dyDescent="0.3">
      <c r="A274" s="1" t="s">
        <v>540</v>
      </c>
      <c r="B274" s="1" t="s">
        <v>541</v>
      </c>
      <c r="C274" s="5" t="str">
        <f>HYPERLINK("#'TB$GRTP'!A1","TB$GRTP")</f>
        <v>TB$GRTP</v>
      </c>
    </row>
    <row r="275" spans="1:3" ht="15.6" x14ac:dyDescent="0.3">
      <c r="A275" s="1" t="s">
        <v>542</v>
      </c>
      <c r="B275" s="1" t="s">
        <v>543</v>
      </c>
      <c r="C275" s="5" t="str">
        <f>HYPERLINK("#'TB$IRTP'!A1","TB$IRTP")</f>
        <v>TB$IRTP</v>
      </c>
    </row>
    <row r="276" spans="1:3" ht="15.6" x14ac:dyDescent="0.3">
      <c r="A276" s="1" t="s">
        <v>544</v>
      </c>
      <c r="B276" s="1" t="s">
        <v>545</v>
      </c>
      <c r="C276" s="5" t="str">
        <f>HYPERLINK("#'TB$ISRP'!A1","TB$ISRP")</f>
        <v>TB$ISRP</v>
      </c>
    </row>
    <row r="277" spans="1:3" ht="15.6" x14ac:dyDescent="0.3">
      <c r="A277" s="1" t="s">
        <v>546</v>
      </c>
      <c r="B277" s="1" t="s">
        <v>547</v>
      </c>
      <c r="C277" s="5" t="str">
        <f>HYPERLINK("#'TB$LACP'!A1","TB$LACP")</f>
        <v>TB$LACP</v>
      </c>
    </row>
    <row r="278" spans="1:3" ht="15.6" x14ac:dyDescent="0.3">
      <c r="A278" s="1" t="s">
        <v>548</v>
      </c>
      <c r="B278" s="1" t="s">
        <v>549</v>
      </c>
      <c r="C278" s="5" t="str">
        <f>HYPERLINK("#'TB$LCDP'!A1","TB$LCDP")</f>
        <v>TB$LCDP</v>
      </c>
    </row>
    <row r="279" spans="1:3" ht="15.6" x14ac:dyDescent="0.3">
      <c r="A279" s="1" t="s">
        <v>550</v>
      </c>
      <c r="B279" s="1" t="s">
        <v>551</v>
      </c>
      <c r="C279" s="5" t="str">
        <f>HYPERLINK("#'TB$LMNP'!A1","TB$LMNP")</f>
        <v>TB$LMNP</v>
      </c>
    </row>
    <row r="280" spans="1:3" ht="15.6" x14ac:dyDescent="0.3">
      <c r="A280" s="1" t="s">
        <v>552</v>
      </c>
      <c r="B280" s="1" t="s">
        <v>553</v>
      </c>
      <c r="C280" s="5" t="str">
        <f>HYPERLINK("#'TB$LNDP'!A1","TB$LNDP")</f>
        <v>TB$LNDP</v>
      </c>
    </row>
    <row r="281" spans="1:3" ht="15.6" x14ac:dyDescent="0.3">
      <c r="A281" s="1" t="s">
        <v>554</v>
      </c>
      <c r="B281" s="1" t="s">
        <v>555</v>
      </c>
      <c r="C281" s="5" t="str">
        <f>HYPERLINK("#'TB$LOCP'!A1","TB$LOCP")</f>
        <v>TB$LOCP</v>
      </c>
    </row>
    <row r="282" spans="1:3" ht="15.6" x14ac:dyDescent="0.3">
      <c r="A282" s="1" t="s">
        <v>556</v>
      </c>
      <c r="B282" s="1" t="s">
        <v>557</v>
      </c>
      <c r="C282" s="5" t="str">
        <f>HYPERLINK("#'TB$MAPP'!A1","TB$MAPP")</f>
        <v>TB$MAPP</v>
      </c>
    </row>
    <row r="283" spans="1:3" ht="15.6" x14ac:dyDescent="0.3">
      <c r="A283" s="1" t="s">
        <v>558</v>
      </c>
      <c r="B283" s="1" t="s">
        <v>559</v>
      </c>
      <c r="C283" s="5" t="str">
        <f>HYPERLINK("#'TB$OCPP'!A1","TB$OCPP")</f>
        <v>TB$OCPP</v>
      </c>
    </row>
    <row r="284" spans="1:3" ht="15.6" x14ac:dyDescent="0.3">
      <c r="A284" s="1" t="s">
        <v>560</v>
      </c>
      <c r="B284" s="1" t="s">
        <v>561</v>
      </c>
      <c r="C284" s="5" t="str">
        <f>HYPERLINK("#'TB$OFMP'!A1","TB$OFMP")</f>
        <v>TB$OFMP</v>
      </c>
    </row>
    <row r="285" spans="1:3" ht="15.6" x14ac:dyDescent="0.3">
      <c r="A285" s="1" t="s">
        <v>562</v>
      </c>
      <c r="B285" s="1" t="s">
        <v>563</v>
      </c>
      <c r="C285" s="5" t="str">
        <f>HYPERLINK("#'TB$POIP'!A1","TB$POIP")</f>
        <v>TB$POIP</v>
      </c>
    </row>
    <row r="286" spans="1:3" ht="15.6" x14ac:dyDescent="0.3">
      <c r="A286" s="1" t="s">
        <v>564</v>
      </c>
      <c r="B286" s="1" t="s">
        <v>565</v>
      </c>
      <c r="C286" s="5" t="str">
        <f>HYPERLINK("#'TB$POPP'!A1","TB$POPP")</f>
        <v>TB$POPP</v>
      </c>
    </row>
    <row r="287" spans="1:3" ht="15.6" x14ac:dyDescent="0.3">
      <c r="A287" s="1" t="s">
        <v>566</v>
      </c>
      <c r="B287" s="1" t="s">
        <v>567</v>
      </c>
      <c r="C287" s="5" t="str">
        <f>HYPERLINK("#'TB$SPLP'!A1","TB$SPLP")</f>
        <v>TB$SPLP</v>
      </c>
    </row>
    <row r="288" spans="1:3" ht="15.6" x14ac:dyDescent="0.3">
      <c r="A288" s="1" t="s">
        <v>568</v>
      </c>
      <c r="B288" s="1" t="s">
        <v>569</v>
      </c>
      <c r="C288" s="5" t="str">
        <f>HYPERLINK("#'TB$SRNP'!A1","TB$SRNP")</f>
        <v>TB$SRNP</v>
      </c>
    </row>
    <row r="289" spans="1:3" ht="15.6" x14ac:dyDescent="0.3">
      <c r="A289" s="1" t="s">
        <v>570</v>
      </c>
      <c r="B289" s="1" t="s">
        <v>571</v>
      </c>
      <c r="C289" s="5" t="str">
        <f>HYPERLINK("#'TB$STNP'!A1","TB$STNP")</f>
        <v>TB$STNP</v>
      </c>
    </row>
    <row r="290" spans="1:3" ht="15.6" x14ac:dyDescent="0.3">
      <c r="A290" s="1" t="s">
        <v>572</v>
      </c>
      <c r="B290" s="1" t="s">
        <v>573</v>
      </c>
      <c r="C290" s="5" t="str">
        <f>HYPERLINK("#'TB$TBLP'!A1","TB$TBLP")</f>
        <v>TB$TBLP</v>
      </c>
    </row>
    <row r="291" spans="1:3" ht="15.6" x14ac:dyDescent="0.3">
      <c r="A291" s="1" t="s">
        <v>574</v>
      </c>
      <c r="B291" s="1" t="s">
        <v>575</v>
      </c>
      <c r="C291" s="5" t="str">
        <f>HYPERLINK("#'TB$WKMP'!A1","TB$WKMP")</f>
        <v>TB$WKMP</v>
      </c>
    </row>
    <row r="292" spans="1:3" ht="15.6" x14ac:dyDescent="0.3">
      <c r="A292" s="1" t="s">
        <v>576</v>
      </c>
      <c r="B292" s="1" t="s">
        <v>577</v>
      </c>
      <c r="C292" s="5" t="str">
        <f>HYPERLINK("#'TB$YG1P'!A1","TB$YG1P")</f>
        <v>TB$YG1P</v>
      </c>
    </row>
    <row r="293" spans="1:3" ht="15.6" x14ac:dyDescent="0.3">
      <c r="A293" s="1" t="s">
        <v>578</v>
      </c>
      <c r="B293" s="1" t="s">
        <v>579</v>
      </c>
      <c r="C293" s="5" t="str">
        <f>HYPERLINK("#'TB$Z6PP'!A1","TB$Z6PP")</f>
        <v>TB$Z6PP</v>
      </c>
    </row>
    <row r="294" spans="1:3" ht="15.6" x14ac:dyDescent="0.3">
      <c r="A294" s="1" t="s">
        <v>580</v>
      </c>
      <c r="B294" s="1" t="s">
        <v>581</v>
      </c>
      <c r="C294" s="5" t="str">
        <f>HYPERLINK("#'TB$ZIPP'!A1","TB$ZIPP")</f>
        <v>TB$ZIPP</v>
      </c>
    </row>
    <row r="295" spans="1:3" ht="15.6" x14ac:dyDescent="0.3">
      <c r="A295" s="1" t="s">
        <v>582</v>
      </c>
      <c r="B295" s="1" t="s">
        <v>583</v>
      </c>
      <c r="C295" s="5" t="str">
        <f>HYPERLINK("#'TB$ZONP'!A1","TB$ZONP")</f>
        <v>TB$ZONP</v>
      </c>
    </row>
    <row r="296" spans="1:3" ht="15.6" x14ac:dyDescent="0.3">
      <c r="A296" s="1" t="s">
        <v>584</v>
      </c>
      <c r="B296" s="1" t="s">
        <v>581</v>
      </c>
      <c r="C296" s="5" t="str">
        <f>HYPERLINK("#'TB$ZP3P'!A1","TB$ZP3P")</f>
        <v>TB$ZP3P</v>
      </c>
    </row>
    <row r="297" spans="1:3" ht="15.6" x14ac:dyDescent="0.3">
      <c r="A297" s="1" t="s">
        <v>585</v>
      </c>
      <c r="B297" s="1" t="s">
        <v>586</v>
      </c>
      <c r="C297" s="5" t="str">
        <f>HYPERLINK("#'TBHSPRP'!A1","TBHSPRP")</f>
        <v>TBHSPRP</v>
      </c>
    </row>
    <row r="298" spans="1:3" ht="15.6" x14ac:dyDescent="0.3">
      <c r="A298" s="1" t="s">
        <v>587</v>
      </c>
      <c r="B298" s="1" t="s">
        <v>588</v>
      </c>
      <c r="C298" s="5" t="str">
        <f>HYPERLINK("#'TBYGYMP'!A1","TBYGYMP")</f>
        <v>TBYGYMP</v>
      </c>
    </row>
    <row r="299" spans="1:3" ht="15.6" x14ac:dyDescent="0.3">
      <c r="A299" s="1" t="s">
        <v>589</v>
      </c>
      <c r="B299" s="1" t="s">
        <v>590</v>
      </c>
      <c r="C299" s="5" t="str">
        <f>HYPERLINK("#'TC$LCSP'!A1","TC$LCSP")</f>
        <v>TC$LCSP</v>
      </c>
    </row>
    <row r="300" spans="1:3" ht="31.2" x14ac:dyDescent="0.3">
      <c r="A300" s="1" t="s">
        <v>591</v>
      </c>
      <c r="B300" s="1" t="s">
        <v>592</v>
      </c>
      <c r="C300" s="5" t="str">
        <f>HYPERLINK("#'TPSUBCOM'!A1","TPSUBCOM")</f>
        <v>TPSUBCOM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49"/>
  <sheetViews>
    <sheetView workbookViewId="0">
      <selection activeCell="C1" sqref="C1"/>
    </sheetView>
  </sheetViews>
  <sheetFormatPr defaultRowHeight="15" x14ac:dyDescent="0.3"/>
  <cols>
    <col min="1" max="1" width="18.625" bestFit="1" customWidth="1" collapsed="1"/>
    <col min="2" max="2" width="26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75" bestFit="1" customWidth="1" collapsed="1"/>
    <col min="8" max="8" width="20" bestFit="1" customWidth="1" collapsed="1"/>
    <col min="9" max="9" width="25.875" bestFit="1" customWidth="1" collapsed="1"/>
    <col min="10" max="10" width="32.5" bestFit="1" customWidth="1" collapsed="1"/>
    <col min="11" max="11" width="17.75" bestFit="1" customWidth="1" collapsed="1"/>
    <col min="12" max="12" width="10.625" customWidth="1" collapsed="1"/>
    <col min="13" max="13" width="18.75" bestFit="1" customWidth="1" collapsed="1"/>
    <col min="14" max="14" width="17.75" bestFit="1" customWidth="1" collapsed="1"/>
    <col min="15" max="15" width="22.5" bestFit="1" customWidth="1" collapsed="1"/>
    <col min="16" max="16" width="25.625" bestFit="1" customWidth="1" collapsed="1"/>
    <col min="17" max="17" width="17.75" bestFit="1" customWidth="1" collapsed="1"/>
    <col min="18" max="18" width="10.625" customWidth="1" collapsed="1"/>
    <col min="19" max="19" width="14.5" bestFit="1" customWidth="1" collapsed="1"/>
    <col min="20" max="20" width="17.75" bestFit="1" customWidth="1" collapsed="1"/>
    <col min="21" max="21" width="7.875" bestFit="1" customWidth="1" collapsed="1"/>
    <col min="22" max="22" width="8.625" bestFit="1" customWidth="1" collapsed="1"/>
    <col min="23" max="23" width="17.75" bestFit="1" customWidth="1" collapsed="1"/>
    <col min="24" max="24" width="10.625" customWidth="1" collapsed="1"/>
    <col min="25" max="25" width="14.5" bestFit="1" customWidth="1" collapsed="1"/>
    <col min="26" max="26" width="17.75" bestFit="1" customWidth="1" collapsed="1"/>
    <col min="27" max="27" width="12.2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375" bestFit="1" customWidth="1" collapsed="1"/>
    <col min="34" max="34" width="15.5" bestFit="1" customWidth="1" collapsed="1"/>
    <col min="35" max="35" width="17.75" bestFit="1" customWidth="1" collapsed="1"/>
  </cols>
  <sheetData>
    <row r="1" spans="1:35" ht="21.6" x14ac:dyDescent="0.3">
      <c r="A1" s="4" t="s">
        <v>16</v>
      </c>
      <c r="B1" s="4" t="s">
        <v>17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3" t="s">
        <v>851</v>
      </c>
      <c r="H2" s="3" t="s">
        <v>852</v>
      </c>
      <c r="I2" s="3" t="s">
        <v>910</v>
      </c>
      <c r="J2" s="3" t="s">
        <v>909</v>
      </c>
      <c r="K2" t="s">
        <v>600</v>
      </c>
    </row>
    <row r="3" spans="1:35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35" ht="15.6" x14ac:dyDescent="0.3">
      <c r="A4" s="2" t="s">
        <v>847</v>
      </c>
      <c r="B4" s="2" t="s">
        <v>802</v>
      </c>
      <c r="C4" s="2" t="s">
        <v>631</v>
      </c>
      <c r="D4" s="2">
        <v>10</v>
      </c>
      <c r="E4" s="2" t="s">
        <v>596</v>
      </c>
      <c r="G4" s="3" t="s">
        <v>913</v>
      </c>
      <c r="H4" s="3" t="s">
        <v>914</v>
      </c>
      <c r="I4" s="3" t="s">
        <v>915</v>
      </c>
      <c r="J4" s="3" t="s">
        <v>916</v>
      </c>
      <c r="K4" t="s">
        <v>600</v>
      </c>
      <c r="M4" s="3" t="s">
        <v>851</v>
      </c>
      <c r="N4" s="3" t="s">
        <v>852</v>
      </c>
      <c r="O4" s="3" t="s">
        <v>917</v>
      </c>
      <c r="P4" s="3" t="s">
        <v>918</v>
      </c>
      <c r="Q4" s="3" t="s">
        <v>605</v>
      </c>
      <c r="S4" s="3" t="s">
        <v>851</v>
      </c>
      <c r="T4" s="3" t="s">
        <v>852</v>
      </c>
      <c r="U4" s="3" t="s">
        <v>919</v>
      </c>
      <c r="V4" s="3" t="s">
        <v>920</v>
      </c>
      <c r="W4" s="3" t="s">
        <v>605</v>
      </c>
      <c r="Y4" s="3" t="s">
        <v>851</v>
      </c>
      <c r="Z4" s="3" t="s">
        <v>852</v>
      </c>
      <c r="AA4" s="3" t="s">
        <v>921</v>
      </c>
      <c r="AB4" s="3" t="s">
        <v>922</v>
      </c>
      <c r="AC4" s="3" t="s">
        <v>605</v>
      </c>
      <c r="AE4" s="3" t="s">
        <v>923</v>
      </c>
      <c r="AF4" s="3" t="s">
        <v>924</v>
      </c>
      <c r="AG4" s="3" t="s">
        <v>925</v>
      </c>
      <c r="AH4" s="3" t="s">
        <v>926</v>
      </c>
      <c r="AI4" s="3" t="s">
        <v>605</v>
      </c>
    </row>
    <row r="5" spans="1:35" ht="15.6" x14ac:dyDescent="0.3">
      <c r="A5" s="2" t="s">
        <v>927</v>
      </c>
      <c r="B5" s="2" t="s">
        <v>928</v>
      </c>
      <c r="C5" s="2" t="s">
        <v>631</v>
      </c>
      <c r="D5" s="2">
        <v>1</v>
      </c>
      <c r="E5" s="2" t="s">
        <v>596</v>
      </c>
    </row>
    <row r="6" spans="1:35" ht="15.6" x14ac:dyDescent="0.3">
      <c r="A6" s="2" t="s">
        <v>929</v>
      </c>
      <c r="B6" s="2" t="s">
        <v>790</v>
      </c>
      <c r="C6" s="2" t="s">
        <v>631</v>
      </c>
      <c r="D6" s="2">
        <v>42</v>
      </c>
      <c r="E6" s="2" t="s">
        <v>596</v>
      </c>
      <c r="G6" s="3" t="s">
        <v>851</v>
      </c>
      <c r="H6" s="3" t="s">
        <v>852</v>
      </c>
      <c r="I6" s="3" t="s">
        <v>930</v>
      </c>
      <c r="J6" s="3" t="s">
        <v>931</v>
      </c>
      <c r="K6" t="s">
        <v>600</v>
      </c>
    </row>
    <row r="7" spans="1:35" ht="15.6" x14ac:dyDescent="0.3">
      <c r="A7" s="2" t="s">
        <v>932</v>
      </c>
      <c r="B7" s="2" t="s">
        <v>933</v>
      </c>
      <c r="C7" s="2" t="s">
        <v>631</v>
      </c>
      <c r="D7" s="2">
        <v>42</v>
      </c>
      <c r="E7" s="2" t="s">
        <v>596</v>
      </c>
      <c r="G7" s="3" t="s">
        <v>851</v>
      </c>
      <c r="H7" s="3" t="s">
        <v>852</v>
      </c>
      <c r="I7" s="3" t="s">
        <v>930</v>
      </c>
      <c r="J7" s="3" t="s">
        <v>931</v>
      </c>
      <c r="K7" t="s">
        <v>600</v>
      </c>
    </row>
    <row r="8" spans="1:35" ht="15.6" x14ac:dyDescent="0.3">
      <c r="A8" s="2" t="s">
        <v>934</v>
      </c>
      <c r="B8" s="2" t="s">
        <v>935</v>
      </c>
      <c r="C8" s="2" t="s">
        <v>631</v>
      </c>
      <c r="D8" s="2">
        <v>10</v>
      </c>
      <c r="E8" s="2" t="s">
        <v>596</v>
      </c>
      <c r="G8" s="3" t="s">
        <v>851</v>
      </c>
      <c r="H8" s="3" t="s">
        <v>852</v>
      </c>
      <c r="I8" s="3" t="s">
        <v>936</v>
      </c>
      <c r="J8" s="3" t="s">
        <v>937</v>
      </c>
      <c r="K8" t="s">
        <v>600</v>
      </c>
    </row>
    <row r="9" spans="1:35" ht="15.6" x14ac:dyDescent="0.3">
      <c r="A9" s="2" t="s">
        <v>938</v>
      </c>
      <c r="B9" s="2" t="s">
        <v>928</v>
      </c>
      <c r="C9" s="2" t="s">
        <v>631</v>
      </c>
      <c r="D9" s="2">
        <v>1</v>
      </c>
      <c r="E9" s="2" t="s">
        <v>596</v>
      </c>
    </row>
    <row r="10" spans="1:35" ht="15.6" x14ac:dyDescent="0.3">
      <c r="A10" s="2" t="s">
        <v>939</v>
      </c>
      <c r="B10" s="2" t="s">
        <v>940</v>
      </c>
      <c r="C10" s="2" t="s">
        <v>631</v>
      </c>
      <c r="D10" s="2">
        <v>12</v>
      </c>
      <c r="E10" s="2" t="s">
        <v>596</v>
      </c>
      <c r="G10" s="3" t="s">
        <v>851</v>
      </c>
      <c r="H10" s="3" t="s">
        <v>852</v>
      </c>
      <c r="I10" s="3" t="s">
        <v>941</v>
      </c>
      <c r="J10" s="3" t="s">
        <v>942</v>
      </c>
      <c r="K10" t="s">
        <v>600</v>
      </c>
    </row>
    <row r="11" spans="1:35" ht="15.6" x14ac:dyDescent="0.3">
      <c r="A11" s="2" t="s">
        <v>755</v>
      </c>
      <c r="B11" s="2" t="s">
        <v>756</v>
      </c>
      <c r="C11" s="2" t="s">
        <v>631</v>
      </c>
      <c r="D11" s="2">
        <v>12</v>
      </c>
      <c r="E11" s="2" t="s">
        <v>596</v>
      </c>
    </row>
    <row r="12" spans="1:35" ht="15.6" x14ac:dyDescent="0.3">
      <c r="A12" s="2" t="s">
        <v>943</v>
      </c>
      <c r="B12" s="2" t="s">
        <v>944</v>
      </c>
      <c r="C12" s="2" t="s">
        <v>595</v>
      </c>
      <c r="D12" s="2">
        <v>8</v>
      </c>
      <c r="E12" s="2" t="s">
        <v>596</v>
      </c>
      <c r="G12" s="3" t="s">
        <v>851</v>
      </c>
      <c r="H12" s="3" t="s">
        <v>852</v>
      </c>
      <c r="I12" s="3" t="s">
        <v>945</v>
      </c>
      <c r="J12" s="3" t="s">
        <v>946</v>
      </c>
      <c r="K12" t="s">
        <v>600</v>
      </c>
      <c r="M12" s="3" t="s">
        <v>923</v>
      </c>
      <c r="N12" s="3" t="s">
        <v>924</v>
      </c>
      <c r="O12" s="3" t="s">
        <v>947</v>
      </c>
      <c r="P12" s="3" t="s">
        <v>948</v>
      </c>
      <c r="Q12" t="s">
        <v>600</v>
      </c>
    </row>
    <row r="13" spans="1:35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  <c r="G13" s="3" t="s">
        <v>851</v>
      </c>
      <c r="H13" s="3" t="s">
        <v>852</v>
      </c>
      <c r="I13" s="3" t="s">
        <v>917</v>
      </c>
      <c r="J13" s="3" t="s">
        <v>918</v>
      </c>
      <c r="K13" s="3" t="s">
        <v>605</v>
      </c>
      <c r="M13" s="3" t="s">
        <v>851</v>
      </c>
      <c r="N13" s="3" t="s">
        <v>852</v>
      </c>
      <c r="O13" s="3" t="s">
        <v>599</v>
      </c>
      <c r="P13" s="3" t="s">
        <v>594</v>
      </c>
      <c r="Q13" t="s">
        <v>600</v>
      </c>
    </row>
    <row r="14" spans="1:35" ht="15.6" x14ac:dyDescent="0.3">
      <c r="A14" s="2" t="s">
        <v>949</v>
      </c>
      <c r="B14" s="2" t="s">
        <v>950</v>
      </c>
      <c r="C14" s="2" t="s">
        <v>631</v>
      </c>
      <c r="D14" s="2">
        <v>10</v>
      </c>
      <c r="E14" s="2" t="s">
        <v>596</v>
      </c>
    </row>
    <row r="15" spans="1:35" ht="15.6" x14ac:dyDescent="0.3">
      <c r="A15" s="2" t="s">
        <v>951</v>
      </c>
      <c r="B15" s="2" t="s">
        <v>952</v>
      </c>
      <c r="C15" s="2" t="s">
        <v>631</v>
      </c>
      <c r="D15" s="2">
        <v>1</v>
      </c>
      <c r="E15" s="2" t="s">
        <v>596</v>
      </c>
      <c r="G15" s="3" t="s">
        <v>851</v>
      </c>
      <c r="H15" s="3" t="s">
        <v>852</v>
      </c>
      <c r="I15" s="3" t="s">
        <v>921</v>
      </c>
      <c r="J15" s="3" t="s">
        <v>922</v>
      </c>
      <c r="K15" s="3" t="s">
        <v>605</v>
      </c>
      <c r="M15" s="3" t="s">
        <v>953</v>
      </c>
      <c r="N15" s="3" t="s">
        <v>29</v>
      </c>
      <c r="O15" s="3" t="s">
        <v>954</v>
      </c>
      <c r="P15" s="3" t="s">
        <v>955</v>
      </c>
      <c r="Q15" s="3" t="s">
        <v>605</v>
      </c>
    </row>
    <row r="16" spans="1:35" ht="15.6" x14ac:dyDescent="0.3">
      <c r="A16" s="2" t="s">
        <v>956</v>
      </c>
      <c r="B16" s="2" t="s">
        <v>957</v>
      </c>
      <c r="C16" s="2" t="s">
        <v>631</v>
      </c>
      <c r="D16" s="2">
        <v>1</v>
      </c>
      <c r="E16" s="2" t="s">
        <v>596</v>
      </c>
      <c r="G16" s="3" t="s">
        <v>851</v>
      </c>
      <c r="H16" s="3" t="s">
        <v>852</v>
      </c>
      <c r="I16" s="3" t="s">
        <v>958</v>
      </c>
      <c r="J16" s="3" t="s">
        <v>957</v>
      </c>
      <c r="K16" s="3" t="s">
        <v>605</v>
      </c>
    </row>
    <row r="17" spans="1:17" ht="15.6" x14ac:dyDescent="0.3">
      <c r="A17" s="2" t="s">
        <v>959</v>
      </c>
      <c r="B17" s="2" t="s">
        <v>960</v>
      </c>
      <c r="C17" s="2" t="s">
        <v>631</v>
      </c>
      <c r="D17" s="2">
        <v>6</v>
      </c>
      <c r="E17" s="2" t="s">
        <v>596</v>
      </c>
      <c r="G17" s="3" t="s">
        <v>851</v>
      </c>
      <c r="H17" s="3" t="s">
        <v>852</v>
      </c>
      <c r="I17" s="3" t="s">
        <v>961</v>
      </c>
      <c r="J17" s="3" t="s">
        <v>960</v>
      </c>
      <c r="K17" t="s">
        <v>600</v>
      </c>
    </row>
    <row r="18" spans="1:17" ht="15.6" x14ac:dyDescent="0.3">
      <c r="A18" s="2" t="s">
        <v>962</v>
      </c>
      <c r="B18" s="2" t="s">
        <v>963</v>
      </c>
      <c r="C18" s="2" t="s">
        <v>631</v>
      </c>
      <c r="D18" s="2">
        <v>1</v>
      </c>
      <c r="E18" s="2" t="s">
        <v>596</v>
      </c>
    </row>
    <row r="19" spans="1:17" ht="15.6" x14ac:dyDescent="0.3">
      <c r="A19" s="2" t="s">
        <v>964</v>
      </c>
      <c r="B19" s="2" t="s">
        <v>965</v>
      </c>
      <c r="C19" s="2" t="s">
        <v>595</v>
      </c>
      <c r="D19" s="2">
        <v>6</v>
      </c>
      <c r="E19" s="2" t="s">
        <v>596</v>
      </c>
      <c r="G19" s="3" t="s">
        <v>851</v>
      </c>
      <c r="H19" s="3" t="s">
        <v>852</v>
      </c>
      <c r="I19" s="3" t="s">
        <v>966</v>
      </c>
      <c r="J19" s="3" t="s">
        <v>965</v>
      </c>
      <c r="K19" t="s">
        <v>600</v>
      </c>
    </row>
    <row r="20" spans="1:17" ht="15.6" x14ac:dyDescent="0.3">
      <c r="A20" s="2" t="s">
        <v>967</v>
      </c>
      <c r="B20" s="2" t="s">
        <v>920</v>
      </c>
      <c r="C20" s="2" t="s">
        <v>631</v>
      </c>
      <c r="D20" s="2">
        <v>1</v>
      </c>
      <c r="E20" s="2" t="s">
        <v>596</v>
      </c>
      <c r="G20" s="3" t="s">
        <v>851</v>
      </c>
      <c r="H20" s="3" t="s">
        <v>852</v>
      </c>
      <c r="I20" s="3" t="s">
        <v>919</v>
      </c>
      <c r="J20" s="3" t="s">
        <v>920</v>
      </c>
      <c r="K20" s="3" t="s">
        <v>605</v>
      </c>
      <c r="M20" s="3" t="s">
        <v>923</v>
      </c>
      <c r="N20" s="3" t="s">
        <v>924</v>
      </c>
      <c r="O20" s="3" t="s">
        <v>925</v>
      </c>
      <c r="P20" s="3" t="s">
        <v>926</v>
      </c>
      <c r="Q20" s="3" t="s">
        <v>605</v>
      </c>
    </row>
    <row r="21" spans="1:17" ht="15.6" x14ac:dyDescent="0.3">
      <c r="A21" s="2" t="s">
        <v>968</v>
      </c>
      <c r="B21" s="2" t="s">
        <v>794</v>
      </c>
      <c r="C21" s="2" t="s">
        <v>631</v>
      </c>
      <c r="D21" s="2">
        <v>32</v>
      </c>
      <c r="E21" s="2" t="s">
        <v>596</v>
      </c>
      <c r="G21" s="3" t="s">
        <v>851</v>
      </c>
      <c r="H21" s="3" t="s">
        <v>852</v>
      </c>
      <c r="I21" s="3" t="s">
        <v>969</v>
      </c>
      <c r="J21" s="3" t="s">
        <v>970</v>
      </c>
      <c r="K21" t="s">
        <v>600</v>
      </c>
    </row>
    <row r="22" spans="1:17" ht="15.6" x14ac:dyDescent="0.3">
      <c r="A22" s="2" t="s">
        <v>971</v>
      </c>
      <c r="B22" s="2" t="s">
        <v>794</v>
      </c>
      <c r="C22" s="2" t="s">
        <v>631</v>
      </c>
      <c r="D22" s="2">
        <v>32</v>
      </c>
      <c r="E22" s="2" t="s">
        <v>596</v>
      </c>
      <c r="G22" s="3" t="s">
        <v>851</v>
      </c>
      <c r="H22" s="3" t="s">
        <v>852</v>
      </c>
      <c r="I22" s="3" t="s">
        <v>969</v>
      </c>
      <c r="J22" s="3" t="s">
        <v>970</v>
      </c>
      <c r="K22" t="s">
        <v>600</v>
      </c>
    </row>
    <row r="23" spans="1:17" ht="15.6" x14ac:dyDescent="0.3">
      <c r="A23" s="2" t="s">
        <v>972</v>
      </c>
      <c r="B23" s="2" t="s">
        <v>814</v>
      </c>
      <c r="C23" s="2" t="s">
        <v>595</v>
      </c>
      <c r="D23" s="2">
        <v>5</v>
      </c>
      <c r="E23" s="2" t="s">
        <v>596</v>
      </c>
      <c r="G23" s="3" t="s">
        <v>851</v>
      </c>
      <c r="H23" s="3" t="s">
        <v>852</v>
      </c>
      <c r="I23" s="3" t="s">
        <v>973</v>
      </c>
      <c r="J23" s="3" t="s">
        <v>974</v>
      </c>
      <c r="K23" s="3" t="s">
        <v>605</v>
      </c>
      <c r="M23" s="3" t="s">
        <v>851</v>
      </c>
      <c r="N23" s="3" t="s">
        <v>852</v>
      </c>
      <c r="O23" s="3" t="s">
        <v>975</v>
      </c>
      <c r="P23" s="3" t="s">
        <v>976</v>
      </c>
      <c r="Q23" s="3" t="s">
        <v>605</v>
      </c>
    </row>
    <row r="24" spans="1:17" ht="15.6" x14ac:dyDescent="0.3">
      <c r="A24" s="2" t="s">
        <v>977</v>
      </c>
      <c r="B24" s="2" t="s">
        <v>978</v>
      </c>
      <c r="C24" s="2" t="s">
        <v>631</v>
      </c>
      <c r="D24" s="2">
        <v>15</v>
      </c>
      <c r="E24" s="2" t="s">
        <v>596</v>
      </c>
    </row>
    <row r="25" spans="1:17" ht="15.6" x14ac:dyDescent="0.3">
      <c r="A25" s="2" t="s">
        <v>979</v>
      </c>
      <c r="B25" s="2" t="s">
        <v>980</v>
      </c>
      <c r="C25" s="2" t="s">
        <v>631</v>
      </c>
      <c r="D25" s="2">
        <v>32</v>
      </c>
      <c r="E25" s="2" t="s">
        <v>596</v>
      </c>
      <c r="G25" s="3" t="s">
        <v>851</v>
      </c>
      <c r="H25" s="3" t="s">
        <v>852</v>
      </c>
      <c r="I25" s="3" t="s">
        <v>981</v>
      </c>
      <c r="J25" s="3" t="s">
        <v>982</v>
      </c>
      <c r="K25" t="s">
        <v>600</v>
      </c>
    </row>
    <row r="26" spans="1:17" ht="15.6" x14ac:dyDescent="0.3">
      <c r="A26" s="2" t="s">
        <v>983</v>
      </c>
      <c r="B26" s="2" t="s">
        <v>980</v>
      </c>
      <c r="C26" s="2" t="s">
        <v>631</v>
      </c>
      <c r="D26" s="2">
        <v>32</v>
      </c>
      <c r="E26" s="2" t="s">
        <v>596</v>
      </c>
      <c r="G26" s="3" t="s">
        <v>851</v>
      </c>
      <c r="H26" s="3" t="s">
        <v>852</v>
      </c>
      <c r="I26" s="3" t="s">
        <v>981</v>
      </c>
      <c r="J26" s="3" t="s">
        <v>982</v>
      </c>
      <c r="K26" t="s">
        <v>600</v>
      </c>
    </row>
    <row r="27" spans="1:17" ht="15.6" x14ac:dyDescent="0.3">
      <c r="A27" s="2" t="s">
        <v>984</v>
      </c>
      <c r="B27" s="2" t="s">
        <v>814</v>
      </c>
      <c r="C27" s="2" t="s">
        <v>595</v>
      </c>
      <c r="D27" s="2">
        <v>5</v>
      </c>
      <c r="E27" s="2" t="s">
        <v>596</v>
      </c>
      <c r="G27" s="3" t="s">
        <v>851</v>
      </c>
      <c r="H27" s="3" t="s">
        <v>852</v>
      </c>
      <c r="I27" s="3" t="s">
        <v>985</v>
      </c>
      <c r="J27" s="3" t="s">
        <v>986</v>
      </c>
      <c r="K27" s="3" t="s">
        <v>605</v>
      </c>
      <c r="M27" s="3" t="s">
        <v>851</v>
      </c>
      <c r="N27" s="3" t="s">
        <v>852</v>
      </c>
      <c r="O27" s="3" t="s">
        <v>987</v>
      </c>
      <c r="P27" s="3" t="s">
        <v>988</v>
      </c>
      <c r="Q27" s="3" t="s">
        <v>605</v>
      </c>
    </row>
    <row r="28" spans="1:17" ht="15.6" x14ac:dyDescent="0.3">
      <c r="A28" s="2" t="s">
        <v>753</v>
      </c>
      <c r="B28" s="2" t="s">
        <v>989</v>
      </c>
      <c r="C28" s="2" t="s">
        <v>631</v>
      </c>
      <c r="D28" s="2">
        <v>15</v>
      </c>
      <c r="E28" s="2" t="s">
        <v>596</v>
      </c>
    </row>
    <row r="29" spans="1:17" ht="15.6" x14ac:dyDescent="0.3">
      <c r="A29" s="2" t="s">
        <v>990</v>
      </c>
      <c r="B29" s="2" t="s">
        <v>991</v>
      </c>
      <c r="C29" s="2" t="s">
        <v>631</v>
      </c>
      <c r="D29" s="2">
        <v>15</v>
      </c>
      <c r="E29" s="2" t="s">
        <v>596</v>
      </c>
    </row>
    <row r="30" spans="1:17" ht="15.6" x14ac:dyDescent="0.3">
      <c r="A30" s="2" t="s">
        <v>992</v>
      </c>
      <c r="B30" s="2" t="s">
        <v>993</v>
      </c>
      <c r="C30" s="2" t="s">
        <v>631</v>
      </c>
      <c r="D30" s="2">
        <v>15</v>
      </c>
      <c r="E30" s="2" t="s">
        <v>596</v>
      </c>
    </row>
    <row r="31" spans="1:17" ht="15.6" x14ac:dyDescent="0.3">
      <c r="A31" s="2" t="s">
        <v>994</v>
      </c>
      <c r="B31" s="2" t="s">
        <v>995</v>
      </c>
      <c r="C31" s="2" t="s">
        <v>631</v>
      </c>
      <c r="D31" s="2">
        <v>15</v>
      </c>
      <c r="E31" s="2" t="s">
        <v>596</v>
      </c>
    </row>
    <row r="32" spans="1:17" ht="15.6" x14ac:dyDescent="0.3">
      <c r="A32" s="2" t="s">
        <v>996</v>
      </c>
      <c r="B32" s="2" t="s">
        <v>997</v>
      </c>
      <c r="C32" s="2" t="s">
        <v>631</v>
      </c>
      <c r="D32" s="2">
        <v>10</v>
      </c>
      <c r="E32" s="2" t="s">
        <v>596</v>
      </c>
    </row>
    <row r="33" spans="1:11" ht="15.6" x14ac:dyDescent="0.3">
      <c r="A33" s="2" t="s">
        <v>998</v>
      </c>
      <c r="B33" s="2" t="s">
        <v>999</v>
      </c>
      <c r="C33" s="2" t="s">
        <v>631</v>
      </c>
      <c r="D33" s="2">
        <v>10</v>
      </c>
      <c r="E33" s="2" t="s">
        <v>596</v>
      </c>
    </row>
    <row r="34" spans="1:11" ht="15.6" x14ac:dyDescent="0.3">
      <c r="A34" s="2" t="s">
        <v>1000</v>
      </c>
      <c r="B34" s="2" t="s">
        <v>1001</v>
      </c>
      <c r="C34" s="2" t="s">
        <v>631</v>
      </c>
      <c r="D34" s="2">
        <v>6</v>
      </c>
      <c r="E34" s="2" t="s">
        <v>596</v>
      </c>
    </row>
    <row r="35" spans="1:11" ht="15.6" x14ac:dyDescent="0.3">
      <c r="A35" s="2" t="s">
        <v>1002</v>
      </c>
      <c r="B35" s="2" t="s">
        <v>1003</v>
      </c>
      <c r="C35" s="2" t="s">
        <v>631</v>
      </c>
      <c r="D35" s="2">
        <v>6</v>
      </c>
      <c r="E35" s="2" t="s">
        <v>596</v>
      </c>
      <c r="G35" s="3" t="s">
        <v>851</v>
      </c>
      <c r="H35" s="3" t="s">
        <v>852</v>
      </c>
      <c r="I35" s="3" t="s">
        <v>1004</v>
      </c>
      <c r="J35" s="3" t="s">
        <v>1005</v>
      </c>
      <c r="K35" t="s">
        <v>600</v>
      </c>
    </row>
    <row r="36" spans="1:11" ht="15.6" x14ac:dyDescent="0.3">
      <c r="A36" s="2" t="s">
        <v>1006</v>
      </c>
      <c r="B36" s="2" t="s">
        <v>1007</v>
      </c>
      <c r="C36" s="2" t="s">
        <v>631</v>
      </c>
      <c r="D36" s="2">
        <v>6</v>
      </c>
      <c r="E36" s="2" t="s">
        <v>596</v>
      </c>
    </row>
    <row r="37" spans="1:11" ht="15.6" x14ac:dyDescent="0.3">
      <c r="A37" s="2" t="s">
        <v>1008</v>
      </c>
      <c r="B37" s="2" t="s">
        <v>1009</v>
      </c>
      <c r="C37" s="2" t="s">
        <v>631</v>
      </c>
      <c r="D37" s="2">
        <v>6</v>
      </c>
      <c r="E37" s="2" t="s">
        <v>596</v>
      </c>
      <c r="G37" s="3" t="s">
        <v>851</v>
      </c>
      <c r="H37" s="3" t="s">
        <v>852</v>
      </c>
      <c r="I37" s="3" t="s">
        <v>1010</v>
      </c>
      <c r="J37" s="3" t="s">
        <v>1009</v>
      </c>
      <c r="K37" t="s">
        <v>600</v>
      </c>
    </row>
    <row r="38" spans="1:11" ht="15.6" x14ac:dyDescent="0.3">
      <c r="A38" s="2" t="s">
        <v>1011</v>
      </c>
      <c r="B38" s="2" t="s">
        <v>1012</v>
      </c>
      <c r="C38" s="2" t="s">
        <v>631</v>
      </c>
      <c r="D38" s="2">
        <v>6</v>
      </c>
      <c r="E38" s="2" t="s">
        <v>596</v>
      </c>
    </row>
    <row r="39" spans="1:11" ht="15.6" x14ac:dyDescent="0.3">
      <c r="A39" s="2" t="s">
        <v>650</v>
      </c>
      <c r="B39" s="2" t="s">
        <v>653</v>
      </c>
      <c r="C39" s="2" t="s">
        <v>595</v>
      </c>
      <c r="D39" s="2">
        <v>8</v>
      </c>
      <c r="E39" s="2" t="s">
        <v>596</v>
      </c>
      <c r="G39" s="3" t="s">
        <v>851</v>
      </c>
      <c r="H39" s="3" t="s">
        <v>852</v>
      </c>
      <c r="I39" s="3" t="s">
        <v>669</v>
      </c>
      <c r="J39" s="3" t="s">
        <v>1013</v>
      </c>
      <c r="K39" s="3" t="s">
        <v>605</v>
      </c>
    </row>
    <row r="40" spans="1:11" ht="15.6" x14ac:dyDescent="0.3">
      <c r="A40" s="2" t="s">
        <v>1014</v>
      </c>
      <c r="B40" s="2" t="s">
        <v>1015</v>
      </c>
      <c r="C40" s="2" t="s">
        <v>595</v>
      </c>
      <c r="D40" s="2">
        <v>8</v>
      </c>
      <c r="E40" s="2" t="s">
        <v>596</v>
      </c>
      <c r="G40" s="3" t="s">
        <v>851</v>
      </c>
      <c r="H40" s="3" t="s">
        <v>852</v>
      </c>
      <c r="I40" s="3" t="s">
        <v>648</v>
      </c>
      <c r="J40" s="3" t="s">
        <v>746</v>
      </c>
      <c r="K40" s="3" t="s">
        <v>605</v>
      </c>
    </row>
    <row r="41" spans="1:11" ht="15.6" x14ac:dyDescent="0.3">
      <c r="A41" s="2" t="s">
        <v>1016</v>
      </c>
      <c r="B41" s="2" t="s">
        <v>1017</v>
      </c>
      <c r="C41" s="2" t="s">
        <v>631</v>
      </c>
      <c r="D41" s="2">
        <v>3</v>
      </c>
      <c r="E41" s="2" t="s">
        <v>596</v>
      </c>
      <c r="G41" s="3" t="s">
        <v>851</v>
      </c>
      <c r="H41" s="3" t="s">
        <v>852</v>
      </c>
      <c r="I41" s="3" t="s">
        <v>1018</v>
      </c>
      <c r="J41" s="3" t="s">
        <v>1017</v>
      </c>
      <c r="K41" t="s">
        <v>600</v>
      </c>
    </row>
    <row r="42" spans="1:11" ht="15.6" x14ac:dyDescent="0.3">
      <c r="A42" s="2" t="s">
        <v>1019</v>
      </c>
      <c r="B42" s="2" t="s">
        <v>1020</v>
      </c>
      <c r="C42" s="2" t="s">
        <v>595</v>
      </c>
      <c r="D42" s="2">
        <v>1</v>
      </c>
      <c r="E42" s="2" t="s">
        <v>596</v>
      </c>
      <c r="G42" s="3" t="s">
        <v>851</v>
      </c>
      <c r="H42" s="3" t="s">
        <v>852</v>
      </c>
      <c r="I42" s="3" t="s">
        <v>1021</v>
      </c>
      <c r="J42" s="3" t="s">
        <v>1020</v>
      </c>
      <c r="K42" s="3" t="s">
        <v>605</v>
      </c>
    </row>
    <row r="43" spans="1:11" ht="15.6" x14ac:dyDescent="0.3">
      <c r="A43" s="2" t="s">
        <v>1022</v>
      </c>
      <c r="B43" s="2" t="s">
        <v>1023</v>
      </c>
      <c r="C43" s="2" t="s">
        <v>631</v>
      </c>
      <c r="D43" s="2">
        <v>6</v>
      </c>
      <c r="E43" s="2" t="s">
        <v>596</v>
      </c>
    </row>
    <row r="44" spans="1:11" ht="15.6" x14ac:dyDescent="0.3">
      <c r="A44" s="2" t="s">
        <v>1024</v>
      </c>
      <c r="B44" s="2" t="s">
        <v>1025</v>
      </c>
      <c r="C44" s="2" t="s">
        <v>631</v>
      </c>
      <c r="D44" s="2">
        <v>1</v>
      </c>
      <c r="E44" s="2" t="s">
        <v>596</v>
      </c>
      <c r="G44" s="3" t="s">
        <v>851</v>
      </c>
      <c r="H44" s="3" t="s">
        <v>852</v>
      </c>
      <c r="I44" s="3" t="s">
        <v>1026</v>
      </c>
      <c r="J44" s="3" t="s">
        <v>1025</v>
      </c>
      <c r="K44" s="3" t="s">
        <v>605</v>
      </c>
    </row>
    <row r="45" spans="1:11" ht="15.6" x14ac:dyDescent="0.3">
      <c r="A45" s="2" t="s">
        <v>1027</v>
      </c>
      <c r="B45" s="2" t="s">
        <v>1028</v>
      </c>
      <c r="C45" s="2" t="s">
        <v>631</v>
      </c>
      <c r="D45" s="2">
        <v>1</v>
      </c>
      <c r="E45" s="2" t="s">
        <v>596</v>
      </c>
    </row>
    <row r="46" spans="1:11" ht="15.6" x14ac:dyDescent="0.3">
      <c r="A46" s="2" t="s">
        <v>1029</v>
      </c>
      <c r="B46" s="2" t="s">
        <v>1028</v>
      </c>
      <c r="C46" s="2" t="s">
        <v>631</v>
      </c>
      <c r="D46" s="2">
        <v>6</v>
      </c>
      <c r="E46" s="2" t="s">
        <v>596</v>
      </c>
      <c r="G46" s="3" t="s">
        <v>1030</v>
      </c>
      <c r="H46" s="3" t="s">
        <v>1031</v>
      </c>
      <c r="I46" s="3" t="s">
        <v>1032</v>
      </c>
      <c r="J46" s="3" t="s">
        <v>1028</v>
      </c>
      <c r="K46" t="s">
        <v>600</v>
      </c>
    </row>
    <row r="47" spans="1:11" ht="15.6" x14ac:dyDescent="0.3">
      <c r="A47" s="2" t="s">
        <v>1033</v>
      </c>
      <c r="B47" s="2" t="s">
        <v>1034</v>
      </c>
      <c r="C47" s="2" t="s">
        <v>631</v>
      </c>
      <c r="D47" s="2">
        <v>50</v>
      </c>
      <c r="E47" s="2" t="s">
        <v>596</v>
      </c>
      <c r="G47" s="3" t="s">
        <v>851</v>
      </c>
      <c r="H47" s="3" t="s">
        <v>852</v>
      </c>
      <c r="I47" s="3" t="s">
        <v>1034</v>
      </c>
      <c r="J47" s="3" t="s">
        <v>1035</v>
      </c>
      <c r="K47" t="s">
        <v>600</v>
      </c>
    </row>
    <row r="48" spans="1:11" ht="15.6" x14ac:dyDescent="0.3">
      <c r="A48" s="2" t="s">
        <v>1036</v>
      </c>
      <c r="B48" s="2" t="s">
        <v>1037</v>
      </c>
      <c r="C48" s="2" t="s">
        <v>631</v>
      </c>
      <c r="D48" s="2">
        <v>1</v>
      </c>
      <c r="E48" s="2" t="s">
        <v>596</v>
      </c>
      <c r="G48" s="3" t="s">
        <v>953</v>
      </c>
      <c r="H48" s="3" t="s">
        <v>29</v>
      </c>
      <c r="I48" s="3" t="s">
        <v>1038</v>
      </c>
      <c r="J48" s="3" t="s">
        <v>1039</v>
      </c>
      <c r="K48" s="3" t="s">
        <v>605</v>
      </c>
    </row>
    <row r="49" spans="1:5" ht="15.6" x14ac:dyDescent="0.3">
      <c r="A49" s="2" t="s">
        <v>1040</v>
      </c>
      <c r="B49" s="2" t="s">
        <v>600</v>
      </c>
      <c r="C49" s="2" t="s">
        <v>595</v>
      </c>
      <c r="D49" s="2">
        <v>7</v>
      </c>
      <c r="E49" s="2">
        <v>0</v>
      </c>
    </row>
  </sheetData>
  <phoneticPr fontId="5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193</v>
      </c>
      <c r="B1" s="4" t="s">
        <v>194</v>
      </c>
      <c r="C1" s="5" t="str">
        <f>HYPERLINK("#'目錄'!A1","回首頁")</f>
        <v>回首頁</v>
      </c>
    </row>
    <row r="2" spans="1:5" ht="15.6" x14ac:dyDescent="0.3">
      <c r="A2" s="2" t="s">
        <v>3024</v>
      </c>
      <c r="B2" s="2" t="s">
        <v>3025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3026</v>
      </c>
      <c r="B3" s="2" t="s">
        <v>3027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3028</v>
      </c>
      <c r="B4" s="2" t="s">
        <v>3029</v>
      </c>
      <c r="C4" s="2" t="s">
        <v>595</v>
      </c>
      <c r="D4" s="2">
        <v>5</v>
      </c>
      <c r="E4" s="2">
        <v>2</v>
      </c>
    </row>
    <row r="5" spans="1:5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</row>
    <row r="9" spans="1:5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I1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8" bestFit="1" customWidth="1" collapsed="1"/>
    <col min="16" max="16" width="21.3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195</v>
      </c>
      <c r="B1" s="4" t="s">
        <v>196</v>
      </c>
      <c r="C1" s="5" t="str">
        <f>HYPERLINK("#'目錄'!A1","回首頁")</f>
        <v>回首頁</v>
      </c>
    </row>
    <row r="2" spans="1:35" ht="15.6" x14ac:dyDescent="0.3">
      <c r="A2" s="2" t="s">
        <v>3030</v>
      </c>
      <c r="B2" s="2" t="s">
        <v>3031</v>
      </c>
      <c r="C2" s="2" t="s">
        <v>595</v>
      </c>
      <c r="D2" s="2">
        <v>8</v>
      </c>
      <c r="E2" s="2" t="s">
        <v>596</v>
      </c>
      <c r="G2" s="3" t="s">
        <v>1120</v>
      </c>
      <c r="H2" s="3" t="s">
        <v>1121</v>
      </c>
      <c r="I2" s="3" t="s">
        <v>2206</v>
      </c>
      <c r="J2" s="3" t="s">
        <v>2207</v>
      </c>
      <c r="K2" t="s">
        <v>600</v>
      </c>
      <c r="M2" s="3" t="s">
        <v>1120</v>
      </c>
      <c r="N2" s="3" t="s">
        <v>1121</v>
      </c>
      <c r="O2" s="3" t="s">
        <v>2244</v>
      </c>
      <c r="P2" s="3" t="s">
        <v>2245</v>
      </c>
      <c r="Q2" t="s">
        <v>600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1120</v>
      </c>
      <c r="H3" s="3" t="s">
        <v>1121</v>
      </c>
      <c r="I3" s="3" t="s">
        <v>599</v>
      </c>
      <c r="J3" s="3" t="s">
        <v>594</v>
      </c>
      <c r="K3" t="s">
        <v>600</v>
      </c>
      <c r="M3" s="3" t="s">
        <v>1120</v>
      </c>
      <c r="N3" s="3" t="s">
        <v>1121</v>
      </c>
      <c r="O3" s="3" t="s">
        <v>2206</v>
      </c>
      <c r="P3" s="3" t="s">
        <v>2207</v>
      </c>
      <c r="Q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608</v>
      </c>
      <c r="J4" s="3" t="s">
        <v>1131</v>
      </c>
      <c r="K4" t="s">
        <v>600</v>
      </c>
      <c r="M4" s="3" t="s">
        <v>1120</v>
      </c>
      <c r="N4" s="3" t="s">
        <v>1121</v>
      </c>
      <c r="O4" s="3" t="s">
        <v>2206</v>
      </c>
      <c r="P4" s="3" t="s">
        <v>2207</v>
      </c>
      <c r="Q4" t="s">
        <v>600</v>
      </c>
    </row>
    <row r="5" spans="1:35" ht="15.6" x14ac:dyDescent="0.3">
      <c r="A5" s="2" t="s">
        <v>3032</v>
      </c>
      <c r="B5" s="2" t="s">
        <v>3033</v>
      </c>
      <c r="C5" s="2" t="s">
        <v>631</v>
      </c>
      <c r="D5" s="2">
        <v>2</v>
      </c>
      <c r="E5" s="2" t="s">
        <v>596</v>
      </c>
      <c r="G5" s="3" t="s">
        <v>1120</v>
      </c>
      <c r="H5" s="3" t="s">
        <v>1121</v>
      </c>
      <c r="I5" s="3" t="s">
        <v>3034</v>
      </c>
      <c r="J5" s="3" t="s">
        <v>3035</v>
      </c>
      <c r="K5" t="s">
        <v>600</v>
      </c>
      <c r="M5" s="3" t="s">
        <v>1120</v>
      </c>
      <c r="N5" s="3" t="s">
        <v>1121</v>
      </c>
      <c r="O5" s="3" t="s">
        <v>2042</v>
      </c>
      <c r="P5" s="3" t="s">
        <v>2043</v>
      </c>
      <c r="Q5" t="s">
        <v>600</v>
      </c>
    </row>
    <row r="6" spans="1:35" ht="15.6" x14ac:dyDescent="0.3">
      <c r="A6" s="2" t="s">
        <v>3036</v>
      </c>
      <c r="B6" s="2" t="s">
        <v>3037</v>
      </c>
      <c r="C6" s="2" t="s">
        <v>595</v>
      </c>
      <c r="D6" s="2">
        <v>5</v>
      </c>
      <c r="E6" s="2">
        <v>0</v>
      </c>
      <c r="G6" s="3" t="s">
        <v>1120</v>
      </c>
      <c r="H6" s="3" t="s">
        <v>1121</v>
      </c>
      <c r="I6" s="3" t="s">
        <v>2255</v>
      </c>
      <c r="J6" s="3" t="s">
        <v>2256</v>
      </c>
      <c r="K6" t="s">
        <v>600</v>
      </c>
      <c r="M6" s="3" t="s">
        <v>1120</v>
      </c>
      <c r="N6" s="3" t="s">
        <v>1121</v>
      </c>
      <c r="O6" s="3" t="s">
        <v>2257</v>
      </c>
      <c r="P6" s="3" t="s">
        <v>2258</v>
      </c>
      <c r="Q6" t="s">
        <v>600</v>
      </c>
      <c r="S6" s="3" t="s">
        <v>1120</v>
      </c>
      <c r="T6" s="3" t="s">
        <v>1121</v>
      </c>
      <c r="U6" s="3" t="s">
        <v>2259</v>
      </c>
      <c r="V6" s="3" t="s">
        <v>2260</v>
      </c>
      <c r="W6" t="s">
        <v>600</v>
      </c>
    </row>
    <row r="7" spans="1:35" ht="15.6" x14ac:dyDescent="0.3">
      <c r="A7" s="2" t="s">
        <v>709</v>
      </c>
      <c r="B7" s="2" t="s">
        <v>710</v>
      </c>
      <c r="C7" s="2" t="s">
        <v>595</v>
      </c>
      <c r="D7" s="2">
        <v>8</v>
      </c>
      <c r="E7" s="2" t="s">
        <v>596</v>
      </c>
      <c r="G7" s="3" t="s">
        <v>1120</v>
      </c>
      <c r="H7" s="3" t="s">
        <v>1121</v>
      </c>
      <c r="I7" s="3" t="s">
        <v>2987</v>
      </c>
      <c r="J7" s="3" t="s">
        <v>2988</v>
      </c>
      <c r="K7" t="s">
        <v>600</v>
      </c>
      <c r="M7" s="3" t="s">
        <v>1120</v>
      </c>
      <c r="N7" s="3" t="s">
        <v>1121</v>
      </c>
      <c r="O7" s="3" t="s">
        <v>2257</v>
      </c>
      <c r="P7" s="3" t="s">
        <v>2258</v>
      </c>
      <c r="Q7" t="s">
        <v>600</v>
      </c>
      <c r="S7" s="3" t="s">
        <v>1120</v>
      </c>
      <c r="T7" s="3" t="s">
        <v>1121</v>
      </c>
      <c r="U7" s="3" t="s">
        <v>2259</v>
      </c>
      <c r="V7" s="3" t="s">
        <v>2260</v>
      </c>
      <c r="W7" t="s">
        <v>600</v>
      </c>
      <c r="Y7" s="3" t="s">
        <v>1120</v>
      </c>
      <c r="Z7" s="3" t="s">
        <v>1121</v>
      </c>
      <c r="AA7" s="3" t="s">
        <v>2989</v>
      </c>
      <c r="AB7" s="3" t="s">
        <v>2990</v>
      </c>
      <c r="AC7" t="s">
        <v>600</v>
      </c>
      <c r="AE7" s="3" t="s">
        <v>1120</v>
      </c>
      <c r="AF7" s="3" t="s">
        <v>1121</v>
      </c>
      <c r="AG7" s="3" t="s">
        <v>2991</v>
      </c>
      <c r="AH7" s="3" t="s">
        <v>2992</v>
      </c>
      <c r="AI7" t="s">
        <v>600</v>
      </c>
    </row>
    <row r="8" spans="1:35" ht="15.6" x14ac:dyDescent="0.3">
      <c r="A8" s="2" t="s">
        <v>712</v>
      </c>
      <c r="B8" s="2" t="s">
        <v>713</v>
      </c>
      <c r="C8" s="2" t="s">
        <v>595</v>
      </c>
      <c r="D8" s="2">
        <v>7</v>
      </c>
      <c r="E8" s="2" t="s">
        <v>596</v>
      </c>
      <c r="G8" s="3" t="s">
        <v>1120</v>
      </c>
      <c r="H8" s="3" t="s">
        <v>1121</v>
      </c>
      <c r="I8" s="3" t="s">
        <v>714</v>
      </c>
      <c r="J8" s="3" t="s">
        <v>713</v>
      </c>
      <c r="K8" t="s">
        <v>600</v>
      </c>
    </row>
    <row r="9" spans="1:35" ht="15.6" x14ac:dyDescent="0.3">
      <c r="A9" s="2" t="s">
        <v>724</v>
      </c>
      <c r="B9" s="2" t="s">
        <v>725</v>
      </c>
      <c r="C9" s="2" t="s">
        <v>595</v>
      </c>
      <c r="D9" s="2">
        <v>2</v>
      </c>
      <c r="E9" s="2" t="s">
        <v>596</v>
      </c>
    </row>
    <row r="10" spans="1:35" ht="15.6" x14ac:dyDescent="0.3">
      <c r="A10" s="2" t="s">
        <v>3038</v>
      </c>
      <c r="B10" s="2" t="s">
        <v>3039</v>
      </c>
      <c r="C10" s="2" t="s">
        <v>595</v>
      </c>
      <c r="D10" s="2">
        <v>4</v>
      </c>
      <c r="E10" s="2" t="s">
        <v>596</v>
      </c>
    </row>
    <row r="11" spans="1:35" ht="15.6" x14ac:dyDescent="0.3">
      <c r="A11" s="2" t="s">
        <v>3040</v>
      </c>
      <c r="B11" s="2" t="s">
        <v>3041</v>
      </c>
      <c r="C11" s="2" t="s">
        <v>595</v>
      </c>
      <c r="D11" s="2">
        <v>8</v>
      </c>
      <c r="E11" s="2" t="s">
        <v>596</v>
      </c>
    </row>
    <row r="12" spans="1:35" ht="15.6" x14ac:dyDescent="0.3">
      <c r="A12" s="2" t="s">
        <v>3042</v>
      </c>
      <c r="B12" s="2" t="s">
        <v>3043</v>
      </c>
      <c r="C12" s="2" t="s">
        <v>595</v>
      </c>
      <c r="D12" s="2">
        <v>6</v>
      </c>
      <c r="E12" s="2" t="s">
        <v>596</v>
      </c>
    </row>
    <row r="13" spans="1:35" ht="15.6" x14ac:dyDescent="0.3">
      <c r="A13" s="2" t="s">
        <v>649</v>
      </c>
      <c r="B13" s="2" t="s">
        <v>600</v>
      </c>
      <c r="C13" s="2" t="s">
        <v>595</v>
      </c>
      <c r="D13" s="2">
        <v>7</v>
      </c>
      <c r="E13" s="2">
        <v>0</v>
      </c>
    </row>
  </sheetData>
  <phoneticPr fontId="5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3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6.875" bestFit="1" customWidth="1" collapsed="1"/>
    <col min="9" max="9" width="31.25" bestFit="1" customWidth="1" collapsed="1"/>
    <col min="10" max="10" width="19.75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7.75" bestFit="1" customWidth="1" collapsed="1"/>
    <col min="15" max="15" width="16.625" bestFit="1" customWidth="1" collapsed="1"/>
    <col min="16" max="16" width="17.75" bestFit="1" customWidth="1" collapsed="1"/>
  </cols>
  <sheetData>
    <row r="1" spans="1:11" ht="21.6" x14ac:dyDescent="0.3">
      <c r="A1" s="4" t="s">
        <v>197</v>
      </c>
      <c r="B1" s="4" t="s">
        <v>198</v>
      </c>
      <c r="C1" s="5" t="str">
        <f>HYPERLINK("#'目錄'!A1","回首頁")</f>
        <v>回首頁</v>
      </c>
    </row>
    <row r="2" spans="1:11" ht="15.6" x14ac:dyDescent="0.3">
      <c r="A2" s="2" t="s">
        <v>1162</v>
      </c>
      <c r="B2" s="2" t="s">
        <v>1163</v>
      </c>
      <c r="C2" s="2" t="s">
        <v>595</v>
      </c>
      <c r="D2" s="2">
        <v>1</v>
      </c>
      <c r="E2" s="2" t="s">
        <v>596</v>
      </c>
      <c r="G2" s="3" t="s">
        <v>1370</v>
      </c>
      <c r="H2" s="3" t="s">
        <v>1371</v>
      </c>
      <c r="I2" s="3" t="s">
        <v>1372</v>
      </c>
      <c r="J2" s="3" t="s">
        <v>1373</v>
      </c>
      <c r="K2" t="s">
        <v>600</v>
      </c>
    </row>
    <row r="3" spans="1:11" ht="15.6" x14ac:dyDescent="0.3">
      <c r="A3" s="2" t="s">
        <v>1164</v>
      </c>
      <c r="B3" s="2" t="s">
        <v>1165</v>
      </c>
      <c r="C3" s="2" t="s">
        <v>595</v>
      </c>
      <c r="D3" s="2">
        <v>2</v>
      </c>
      <c r="E3" s="2" t="s">
        <v>596</v>
      </c>
      <c r="G3" s="3" t="s">
        <v>1370</v>
      </c>
      <c r="H3" s="3" t="s">
        <v>1371</v>
      </c>
      <c r="I3" s="3" t="s">
        <v>1374</v>
      </c>
      <c r="J3" s="3" t="s">
        <v>1375</v>
      </c>
      <c r="K3" t="s">
        <v>600</v>
      </c>
    </row>
    <row r="4" spans="1:11" ht="15.6" x14ac:dyDescent="0.3">
      <c r="A4" s="2" t="s">
        <v>1166</v>
      </c>
      <c r="B4" s="2" t="s">
        <v>1167</v>
      </c>
      <c r="C4" s="2" t="s">
        <v>595</v>
      </c>
      <c r="D4" s="2">
        <v>7</v>
      </c>
      <c r="E4" s="2" t="s">
        <v>596</v>
      </c>
      <c r="G4" s="3" t="s">
        <v>1370</v>
      </c>
      <c r="H4" s="3" t="s">
        <v>1371</v>
      </c>
      <c r="I4" s="3" t="s">
        <v>1376</v>
      </c>
      <c r="J4" s="3" t="s">
        <v>1377</v>
      </c>
      <c r="K4" t="s">
        <v>600</v>
      </c>
    </row>
    <row r="5" spans="1:11" ht="15.6" x14ac:dyDescent="0.3">
      <c r="A5" s="2" t="s">
        <v>1378</v>
      </c>
      <c r="B5" s="2" t="s">
        <v>1379</v>
      </c>
      <c r="C5" s="2" t="s">
        <v>595</v>
      </c>
      <c r="D5" s="2">
        <v>2</v>
      </c>
      <c r="E5" s="2" t="s">
        <v>596</v>
      </c>
      <c r="G5" s="7" t="s">
        <v>1396</v>
      </c>
      <c r="H5" s="7" t="s">
        <v>1397</v>
      </c>
      <c r="I5" s="7" t="s">
        <v>4724</v>
      </c>
      <c r="J5" s="7" t="s">
        <v>4725</v>
      </c>
      <c r="K5" s="7" t="s">
        <v>605</v>
      </c>
    </row>
    <row r="6" spans="1:11" ht="15.6" x14ac:dyDescent="0.3">
      <c r="A6" s="2" t="s">
        <v>1142</v>
      </c>
      <c r="B6" s="2" t="s">
        <v>1143</v>
      </c>
      <c r="C6" s="2" t="s">
        <v>595</v>
      </c>
      <c r="D6" s="2">
        <v>11</v>
      </c>
      <c r="E6" s="2">
        <v>0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607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1402</v>
      </c>
      <c r="B9" s="2" t="s">
        <v>1403</v>
      </c>
      <c r="C9" s="2" t="s">
        <v>595</v>
      </c>
      <c r="D9" s="2">
        <v>1</v>
      </c>
      <c r="E9" s="2" t="s">
        <v>596</v>
      </c>
      <c r="G9" s="3" t="s">
        <v>1396</v>
      </c>
      <c r="H9" s="3" t="s">
        <v>1397</v>
      </c>
      <c r="I9" s="3" t="s">
        <v>1404</v>
      </c>
      <c r="J9" s="3" t="s">
        <v>1405</v>
      </c>
      <c r="K9" t="s">
        <v>600</v>
      </c>
    </row>
    <row r="10" spans="1:11" ht="15.6" x14ac:dyDescent="0.3">
      <c r="A10" s="2" t="s">
        <v>847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11" ht="15.6" x14ac:dyDescent="0.3">
      <c r="A11" s="2" t="s">
        <v>3044</v>
      </c>
      <c r="B11" s="2" t="s">
        <v>3045</v>
      </c>
      <c r="C11" s="2" t="s">
        <v>631</v>
      </c>
      <c r="D11" s="2">
        <v>10</v>
      </c>
      <c r="E11" s="2" t="s">
        <v>596</v>
      </c>
    </row>
    <row r="12" spans="1:11" ht="15.6" x14ac:dyDescent="0.3">
      <c r="A12" s="2" t="s">
        <v>3046</v>
      </c>
      <c r="B12" s="2" t="s">
        <v>3047</v>
      </c>
      <c r="C12" s="2" t="s">
        <v>631</v>
      </c>
      <c r="D12" s="2">
        <v>10</v>
      </c>
      <c r="E12" s="2" t="s">
        <v>596</v>
      </c>
      <c r="G12" s="3" t="s">
        <v>3048</v>
      </c>
      <c r="H12" s="3" t="s">
        <v>3049</v>
      </c>
      <c r="I12" s="3" t="s">
        <v>3050</v>
      </c>
      <c r="J12" s="3" t="s">
        <v>3051</v>
      </c>
      <c r="K12" t="s">
        <v>600</v>
      </c>
    </row>
    <row r="13" spans="1:11" ht="15.6" x14ac:dyDescent="0.3">
      <c r="A13" s="2" t="s">
        <v>3052</v>
      </c>
      <c r="B13" s="2" t="s">
        <v>3053</v>
      </c>
      <c r="C13" s="2" t="s">
        <v>631</v>
      </c>
      <c r="D13" s="2">
        <v>20</v>
      </c>
      <c r="E13" s="2" t="s">
        <v>596</v>
      </c>
      <c r="G13" s="3" t="s">
        <v>3048</v>
      </c>
      <c r="H13" s="3" t="s">
        <v>3049</v>
      </c>
      <c r="I13" s="3" t="s">
        <v>3054</v>
      </c>
      <c r="J13" s="3" t="s">
        <v>3055</v>
      </c>
      <c r="K13" t="s">
        <v>600</v>
      </c>
    </row>
    <row r="14" spans="1:11" ht="15.6" x14ac:dyDescent="0.3">
      <c r="A14" s="2" t="s">
        <v>3056</v>
      </c>
      <c r="B14" s="2" t="s">
        <v>3057</v>
      </c>
      <c r="C14" s="2" t="s">
        <v>631</v>
      </c>
      <c r="D14" s="2">
        <v>10</v>
      </c>
      <c r="E14" s="2" t="s">
        <v>596</v>
      </c>
      <c r="G14" s="3" t="s">
        <v>3048</v>
      </c>
      <c r="H14" s="3" t="s">
        <v>3049</v>
      </c>
      <c r="I14" s="3" t="s">
        <v>3058</v>
      </c>
      <c r="J14" s="3" t="s">
        <v>3057</v>
      </c>
      <c r="K14" t="s">
        <v>600</v>
      </c>
    </row>
    <row r="15" spans="1:11" ht="15.6" x14ac:dyDescent="0.3">
      <c r="A15" s="2" t="s">
        <v>3059</v>
      </c>
      <c r="B15" s="2" t="s">
        <v>3060</v>
      </c>
      <c r="C15" s="2" t="s">
        <v>631</v>
      </c>
      <c r="D15" s="2">
        <v>20</v>
      </c>
      <c r="E15" s="2" t="s">
        <v>596</v>
      </c>
      <c r="G15" s="3" t="s">
        <v>3048</v>
      </c>
      <c r="H15" s="3" t="s">
        <v>3049</v>
      </c>
      <c r="I15" s="3" t="s">
        <v>3061</v>
      </c>
      <c r="J15" s="3" t="s">
        <v>3062</v>
      </c>
      <c r="K15" t="s">
        <v>600</v>
      </c>
    </row>
    <row r="16" spans="1:11" ht="15.6" x14ac:dyDescent="0.3">
      <c r="A16" s="2" t="s">
        <v>3063</v>
      </c>
      <c r="B16" s="2" t="s">
        <v>3064</v>
      </c>
      <c r="C16" s="2" t="s">
        <v>631</v>
      </c>
      <c r="D16" s="2">
        <v>10</v>
      </c>
      <c r="E16" s="2" t="s">
        <v>596</v>
      </c>
      <c r="G16" s="3" t="s">
        <v>3048</v>
      </c>
      <c r="H16" s="3" t="s">
        <v>3049</v>
      </c>
      <c r="I16" s="3" t="s">
        <v>3065</v>
      </c>
      <c r="J16" s="3" t="s">
        <v>3064</v>
      </c>
      <c r="K16" t="s">
        <v>600</v>
      </c>
    </row>
    <row r="17" spans="1:17" ht="15.6" x14ac:dyDescent="0.3">
      <c r="A17" s="2" t="s">
        <v>3066</v>
      </c>
      <c r="B17" s="2" t="s">
        <v>3067</v>
      </c>
      <c r="C17" s="2" t="s">
        <v>631</v>
      </c>
      <c r="D17" s="2">
        <v>10</v>
      </c>
      <c r="E17" s="2" t="s">
        <v>596</v>
      </c>
      <c r="G17" s="3" t="s">
        <v>3048</v>
      </c>
      <c r="H17" s="3" t="s">
        <v>3049</v>
      </c>
      <c r="I17" s="3" t="s">
        <v>3068</v>
      </c>
      <c r="J17" s="3" t="s">
        <v>3067</v>
      </c>
      <c r="K17" t="s">
        <v>600</v>
      </c>
    </row>
    <row r="18" spans="1:17" ht="15.6" x14ac:dyDescent="0.3">
      <c r="A18" s="2" t="s">
        <v>3069</v>
      </c>
      <c r="B18" s="2" t="s">
        <v>3070</v>
      </c>
      <c r="C18" s="2" t="s">
        <v>595</v>
      </c>
      <c r="D18" s="2">
        <v>1</v>
      </c>
      <c r="E18" s="2" t="s">
        <v>596</v>
      </c>
      <c r="G18" s="3" t="s">
        <v>3048</v>
      </c>
      <c r="H18" s="3" t="s">
        <v>3049</v>
      </c>
      <c r="I18" s="3" t="s">
        <v>3071</v>
      </c>
      <c r="J18" s="3" t="s">
        <v>3070</v>
      </c>
      <c r="K18" t="s">
        <v>600</v>
      </c>
    </row>
    <row r="19" spans="1:17" ht="15.6" x14ac:dyDescent="0.3">
      <c r="A19" s="2" t="s">
        <v>3072</v>
      </c>
      <c r="B19" s="2" t="s">
        <v>3073</v>
      </c>
      <c r="C19" s="2" t="s">
        <v>595</v>
      </c>
      <c r="D19" s="2">
        <v>1</v>
      </c>
      <c r="E19" s="2" t="s">
        <v>596</v>
      </c>
      <c r="G19" s="3" t="s">
        <v>3048</v>
      </c>
      <c r="H19" s="3" t="s">
        <v>3049</v>
      </c>
      <c r="I19" s="3" t="s">
        <v>3074</v>
      </c>
      <c r="J19" s="3" t="s">
        <v>3073</v>
      </c>
      <c r="K19" t="s">
        <v>600</v>
      </c>
    </row>
    <row r="20" spans="1:17" ht="15.6" x14ac:dyDescent="0.3">
      <c r="A20" s="2" t="s">
        <v>3075</v>
      </c>
      <c r="B20" s="2" t="s">
        <v>3076</v>
      </c>
      <c r="C20" s="2" t="s">
        <v>595</v>
      </c>
      <c r="D20" s="2">
        <v>8</v>
      </c>
      <c r="E20" s="2" t="s">
        <v>596</v>
      </c>
      <c r="G20" s="3" t="s">
        <v>3048</v>
      </c>
      <c r="H20" s="3" t="s">
        <v>3049</v>
      </c>
      <c r="I20" s="3" t="s">
        <v>3077</v>
      </c>
      <c r="J20" s="3" t="s">
        <v>3076</v>
      </c>
      <c r="K20" t="s">
        <v>600</v>
      </c>
    </row>
    <row r="21" spans="1:17" ht="15.6" x14ac:dyDescent="0.3">
      <c r="A21" s="2" t="s">
        <v>3078</v>
      </c>
      <c r="B21" s="2" t="s">
        <v>3079</v>
      </c>
      <c r="C21" s="2" t="s">
        <v>595</v>
      </c>
      <c r="D21" s="2">
        <v>6</v>
      </c>
      <c r="E21" s="2" t="s">
        <v>596</v>
      </c>
      <c r="G21" s="3" t="s">
        <v>3048</v>
      </c>
      <c r="H21" s="3" t="s">
        <v>3049</v>
      </c>
      <c r="I21" s="3" t="s">
        <v>3080</v>
      </c>
      <c r="J21" s="3" t="s">
        <v>3079</v>
      </c>
      <c r="K21" t="s">
        <v>600</v>
      </c>
    </row>
    <row r="22" spans="1:17" ht="15.6" x14ac:dyDescent="0.3">
      <c r="A22" s="2" t="s">
        <v>3081</v>
      </c>
      <c r="B22" s="2" t="s">
        <v>3082</v>
      </c>
      <c r="C22" s="2" t="s">
        <v>595</v>
      </c>
      <c r="D22" s="2">
        <v>2</v>
      </c>
      <c r="E22" s="2" t="s">
        <v>596</v>
      </c>
      <c r="G22" s="3" t="s">
        <v>3048</v>
      </c>
      <c r="H22" s="3" t="s">
        <v>3049</v>
      </c>
      <c r="I22" s="3" t="s">
        <v>3083</v>
      </c>
      <c r="J22" s="3" t="s">
        <v>3082</v>
      </c>
      <c r="K22" t="s">
        <v>600</v>
      </c>
    </row>
    <row r="23" spans="1:17" ht="15.6" x14ac:dyDescent="0.3">
      <c r="A23" s="2" t="s">
        <v>3084</v>
      </c>
      <c r="B23" s="2" t="s">
        <v>3085</v>
      </c>
      <c r="C23" s="2" t="s">
        <v>631</v>
      </c>
      <c r="D23" s="2">
        <v>50</v>
      </c>
      <c r="E23" s="2" t="s">
        <v>596</v>
      </c>
      <c r="G23" s="3" t="s">
        <v>3048</v>
      </c>
      <c r="H23" s="3" t="s">
        <v>3049</v>
      </c>
      <c r="I23" s="3" t="s">
        <v>3086</v>
      </c>
      <c r="J23" s="3" t="s">
        <v>3085</v>
      </c>
      <c r="K23" t="s">
        <v>600</v>
      </c>
    </row>
    <row r="24" spans="1:17" ht="15.6" x14ac:dyDescent="0.3">
      <c r="A24" s="2" t="s">
        <v>3087</v>
      </c>
      <c r="B24" s="2" t="s">
        <v>3088</v>
      </c>
      <c r="C24" s="2" t="s">
        <v>595</v>
      </c>
      <c r="D24" s="2">
        <v>2</v>
      </c>
      <c r="E24" s="2" t="s">
        <v>596</v>
      </c>
      <c r="G24" s="3" t="s">
        <v>3048</v>
      </c>
      <c r="H24" s="3" t="s">
        <v>3049</v>
      </c>
      <c r="I24" s="3" t="s">
        <v>3089</v>
      </c>
      <c r="J24" s="3" t="s">
        <v>3090</v>
      </c>
      <c r="K24" t="s">
        <v>600</v>
      </c>
    </row>
    <row r="25" spans="1:17" ht="15.6" x14ac:dyDescent="0.3">
      <c r="A25" s="2" t="s">
        <v>3091</v>
      </c>
      <c r="B25" s="2" t="s">
        <v>3092</v>
      </c>
      <c r="C25" s="2" t="s">
        <v>595</v>
      </c>
      <c r="D25" s="2">
        <v>11</v>
      </c>
      <c r="E25" s="2" t="s">
        <v>596</v>
      </c>
    </row>
    <row r="26" spans="1:17" ht="15.6" x14ac:dyDescent="0.3">
      <c r="A26" s="2" t="s">
        <v>3093</v>
      </c>
      <c r="B26" s="2" t="s">
        <v>3094</v>
      </c>
      <c r="C26" s="2" t="s">
        <v>631</v>
      </c>
      <c r="D26" s="2">
        <v>12</v>
      </c>
      <c r="E26" s="2" t="s">
        <v>596</v>
      </c>
    </row>
    <row r="27" spans="1:17" ht="15.6" x14ac:dyDescent="0.3">
      <c r="A27" s="2" t="s">
        <v>3095</v>
      </c>
      <c r="B27" s="2" t="s">
        <v>3096</v>
      </c>
      <c r="C27" s="2" t="s">
        <v>631</v>
      </c>
      <c r="D27" s="2">
        <v>20</v>
      </c>
      <c r="E27" s="2" t="s">
        <v>596</v>
      </c>
    </row>
    <row r="28" spans="1:17" ht="15.6" x14ac:dyDescent="0.3">
      <c r="A28" s="2" t="s">
        <v>3097</v>
      </c>
      <c r="B28" s="2" t="s">
        <v>3098</v>
      </c>
      <c r="C28" s="2" t="s">
        <v>595</v>
      </c>
      <c r="D28" s="2">
        <v>3</v>
      </c>
      <c r="E28" s="2" t="s">
        <v>596</v>
      </c>
      <c r="G28" s="3" t="s">
        <v>3048</v>
      </c>
      <c r="H28" s="3" t="s">
        <v>3049</v>
      </c>
      <c r="I28" s="3" t="s">
        <v>3099</v>
      </c>
      <c r="J28" s="3" t="s">
        <v>3100</v>
      </c>
      <c r="K28" t="s">
        <v>600</v>
      </c>
    </row>
    <row r="29" spans="1:17" ht="15.6" x14ac:dyDescent="0.3">
      <c r="A29" s="2" t="s">
        <v>3101</v>
      </c>
      <c r="B29" s="2" t="s">
        <v>3102</v>
      </c>
      <c r="C29" s="2" t="s">
        <v>595</v>
      </c>
      <c r="D29" s="2">
        <v>11</v>
      </c>
      <c r="E29" s="2" t="s">
        <v>596</v>
      </c>
      <c r="G29" s="3" t="s">
        <v>1396</v>
      </c>
      <c r="H29" s="3" t="s">
        <v>1397</v>
      </c>
      <c r="I29" s="3" t="s">
        <v>1398</v>
      </c>
      <c r="J29" s="3" t="s">
        <v>1399</v>
      </c>
      <c r="K29" t="s">
        <v>600</v>
      </c>
      <c r="M29" s="3" t="s">
        <v>3048</v>
      </c>
      <c r="N29" s="3" t="s">
        <v>3049</v>
      </c>
      <c r="O29" s="3" t="s">
        <v>1400</v>
      </c>
      <c r="P29" s="3" t="s">
        <v>3102</v>
      </c>
      <c r="Q29" t="s">
        <v>600</v>
      </c>
    </row>
    <row r="30" spans="1:17" ht="15.6" x14ac:dyDescent="0.3">
      <c r="A30" s="2" t="s">
        <v>3103</v>
      </c>
      <c r="B30" s="2" t="s">
        <v>800</v>
      </c>
      <c r="C30" s="2" t="s">
        <v>631</v>
      </c>
      <c r="D30" s="2">
        <v>10</v>
      </c>
      <c r="E30" s="2" t="s">
        <v>596</v>
      </c>
      <c r="G30" s="3" t="s">
        <v>3048</v>
      </c>
      <c r="H30" s="3" t="s">
        <v>3049</v>
      </c>
      <c r="I30" s="3" t="s">
        <v>3104</v>
      </c>
      <c r="J30" s="3" t="s">
        <v>800</v>
      </c>
      <c r="K30" s="3" t="s">
        <v>605</v>
      </c>
    </row>
    <row r="31" spans="1:17" ht="15.6" x14ac:dyDescent="0.3">
      <c r="A31" s="2" t="s">
        <v>3105</v>
      </c>
      <c r="B31" s="2" t="s">
        <v>3106</v>
      </c>
      <c r="C31" s="2" t="s">
        <v>631</v>
      </c>
      <c r="D31" s="2">
        <v>20</v>
      </c>
      <c r="E31" s="2" t="s">
        <v>596</v>
      </c>
      <c r="G31" s="3" t="s">
        <v>3048</v>
      </c>
      <c r="H31" s="3" t="s">
        <v>3049</v>
      </c>
      <c r="I31" s="3" t="s">
        <v>1615</v>
      </c>
      <c r="J31" s="3" t="s">
        <v>3106</v>
      </c>
      <c r="K31" t="s">
        <v>600</v>
      </c>
    </row>
    <row r="32" spans="1:17" ht="15.6" x14ac:dyDescent="0.3">
      <c r="A32" s="2" t="s">
        <v>3107</v>
      </c>
      <c r="B32" s="2" t="s">
        <v>3108</v>
      </c>
      <c r="C32" s="2" t="s">
        <v>631</v>
      </c>
      <c r="D32" s="2">
        <v>20</v>
      </c>
      <c r="E32" s="2" t="s">
        <v>596</v>
      </c>
      <c r="G32" s="3" t="s">
        <v>3048</v>
      </c>
      <c r="H32" s="3" t="s">
        <v>3049</v>
      </c>
      <c r="I32" s="3" t="s">
        <v>3109</v>
      </c>
      <c r="J32" s="3" t="s">
        <v>3108</v>
      </c>
      <c r="K32" t="s">
        <v>600</v>
      </c>
    </row>
    <row r="33" spans="1:11" ht="15.6" x14ac:dyDescent="0.3">
      <c r="A33" s="2" t="s">
        <v>3110</v>
      </c>
      <c r="B33" s="2" t="s">
        <v>3111</v>
      </c>
      <c r="C33" s="2" t="s">
        <v>595</v>
      </c>
      <c r="D33" s="2">
        <v>8</v>
      </c>
      <c r="E33" s="2" t="s">
        <v>596</v>
      </c>
      <c r="G33" s="3" t="s">
        <v>3048</v>
      </c>
      <c r="H33" s="3" t="s">
        <v>3049</v>
      </c>
      <c r="I33" s="3" t="s">
        <v>3112</v>
      </c>
      <c r="J33" s="3" t="s">
        <v>3111</v>
      </c>
      <c r="K33" t="s">
        <v>600</v>
      </c>
    </row>
    <row r="34" spans="1:11" ht="15.6" x14ac:dyDescent="0.3">
      <c r="A34" s="2" t="s">
        <v>3113</v>
      </c>
      <c r="B34" s="2" t="s">
        <v>3114</v>
      </c>
      <c r="C34" s="2" t="s">
        <v>595</v>
      </c>
      <c r="D34" s="2">
        <v>8</v>
      </c>
      <c r="E34" s="2" t="s">
        <v>596</v>
      </c>
      <c r="G34" s="3" t="s">
        <v>3048</v>
      </c>
      <c r="H34" s="3" t="s">
        <v>3049</v>
      </c>
      <c r="I34" s="3" t="s">
        <v>3115</v>
      </c>
      <c r="J34" s="3" t="s">
        <v>3114</v>
      </c>
      <c r="K34" t="s">
        <v>600</v>
      </c>
    </row>
    <row r="35" spans="1:11" ht="15.6" x14ac:dyDescent="0.3">
      <c r="A35" s="2" t="s">
        <v>3116</v>
      </c>
      <c r="B35" s="2" t="s">
        <v>3117</v>
      </c>
      <c r="C35" s="2" t="s">
        <v>595</v>
      </c>
      <c r="D35" s="2">
        <v>8</v>
      </c>
      <c r="E35" s="2" t="s">
        <v>596</v>
      </c>
      <c r="G35" s="3" t="s">
        <v>3048</v>
      </c>
      <c r="H35" s="3" t="s">
        <v>3049</v>
      </c>
      <c r="I35" s="3" t="s">
        <v>3118</v>
      </c>
      <c r="J35" s="3" t="s">
        <v>3117</v>
      </c>
      <c r="K35" t="s">
        <v>600</v>
      </c>
    </row>
    <row r="36" spans="1:11" ht="15.6" x14ac:dyDescent="0.3">
      <c r="A36" s="2" t="s">
        <v>3119</v>
      </c>
      <c r="B36" s="2" t="s">
        <v>3120</v>
      </c>
      <c r="C36" s="2" t="s">
        <v>631</v>
      </c>
      <c r="D36" s="2">
        <v>60</v>
      </c>
      <c r="E36" s="2" t="s">
        <v>596</v>
      </c>
      <c r="G36" s="3" t="s">
        <v>3048</v>
      </c>
      <c r="H36" s="3" t="s">
        <v>3049</v>
      </c>
      <c r="I36" s="3" t="s">
        <v>3121</v>
      </c>
      <c r="J36" s="3" t="s">
        <v>3120</v>
      </c>
      <c r="K36" t="s">
        <v>600</v>
      </c>
    </row>
    <row r="37" spans="1:11" ht="15.6" x14ac:dyDescent="0.3">
      <c r="A37" s="2" t="s">
        <v>1406</v>
      </c>
      <c r="B37" s="2" t="s">
        <v>1407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1408</v>
      </c>
      <c r="B38" s="2" t="s">
        <v>928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649</v>
      </c>
      <c r="B39" s="2" t="s">
        <v>600</v>
      </c>
      <c r="C39" s="2" t="s">
        <v>595</v>
      </c>
      <c r="D39" s="2">
        <v>7</v>
      </c>
      <c r="E39" s="2">
        <v>0</v>
      </c>
    </row>
  </sheetData>
  <phoneticPr fontId="5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9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199</v>
      </c>
      <c r="B1" s="4" t="s">
        <v>200</v>
      </c>
      <c r="C1" s="5" t="str">
        <f>HYPERLINK("#'目錄'!A1","回首頁")</f>
        <v>回首頁</v>
      </c>
    </row>
    <row r="2" spans="1:5" ht="15.6" x14ac:dyDescent="0.3">
      <c r="A2" s="2" t="s">
        <v>2760</v>
      </c>
      <c r="B2" s="2" t="s">
        <v>3122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2764</v>
      </c>
      <c r="B3" s="2" t="s">
        <v>3123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2766</v>
      </c>
      <c r="B4" s="2" t="s">
        <v>3124</v>
      </c>
      <c r="C4" s="2" t="s">
        <v>631</v>
      </c>
      <c r="D4" s="2">
        <v>60</v>
      </c>
      <c r="E4" s="2" t="s">
        <v>596</v>
      </c>
    </row>
    <row r="5" spans="1:5" ht="15.6" x14ac:dyDescent="0.3">
      <c r="A5" s="2" t="s">
        <v>3125</v>
      </c>
      <c r="B5" s="2" t="s">
        <v>3126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3127</v>
      </c>
      <c r="B6" s="2" t="s">
        <v>3128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3129</v>
      </c>
      <c r="B7" s="2" t="s">
        <v>3009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3130</v>
      </c>
      <c r="B8" s="2" t="s">
        <v>3131</v>
      </c>
      <c r="C8" s="2" t="s">
        <v>631</v>
      </c>
      <c r="D8" s="2">
        <v>7</v>
      </c>
      <c r="E8" s="2" t="s">
        <v>596</v>
      </c>
    </row>
    <row r="9" spans="1:5" ht="15.6" x14ac:dyDescent="0.3">
      <c r="A9" s="2" t="s">
        <v>3132</v>
      </c>
      <c r="B9" s="2" t="s">
        <v>3133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3134</v>
      </c>
      <c r="B10" s="2" t="s">
        <v>3135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K7"/>
  <sheetViews>
    <sheetView workbookViewId="0">
      <selection activeCell="G6" sqref="G6:J6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13.25" bestFit="1" customWidth="1" collapsed="1"/>
    <col min="9" max="9" width="12.5" bestFit="1" customWidth="1" collapsed="1"/>
    <col min="10" max="10" width="8.625" bestFit="1" customWidth="1" collapsed="1"/>
  </cols>
  <sheetData>
    <row r="1" spans="1:11" ht="21.6" x14ac:dyDescent="0.3">
      <c r="A1" s="4" t="s">
        <v>201</v>
      </c>
      <c r="B1" s="4" t="s">
        <v>202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1668</v>
      </c>
      <c r="B6" s="2" t="s">
        <v>3136</v>
      </c>
      <c r="C6" s="2" t="s">
        <v>631</v>
      </c>
      <c r="D6" s="2">
        <v>40</v>
      </c>
      <c r="E6" s="2" t="s">
        <v>596</v>
      </c>
      <c r="G6" s="3" t="s">
        <v>923</v>
      </c>
      <c r="H6" s="3" t="s">
        <v>924</v>
      </c>
      <c r="I6" s="3" t="s">
        <v>3121</v>
      </c>
      <c r="J6" s="3" t="s">
        <v>3136</v>
      </c>
      <c r="K6" t="s">
        <v>600</v>
      </c>
    </row>
    <row r="7" spans="1:11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J29"/>
  <sheetViews>
    <sheetView tabSelected="1" workbookViewId="0">
      <selection activeCell="F13" sqref="F13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7" max="7" width="15.375" bestFit="1" customWidth="1"/>
    <col min="8" max="8" width="14.625" bestFit="1" customWidth="1"/>
    <col min="9" max="9" width="21.625" bestFit="1" customWidth="1"/>
    <col min="10" max="10" width="17.5" bestFit="1" customWidth="1"/>
  </cols>
  <sheetData>
    <row r="1" spans="1:10" ht="21.6" x14ac:dyDescent="0.3">
      <c r="A1" s="4" t="s">
        <v>203</v>
      </c>
      <c r="B1" s="4" t="s">
        <v>204</v>
      </c>
      <c r="C1" s="5" t="str">
        <f>HYPERLINK("#'目錄'!A1","回首頁")</f>
        <v>回首頁</v>
      </c>
    </row>
    <row r="2" spans="1:10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  <c r="G2" s="3" t="s">
        <v>4799</v>
      </c>
      <c r="H2" s="3" t="s">
        <v>4800</v>
      </c>
      <c r="I2" s="3" t="s">
        <v>4801</v>
      </c>
      <c r="J2" s="3" t="s">
        <v>4802</v>
      </c>
    </row>
    <row r="3" spans="1:10" ht="15.6" x14ac:dyDescent="0.3">
      <c r="A3" s="2" t="s">
        <v>3137</v>
      </c>
      <c r="B3" s="2" t="s">
        <v>3138</v>
      </c>
      <c r="C3" s="2" t="s">
        <v>631</v>
      </c>
      <c r="D3" s="2">
        <v>3</v>
      </c>
      <c r="E3" s="2" t="s">
        <v>596</v>
      </c>
      <c r="G3" s="3" t="s">
        <v>4799</v>
      </c>
      <c r="H3" s="3" t="s">
        <v>4800</v>
      </c>
      <c r="I3" s="3" t="s">
        <v>4803</v>
      </c>
      <c r="J3" s="3" t="s">
        <v>4804</v>
      </c>
    </row>
    <row r="4" spans="1:10" ht="15.6" x14ac:dyDescent="0.3">
      <c r="A4" s="2" t="s">
        <v>3139</v>
      </c>
      <c r="B4" s="2" t="s">
        <v>2554</v>
      </c>
      <c r="C4" s="2" t="s">
        <v>631</v>
      </c>
      <c r="D4" s="2">
        <v>20</v>
      </c>
      <c r="E4" s="2" t="s">
        <v>596</v>
      </c>
      <c r="G4" s="3" t="s">
        <v>4799</v>
      </c>
      <c r="H4" s="3" t="s">
        <v>4800</v>
      </c>
      <c r="I4" s="3" t="s">
        <v>4805</v>
      </c>
      <c r="J4" s="3" t="s">
        <v>4806</v>
      </c>
    </row>
    <row r="5" spans="1:10" ht="15.6" x14ac:dyDescent="0.3">
      <c r="A5" s="2" t="s">
        <v>3140</v>
      </c>
      <c r="B5" s="2" t="s">
        <v>3141</v>
      </c>
      <c r="C5" s="2" t="s">
        <v>631</v>
      </c>
      <c r="D5" s="2">
        <v>20</v>
      </c>
      <c r="E5" s="2" t="s">
        <v>596</v>
      </c>
      <c r="G5" s="3" t="s">
        <v>4799</v>
      </c>
      <c r="H5" s="3" t="s">
        <v>4800</v>
      </c>
      <c r="I5" s="3" t="s">
        <v>4807</v>
      </c>
      <c r="J5" s="3" t="s">
        <v>4808</v>
      </c>
    </row>
    <row r="6" spans="1:10" ht="15.6" x14ac:dyDescent="0.3">
      <c r="A6" s="2" t="s">
        <v>3142</v>
      </c>
      <c r="B6" s="2" t="s">
        <v>3143</v>
      </c>
      <c r="C6" s="2" t="s">
        <v>631</v>
      </c>
      <c r="D6" s="2">
        <v>3</v>
      </c>
      <c r="E6" s="2" t="s">
        <v>596</v>
      </c>
      <c r="G6" s="3" t="s">
        <v>4799</v>
      </c>
      <c r="H6" s="3" t="s">
        <v>4800</v>
      </c>
      <c r="I6" s="3" t="s">
        <v>4809</v>
      </c>
      <c r="J6" s="3" t="s">
        <v>4810</v>
      </c>
    </row>
    <row r="7" spans="1:10" ht="15.6" x14ac:dyDescent="0.3">
      <c r="A7" s="2" t="s">
        <v>3144</v>
      </c>
      <c r="B7" s="2" t="s">
        <v>3145</v>
      </c>
      <c r="C7" s="2" t="s">
        <v>595</v>
      </c>
      <c r="D7" s="2">
        <v>8</v>
      </c>
      <c r="E7" s="2" t="s">
        <v>596</v>
      </c>
      <c r="G7" s="3" t="s">
        <v>4799</v>
      </c>
      <c r="H7" s="3" t="s">
        <v>4800</v>
      </c>
      <c r="I7" s="3" t="s">
        <v>4811</v>
      </c>
      <c r="J7" s="3" t="s">
        <v>4812</v>
      </c>
    </row>
    <row r="8" spans="1:10" ht="15.6" x14ac:dyDescent="0.3">
      <c r="A8" s="2" t="s">
        <v>3146</v>
      </c>
      <c r="B8" s="2" t="s">
        <v>3147</v>
      </c>
      <c r="C8" s="2" t="s">
        <v>631</v>
      </c>
      <c r="D8" s="2">
        <v>60</v>
      </c>
      <c r="E8" s="2" t="s">
        <v>596</v>
      </c>
      <c r="G8" s="3" t="s">
        <v>4799</v>
      </c>
      <c r="H8" s="3" t="s">
        <v>4800</v>
      </c>
      <c r="I8" s="3" t="s">
        <v>4813</v>
      </c>
      <c r="J8" s="3" t="s">
        <v>4814</v>
      </c>
    </row>
    <row r="9" spans="1:10" ht="15.6" x14ac:dyDescent="0.3">
      <c r="A9" s="2" t="s">
        <v>3148</v>
      </c>
      <c r="B9" s="2" t="s">
        <v>3149</v>
      </c>
      <c r="C9" s="2" t="s">
        <v>631</v>
      </c>
      <c r="D9" s="2">
        <v>60</v>
      </c>
      <c r="E9" s="2" t="s">
        <v>596</v>
      </c>
      <c r="G9" s="3" t="s">
        <v>4799</v>
      </c>
      <c r="H9" s="3" t="s">
        <v>4800</v>
      </c>
      <c r="I9" s="3" t="s">
        <v>4815</v>
      </c>
      <c r="J9" s="3" t="s">
        <v>4816</v>
      </c>
    </row>
    <row r="10" spans="1:10" ht="15.6" x14ac:dyDescent="0.3">
      <c r="A10" s="2" t="s">
        <v>3150</v>
      </c>
      <c r="B10" s="2" t="s">
        <v>3151</v>
      </c>
      <c r="C10" s="2" t="s">
        <v>631</v>
      </c>
      <c r="D10" s="2">
        <v>20</v>
      </c>
      <c r="E10" s="2" t="s">
        <v>596</v>
      </c>
      <c r="G10" s="3" t="s">
        <v>4799</v>
      </c>
      <c r="H10" s="3" t="s">
        <v>4800</v>
      </c>
      <c r="I10" s="3" t="s">
        <v>4817</v>
      </c>
      <c r="J10" s="3" t="s">
        <v>4818</v>
      </c>
    </row>
    <row r="11" spans="1:10" ht="15.6" x14ac:dyDescent="0.3">
      <c r="A11" s="2" t="s">
        <v>3152</v>
      </c>
      <c r="B11" s="2" t="s">
        <v>3153</v>
      </c>
      <c r="C11" s="2" t="s">
        <v>595</v>
      </c>
      <c r="D11" s="2">
        <v>8</v>
      </c>
      <c r="E11" s="2" t="s">
        <v>596</v>
      </c>
      <c r="G11" s="3" t="s">
        <v>4799</v>
      </c>
      <c r="H11" s="3" t="s">
        <v>4800</v>
      </c>
      <c r="I11" s="3" t="s">
        <v>4819</v>
      </c>
      <c r="J11" s="3" t="s">
        <v>4820</v>
      </c>
    </row>
    <row r="12" spans="1:10" ht="15.6" x14ac:dyDescent="0.3">
      <c r="A12" s="2" t="s">
        <v>3154</v>
      </c>
      <c r="B12" s="2" t="s">
        <v>3155</v>
      </c>
      <c r="C12" s="2" t="s">
        <v>595</v>
      </c>
      <c r="D12" s="2">
        <v>8</v>
      </c>
      <c r="E12" s="2" t="s">
        <v>596</v>
      </c>
      <c r="G12" s="3" t="s">
        <v>4799</v>
      </c>
      <c r="H12" s="3" t="s">
        <v>4800</v>
      </c>
      <c r="I12" s="3" t="s">
        <v>4821</v>
      </c>
      <c r="J12" s="3" t="s">
        <v>4822</v>
      </c>
    </row>
    <row r="13" spans="1:10" ht="15.6" x14ac:dyDescent="0.3">
      <c r="A13" s="2" t="s">
        <v>3156</v>
      </c>
      <c r="B13" s="2" t="s">
        <v>3157</v>
      </c>
      <c r="C13" s="2" t="s">
        <v>631</v>
      </c>
      <c r="D13" s="2">
        <v>4</v>
      </c>
      <c r="E13" s="2" t="s">
        <v>596</v>
      </c>
      <c r="G13" s="3" t="s">
        <v>4799</v>
      </c>
      <c r="H13" s="3" t="s">
        <v>4800</v>
      </c>
      <c r="I13" s="3" t="s">
        <v>4823</v>
      </c>
      <c r="J13" s="3" t="s">
        <v>4824</v>
      </c>
    </row>
    <row r="14" spans="1:10" ht="15.6" x14ac:dyDescent="0.3">
      <c r="A14" s="2" t="s">
        <v>3158</v>
      </c>
      <c r="B14" s="2" t="s">
        <v>3159</v>
      </c>
      <c r="C14" s="2" t="s">
        <v>595</v>
      </c>
      <c r="D14" s="2">
        <v>11</v>
      </c>
      <c r="E14" s="2" t="s">
        <v>596</v>
      </c>
      <c r="G14" s="3" t="s">
        <v>4799</v>
      </c>
      <c r="H14" s="3" t="s">
        <v>4800</v>
      </c>
      <c r="I14" s="3" t="s">
        <v>4825</v>
      </c>
      <c r="J14" s="3" t="s">
        <v>4826</v>
      </c>
    </row>
    <row r="15" spans="1:10" ht="15.6" x14ac:dyDescent="0.3">
      <c r="A15" s="2" t="s">
        <v>3160</v>
      </c>
      <c r="B15" s="2" t="s">
        <v>3161</v>
      </c>
      <c r="C15" s="2" t="s">
        <v>595</v>
      </c>
      <c r="D15" s="2">
        <v>5</v>
      </c>
      <c r="E15" s="2">
        <v>2</v>
      </c>
      <c r="G15" s="3" t="s">
        <v>4799</v>
      </c>
      <c r="H15" s="3" t="s">
        <v>4800</v>
      </c>
      <c r="I15" s="3" t="s">
        <v>4827</v>
      </c>
      <c r="J15" s="3" t="s">
        <v>4828</v>
      </c>
    </row>
    <row r="16" spans="1:10" ht="15.6" x14ac:dyDescent="0.3">
      <c r="A16" s="2" t="s">
        <v>3162</v>
      </c>
      <c r="B16" s="2" t="s">
        <v>3163</v>
      </c>
      <c r="C16" s="2" t="s">
        <v>595</v>
      </c>
      <c r="D16" s="2">
        <v>11</v>
      </c>
      <c r="E16" s="2" t="s">
        <v>596</v>
      </c>
      <c r="G16" s="3" t="s">
        <v>4799</v>
      </c>
      <c r="H16" s="3" t="s">
        <v>4800</v>
      </c>
      <c r="I16" s="3" t="s">
        <v>4829</v>
      </c>
      <c r="J16" s="3" t="s">
        <v>4830</v>
      </c>
    </row>
    <row r="17" spans="1:10" ht="15.6" x14ac:dyDescent="0.3">
      <c r="A17" s="2" t="s">
        <v>3164</v>
      </c>
      <c r="B17" s="2" t="s">
        <v>3165</v>
      </c>
      <c r="C17" s="2" t="s">
        <v>595</v>
      </c>
      <c r="D17" s="2">
        <v>11</v>
      </c>
      <c r="E17" s="2" t="s">
        <v>596</v>
      </c>
      <c r="G17" s="3" t="s">
        <v>4799</v>
      </c>
      <c r="H17" s="3" t="s">
        <v>4800</v>
      </c>
      <c r="I17" s="3" t="s">
        <v>4831</v>
      </c>
      <c r="J17" s="3" t="s">
        <v>4832</v>
      </c>
    </row>
    <row r="18" spans="1:10" ht="15.6" x14ac:dyDescent="0.3">
      <c r="A18" s="2" t="s">
        <v>3166</v>
      </c>
      <c r="B18" s="2" t="s">
        <v>3167</v>
      </c>
      <c r="C18" s="2" t="s">
        <v>595</v>
      </c>
      <c r="D18" s="2">
        <v>11</v>
      </c>
      <c r="E18" s="2" t="s">
        <v>596</v>
      </c>
      <c r="G18" s="3" t="s">
        <v>4799</v>
      </c>
      <c r="H18" s="3" t="s">
        <v>4800</v>
      </c>
      <c r="I18" s="3" t="s">
        <v>4833</v>
      </c>
      <c r="J18" s="3" t="s">
        <v>4834</v>
      </c>
    </row>
    <row r="19" spans="1:10" ht="15.6" x14ac:dyDescent="0.3">
      <c r="A19" s="2" t="s">
        <v>3168</v>
      </c>
      <c r="B19" s="2" t="s">
        <v>3169</v>
      </c>
      <c r="C19" s="2" t="s">
        <v>631</v>
      </c>
      <c r="D19" s="2">
        <v>14</v>
      </c>
      <c r="E19" s="2" t="s">
        <v>596</v>
      </c>
      <c r="G19" s="3" t="s">
        <v>4799</v>
      </c>
      <c r="H19" s="3" t="s">
        <v>4800</v>
      </c>
      <c r="I19" s="3" t="s">
        <v>4835</v>
      </c>
      <c r="J19" s="3" t="s">
        <v>4836</v>
      </c>
    </row>
    <row r="20" spans="1:10" ht="15.6" x14ac:dyDescent="0.3">
      <c r="A20" s="2" t="s">
        <v>3170</v>
      </c>
      <c r="B20" s="2" t="s">
        <v>3171</v>
      </c>
      <c r="C20" s="2" t="s">
        <v>595</v>
      </c>
      <c r="D20" s="2">
        <v>8</v>
      </c>
      <c r="E20" s="2" t="s">
        <v>596</v>
      </c>
      <c r="G20" s="3" t="s">
        <v>4799</v>
      </c>
      <c r="H20" s="3" t="s">
        <v>4800</v>
      </c>
      <c r="I20" s="3" t="s">
        <v>4837</v>
      </c>
      <c r="J20" s="3" t="s">
        <v>4838</v>
      </c>
    </row>
    <row r="21" spans="1:10" ht="15.6" x14ac:dyDescent="0.3">
      <c r="A21" s="2" t="s">
        <v>3172</v>
      </c>
      <c r="B21" s="2" t="s">
        <v>3173</v>
      </c>
      <c r="C21" s="2" t="s">
        <v>595</v>
      </c>
      <c r="D21" s="2">
        <v>8</v>
      </c>
      <c r="E21" s="2" t="s">
        <v>596</v>
      </c>
      <c r="G21" s="3" t="s">
        <v>4799</v>
      </c>
      <c r="H21" s="3" t="s">
        <v>4800</v>
      </c>
      <c r="I21" s="3" t="s">
        <v>4839</v>
      </c>
      <c r="J21" s="3" t="s">
        <v>4840</v>
      </c>
    </row>
    <row r="22" spans="1:10" ht="15.6" x14ac:dyDescent="0.3">
      <c r="A22" s="2" t="s">
        <v>593</v>
      </c>
      <c r="B22" s="2" t="s">
        <v>748</v>
      </c>
      <c r="C22" s="2" t="s">
        <v>595</v>
      </c>
      <c r="D22" s="2">
        <v>7</v>
      </c>
      <c r="E22" s="2" t="s">
        <v>596</v>
      </c>
      <c r="G22" s="3" t="s">
        <v>4799</v>
      </c>
      <c r="H22" s="3" t="s">
        <v>4800</v>
      </c>
      <c r="I22" s="3" t="s">
        <v>4841</v>
      </c>
      <c r="J22" s="3" t="s">
        <v>4842</v>
      </c>
    </row>
    <row r="23" spans="1:10" ht="15.6" x14ac:dyDescent="0.3">
      <c r="A23" s="2" t="s">
        <v>606</v>
      </c>
      <c r="B23" s="2" t="s">
        <v>2644</v>
      </c>
      <c r="C23" s="2" t="s">
        <v>595</v>
      </c>
      <c r="D23" s="2">
        <v>3</v>
      </c>
      <c r="E23" s="2" t="s">
        <v>596</v>
      </c>
      <c r="G23" s="3" t="s">
        <v>4799</v>
      </c>
      <c r="H23" s="3" t="s">
        <v>4800</v>
      </c>
      <c r="I23" s="3" t="s">
        <v>4843</v>
      </c>
      <c r="J23" s="3" t="s">
        <v>4844</v>
      </c>
    </row>
    <row r="24" spans="1:10" ht="15.6" x14ac:dyDescent="0.3">
      <c r="A24" s="2" t="s">
        <v>1315</v>
      </c>
      <c r="B24" s="2" t="s">
        <v>3174</v>
      </c>
      <c r="C24" s="2" t="s">
        <v>631</v>
      </c>
      <c r="D24" s="2">
        <v>6</v>
      </c>
      <c r="E24" s="2" t="s">
        <v>596</v>
      </c>
      <c r="G24" s="3" t="s">
        <v>4799</v>
      </c>
      <c r="H24" s="3" t="s">
        <v>4800</v>
      </c>
      <c r="I24" s="3" t="s">
        <v>4845</v>
      </c>
      <c r="J24" s="3" t="s">
        <v>4846</v>
      </c>
    </row>
    <row r="25" spans="1:10" ht="15.6" x14ac:dyDescent="0.3">
      <c r="A25" s="2" t="s">
        <v>847</v>
      </c>
      <c r="B25" s="2" t="s">
        <v>2980</v>
      </c>
      <c r="C25" s="2" t="s">
        <v>631</v>
      </c>
      <c r="D25" s="2">
        <v>10</v>
      </c>
      <c r="E25" s="2" t="s">
        <v>596</v>
      </c>
      <c r="G25" s="3" t="s">
        <v>4799</v>
      </c>
      <c r="H25" s="3" t="s">
        <v>4800</v>
      </c>
      <c r="I25" s="3" t="s">
        <v>4847</v>
      </c>
      <c r="J25" s="3" t="s">
        <v>4848</v>
      </c>
    </row>
    <row r="26" spans="1:10" ht="15.6" x14ac:dyDescent="0.3">
      <c r="A26" s="2" t="s">
        <v>761</v>
      </c>
      <c r="B26" s="2" t="s">
        <v>762</v>
      </c>
      <c r="C26" s="2" t="s">
        <v>631</v>
      </c>
      <c r="D26" s="2">
        <v>12</v>
      </c>
      <c r="E26" s="2" t="s">
        <v>596</v>
      </c>
      <c r="G26" s="3" t="s">
        <v>4799</v>
      </c>
      <c r="H26" s="3" t="s">
        <v>4800</v>
      </c>
      <c r="I26" s="3" t="s">
        <v>4849</v>
      </c>
      <c r="J26" s="3" t="s">
        <v>4850</v>
      </c>
    </row>
    <row r="27" spans="1:10" ht="15.6" x14ac:dyDescent="0.3">
      <c r="A27" s="2" t="s">
        <v>3175</v>
      </c>
      <c r="B27" s="2" t="s">
        <v>3176</v>
      </c>
      <c r="C27" s="2" t="s">
        <v>595</v>
      </c>
      <c r="D27" s="2">
        <v>11</v>
      </c>
      <c r="E27" s="2" t="s">
        <v>596</v>
      </c>
      <c r="G27" s="3" t="s">
        <v>4799</v>
      </c>
      <c r="H27" s="3" t="s">
        <v>4800</v>
      </c>
      <c r="I27" s="3" t="s">
        <v>4851</v>
      </c>
      <c r="J27" s="3" t="s">
        <v>4852</v>
      </c>
    </row>
    <row r="28" spans="1:10" ht="15.6" x14ac:dyDescent="0.3">
      <c r="A28" s="2" t="s">
        <v>2414</v>
      </c>
      <c r="B28" s="2" t="s">
        <v>2517</v>
      </c>
      <c r="C28" s="2" t="s">
        <v>631</v>
      </c>
      <c r="D28" s="2">
        <v>1</v>
      </c>
      <c r="E28" s="2" t="s">
        <v>596</v>
      </c>
      <c r="G28" s="3" t="s">
        <v>4799</v>
      </c>
      <c r="H28" s="3" t="s">
        <v>4800</v>
      </c>
      <c r="I28" s="3" t="s">
        <v>4853</v>
      </c>
      <c r="J28" s="3" t="s">
        <v>4854</v>
      </c>
    </row>
    <row r="29" spans="1:10" ht="15.6" x14ac:dyDescent="0.3">
      <c r="A29" s="2" t="s">
        <v>649</v>
      </c>
      <c r="B29" s="2" t="s">
        <v>763</v>
      </c>
      <c r="C29" s="2" t="s">
        <v>595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48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205</v>
      </c>
      <c r="B1" s="4" t="s">
        <v>206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1996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1331</v>
      </c>
      <c r="B3" s="2" t="s">
        <v>1332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3177</v>
      </c>
      <c r="B4" s="2" t="s">
        <v>3178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3179</v>
      </c>
      <c r="B5" s="2" t="s">
        <v>3180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3181</v>
      </c>
      <c r="B6" s="2" t="s">
        <v>3182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3183</v>
      </c>
      <c r="B7" s="2" t="s">
        <v>3184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3185</v>
      </c>
      <c r="B8" s="2" t="s">
        <v>3186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3187</v>
      </c>
      <c r="B9" s="2" t="s">
        <v>3188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3189</v>
      </c>
      <c r="B10" s="2" t="s">
        <v>3190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3191</v>
      </c>
      <c r="B11" s="2" t="s">
        <v>3192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3193</v>
      </c>
      <c r="B12" s="2" t="s">
        <v>3194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3195</v>
      </c>
      <c r="B13" s="2" t="s">
        <v>3196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3197</v>
      </c>
      <c r="B14" s="2" t="s">
        <v>3198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3199</v>
      </c>
      <c r="B15" s="2" t="s">
        <v>3200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3201</v>
      </c>
      <c r="B16" s="2" t="s">
        <v>3202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2174</v>
      </c>
      <c r="B17" s="2" t="s">
        <v>2321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3203</v>
      </c>
      <c r="B18" s="2" t="s">
        <v>1596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207</v>
      </c>
      <c r="B1" s="4" t="s">
        <v>208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1996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3204</v>
      </c>
      <c r="B3" s="2" t="s">
        <v>3178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3205</v>
      </c>
      <c r="B4" s="2" t="s">
        <v>3180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3206</v>
      </c>
      <c r="B5" s="2" t="s">
        <v>3182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3207</v>
      </c>
      <c r="B6" s="2" t="s">
        <v>3184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3208</v>
      </c>
      <c r="B7" s="2" t="s">
        <v>3186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3209</v>
      </c>
      <c r="B8" s="2" t="s">
        <v>3188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3210</v>
      </c>
      <c r="B9" s="2" t="s">
        <v>3190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3211</v>
      </c>
      <c r="B10" s="2" t="s">
        <v>3192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3212</v>
      </c>
      <c r="B11" s="2" t="s">
        <v>3194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3213</v>
      </c>
      <c r="B12" s="2" t="s">
        <v>3196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3214</v>
      </c>
      <c r="B13" s="2" t="s">
        <v>3198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3215</v>
      </c>
      <c r="B14" s="2" t="s">
        <v>3200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3201</v>
      </c>
      <c r="B15" s="2" t="s">
        <v>3202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2174</v>
      </c>
      <c r="B16" s="2" t="s">
        <v>2321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3203</v>
      </c>
      <c r="B17" s="2" t="s">
        <v>3216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649</v>
      </c>
      <c r="B18" s="2" t="s">
        <v>1422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209</v>
      </c>
      <c r="B1" s="4" t="s">
        <v>210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3119</v>
      </c>
      <c r="B3" s="2" t="s">
        <v>3120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3217</v>
      </c>
      <c r="B4" s="2" t="s">
        <v>618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2613</v>
      </c>
      <c r="B5" s="2" t="s">
        <v>2614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W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211</v>
      </c>
      <c r="B1" s="4" t="s">
        <v>212</v>
      </c>
      <c r="C1" s="5" t="str">
        <f>HYPERLINK("#'目錄'!A1","回首頁")</f>
        <v>回首頁</v>
      </c>
    </row>
    <row r="2" spans="1:23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  <c r="G2" s="3" t="s">
        <v>3218</v>
      </c>
      <c r="H2" s="3" t="s">
        <v>3219</v>
      </c>
      <c r="I2" s="3" t="s">
        <v>3220</v>
      </c>
      <c r="J2" s="3" t="s">
        <v>3221</v>
      </c>
      <c r="K2" t="s">
        <v>600</v>
      </c>
    </row>
    <row r="3" spans="1:23" ht="15.6" x14ac:dyDescent="0.3">
      <c r="A3" s="2" t="s">
        <v>3222</v>
      </c>
      <c r="B3" s="2" t="s">
        <v>3045</v>
      </c>
      <c r="C3" s="2" t="s">
        <v>631</v>
      </c>
      <c r="D3" s="2">
        <v>12</v>
      </c>
      <c r="E3" s="2" t="s">
        <v>596</v>
      </c>
      <c r="G3" s="3" t="s">
        <v>3218</v>
      </c>
      <c r="H3" s="3" t="s">
        <v>3219</v>
      </c>
      <c r="I3" s="3" t="s">
        <v>3223</v>
      </c>
      <c r="J3" s="3" t="s">
        <v>3224</v>
      </c>
      <c r="K3" t="s">
        <v>600</v>
      </c>
    </row>
    <row r="4" spans="1:23" ht="15.6" x14ac:dyDescent="0.3">
      <c r="A4" s="2" t="s">
        <v>2430</v>
      </c>
      <c r="B4" s="2" t="s">
        <v>2431</v>
      </c>
      <c r="C4" s="2" t="s">
        <v>595</v>
      </c>
      <c r="D4" s="2">
        <v>8</v>
      </c>
      <c r="E4" s="2" t="s">
        <v>596</v>
      </c>
    </row>
    <row r="5" spans="1:23" ht="15.6" x14ac:dyDescent="0.3">
      <c r="A5" s="2" t="s">
        <v>3225</v>
      </c>
      <c r="B5" s="2" t="s">
        <v>2294</v>
      </c>
      <c r="C5" s="2" t="s">
        <v>595</v>
      </c>
      <c r="D5" s="2">
        <v>13</v>
      </c>
      <c r="E5" s="2">
        <v>0</v>
      </c>
      <c r="G5" s="3" t="s">
        <v>3218</v>
      </c>
      <c r="H5" s="3" t="s">
        <v>3219</v>
      </c>
      <c r="I5" s="3" t="s">
        <v>700</v>
      </c>
      <c r="J5" s="3" t="s">
        <v>2294</v>
      </c>
      <c r="K5" t="s">
        <v>600</v>
      </c>
    </row>
    <row r="6" spans="1:23" ht="15.6" x14ac:dyDescent="0.3">
      <c r="A6" s="2" t="s">
        <v>3226</v>
      </c>
      <c r="B6" s="2" t="s">
        <v>3226</v>
      </c>
      <c r="C6" s="2" t="s">
        <v>631</v>
      </c>
      <c r="D6" s="2">
        <v>12</v>
      </c>
      <c r="E6" s="2" t="s">
        <v>596</v>
      </c>
      <c r="G6" s="3" t="s">
        <v>3218</v>
      </c>
      <c r="H6" s="3" t="s">
        <v>3219</v>
      </c>
      <c r="I6" s="3" t="s">
        <v>3227</v>
      </c>
      <c r="J6" s="3" t="s">
        <v>3228</v>
      </c>
      <c r="K6" t="s">
        <v>600</v>
      </c>
    </row>
    <row r="7" spans="1:23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3218</v>
      </c>
      <c r="H7" s="3" t="s">
        <v>3219</v>
      </c>
      <c r="I7" s="3" t="s">
        <v>599</v>
      </c>
      <c r="J7" s="3" t="s">
        <v>1126</v>
      </c>
      <c r="K7" t="s">
        <v>600</v>
      </c>
    </row>
    <row r="8" spans="1:23" ht="15.6" x14ac:dyDescent="0.3">
      <c r="A8" s="2" t="s">
        <v>3044</v>
      </c>
      <c r="B8" s="2" t="s">
        <v>3045</v>
      </c>
      <c r="C8" s="2" t="s">
        <v>631</v>
      </c>
      <c r="D8" s="2">
        <v>12</v>
      </c>
      <c r="E8" s="2" t="s">
        <v>596</v>
      </c>
    </row>
    <row r="9" spans="1:23" ht="15.6" x14ac:dyDescent="0.3">
      <c r="A9" s="2" t="s">
        <v>709</v>
      </c>
      <c r="B9" s="2" t="s">
        <v>710</v>
      </c>
      <c r="C9" s="2" t="s">
        <v>595</v>
      </c>
      <c r="D9" s="2">
        <v>8</v>
      </c>
      <c r="E9" s="2" t="s">
        <v>596</v>
      </c>
      <c r="G9" s="3" t="s">
        <v>3218</v>
      </c>
      <c r="H9" s="3" t="s">
        <v>3219</v>
      </c>
      <c r="I9" s="3" t="s">
        <v>711</v>
      </c>
      <c r="J9" s="3" t="s">
        <v>710</v>
      </c>
      <c r="K9" t="s">
        <v>600</v>
      </c>
      <c r="M9" s="3" t="s">
        <v>3218</v>
      </c>
      <c r="N9" s="3" t="s">
        <v>3219</v>
      </c>
      <c r="O9" s="3" t="s">
        <v>681</v>
      </c>
      <c r="P9" s="3" t="s">
        <v>682</v>
      </c>
      <c r="Q9" t="s">
        <v>600</v>
      </c>
      <c r="S9" s="3" t="s">
        <v>3218</v>
      </c>
      <c r="T9" s="3" t="s">
        <v>3219</v>
      </c>
      <c r="U9" s="3" t="s">
        <v>680</v>
      </c>
      <c r="V9" s="3" t="s">
        <v>673</v>
      </c>
      <c r="W9" t="s">
        <v>600</v>
      </c>
    </row>
    <row r="10" spans="1:23" ht="15.6" x14ac:dyDescent="0.3">
      <c r="A10" s="2" t="s">
        <v>712</v>
      </c>
      <c r="B10" s="2" t="s">
        <v>713</v>
      </c>
      <c r="C10" s="2" t="s">
        <v>595</v>
      </c>
      <c r="D10" s="2">
        <v>7</v>
      </c>
      <c r="E10" s="2" t="s">
        <v>596</v>
      </c>
      <c r="G10" s="3" t="s">
        <v>3218</v>
      </c>
      <c r="H10" s="3" t="s">
        <v>3219</v>
      </c>
      <c r="I10" s="3" t="s">
        <v>681</v>
      </c>
      <c r="J10" s="3" t="s">
        <v>682</v>
      </c>
      <c r="K10" t="s">
        <v>600</v>
      </c>
    </row>
    <row r="11" spans="1:23" ht="15.6" x14ac:dyDescent="0.3">
      <c r="A11" s="2" t="s">
        <v>724</v>
      </c>
      <c r="B11" s="2" t="s">
        <v>725</v>
      </c>
      <c r="C11" s="2" t="s">
        <v>595</v>
      </c>
      <c r="D11" s="2">
        <v>2</v>
      </c>
      <c r="E11" s="2" t="s">
        <v>596</v>
      </c>
    </row>
    <row r="12" spans="1:23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</v>
      </c>
      <c r="B1" s="4" t="s">
        <v>19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911</v>
      </c>
      <c r="B3" s="2" t="s">
        <v>1042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593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1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7" max="7" width="10.5" bestFit="1" customWidth="1"/>
    <col min="8" max="8" width="21.625" bestFit="1" customWidth="1"/>
    <col min="9" max="9" width="23" bestFit="1" customWidth="1"/>
  </cols>
  <sheetData>
    <row r="1" spans="1:9" ht="21.6" x14ac:dyDescent="0.3">
      <c r="A1" s="4" t="s">
        <v>213</v>
      </c>
      <c r="B1" s="4" t="s">
        <v>214</v>
      </c>
      <c r="C1" s="5" t="str">
        <f>HYPERLINK("#'目錄'!A1","回首頁")</f>
        <v>回首頁</v>
      </c>
    </row>
    <row r="2" spans="1:9" ht="15.6" x14ac:dyDescent="0.3">
      <c r="A2" s="2" t="s">
        <v>3229</v>
      </c>
      <c r="B2" s="2" t="s">
        <v>1379</v>
      </c>
      <c r="C2" s="2" t="s">
        <v>595</v>
      </c>
      <c r="D2" s="2">
        <v>3</v>
      </c>
      <c r="E2" s="2" t="s">
        <v>596</v>
      </c>
      <c r="G2" t="s">
        <v>4681</v>
      </c>
      <c r="H2" t="s">
        <v>4665</v>
      </c>
      <c r="I2" t="s">
        <v>4666</v>
      </c>
    </row>
    <row r="3" spans="1:9" ht="15.6" x14ac:dyDescent="0.3">
      <c r="A3" s="2" t="s">
        <v>3230</v>
      </c>
      <c r="B3" s="2" t="s">
        <v>2116</v>
      </c>
      <c r="C3" s="2" t="s">
        <v>595</v>
      </c>
      <c r="D3" s="2">
        <v>3</v>
      </c>
      <c r="E3" s="2" t="s">
        <v>596</v>
      </c>
      <c r="G3" t="s">
        <v>4681</v>
      </c>
      <c r="H3" t="s">
        <v>4667</v>
      </c>
      <c r="I3" t="s">
        <v>4668</v>
      </c>
    </row>
    <row r="4" spans="1:9" ht="15.6" x14ac:dyDescent="0.3">
      <c r="A4" s="2" t="s">
        <v>3231</v>
      </c>
      <c r="B4" s="2" t="s">
        <v>2114</v>
      </c>
      <c r="C4" s="2" t="s">
        <v>631</v>
      </c>
      <c r="D4" s="2">
        <v>10</v>
      </c>
      <c r="E4" s="2" t="s">
        <v>596</v>
      </c>
    </row>
    <row r="5" spans="1:9" ht="15.6" x14ac:dyDescent="0.3">
      <c r="A5" s="2" t="s">
        <v>3232</v>
      </c>
      <c r="B5" s="2" t="s">
        <v>2116</v>
      </c>
      <c r="C5" s="2" t="s">
        <v>631</v>
      </c>
      <c r="D5" s="2">
        <v>12</v>
      </c>
      <c r="E5" s="2" t="s">
        <v>596</v>
      </c>
      <c r="G5" t="s">
        <v>4681</v>
      </c>
      <c r="H5" t="s">
        <v>4669</v>
      </c>
      <c r="I5" t="s">
        <v>4670</v>
      </c>
    </row>
    <row r="6" spans="1:9" ht="15.6" x14ac:dyDescent="0.3">
      <c r="A6" s="2" t="s">
        <v>3233</v>
      </c>
      <c r="B6" s="2" t="s">
        <v>3234</v>
      </c>
      <c r="C6" s="2" t="s">
        <v>631</v>
      </c>
      <c r="D6" s="2">
        <v>1</v>
      </c>
      <c r="E6" s="2" t="s">
        <v>596</v>
      </c>
      <c r="G6" t="s">
        <v>4681</v>
      </c>
      <c r="H6" t="s">
        <v>4673</v>
      </c>
      <c r="I6" t="s">
        <v>4674</v>
      </c>
    </row>
    <row r="7" spans="1:9" ht="15.6" x14ac:dyDescent="0.3">
      <c r="A7" s="2" t="s">
        <v>3235</v>
      </c>
      <c r="B7" s="2" t="s">
        <v>3236</v>
      </c>
      <c r="C7" s="2" t="s">
        <v>595</v>
      </c>
      <c r="D7" s="2">
        <v>2</v>
      </c>
      <c r="E7" s="2" t="s">
        <v>596</v>
      </c>
      <c r="G7" t="s">
        <v>4681</v>
      </c>
      <c r="H7" t="s">
        <v>4675</v>
      </c>
      <c r="I7" t="s">
        <v>4676</v>
      </c>
    </row>
    <row r="8" spans="1:9" ht="15.6" x14ac:dyDescent="0.3">
      <c r="A8" s="2" t="s">
        <v>3237</v>
      </c>
      <c r="B8" s="2" t="s">
        <v>3238</v>
      </c>
      <c r="C8" s="2" t="s">
        <v>631</v>
      </c>
      <c r="D8" s="2">
        <v>2</v>
      </c>
      <c r="E8" s="2" t="s">
        <v>596</v>
      </c>
      <c r="G8" t="s">
        <v>4681</v>
      </c>
      <c r="H8" t="s">
        <v>4677</v>
      </c>
      <c r="I8" t="s">
        <v>3238</v>
      </c>
    </row>
    <row r="9" spans="1:9" ht="15.6" x14ac:dyDescent="0.3">
      <c r="A9" s="2" t="s">
        <v>3239</v>
      </c>
      <c r="B9" s="2" t="s">
        <v>814</v>
      </c>
      <c r="C9" s="2" t="s">
        <v>595</v>
      </c>
      <c r="D9" s="2">
        <v>3</v>
      </c>
      <c r="E9" s="2" t="s">
        <v>596</v>
      </c>
      <c r="G9" t="s">
        <v>4681</v>
      </c>
      <c r="H9" t="s">
        <v>4678</v>
      </c>
      <c r="I9" t="s">
        <v>814</v>
      </c>
    </row>
    <row r="10" spans="1:9" ht="15.6" x14ac:dyDescent="0.3">
      <c r="A10" s="2" t="s">
        <v>3240</v>
      </c>
      <c r="B10" s="2" t="s">
        <v>3241</v>
      </c>
      <c r="C10" s="2" t="s">
        <v>631</v>
      </c>
      <c r="D10" s="2">
        <v>6</v>
      </c>
      <c r="E10" s="2" t="s">
        <v>596</v>
      </c>
      <c r="G10" t="s">
        <v>4681</v>
      </c>
      <c r="H10" t="s">
        <v>4671</v>
      </c>
      <c r="I10" t="s">
        <v>3241</v>
      </c>
    </row>
    <row r="11" spans="1:9" ht="15.6" x14ac:dyDescent="0.3">
      <c r="A11" s="2" t="s">
        <v>3242</v>
      </c>
      <c r="B11" s="2" t="s">
        <v>3243</v>
      </c>
      <c r="C11" s="2" t="s">
        <v>631</v>
      </c>
      <c r="D11" s="2">
        <v>8</v>
      </c>
      <c r="E11" s="2" t="s">
        <v>596</v>
      </c>
      <c r="G11" t="s">
        <v>4681</v>
      </c>
      <c r="H11" t="s">
        <v>4672</v>
      </c>
      <c r="I11" t="s">
        <v>3243</v>
      </c>
    </row>
    <row r="12" spans="1:9" ht="15.6" x14ac:dyDescent="0.3">
      <c r="A12" s="2" t="s">
        <v>2439</v>
      </c>
      <c r="B12" s="2" t="s">
        <v>2440</v>
      </c>
      <c r="C12" s="2" t="s">
        <v>631</v>
      </c>
      <c r="D12" s="2">
        <v>6</v>
      </c>
      <c r="E12" s="2" t="s">
        <v>596</v>
      </c>
      <c r="G12" t="s">
        <v>4681</v>
      </c>
      <c r="H12" t="s">
        <v>4679</v>
      </c>
      <c r="I12" t="s">
        <v>2440</v>
      </c>
    </row>
    <row r="13" spans="1:9" ht="15.6" x14ac:dyDescent="0.3">
      <c r="A13" s="2" t="s">
        <v>3244</v>
      </c>
      <c r="B13" s="2" t="s">
        <v>3245</v>
      </c>
      <c r="C13" s="2" t="s">
        <v>631</v>
      </c>
      <c r="D13" s="2">
        <v>1</v>
      </c>
      <c r="E13" s="2" t="s">
        <v>596</v>
      </c>
      <c r="G13" t="s">
        <v>4681</v>
      </c>
      <c r="H13" t="s">
        <v>4680</v>
      </c>
      <c r="I13" t="s">
        <v>3245</v>
      </c>
    </row>
    <row r="14" spans="1:9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9.75" bestFit="1" customWidth="1" collapsed="1"/>
    <col min="8" max="8" width="15.5" bestFit="1" customWidth="1" collapsed="1"/>
    <col min="9" max="9" width="16.6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9.75" bestFit="1" customWidth="1" collapsed="1"/>
    <col min="14" max="14" width="15.5" bestFit="1" customWidth="1" collapsed="1"/>
    <col min="15" max="15" width="13.375" bestFit="1" customWidth="1" collapsed="1"/>
    <col min="16" max="16" width="13.25" bestFit="1" customWidth="1" collapsed="1"/>
  </cols>
  <sheetData>
    <row r="1" spans="1:17" ht="21.6" x14ac:dyDescent="0.3">
      <c r="A1" s="4" t="s">
        <v>215</v>
      </c>
      <c r="B1" s="4" t="s">
        <v>216</v>
      </c>
      <c r="C1" s="5" t="str">
        <f>HYPERLINK("#'目錄'!A1","回首頁")</f>
        <v>回首頁</v>
      </c>
    </row>
    <row r="2" spans="1:17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3246</v>
      </c>
      <c r="H2" s="3" t="s">
        <v>3247</v>
      </c>
      <c r="I2" s="3" t="s">
        <v>599</v>
      </c>
      <c r="J2" s="3" t="s">
        <v>1126</v>
      </c>
      <c r="K2" t="s">
        <v>600</v>
      </c>
      <c r="M2" s="3" t="s">
        <v>3246</v>
      </c>
      <c r="N2" s="3" t="s">
        <v>3247</v>
      </c>
      <c r="O2" s="3" t="s">
        <v>3248</v>
      </c>
      <c r="P2" s="3" t="s">
        <v>3249</v>
      </c>
      <c r="Q2" t="s">
        <v>600</v>
      </c>
    </row>
    <row r="3" spans="1:17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3246</v>
      </c>
      <c r="H3" s="3" t="s">
        <v>3247</v>
      </c>
      <c r="I3" s="3" t="s">
        <v>608</v>
      </c>
      <c r="J3" s="3" t="s">
        <v>607</v>
      </c>
      <c r="K3" t="s">
        <v>600</v>
      </c>
      <c r="M3" s="3" t="s">
        <v>3246</v>
      </c>
      <c r="N3" s="3" t="s">
        <v>3247</v>
      </c>
      <c r="O3" s="3" t="s">
        <v>3248</v>
      </c>
      <c r="P3" s="3" t="s">
        <v>3249</v>
      </c>
      <c r="Q3" t="s">
        <v>600</v>
      </c>
    </row>
    <row r="4" spans="1:17" ht="15.6" x14ac:dyDescent="0.3">
      <c r="A4" s="2" t="s">
        <v>3250</v>
      </c>
      <c r="B4" s="2" t="s">
        <v>3251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3252</v>
      </c>
      <c r="B5" s="2" t="s">
        <v>3253</v>
      </c>
      <c r="C5" s="2" t="s">
        <v>631</v>
      </c>
      <c r="D5" s="2">
        <v>1</v>
      </c>
      <c r="E5" s="2" t="s">
        <v>596</v>
      </c>
      <c r="G5" s="3" t="s">
        <v>3246</v>
      </c>
      <c r="H5" s="3" t="s">
        <v>3247</v>
      </c>
      <c r="I5" s="3" t="s">
        <v>1191</v>
      </c>
      <c r="J5" s="3" t="s">
        <v>3254</v>
      </c>
      <c r="K5" t="s">
        <v>600</v>
      </c>
    </row>
    <row r="6" spans="1:17" ht="15.6" x14ac:dyDescent="0.3">
      <c r="A6" s="2" t="s">
        <v>3255</v>
      </c>
      <c r="B6" s="2" t="s">
        <v>3256</v>
      </c>
      <c r="C6" s="2" t="s">
        <v>595</v>
      </c>
      <c r="D6" s="2">
        <v>8</v>
      </c>
      <c r="E6" s="2" t="s">
        <v>596</v>
      </c>
      <c r="G6" s="3" t="s">
        <v>3246</v>
      </c>
      <c r="H6" s="3" t="s">
        <v>3247</v>
      </c>
      <c r="I6" s="3" t="s">
        <v>1425</v>
      </c>
      <c r="J6" s="3" t="s">
        <v>3256</v>
      </c>
      <c r="K6" t="s">
        <v>600</v>
      </c>
    </row>
    <row r="7" spans="1:17" ht="15.6" x14ac:dyDescent="0.3">
      <c r="A7" s="2" t="s">
        <v>3257</v>
      </c>
      <c r="B7" s="2" t="s">
        <v>3258</v>
      </c>
      <c r="C7" s="2" t="s">
        <v>595</v>
      </c>
      <c r="D7" s="2">
        <v>8</v>
      </c>
      <c r="E7" s="2" t="s">
        <v>596</v>
      </c>
      <c r="G7" s="3" t="s">
        <v>3246</v>
      </c>
      <c r="H7" s="3" t="s">
        <v>3247</v>
      </c>
      <c r="I7" s="3" t="s">
        <v>3259</v>
      </c>
      <c r="J7" s="3" t="s">
        <v>3258</v>
      </c>
      <c r="K7" t="s">
        <v>600</v>
      </c>
    </row>
    <row r="8" spans="1:17" ht="15.6" x14ac:dyDescent="0.3">
      <c r="A8" s="2" t="s">
        <v>3119</v>
      </c>
      <c r="B8" s="2" t="s">
        <v>3120</v>
      </c>
      <c r="C8" s="2" t="s">
        <v>631</v>
      </c>
      <c r="D8" s="2">
        <v>60</v>
      </c>
      <c r="E8" s="2" t="s">
        <v>596</v>
      </c>
      <c r="G8" s="3" t="s">
        <v>3246</v>
      </c>
      <c r="H8" s="3" t="s">
        <v>3247</v>
      </c>
      <c r="I8" s="3" t="s">
        <v>3121</v>
      </c>
      <c r="J8" s="3" t="s">
        <v>3120</v>
      </c>
      <c r="K8" t="s">
        <v>600</v>
      </c>
    </row>
    <row r="9" spans="1:17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1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217</v>
      </c>
      <c r="B1" s="4" t="s">
        <v>218</v>
      </c>
      <c r="C1" s="5" t="str">
        <f>HYPERLINK("#'目錄'!A1","回首頁")</f>
        <v>回首頁</v>
      </c>
    </row>
    <row r="2" spans="1:5" ht="15.6" x14ac:dyDescent="0.3">
      <c r="A2" s="2" t="s">
        <v>2163</v>
      </c>
      <c r="B2" s="2" t="s">
        <v>2835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1024</v>
      </c>
      <c r="B3" s="2" t="s">
        <v>1078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845</v>
      </c>
      <c r="B4" s="2" t="s">
        <v>1809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1052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2316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1350</v>
      </c>
      <c r="B7" s="2" t="s">
        <v>2317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1990</v>
      </c>
      <c r="B8" s="2" t="s">
        <v>2328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1249</v>
      </c>
      <c r="B9" s="2" t="s">
        <v>2808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609</v>
      </c>
      <c r="B10" s="2" t="s">
        <v>2805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1172</v>
      </c>
      <c r="B11" s="2" t="s">
        <v>2791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1176</v>
      </c>
      <c r="B12" s="2" t="s">
        <v>2792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2174</v>
      </c>
      <c r="B13" s="2" t="s">
        <v>2321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1201</v>
      </c>
      <c r="B14" s="2" t="s">
        <v>2797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1244</v>
      </c>
      <c r="B15" s="2" t="s">
        <v>2807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2185</v>
      </c>
      <c r="B16" s="2" t="s">
        <v>2845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1208</v>
      </c>
      <c r="B17" s="2" t="s">
        <v>1209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1193</v>
      </c>
      <c r="B18" s="2" t="s">
        <v>1194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3260</v>
      </c>
      <c r="B19" s="2" t="s">
        <v>2328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3261</v>
      </c>
      <c r="B20" s="2" t="s">
        <v>2328</v>
      </c>
      <c r="C20" s="2" t="s">
        <v>595</v>
      </c>
      <c r="D20" s="2">
        <v>6</v>
      </c>
      <c r="E20" s="2">
        <v>4</v>
      </c>
    </row>
    <row r="21" spans="1:5" ht="15.6" x14ac:dyDescent="0.3">
      <c r="A21" s="2" t="s">
        <v>3262</v>
      </c>
      <c r="B21" s="2" t="s">
        <v>2328</v>
      </c>
      <c r="C21" s="2" t="s">
        <v>595</v>
      </c>
      <c r="D21" s="2">
        <v>6</v>
      </c>
      <c r="E21" s="2">
        <v>4</v>
      </c>
    </row>
    <row r="22" spans="1:5" ht="15.6" x14ac:dyDescent="0.3">
      <c r="A22" s="2" t="s">
        <v>3263</v>
      </c>
      <c r="B22" s="2" t="s">
        <v>2328</v>
      </c>
      <c r="C22" s="2" t="s">
        <v>595</v>
      </c>
      <c r="D22" s="2">
        <v>6</v>
      </c>
      <c r="E22" s="2">
        <v>4</v>
      </c>
    </row>
    <row r="23" spans="1:5" ht="15.6" x14ac:dyDescent="0.3">
      <c r="A23" s="2" t="s">
        <v>3264</v>
      </c>
      <c r="B23" s="2" t="s">
        <v>2328</v>
      </c>
      <c r="C23" s="2" t="s">
        <v>595</v>
      </c>
      <c r="D23" s="2">
        <v>6</v>
      </c>
      <c r="E23" s="2">
        <v>4</v>
      </c>
    </row>
    <row r="24" spans="1:5" ht="15.6" x14ac:dyDescent="0.3">
      <c r="A24" s="2" t="s">
        <v>1162</v>
      </c>
      <c r="B24" s="2" t="s">
        <v>2787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1164</v>
      </c>
      <c r="B25" s="2" t="s">
        <v>2788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3265</v>
      </c>
      <c r="B26" s="2" t="s">
        <v>3266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3267</v>
      </c>
      <c r="B27" s="2" t="s">
        <v>3268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3269</v>
      </c>
      <c r="B28" s="2" t="s">
        <v>3270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3271</v>
      </c>
      <c r="B29" s="2" t="s">
        <v>3272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1422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W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625" bestFit="1" customWidth="1" collapsed="1"/>
    <col min="8" max="8" width="15.5" bestFit="1" customWidth="1" collapsed="1"/>
    <col min="9" max="10" width="23.875" bestFit="1" customWidth="1" collapsed="1"/>
    <col min="11" max="11" width="17.75" bestFit="1" customWidth="1" collapsed="1"/>
    <col min="12" max="12" width="10.625" customWidth="1" collapsed="1"/>
    <col min="13" max="13" width="13.625" bestFit="1" customWidth="1" collapsed="1"/>
    <col min="14" max="14" width="15.5" bestFit="1" customWidth="1" collapsed="1"/>
    <col min="15" max="15" width="14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625" bestFit="1" customWidth="1" collapsed="1"/>
    <col min="20" max="20" width="15.5" bestFit="1" customWidth="1" collapsed="1"/>
    <col min="21" max="21" width="15.25" bestFit="1" customWidth="1" collapsed="1"/>
    <col min="22" max="22" width="23.875" bestFit="1" customWidth="1" collapsed="1"/>
    <col min="23" max="23" width="17.75" bestFit="1" customWidth="1" collapsed="1"/>
  </cols>
  <sheetData>
    <row r="1" spans="1:23" ht="21.6" x14ac:dyDescent="0.3">
      <c r="A1" s="4" t="s">
        <v>219</v>
      </c>
      <c r="B1" s="4" t="s">
        <v>220</v>
      </c>
      <c r="C1" s="5" t="str">
        <f>HYPERLINK("#'目錄'!A1","回首頁")</f>
        <v>回首頁</v>
      </c>
    </row>
    <row r="2" spans="1:23" ht="15.6" x14ac:dyDescent="0.3">
      <c r="A2" s="2" t="s">
        <v>2430</v>
      </c>
      <c r="B2" s="2" t="s">
        <v>2431</v>
      </c>
      <c r="C2" s="2" t="s">
        <v>595</v>
      </c>
      <c r="D2" s="2">
        <v>8</v>
      </c>
      <c r="E2" s="2" t="s">
        <v>596</v>
      </c>
      <c r="G2" s="3" t="s">
        <v>1147</v>
      </c>
      <c r="H2" s="3" t="s">
        <v>1148</v>
      </c>
      <c r="I2" s="3" t="s">
        <v>3273</v>
      </c>
      <c r="J2" s="3" t="s">
        <v>3274</v>
      </c>
      <c r="K2" t="s">
        <v>600</v>
      </c>
      <c r="M2" s="3" t="s">
        <v>1147</v>
      </c>
      <c r="N2" s="3" t="s">
        <v>1148</v>
      </c>
      <c r="O2" s="3" t="s">
        <v>1425</v>
      </c>
      <c r="P2" s="3" t="s">
        <v>1424</v>
      </c>
      <c r="Q2" t="s">
        <v>600</v>
      </c>
    </row>
    <row r="3" spans="1:23" ht="15.6" x14ac:dyDescent="0.3">
      <c r="A3" s="2" t="s">
        <v>3275</v>
      </c>
      <c r="B3" s="2" t="s">
        <v>1287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1147</v>
      </c>
      <c r="H4" s="3" t="s">
        <v>1148</v>
      </c>
      <c r="I4" s="3" t="s">
        <v>599</v>
      </c>
      <c r="J4" s="3" t="s">
        <v>594</v>
      </c>
      <c r="K4" t="s">
        <v>600</v>
      </c>
      <c r="M4" s="3" t="s">
        <v>1147</v>
      </c>
      <c r="N4" s="3" t="s">
        <v>1148</v>
      </c>
      <c r="O4" s="3" t="s">
        <v>3273</v>
      </c>
      <c r="P4" s="3" t="s">
        <v>3274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1147</v>
      </c>
      <c r="H5" s="3" t="s">
        <v>1148</v>
      </c>
      <c r="I5" s="3" t="s">
        <v>608</v>
      </c>
      <c r="J5" s="3" t="s">
        <v>1131</v>
      </c>
      <c r="K5" t="s">
        <v>600</v>
      </c>
      <c r="M5" s="3" t="s">
        <v>1147</v>
      </c>
      <c r="N5" s="3" t="s">
        <v>1148</v>
      </c>
      <c r="O5" s="3" t="s">
        <v>1149</v>
      </c>
      <c r="P5" s="3" t="s">
        <v>1150</v>
      </c>
      <c r="Q5" s="3" t="s">
        <v>605</v>
      </c>
      <c r="S5" s="3" t="s">
        <v>1147</v>
      </c>
      <c r="T5" s="3" t="s">
        <v>1148</v>
      </c>
      <c r="U5" s="3" t="s">
        <v>1151</v>
      </c>
      <c r="V5" s="3" t="s">
        <v>1152</v>
      </c>
      <c r="W5" s="3" t="s">
        <v>605</v>
      </c>
    </row>
    <row r="6" spans="1:23" ht="15.6" x14ac:dyDescent="0.3">
      <c r="A6" s="2" t="s">
        <v>1193</v>
      </c>
      <c r="B6" s="2" t="s">
        <v>1194</v>
      </c>
      <c r="C6" s="2" t="s">
        <v>631</v>
      </c>
      <c r="D6" s="2">
        <v>2</v>
      </c>
      <c r="E6" s="2" t="s">
        <v>596</v>
      </c>
    </row>
    <row r="7" spans="1:23" ht="15.6" x14ac:dyDescent="0.3">
      <c r="A7" s="2" t="s">
        <v>1252</v>
      </c>
      <c r="B7" s="2" t="s">
        <v>1253</v>
      </c>
      <c r="C7" s="2" t="s">
        <v>595</v>
      </c>
      <c r="D7" s="2">
        <v>2</v>
      </c>
      <c r="E7" s="2" t="s">
        <v>596</v>
      </c>
      <c r="G7" s="3" t="s">
        <v>1147</v>
      </c>
      <c r="H7" s="3" t="s">
        <v>1148</v>
      </c>
      <c r="I7" s="3" t="s">
        <v>3276</v>
      </c>
      <c r="J7" s="3" t="s">
        <v>3277</v>
      </c>
      <c r="K7" t="s">
        <v>600</v>
      </c>
    </row>
    <row r="8" spans="1:23" ht="15.6" x14ac:dyDescent="0.3">
      <c r="A8" s="2" t="s">
        <v>3278</v>
      </c>
      <c r="B8" s="2" t="s">
        <v>3279</v>
      </c>
      <c r="C8" s="2" t="s">
        <v>595</v>
      </c>
      <c r="D8" s="2">
        <v>13</v>
      </c>
      <c r="E8" s="2" t="s">
        <v>596</v>
      </c>
      <c r="G8" s="3" t="s">
        <v>1147</v>
      </c>
      <c r="H8" s="3" t="s">
        <v>1148</v>
      </c>
      <c r="I8" s="3" t="s">
        <v>3280</v>
      </c>
      <c r="J8" s="3" t="s">
        <v>3279</v>
      </c>
      <c r="K8" t="s">
        <v>600</v>
      </c>
    </row>
    <row r="9" spans="1:23" ht="15.6" x14ac:dyDescent="0.3">
      <c r="A9" s="2" t="s">
        <v>3281</v>
      </c>
      <c r="B9" s="2" t="s">
        <v>3282</v>
      </c>
      <c r="C9" s="2" t="s">
        <v>631</v>
      </c>
      <c r="D9" s="2">
        <v>2</v>
      </c>
      <c r="E9" s="2" t="s">
        <v>596</v>
      </c>
      <c r="G9" s="3" t="s">
        <v>1147</v>
      </c>
      <c r="H9" s="3" t="s">
        <v>1148</v>
      </c>
      <c r="I9" s="3" t="s">
        <v>3283</v>
      </c>
      <c r="J9" s="3" t="s">
        <v>3284</v>
      </c>
      <c r="K9" t="s">
        <v>600</v>
      </c>
    </row>
    <row r="10" spans="1:23" ht="15.6" x14ac:dyDescent="0.3">
      <c r="A10" s="2" t="s">
        <v>753</v>
      </c>
      <c r="B10" s="2" t="s">
        <v>989</v>
      </c>
      <c r="C10" s="2" t="s">
        <v>631</v>
      </c>
      <c r="D10" s="2">
        <v>15</v>
      </c>
      <c r="E10" s="2" t="s">
        <v>596</v>
      </c>
      <c r="G10" s="3" t="s">
        <v>1147</v>
      </c>
      <c r="H10" s="3" t="s">
        <v>1148</v>
      </c>
      <c r="I10" s="3" t="s">
        <v>3285</v>
      </c>
      <c r="J10" s="3" t="s">
        <v>3286</v>
      </c>
      <c r="K10" t="s">
        <v>600</v>
      </c>
    </row>
    <row r="11" spans="1:23" ht="15.6" x14ac:dyDescent="0.3">
      <c r="A11" s="2" t="s">
        <v>990</v>
      </c>
      <c r="B11" s="2" t="s">
        <v>991</v>
      </c>
      <c r="C11" s="2" t="s">
        <v>631</v>
      </c>
      <c r="D11" s="2">
        <v>15</v>
      </c>
      <c r="E11" s="2" t="s">
        <v>596</v>
      </c>
      <c r="G11" s="3" t="s">
        <v>1147</v>
      </c>
      <c r="H11" s="3" t="s">
        <v>1148</v>
      </c>
      <c r="I11" s="3" t="s">
        <v>3287</v>
      </c>
      <c r="J11" s="3" t="s">
        <v>3288</v>
      </c>
      <c r="K11" t="s">
        <v>600</v>
      </c>
    </row>
    <row r="12" spans="1:23" ht="15.6" x14ac:dyDescent="0.3">
      <c r="A12" s="2" t="s">
        <v>3289</v>
      </c>
      <c r="B12" s="2" t="s">
        <v>3120</v>
      </c>
      <c r="C12" s="2" t="s">
        <v>631</v>
      </c>
      <c r="D12" s="2">
        <v>40</v>
      </c>
      <c r="E12" s="2" t="s">
        <v>596</v>
      </c>
      <c r="G12" s="3" t="s">
        <v>1147</v>
      </c>
      <c r="H12" s="3" t="s">
        <v>1148</v>
      </c>
      <c r="I12" s="3" t="s">
        <v>3290</v>
      </c>
      <c r="J12" s="3" t="s">
        <v>3120</v>
      </c>
      <c r="K12" t="s">
        <v>600</v>
      </c>
    </row>
    <row r="13" spans="1:23" ht="15.6" x14ac:dyDescent="0.3">
      <c r="A13" s="2" t="s">
        <v>672</v>
      </c>
      <c r="B13" s="2" t="s">
        <v>673</v>
      </c>
      <c r="C13" s="2" t="s">
        <v>595</v>
      </c>
      <c r="D13" s="2">
        <v>8</v>
      </c>
      <c r="E13" s="2" t="s">
        <v>596</v>
      </c>
      <c r="G13" s="3" t="s">
        <v>1147</v>
      </c>
      <c r="H13" s="3" t="s">
        <v>1148</v>
      </c>
      <c r="I13" s="3" t="s">
        <v>1151</v>
      </c>
      <c r="J13" s="3" t="s">
        <v>1152</v>
      </c>
      <c r="K13" s="3" t="s">
        <v>605</v>
      </c>
      <c r="M13" s="3" t="s">
        <v>1147</v>
      </c>
      <c r="N13" s="3" t="s">
        <v>1148</v>
      </c>
      <c r="O13" s="3" t="s">
        <v>680</v>
      </c>
      <c r="P13" s="3" t="s">
        <v>673</v>
      </c>
      <c r="Q13" t="s">
        <v>600</v>
      </c>
    </row>
    <row r="14" spans="1:23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13.375" bestFit="1" customWidth="1" collapsed="1"/>
    <col min="10" max="10" width="10.875" bestFit="1" customWidth="1" collapsed="1"/>
    <col min="11" max="11" width="17.75" bestFit="1" customWidth="1" collapsed="1"/>
  </cols>
  <sheetData>
    <row r="1" spans="1:11" ht="21.6" x14ac:dyDescent="0.3">
      <c r="A1" s="4" t="s">
        <v>221</v>
      </c>
      <c r="B1" s="4" t="s">
        <v>222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929</v>
      </c>
      <c r="B3" s="2" t="s">
        <v>3291</v>
      </c>
      <c r="C3" s="2" t="s">
        <v>631</v>
      </c>
      <c r="D3" s="2">
        <v>42</v>
      </c>
      <c r="E3" s="2" t="s">
        <v>596</v>
      </c>
    </row>
    <row r="4" spans="1:11" ht="15.6" x14ac:dyDescent="0.3">
      <c r="A4" s="2" t="s">
        <v>3292</v>
      </c>
      <c r="B4" s="2" t="s">
        <v>3293</v>
      </c>
      <c r="C4" s="2" t="s">
        <v>631</v>
      </c>
      <c r="D4" s="2">
        <v>1</v>
      </c>
      <c r="E4" s="2" t="s">
        <v>596</v>
      </c>
      <c r="G4" s="3" t="s">
        <v>851</v>
      </c>
      <c r="H4" s="3" t="s">
        <v>852</v>
      </c>
      <c r="I4" s="3" t="s">
        <v>1026</v>
      </c>
      <c r="J4" s="3" t="s">
        <v>1025</v>
      </c>
      <c r="K4" s="3" t="s">
        <v>605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11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9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223</v>
      </c>
      <c r="B1" s="4" t="s">
        <v>224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2619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692</v>
      </c>
      <c r="B4" s="2" t="s">
        <v>1642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1693</v>
      </c>
      <c r="B5" s="2" t="s">
        <v>1694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3294</v>
      </c>
      <c r="B6" s="2" t="s">
        <v>3295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1114</v>
      </c>
      <c r="B7" s="2" t="s">
        <v>1645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3296</v>
      </c>
      <c r="B8" s="2" t="s">
        <v>3297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3298</v>
      </c>
      <c r="B9" s="2" t="s">
        <v>3299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763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225</v>
      </c>
      <c r="B1" s="4" t="s">
        <v>226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1955</v>
      </c>
      <c r="B9" s="2" t="s">
        <v>2946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1957</v>
      </c>
      <c r="B10" s="2" t="s">
        <v>2947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1965</v>
      </c>
      <c r="B11" s="2" t="s">
        <v>2943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1976</v>
      </c>
      <c r="B12" s="2" t="s">
        <v>2949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1983</v>
      </c>
      <c r="B13" s="2" t="s">
        <v>1984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1980</v>
      </c>
      <c r="B14" s="2" t="s">
        <v>1981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2644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2638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2185</v>
      </c>
      <c r="B18" s="2" t="s">
        <v>2845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1959</v>
      </c>
      <c r="B19" s="2" t="s">
        <v>3300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3222</v>
      </c>
      <c r="B23" s="2" t="s">
        <v>2854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2860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1841</v>
      </c>
      <c r="B25" s="2" t="s">
        <v>2916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1853</v>
      </c>
      <c r="B26" s="2" t="s">
        <v>2918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1881</v>
      </c>
      <c r="B27" s="2" t="s">
        <v>3301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1885</v>
      </c>
      <c r="B28" s="2" t="s">
        <v>3302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1887</v>
      </c>
      <c r="B29" s="2" t="s">
        <v>3303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1891</v>
      </c>
      <c r="B30" s="2" t="s">
        <v>3304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3305</v>
      </c>
      <c r="B32" s="2" t="s">
        <v>3306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3307</v>
      </c>
      <c r="B33" s="2" t="s">
        <v>1950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3308</v>
      </c>
      <c r="B34" s="2" t="s">
        <v>3309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3310</v>
      </c>
      <c r="B35" s="2" t="s">
        <v>3311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3312</v>
      </c>
      <c r="B36" s="2" t="s">
        <v>3313</v>
      </c>
      <c r="C36" s="2" t="s">
        <v>595</v>
      </c>
      <c r="D36" s="2">
        <v>11</v>
      </c>
      <c r="E36" s="2" t="s">
        <v>596</v>
      </c>
    </row>
    <row r="37" spans="1:5" ht="15.6" x14ac:dyDescent="0.3">
      <c r="A37" s="2" t="s">
        <v>3314</v>
      </c>
      <c r="B37" s="2" t="s">
        <v>3315</v>
      </c>
      <c r="C37" s="2" t="s">
        <v>595</v>
      </c>
      <c r="D37" s="2">
        <v>6</v>
      </c>
      <c r="E37" s="2" t="s">
        <v>596</v>
      </c>
    </row>
    <row r="38" spans="1:5" ht="15.6" x14ac:dyDescent="0.3">
      <c r="A38" s="2" t="s">
        <v>3316</v>
      </c>
      <c r="B38" s="2" t="s">
        <v>3317</v>
      </c>
      <c r="C38" s="2" t="s">
        <v>595</v>
      </c>
      <c r="D38" s="2">
        <v>7</v>
      </c>
      <c r="E38" s="2" t="s">
        <v>596</v>
      </c>
    </row>
    <row r="39" spans="1:5" ht="15.6" x14ac:dyDescent="0.3">
      <c r="A39" s="2" t="s">
        <v>3318</v>
      </c>
      <c r="B39" s="2" t="s">
        <v>3319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3003</v>
      </c>
      <c r="B40" s="2" t="s">
        <v>3004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3320</v>
      </c>
      <c r="B41" s="2" t="s">
        <v>3321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709</v>
      </c>
      <c r="B42" s="2" t="s">
        <v>1996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712</v>
      </c>
      <c r="B43" s="2" t="s">
        <v>2023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724</v>
      </c>
      <c r="B44" s="2" t="s">
        <v>2037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1827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5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7.75" bestFit="1" customWidth="1" collapsed="1"/>
    <col min="9" max="9" width="21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16" bestFit="1" customWidth="1" collapsed="1"/>
    <col min="14" max="14" width="17.7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227</v>
      </c>
      <c r="B1" s="4" t="s">
        <v>228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1409</v>
      </c>
      <c r="B3" s="2" t="s">
        <v>1589</v>
      </c>
      <c r="C3" s="2" t="s">
        <v>595</v>
      </c>
      <c r="D3" s="2">
        <v>6</v>
      </c>
      <c r="E3" s="2" t="s">
        <v>596</v>
      </c>
      <c r="G3" s="3" t="s">
        <v>3322</v>
      </c>
      <c r="H3" s="3" t="s">
        <v>3323</v>
      </c>
      <c r="I3" s="3" t="s">
        <v>3324</v>
      </c>
      <c r="J3" s="3" t="s">
        <v>3325</v>
      </c>
      <c r="K3" t="s">
        <v>600</v>
      </c>
      <c r="M3" s="3" t="s">
        <v>3322</v>
      </c>
      <c r="N3" s="3" t="s">
        <v>3323</v>
      </c>
      <c r="O3" s="3" t="s">
        <v>1566</v>
      </c>
      <c r="P3" s="3" t="s">
        <v>1552</v>
      </c>
      <c r="Q3" t="s">
        <v>600</v>
      </c>
    </row>
    <row r="4" spans="1:17" ht="15.6" x14ac:dyDescent="0.3">
      <c r="A4" s="2" t="s">
        <v>1162</v>
      </c>
      <c r="B4" s="2" t="s">
        <v>1163</v>
      </c>
      <c r="C4" s="2" t="s">
        <v>595</v>
      </c>
      <c r="D4" s="2">
        <v>1</v>
      </c>
      <c r="E4" s="2" t="s">
        <v>596</v>
      </c>
    </row>
    <row r="5" spans="1:17" ht="15.6" x14ac:dyDescent="0.3">
      <c r="A5" s="2" t="s">
        <v>1164</v>
      </c>
      <c r="B5" s="2" t="s">
        <v>1165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17" ht="15.6" x14ac:dyDescent="0.3">
      <c r="A7" s="2" t="s">
        <v>1836</v>
      </c>
      <c r="B7" s="2" t="s">
        <v>1287</v>
      </c>
      <c r="C7" s="2" t="s">
        <v>595</v>
      </c>
      <c r="D7" s="2">
        <v>2</v>
      </c>
      <c r="E7" s="2" t="s">
        <v>596</v>
      </c>
    </row>
    <row r="8" spans="1:17" ht="15.6" x14ac:dyDescent="0.3">
      <c r="A8" s="2" t="s">
        <v>1949</v>
      </c>
      <c r="B8" s="2" t="s">
        <v>1950</v>
      </c>
      <c r="C8" s="2" t="s">
        <v>631</v>
      </c>
      <c r="D8" s="2">
        <v>16</v>
      </c>
      <c r="E8" s="2" t="s">
        <v>596</v>
      </c>
      <c r="G8" s="3" t="s">
        <v>1961</v>
      </c>
      <c r="H8" s="3" t="s">
        <v>1962</v>
      </c>
      <c r="I8" s="3" t="s">
        <v>3326</v>
      </c>
      <c r="J8" s="3" t="s">
        <v>3327</v>
      </c>
      <c r="K8" t="s">
        <v>600</v>
      </c>
      <c r="M8" s="3" t="s">
        <v>3322</v>
      </c>
      <c r="N8" s="3" t="s">
        <v>3323</v>
      </c>
      <c r="O8" s="3" t="s">
        <v>3328</v>
      </c>
      <c r="P8" s="3" t="s">
        <v>3329</v>
      </c>
      <c r="Q8" t="s">
        <v>600</v>
      </c>
    </row>
    <row r="9" spans="1:17" ht="15.6" x14ac:dyDescent="0.3">
      <c r="A9" s="2" t="s">
        <v>1955</v>
      </c>
      <c r="B9" s="2" t="s">
        <v>1956</v>
      </c>
      <c r="C9" s="2" t="s">
        <v>595</v>
      </c>
      <c r="D9" s="2">
        <v>8</v>
      </c>
      <c r="E9" s="2" t="s">
        <v>596</v>
      </c>
    </row>
    <row r="10" spans="1:17" ht="15.6" x14ac:dyDescent="0.3">
      <c r="A10" s="2" t="s">
        <v>1957</v>
      </c>
      <c r="B10" s="2" t="s">
        <v>1958</v>
      </c>
      <c r="C10" s="2" t="s">
        <v>595</v>
      </c>
      <c r="D10" s="2">
        <v>8</v>
      </c>
      <c r="E10" s="2" t="s">
        <v>596</v>
      </c>
    </row>
    <row r="11" spans="1:17" ht="15.6" x14ac:dyDescent="0.3">
      <c r="A11" s="2" t="s">
        <v>1965</v>
      </c>
      <c r="B11" s="2" t="s">
        <v>1966</v>
      </c>
      <c r="C11" s="2" t="s">
        <v>595</v>
      </c>
      <c r="D11" s="2">
        <v>12</v>
      </c>
      <c r="E11" s="2">
        <v>0</v>
      </c>
    </row>
    <row r="12" spans="1:17" ht="15.6" x14ac:dyDescent="0.3">
      <c r="A12" s="2" t="s">
        <v>1976</v>
      </c>
      <c r="B12" s="2" t="s">
        <v>1977</v>
      </c>
      <c r="C12" s="2" t="s">
        <v>595</v>
      </c>
      <c r="D12" s="2">
        <v>6</v>
      </c>
      <c r="E12" s="2" t="s">
        <v>596</v>
      </c>
    </row>
    <row r="13" spans="1:17" ht="15.6" x14ac:dyDescent="0.3">
      <c r="A13" s="2" t="s">
        <v>1983</v>
      </c>
      <c r="B13" s="2" t="s">
        <v>1984</v>
      </c>
      <c r="C13" s="2" t="s">
        <v>595</v>
      </c>
      <c r="D13" s="2">
        <v>7</v>
      </c>
      <c r="E13" s="2">
        <v>0</v>
      </c>
    </row>
    <row r="14" spans="1:17" ht="15.6" x14ac:dyDescent="0.3">
      <c r="A14" s="2" t="s">
        <v>1980</v>
      </c>
      <c r="B14" s="2" t="s">
        <v>1981</v>
      </c>
      <c r="C14" s="2" t="s">
        <v>595</v>
      </c>
      <c r="D14" s="2">
        <v>6</v>
      </c>
      <c r="E14" s="2" t="s">
        <v>596</v>
      </c>
    </row>
    <row r="15" spans="1:17" ht="15.6" x14ac:dyDescent="0.3">
      <c r="A15" s="2" t="s">
        <v>593</v>
      </c>
      <c r="B15" s="2" t="s">
        <v>594</v>
      </c>
      <c r="C15" s="2" t="s">
        <v>595</v>
      </c>
      <c r="D15" s="2">
        <v>7</v>
      </c>
      <c r="E15" s="2" t="s">
        <v>596</v>
      </c>
      <c r="G15" s="3" t="s">
        <v>3322</v>
      </c>
      <c r="H15" s="3" t="s">
        <v>3323</v>
      </c>
      <c r="I15" s="3" t="s">
        <v>599</v>
      </c>
      <c r="J15" s="3" t="s">
        <v>1126</v>
      </c>
      <c r="K15" t="s">
        <v>600</v>
      </c>
    </row>
    <row r="16" spans="1:17" ht="15.6" x14ac:dyDescent="0.3">
      <c r="A16" s="2" t="s">
        <v>606</v>
      </c>
      <c r="B16" s="2" t="s">
        <v>607</v>
      </c>
      <c r="C16" s="2" t="s">
        <v>595</v>
      </c>
      <c r="D16" s="2">
        <v>3</v>
      </c>
      <c r="E16" s="2" t="s">
        <v>596</v>
      </c>
      <c r="G16" s="3" t="s">
        <v>3322</v>
      </c>
      <c r="H16" s="3" t="s">
        <v>3323</v>
      </c>
      <c r="I16" s="3" t="s">
        <v>608</v>
      </c>
      <c r="J16" s="3" t="s">
        <v>686</v>
      </c>
      <c r="K16" t="s">
        <v>600</v>
      </c>
    </row>
    <row r="17" spans="1:11" ht="15.6" x14ac:dyDescent="0.3">
      <c r="A17" s="2" t="s">
        <v>1239</v>
      </c>
      <c r="B17" s="2" t="s">
        <v>1240</v>
      </c>
      <c r="C17" s="2" t="s">
        <v>595</v>
      </c>
      <c r="D17" s="2">
        <v>1</v>
      </c>
      <c r="E17" s="2" t="s">
        <v>596</v>
      </c>
      <c r="G17" s="3" t="s">
        <v>3322</v>
      </c>
      <c r="H17" s="3" t="s">
        <v>3323</v>
      </c>
      <c r="I17" s="3" t="s">
        <v>1241</v>
      </c>
      <c r="J17" s="3" t="s">
        <v>1240</v>
      </c>
      <c r="K17" t="s">
        <v>600</v>
      </c>
    </row>
    <row r="18" spans="1:11" ht="15.6" x14ac:dyDescent="0.3">
      <c r="A18" s="2" t="s">
        <v>2185</v>
      </c>
      <c r="B18" s="2" t="s">
        <v>691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1959</v>
      </c>
      <c r="B19" s="2" t="s">
        <v>1960</v>
      </c>
      <c r="C19" s="2" t="s">
        <v>631</v>
      </c>
      <c r="D19" s="2">
        <v>2</v>
      </c>
      <c r="E19" s="2" t="s">
        <v>596</v>
      </c>
      <c r="G19" s="3" t="s">
        <v>3322</v>
      </c>
      <c r="H19" s="3" t="s">
        <v>3323</v>
      </c>
      <c r="I19" s="3" t="s">
        <v>1975</v>
      </c>
      <c r="J19" s="3" t="s">
        <v>1960</v>
      </c>
      <c r="K19" t="s">
        <v>600</v>
      </c>
    </row>
    <row r="20" spans="1:11" ht="15.6" x14ac:dyDescent="0.3">
      <c r="A20" s="2" t="s">
        <v>934</v>
      </c>
      <c r="B20" s="2" t="s">
        <v>935</v>
      </c>
      <c r="C20" s="2" t="s">
        <v>631</v>
      </c>
      <c r="D20" s="2">
        <v>10</v>
      </c>
      <c r="E20" s="2" t="s">
        <v>596</v>
      </c>
    </row>
    <row r="21" spans="1:11" ht="15.6" x14ac:dyDescent="0.3">
      <c r="A21" s="2" t="s">
        <v>939</v>
      </c>
      <c r="B21" s="2" t="s">
        <v>940</v>
      </c>
      <c r="C21" s="2" t="s">
        <v>631</v>
      </c>
      <c r="D21" s="2">
        <v>12</v>
      </c>
      <c r="E21" s="2" t="s">
        <v>596</v>
      </c>
    </row>
    <row r="22" spans="1:11" ht="15.6" x14ac:dyDescent="0.3">
      <c r="A22" s="2" t="s">
        <v>847</v>
      </c>
      <c r="B22" s="2" t="s">
        <v>802</v>
      </c>
      <c r="C22" s="2" t="s">
        <v>631</v>
      </c>
      <c r="D22" s="2">
        <v>10</v>
      </c>
      <c r="E22" s="2" t="s">
        <v>596</v>
      </c>
    </row>
    <row r="23" spans="1:11" ht="15.6" x14ac:dyDescent="0.3">
      <c r="A23" s="2" t="s">
        <v>3222</v>
      </c>
      <c r="B23" s="2" t="s">
        <v>3045</v>
      </c>
      <c r="C23" s="2" t="s">
        <v>631</v>
      </c>
      <c r="D23" s="2">
        <v>12</v>
      </c>
      <c r="E23" s="2" t="s">
        <v>596</v>
      </c>
    </row>
    <row r="24" spans="1:11" ht="15.6" x14ac:dyDescent="0.3">
      <c r="A24" s="2" t="s">
        <v>972</v>
      </c>
      <c r="B24" s="2" t="s">
        <v>814</v>
      </c>
      <c r="C24" s="2" t="s">
        <v>595</v>
      </c>
      <c r="D24" s="2">
        <v>5</v>
      </c>
      <c r="E24" s="2" t="s">
        <v>596</v>
      </c>
    </row>
    <row r="25" spans="1:11" ht="15.6" x14ac:dyDescent="0.3">
      <c r="A25" s="2" t="s">
        <v>1841</v>
      </c>
      <c r="B25" s="2" t="s">
        <v>1842</v>
      </c>
      <c r="C25" s="2" t="s">
        <v>631</v>
      </c>
      <c r="D25" s="2">
        <v>58</v>
      </c>
      <c r="E25" s="2" t="s">
        <v>596</v>
      </c>
    </row>
    <row r="26" spans="1:11" ht="15.6" x14ac:dyDescent="0.3">
      <c r="A26" s="2" t="s">
        <v>1853</v>
      </c>
      <c r="B26" s="2" t="s">
        <v>1854</v>
      </c>
      <c r="C26" s="2" t="s">
        <v>595</v>
      </c>
      <c r="D26" s="2">
        <v>9</v>
      </c>
      <c r="E26" s="2" t="s">
        <v>596</v>
      </c>
    </row>
    <row r="27" spans="1:11" ht="15.6" x14ac:dyDescent="0.3">
      <c r="A27" s="2" t="s">
        <v>1881</v>
      </c>
      <c r="B27" s="2" t="s">
        <v>1882</v>
      </c>
      <c r="C27" s="2" t="s">
        <v>631</v>
      </c>
      <c r="D27" s="2">
        <v>2</v>
      </c>
      <c r="E27" s="2" t="s">
        <v>596</v>
      </c>
    </row>
    <row r="28" spans="1:11" ht="15.6" x14ac:dyDescent="0.3">
      <c r="A28" s="2" t="s">
        <v>1885</v>
      </c>
      <c r="B28" s="2" t="s">
        <v>1886</v>
      </c>
      <c r="C28" s="2" t="s">
        <v>595</v>
      </c>
      <c r="D28" s="2">
        <v>4</v>
      </c>
      <c r="E28" s="2" t="s">
        <v>596</v>
      </c>
    </row>
    <row r="29" spans="1:11" ht="15.6" x14ac:dyDescent="0.3">
      <c r="A29" s="2" t="s">
        <v>1887</v>
      </c>
      <c r="B29" s="2" t="s">
        <v>1888</v>
      </c>
      <c r="C29" s="2" t="s">
        <v>595</v>
      </c>
      <c r="D29" s="2">
        <v>2</v>
      </c>
      <c r="E29" s="2" t="s">
        <v>596</v>
      </c>
    </row>
    <row r="30" spans="1:11" ht="15.6" x14ac:dyDescent="0.3">
      <c r="A30" s="2" t="s">
        <v>1891</v>
      </c>
      <c r="B30" s="2" t="s">
        <v>1892</v>
      </c>
      <c r="C30" s="2" t="s">
        <v>631</v>
      </c>
      <c r="D30" s="2">
        <v>2</v>
      </c>
      <c r="E30" s="2" t="s">
        <v>596</v>
      </c>
    </row>
    <row r="31" spans="1:11" ht="15.6" x14ac:dyDescent="0.3">
      <c r="A31" s="2" t="s">
        <v>650</v>
      </c>
      <c r="B31" s="2" t="s">
        <v>653</v>
      </c>
      <c r="C31" s="2" t="s">
        <v>595</v>
      </c>
      <c r="D31" s="2">
        <v>8</v>
      </c>
      <c r="E31" s="2" t="s">
        <v>596</v>
      </c>
    </row>
    <row r="32" spans="1:11" ht="15.6" x14ac:dyDescent="0.3">
      <c r="A32" s="2" t="s">
        <v>3330</v>
      </c>
      <c r="B32" s="2" t="s">
        <v>3331</v>
      </c>
      <c r="C32" s="2" t="s">
        <v>631</v>
      </c>
      <c r="D32" s="2">
        <v>1</v>
      </c>
      <c r="E32" s="2" t="s">
        <v>596</v>
      </c>
    </row>
    <row r="33" spans="1:17" ht="15.6" x14ac:dyDescent="0.3">
      <c r="A33" s="2" t="s">
        <v>3305</v>
      </c>
      <c r="B33" s="2" t="s">
        <v>3306</v>
      </c>
      <c r="C33" s="2" t="s">
        <v>631</v>
      </c>
      <c r="D33" s="2">
        <v>2</v>
      </c>
      <c r="E33" s="2" t="s">
        <v>596</v>
      </c>
    </row>
    <row r="34" spans="1:17" ht="15.6" x14ac:dyDescent="0.3">
      <c r="A34" s="2" t="s">
        <v>3307</v>
      </c>
      <c r="B34" s="2" t="s">
        <v>1950</v>
      </c>
      <c r="C34" s="2" t="s">
        <v>631</v>
      </c>
      <c r="D34" s="2">
        <v>16</v>
      </c>
      <c r="E34" s="2" t="s">
        <v>596</v>
      </c>
      <c r="G34" s="3" t="s">
        <v>3322</v>
      </c>
      <c r="H34" s="3" t="s">
        <v>3323</v>
      </c>
      <c r="I34" s="3" t="s">
        <v>3332</v>
      </c>
      <c r="J34" s="3" t="s">
        <v>3333</v>
      </c>
      <c r="K34" t="s">
        <v>600</v>
      </c>
    </row>
    <row r="35" spans="1:17" ht="15.6" x14ac:dyDescent="0.3">
      <c r="A35" s="2" t="s">
        <v>3308</v>
      </c>
      <c r="B35" s="2" t="s">
        <v>1956</v>
      </c>
      <c r="C35" s="2" t="s">
        <v>595</v>
      </c>
      <c r="D35" s="2">
        <v>8</v>
      </c>
      <c r="E35" s="2" t="s">
        <v>596</v>
      </c>
      <c r="G35" s="3" t="s">
        <v>3322</v>
      </c>
      <c r="H35" s="3" t="s">
        <v>3323</v>
      </c>
      <c r="I35" s="3" t="s">
        <v>1973</v>
      </c>
      <c r="J35" s="3" t="s">
        <v>1956</v>
      </c>
      <c r="K35" t="s">
        <v>600</v>
      </c>
    </row>
    <row r="36" spans="1:17" ht="15.6" x14ac:dyDescent="0.3">
      <c r="A36" s="2" t="s">
        <v>3310</v>
      </c>
      <c r="B36" s="2" t="s">
        <v>1958</v>
      </c>
      <c r="C36" s="2" t="s">
        <v>595</v>
      </c>
      <c r="D36" s="2">
        <v>8</v>
      </c>
      <c r="E36" s="2" t="s">
        <v>596</v>
      </c>
      <c r="G36" s="3" t="s">
        <v>3322</v>
      </c>
      <c r="H36" s="3" t="s">
        <v>3323</v>
      </c>
      <c r="I36" s="3" t="s">
        <v>1974</v>
      </c>
      <c r="J36" s="3" t="s">
        <v>1958</v>
      </c>
      <c r="K36" t="s">
        <v>600</v>
      </c>
    </row>
    <row r="37" spans="1:17" ht="15.6" x14ac:dyDescent="0.3">
      <c r="A37" s="2" t="s">
        <v>3312</v>
      </c>
      <c r="B37" s="2" t="s">
        <v>1966</v>
      </c>
      <c r="C37" s="2" t="s">
        <v>595</v>
      </c>
      <c r="D37" s="2">
        <v>11</v>
      </c>
      <c r="E37" s="2">
        <v>0</v>
      </c>
      <c r="G37" s="3" t="s">
        <v>3322</v>
      </c>
      <c r="H37" s="3" t="s">
        <v>3323</v>
      </c>
      <c r="I37" s="3" t="s">
        <v>1967</v>
      </c>
      <c r="J37" s="3" t="s">
        <v>1968</v>
      </c>
      <c r="K37" t="s">
        <v>600</v>
      </c>
      <c r="M37" s="3" t="s">
        <v>3322</v>
      </c>
      <c r="N37" s="3" t="s">
        <v>3323</v>
      </c>
      <c r="O37" s="3" t="s">
        <v>1969</v>
      </c>
      <c r="P37" s="3" t="s">
        <v>1970</v>
      </c>
      <c r="Q37" t="s">
        <v>600</v>
      </c>
    </row>
    <row r="38" spans="1:17" ht="15.6" x14ac:dyDescent="0.3">
      <c r="A38" s="2" t="s">
        <v>3314</v>
      </c>
      <c r="B38" s="2" t="s">
        <v>1977</v>
      </c>
      <c r="C38" s="2" t="s">
        <v>595</v>
      </c>
      <c r="D38" s="2">
        <v>6</v>
      </c>
      <c r="E38" s="2">
        <v>0</v>
      </c>
      <c r="G38" s="3" t="s">
        <v>3322</v>
      </c>
      <c r="H38" s="3" t="s">
        <v>3323</v>
      </c>
      <c r="I38" s="3" t="s">
        <v>1978</v>
      </c>
      <c r="J38" s="3" t="s">
        <v>1979</v>
      </c>
      <c r="K38" t="s">
        <v>600</v>
      </c>
    </row>
    <row r="39" spans="1:17" ht="15.6" x14ac:dyDescent="0.3">
      <c r="A39" s="2" t="s">
        <v>3316</v>
      </c>
      <c r="B39" s="2" t="s">
        <v>1984</v>
      </c>
      <c r="C39" s="2" t="s">
        <v>595</v>
      </c>
      <c r="D39" s="2">
        <v>7</v>
      </c>
      <c r="E39" s="2">
        <v>0</v>
      </c>
      <c r="G39" s="3" t="s">
        <v>3322</v>
      </c>
      <c r="H39" s="3" t="s">
        <v>3323</v>
      </c>
      <c r="I39" s="3" t="s">
        <v>1967</v>
      </c>
      <c r="J39" s="3" t="s">
        <v>1968</v>
      </c>
      <c r="K39" t="s">
        <v>600</v>
      </c>
      <c r="M39" s="3" t="s">
        <v>3322</v>
      </c>
      <c r="N39" s="3" t="s">
        <v>3323</v>
      </c>
      <c r="O39" s="3" t="s">
        <v>1985</v>
      </c>
      <c r="P39" s="3" t="s">
        <v>1986</v>
      </c>
      <c r="Q39" t="s">
        <v>600</v>
      </c>
    </row>
    <row r="40" spans="1:17" ht="15.6" x14ac:dyDescent="0.3">
      <c r="A40" s="2" t="s">
        <v>3318</v>
      </c>
      <c r="B40" s="2" t="s">
        <v>1981</v>
      </c>
      <c r="C40" s="2" t="s">
        <v>595</v>
      </c>
      <c r="D40" s="2">
        <v>6</v>
      </c>
      <c r="E40" s="2">
        <v>0</v>
      </c>
      <c r="G40" s="3" t="s">
        <v>3322</v>
      </c>
      <c r="H40" s="3" t="s">
        <v>3323</v>
      </c>
      <c r="I40" s="3" t="s">
        <v>1982</v>
      </c>
      <c r="J40" s="3" t="s">
        <v>1981</v>
      </c>
      <c r="K40" t="s">
        <v>600</v>
      </c>
    </row>
    <row r="41" spans="1:17" ht="15.6" x14ac:dyDescent="0.3">
      <c r="A41" s="2" t="s">
        <v>3003</v>
      </c>
      <c r="B41" s="2" t="s">
        <v>3334</v>
      </c>
      <c r="C41" s="2" t="s">
        <v>595</v>
      </c>
      <c r="D41" s="2">
        <v>6</v>
      </c>
      <c r="E41" s="2">
        <v>0</v>
      </c>
      <c r="G41" s="3" t="s">
        <v>3322</v>
      </c>
      <c r="H41" s="3" t="s">
        <v>3323</v>
      </c>
      <c r="I41" s="3" t="s">
        <v>3335</v>
      </c>
      <c r="J41" s="3" t="s">
        <v>3334</v>
      </c>
      <c r="K41" t="s">
        <v>600</v>
      </c>
    </row>
    <row r="42" spans="1:17" ht="15.6" x14ac:dyDescent="0.3">
      <c r="A42" s="2" t="s">
        <v>3320</v>
      </c>
      <c r="B42" s="2" t="s">
        <v>3321</v>
      </c>
      <c r="C42" s="2" t="s">
        <v>631</v>
      </c>
      <c r="D42" s="2">
        <v>1</v>
      </c>
      <c r="E42" s="2" t="s">
        <v>596</v>
      </c>
      <c r="G42" s="3" t="s">
        <v>3322</v>
      </c>
      <c r="H42" s="3" t="s">
        <v>3323</v>
      </c>
      <c r="I42" s="3" t="s">
        <v>3336</v>
      </c>
      <c r="J42" s="3" t="s">
        <v>3337</v>
      </c>
      <c r="K42" t="s">
        <v>600</v>
      </c>
    </row>
    <row r="43" spans="1:17" ht="15.6" x14ac:dyDescent="0.3">
      <c r="A43" s="2" t="s">
        <v>709</v>
      </c>
      <c r="B43" s="2" t="s">
        <v>710</v>
      </c>
      <c r="C43" s="2" t="s">
        <v>595</v>
      </c>
      <c r="D43" s="2">
        <v>8</v>
      </c>
      <c r="E43" s="2" t="s">
        <v>596</v>
      </c>
      <c r="G43" s="3" t="s">
        <v>3322</v>
      </c>
      <c r="H43" s="3" t="s">
        <v>3323</v>
      </c>
      <c r="I43" s="3" t="s">
        <v>711</v>
      </c>
      <c r="J43" s="3" t="s">
        <v>710</v>
      </c>
      <c r="K43" t="s">
        <v>600</v>
      </c>
      <c r="M43" s="3" t="s">
        <v>3322</v>
      </c>
      <c r="N43" s="3" t="s">
        <v>3323</v>
      </c>
      <c r="O43" s="3" t="s">
        <v>1566</v>
      </c>
      <c r="P43" s="3" t="s">
        <v>1552</v>
      </c>
      <c r="Q43" t="s">
        <v>600</v>
      </c>
    </row>
    <row r="44" spans="1:17" ht="15.6" x14ac:dyDescent="0.3">
      <c r="A44" s="2" t="s">
        <v>712</v>
      </c>
      <c r="B44" s="2" t="s">
        <v>713</v>
      </c>
      <c r="C44" s="2" t="s">
        <v>595</v>
      </c>
      <c r="D44" s="2">
        <v>7</v>
      </c>
      <c r="E44" s="2" t="s">
        <v>596</v>
      </c>
      <c r="G44" s="3" t="s">
        <v>3322</v>
      </c>
      <c r="H44" s="3" t="s">
        <v>3323</v>
      </c>
      <c r="I44" s="3" t="s">
        <v>714</v>
      </c>
      <c r="J44" s="3" t="s">
        <v>713</v>
      </c>
      <c r="K44" t="s">
        <v>600</v>
      </c>
    </row>
    <row r="45" spans="1:17" ht="15.6" x14ac:dyDescent="0.3">
      <c r="A45" s="2" t="s">
        <v>724</v>
      </c>
      <c r="B45" s="2" t="s">
        <v>725</v>
      </c>
      <c r="C45" s="2" t="s">
        <v>595</v>
      </c>
      <c r="D45" s="2">
        <v>2</v>
      </c>
      <c r="E45" s="2" t="s">
        <v>596</v>
      </c>
    </row>
    <row r="46" spans="1:17" ht="15.6" x14ac:dyDescent="0.3">
      <c r="A46" s="2" t="s">
        <v>1551</v>
      </c>
      <c r="B46" s="2" t="s">
        <v>1552</v>
      </c>
      <c r="C46" s="2" t="s">
        <v>595</v>
      </c>
      <c r="D46" s="2">
        <v>1</v>
      </c>
      <c r="E46" s="2" t="s">
        <v>596</v>
      </c>
      <c r="G46" s="3" t="s">
        <v>3322</v>
      </c>
      <c r="H46" s="3" t="s">
        <v>3323</v>
      </c>
      <c r="I46" s="3" t="s">
        <v>3338</v>
      </c>
      <c r="J46" s="3" t="s">
        <v>3339</v>
      </c>
      <c r="K46" s="3" t="s">
        <v>605</v>
      </c>
      <c r="M46" s="3" t="s">
        <v>3322</v>
      </c>
      <c r="N46" s="3" t="s">
        <v>3323</v>
      </c>
      <c r="O46" s="3" t="s">
        <v>1566</v>
      </c>
      <c r="P46" s="3" t="s">
        <v>1552</v>
      </c>
      <c r="Q46" t="s">
        <v>600</v>
      </c>
    </row>
    <row r="47" spans="1:17" ht="15.6" x14ac:dyDescent="0.3">
      <c r="A47" s="2" t="s">
        <v>1555</v>
      </c>
      <c r="B47" s="2" t="s">
        <v>1556</v>
      </c>
      <c r="C47" s="2" t="s">
        <v>631</v>
      </c>
      <c r="D47" s="2">
        <v>1</v>
      </c>
      <c r="E47" s="2" t="s">
        <v>596</v>
      </c>
    </row>
    <row r="48" spans="1:17" ht="15.6" x14ac:dyDescent="0.3">
      <c r="A48" s="2" t="s">
        <v>2995</v>
      </c>
      <c r="B48" s="2" t="s">
        <v>3010</v>
      </c>
      <c r="C48" s="2" t="s">
        <v>595</v>
      </c>
      <c r="D48" s="2">
        <v>10</v>
      </c>
      <c r="E48" s="2" t="s">
        <v>596</v>
      </c>
      <c r="G48" s="3" t="s">
        <v>3322</v>
      </c>
      <c r="H48" s="3" t="s">
        <v>3323</v>
      </c>
      <c r="I48" s="3" t="s">
        <v>1691</v>
      </c>
      <c r="J48" s="3" t="s">
        <v>3010</v>
      </c>
      <c r="K48" t="s">
        <v>600</v>
      </c>
    </row>
    <row r="49" spans="1:17" ht="15.6" x14ac:dyDescent="0.3">
      <c r="A49" s="2" t="s">
        <v>2997</v>
      </c>
      <c r="B49" s="2" t="s">
        <v>3011</v>
      </c>
      <c r="C49" s="2" t="s">
        <v>595</v>
      </c>
      <c r="D49" s="2">
        <v>7</v>
      </c>
      <c r="E49" s="2" t="s">
        <v>596</v>
      </c>
    </row>
    <row r="50" spans="1:17" ht="15.6" x14ac:dyDescent="0.3">
      <c r="A50" s="2" t="s">
        <v>2999</v>
      </c>
      <c r="B50" s="2" t="s">
        <v>3012</v>
      </c>
      <c r="C50" s="2" t="s">
        <v>595</v>
      </c>
      <c r="D50" s="2">
        <v>8</v>
      </c>
      <c r="E50" s="2" t="s">
        <v>596</v>
      </c>
      <c r="G50" s="3" t="s">
        <v>3322</v>
      </c>
      <c r="H50" s="3" t="s">
        <v>3323</v>
      </c>
      <c r="I50" s="3" t="s">
        <v>1566</v>
      </c>
      <c r="J50" s="3" t="s">
        <v>1552</v>
      </c>
      <c r="K50" t="s">
        <v>600</v>
      </c>
      <c r="M50" s="3" t="s">
        <v>3322</v>
      </c>
      <c r="N50" s="3" t="s">
        <v>3323</v>
      </c>
      <c r="O50" s="3" t="s">
        <v>1697</v>
      </c>
      <c r="P50" s="3" t="s">
        <v>3012</v>
      </c>
      <c r="Q50" t="s">
        <v>600</v>
      </c>
    </row>
    <row r="51" spans="1:17" ht="15.6" x14ac:dyDescent="0.3">
      <c r="A51" s="2" t="s">
        <v>649</v>
      </c>
      <c r="B51" s="2" t="s">
        <v>600</v>
      </c>
      <c r="C51" s="2" t="s">
        <v>595</v>
      </c>
      <c r="D51" s="2">
        <v>7</v>
      </c>
      <c r="E51" s="2">
        <v>0</v>
      </c>
      <c r="G51" s="3" t="s">
        <v>3322</v>
      </c>
      <c r="H51" s="3" t="s">
        <v>3323</v>
      </c>
      <c r="I51" s="3" t="s">
        <v>3340</v>
      </c>
      <c r="J51" s="3" t="s">
        <v>3341</v>
      </c>
      <c r="K51" t="s">
        <v>600</v>
      </c>
    </row>
  </sheetData>
  <phoneticPr fontId="5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229</v>
      </c>
      <c r="B1" s="4" t="s">
        <v>230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1955</v>
      </c>
      <c r="B9" s="2" t="s">
        <v>2946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1957</v>
      </c>
      <c r="B10" s="2" t="s">
        <v>2947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1965</v>
      </c>
      <c r="B11" s="2" t="s">
        <v>2943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1976</v>
      </c>
      <c r="B12" s="2" t="s">
        <v>2949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1983</v>
      </c>
      <c r="B13" s="2" t="s">
        <v>1984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1980</v>
      </c>
      <c r="B14" s="2" t="s">
        <v>1981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2644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2638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2185</v>
      </c>
      <c r="B18" s="2" t="s">
        <v>2845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1959</v>
      </c>
      <c r="B19" s="2" t="s">
        <v>3300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3222</v>
      </c>
      <c r="B23" s="2" t="s">
        <v>2854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2860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1841</v>
      </c>
      <c r="B25" s="2" t="s">
        <v>2916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1853</v>
      </c>
      <c r="B26" s="2" t="s">
        <v>2918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1881</v>
      </c>
      <c r="B27" s="2" t="s">
        <v>3301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1885</v>
      </c>
      <c r="B28" s="2" t="s">
        <v>3302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1887</v>
      </c>
      <c r="B29" s="2" t="s">
        <v>3303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1891</v>
      </c>
      <c r="B30" s="2" t="s">
        <v>3304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3305</v>
      </c>
      <c r="B32" s="2" t="s">
        <v>3306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3307</v>
      </c>
      <c r="B33" s="2" t="s">
        <v>1950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3308</v>
      </c>
      <c r="B34" s="2" t="s">
        <v>3309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3310</v>
      </c>
      <c r="B35" s="2" t="s">
        <v>3311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3312</v>
      </c>
      <c r="B36" s="2" t="s">
        <v>3313</v>
      </c>
      <c r="C36" s="2" t="s">
        <v>595</v>
      </c>
      <c r="D36" s="2">
        <v>11</v>
      </c>
      <c r="E36" s="2" t="s">
        <v>596</v>
      </c>
    </row>
    <row r="37" spans="1:5" ht="15.6" x14ac:dyDescent="0.3">
      <c r="A37" s="2" t="s">
        <v>3314</v>
      </c>
      <c r="B37" s="2" t="s">
        <v>3315</v>
      </c>
      <c r="C37" s="2" t="s">
        <v>595</v>
      </c>
      <c r="D37" s="2">
        <v>6</v>
      </c>
      <c r="E37" s="2" t="s">
        <v>596</v>
      </c>
    </row>
    <row r="38" spans="1:5" ht="15.6" x14ac:dyDescent="0.3">
      <c r="A38" s="2" t="s">
        <v>3316</v>
      </c>
      <c r="B38" s="2" t="s">
        <v>3317</v>
      </c>
      <c r="C38" s="2" t="s">
        <v>595</v>
      </c>
      <c r="D38" s="2">
        <v>7</v>
      </c>
      <c r="E38" s="2" t="s">
        <v>596</v>
      </c>
    </row>
    <row r="39" spans="1:5" ht="15.6" x14ac:dyDescent="0.3">
      <c r="A39" s="2" t="s">
        <v>3318</v>
      </c>
      <c r="B39" s="2" t="s">
        <v>3319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3003</v>
      </c>
      <c r="B40" s="2" t="s">
        <v>3004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3320</v>
      </c>
      <c r="B41" s="2" t="s">
        <v>3321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709</v>
      </c>
      <c r="B42" s="2" t="s">
        <v>1996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712</v>
      </c>
      <c r="B43" s="2" t="s">
        <v>2023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724</v>
      </c>
      <c r="B44" s="2" t="s">
        <v>2037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1827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E4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231</v>
      </c>
      <c r="B1" s="4" t="s">
        <v>232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1955</v>
      </c>
      <c r="B9" s="2" t="s">
        <v>2946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1957</v>
      </c>
      <c r="B10" s="2" t="s">
        <v>2947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1965</v>
      </c>
      <c r="B11" s="2" t="s">
        <v>2943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1976</v>
      </c>
      <c r="B12" s="2" t="s">
        <v>2949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1983</v>
      </c>
      <c r="B13" s="2" t="s">
        <v>1984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1980</v>
      </c>
      <c r="B14" s="2" t="s">
        <v>1981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2644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2638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2185</v>
      </c>
      <c r="B18" s="2" t="s">
        <v>2845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1959</v>
      </c>
      <c r="B19" s="2" t="s">
        <v>3300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3222</v>
      </c>
      <c r="B23" s="2" t="s">
        <v>2854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2860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1841</v>
      </c>
      <c r="B25" s="2" t="s">
        <v>2916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1853</v>
      </c>
      <c r="B26" s="2" t="s">
        <v>2918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1881</v>
      </c>
      <c r="B27" s="2" t="s">
        <v>3301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1885</v>
      </c>
      <c r="B28" s="2" t="s">
        <v>3302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1887</v>
      </c>
      <c r="B29" s="2" t="s">
        <v>3303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1891</v>
      </c>
      <c r="B30" s="2" t="s">
        <v>3304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3330</v>
      </c>
      <c r="B32" s="2" t="s">
        <v>3342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3305</v>
      </c>
      <c r="B33" s="2" t="s">
        <v>3306</v>
      </c>
      <c r="C33" s="2" t="s">
        <v>631</v>
      </c>
      <c r="D33" s="2">
        <v>2</v>
      </c>
      <c r="E33" s="2" t="s">
        <v>596</v>
      </c>
    </row>
    <row r="34" spans="1:5" ht="15.6" x14ac:dyDescent="0.3">
      <c r="A34" s="2" t="s">
        <v>3307</v>
      </c>
      <c r="B34" s="2" t="s">
        <v>2554</v>
      </c>
      <c r="C34" s="2" t="s">
        <v>631</v>
      </c>
      <c r="D34" s="2">
        <v>16</v>
      </c>
      <c r="E34" s="2" t="s">
        <v>596</v>
      </c>
    </row>
    <row r="35" spans="1:5" ht="15.6" x14ac:dyDescent="0.3">
      <c r="A35" s="2" t="s">
        <v>3308</v>
      </c>
      <c r="B35" s="2" t="s">
        <v>3309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3310</v>
      </c>
      <c r="B36" s="2" t="s">
        <v>3311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3312</v>
      </c>
      <c r="B37" s="2" t="s">
        <v>3313</v>
      </c>
      <c r="C37" s="2" t="s">
        <v>595</v>
      </c>
      <c r="D37" s="2">
        <v>11</v>
      </c>
      <c r="E37" s="2" t="s">
        <v>596</v>
      </c>
    </row>
    <row r="38" spans="1:5" ht="15.6" x14ac:dyDescent="0.3">
      <c r="A38" s="2" t="s">
        <v>3314</v>
      </c>
      <c r="B38" s="2" t="s">
        <v>3315</v>
      </c>
      <c r="C38" s="2" t="s">
        <v>595</v>
      </c>
      <c r="D38" s="2">
        <v>6</v>
      </c>
      <c r="E38" s="2" t="s">
        <v>596</v>
      </c>
    </row>
    <row r="39" spans="1:5" ht="15.6" x14ac:dyDescent="0.3">
      <c r="A39" s="2" t="s">
        <v>3316</v>
      </c>
      <c r="B39" s="2" t="s">
        <v>3317</v>
      </c>
      <c r="C39" s="2" t="s">
        <v>595</v>
      </c>
      <c r="D39" s="2">
        <v>7</v>
      </c>
      <c r="E39" s="2" t="s">
        <v>596</v>
      </c>
    </row>
    <row r="40" spans="1:5" ht="15.6" x14ac:dyDescent="0.3">
      <c r="A40" s="2" t="s">
        <v>3318</v>
      </c>
      <c r="B40" s="2" t="s">
        <v>3319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3003</v>
      </c>
      <c r="B41" s="2" t="s">
        <v>3004</v>
      </c>
      <c r="C41" s="2" t="s">
        <v>595</v>
      </c>
      <c r="D41" s="2">
        <v>6</v>
      </c>
      <c r="E41" s="2" t="s">
        <v>596</v>
      </c>
    </row>
    <row r="42" spans="1:5" ht="15.6" x14ac:dyDescent="0.3">
      <c r="A42" s="2" t="s">
        <v>3320</v>
      </c>
      <c r="B42" s="2" t="s">
        <v>3321</v>
      </c>
      <c r="C42" s="2" t="s">
        <v>631</v>
      </c>
      <c r="D42" s="2">
        <v>1</v>
      </c>
      <c r="E42" s="2" t="s">
        <v>596</v>
      </c>
    </row>
    <row r="43" spans="1:5" ht="15.6" x14ac:dyDescent="0.3">
      <c r="A43" s="2" t="s">
        <v>709</v>
      </c>
      <c r="B43" s="2" t="s">
        <v>1996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712</v>
      </c>
      <c r="B44" s="2" t="s">
        <v>2023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724</v>
      </c>
      <c r="B45" s="2" t="s">
        <v>2037</v>
      </c>
      <c r="C45" s="2" t="s">
        <v>595</v>
      </c>
      <c r="D45" s="2">
        <v>2</v>
      </c>
      <c r="E45" s="2" t="s">
        <v>596</v>
      </c>
    </row>
    <row r="46" spans="1:5" ht="15.6" x14ac:dyDescent="0.3">
      <c r="A46" s="2" t="s">
        <v>1551</v>
      </c>
      <c r="B46" s="2" t="s">
        <v>3343</v>
      </c>
      <c r="C46" s="2" t="s">
        <v>595</v>
      </c>
      <c r="D46" s="2">
        <v>1</v>
      </c>
      <c r="E46" s="2" t="s">
        <v>596</v>
      </c>
    </row>
    <row r="47" spans="1:5" ht="15.6" x14ac:dyDescent="0.3">
      <c r="A47" s="2" t="s">
        <v>649</v>
      </c>
      <c r="B47" s="2" t="s">
        <v>1827</v>
      </c>
      <c r="C47" s="2" t="s">
        <v>595</v>
      </c>
      <c r="D47" s="2">
        <v>7</v>
      </c>
      <c r="E47" s="2" t="s">
        <v>596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</v>
      </c>
      <c r="B1" s="4" t="s">
        <v>21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847</v>
      </c>
      <c r="B4" s="2" t="s">
        <v>1044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927</v>
      </c>
      <c r="B5" s="2" t="s">
        <v>1045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929</v>
      </c>
      <c r="B6" s="2" t="s">
        <v>1046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932</v>
      </c>
      <c r="B7" s="2" t="s">
        <v>1047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934</v>
      </c>
      <c r="B8" s="2" t="s">
        <v>1048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938</v>
      </c>
      <c r="B9" s="2" t="s">
        <v>1045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939</v>
      </c>
      <c r="B10" s="2" t="s">
        <v>1049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755</v>
      </c>
      <c r="B11" s="2" t="s">
        <v>1050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943</v>
      </c>
      <c r="B12" s="2" t="s">
        <v>1051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593</v>
      </c>
      <c r="B13" s="2" t="s">
        <v>1052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949</v>
      </c>
      <c r="B14" s="2" t="s">
        <v>1053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951</v>
      </c>
      <c r="B15" s="2" t="s">
        <v>1054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956</v>
      </c>
      <c r="B16" s="2" t="s">
        <v>1055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959</v>
      </c>
      <c r="B17" s="2" t="s">
        <v>1056</v>
      </c>
      <c r="C17" s="2" t="s">
        <v>631</v>
      </c>
      <c r="D17" s="2">
        <v>6</v>
      </c>
      <c r="E17" s="2" t="s">
        <v>596</v>
      </c>
    </row>
    <row r="18" spans="1:5" ht="15.6" x14ac:dyDescent="0.3">
      <c r="A18" s="2" t="s">
        <v>962</v>
      </c>
      <c r="B18" s="2" t="s">
        <v>1057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964</v>
      </c>
      <c r="B19" s="2" t="s">
        <v>1058</v>
      </c>
      <c r="C19" s="2" t="s">
        <v>595</v>
      </c>
      <c r="D19" s="2">
        <v>6</v>
      </c>
      <c r="E19" s="2" t="s">
        <v>596</v>
      </c>
    </row>
    <row r="20" spans="1:5" ht="15.6" x14ac:dyDescent="0.3">
      <c r="A20" s="2" t="s">
        <v>967</v>
      </c>
      <c r="B20" s="2" t="s">
        <v>1059</v>
      </c>
      <c r="C20" s="2" t="s">
        <v>631</v>
      </c>
      <c r="D20" s="2">
        <v>1</v>
      </c>
      <c r="E20" s="2" t="s">
        <v>596</v>
      </c>
    </row>
    <row r="21" spans="1:5" ht="15.6" x14ac:dyDescent="0.3">
      <c r="A21" s="2" t="s">
        <v>968</v>
      </c>
      <c r="B21" s="2" t="s">
        <v>1060</v>
      </c>
      <c r="C21" s="2" t="s">
        <v>631</v>
      </c>
      <c r="D21" s="2">
        <v>32</v>
      </c>
      <c r="E21" s="2" t="s">
        <v>596</v>
      </c>
    </row>
    <row r="22" spans="1:5" ht="15.6" x14ac:dyDescent="0.3">
      <c r="A22" s="2" t="s">
        <v>971</v>
      </c>
      <c r="B22" s="2" t="s">
        <v>1060</v>
      </c>
      <c r="C22" s="2" t="s">
        <v>631</v>
      </c>
      <c r="D22" s="2">
        <v>32</v>
      </c>
      <c r="E22" s="2" t="s">
        <v>596</v>
      </c>
    </row>
    <row r="23" spans="1:5" ht="15.6" x14ac:dyDescent="0.3">
      <c r="A23" s="2" t="s">
        <v>972</v>
      </c>
      <c r="B23" s="2" t="s">
        <v>1061</v>
      </c>
      <c r="C23" s="2" t="s">
        <v>595</v>
      </c>
      <c r="D23" s="2">
        <v>5</v>
      </c>
      <c r="E23" s="2" t="s">
        <v>596</v>
      </c>
    </row>
    <row r="24" spans="1:5" ht="15.6" x14ac:dyDescent="0.3">
      <c r="A24" s="2" t="s">
        <v>977</v>
      </c>
      <c r="B24" s="2" t="s">
        <v>1062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979</v>
      </c>
      <c r="B25" s="2" t="s">
        <v>1063</v>
      </c>
      <c r="C25" s="2" t="s">
        <v>631</v>
      </c>
      <c r="D25" s="2">
        <v>32</v>
      </c>
      <c r="E25" s="2" t="s">
        <v>596</v>
      </c>
    </row>
    <row r="26" spans="1:5" ht="15.6" x14ac:dyDescent="0.3">
      <c r="A26" s="2" t="s">
        <v>983</v>
      </c>
      <c r="B26" s="2" t="s">
        <v>1063</v>
      </c>
      <c r="C26" s="2" t="s">
        <v>631</v>
      </c>
      <c r="D26" s="2">
        <v>32</v>
      </c>
      <c r="E26" s="2" t="s">
        <v>596</v>
      </c>
    </row>
    <row r="27" spans="1:5" ht="15.6" x14ac:dyDescent="0.3">
      <c r="A27" s="2" t="s">
        <v>984</v>
      </c>
      <c r="B27" s="2" t="s">
        <v>1061</v>
      </c>
      <c r="C27" s="2" t="s">
        <v>595</v>
      </c>
      <c r="D27" s="2">
        <v>5</v>
      </c>
      <c r="E27" s="2" t="s">
        <v>596</v>
      </c>
    </row>
    <row r="28" spans="1:5" ht="15.6" x14ac:dyDescent="0.3">
      <c r="A28" s="2" t="s">
        <v>753</v>
      </c>
      <c r="B28" s="2" t="s">
        <v>754</v>
      </c>
      <c r="C28" s="2" t="s">
        <v>631</v>
      </c>
      <c r="D28" s="2">
        <v>15</v>
      </c>
      <c r="E28" s="2" t="s">
        <v>596</v>
      </c>
    </row>
    <row r="29" spans="1:5" ht="15.6" x14ac:dyDescent="0.3">
      <c r="A29" s="2" t="s">
        <v>990</v>
      </c>
      <c r="B29" s="2" t="s">
        <v>1064</v>
      </c>
      <c r="C29" s="2" t="s">
        <v>631</v>
      </c>
      <c r="D29" s="2">
        <v>15</v>
      </c>
      <c r="E29" s="2" t="s">
        <v>596</v>
      </c>
    </row>
    <row r="30" spans="1:5" ht="15.6" x14ac:dyDescent="0.3">
      <c r="A30" s="2" t="s">
        <v>992</v>
      </c>
      <c r="B30" s="2" t="s">
        <v>1065</v>
      </c>
      <c r="C30" s="2" t="s">
        <v>631</v>
      </c>
      <c r="D30" s="2">
        <v>15</v>
      </c>
      <c r="E30" s="2" t="s">
        <v>596</v>
      </c>
    </row>
    <row r="31" spans="1:5" ht="15.6" x14ac:dyDescent="0.3">
      <c r="A31" s="2" t="s">
        <v>994</v>
      </c>
      <c r="B31" s="2" t="s">
        <v>1066</v>
      </c>
      <c r="C31" s="2" t="s">
        <v>631</v>
      </c>
      <c r="D31" s="2">
        <v>15</v>
      </c>
      <c r="E31" s="2" t="s">
        <v>596</v>
      </c>
    </row>
    <row r="32" spans="1:5" ht="15.6" x14ac:dyDescent="0.3">
      <c r="A32" s="2" t="s">
        <v>996</v>
      </c>
      <c r="B32" s="2" t="s">
        <v>1067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998</v>
      </c>
      <c r="B33" s="2" t="s">
        <v>1068</v>
      </c>
      <c r="C33" s="2" t="s">
        <v>631</v>
      </c>
      <c r="D33" s="2">
        <v>10</v>
      </c>
      <c r="E33" s="2" t="s">
        <v>596</v>
      </c>
    </row>
    <row r="34" spans="1:5" ht="15.6" x14ac:dyDescent="0.3">
      <c r="A34" s="2" t="s">
        <v>1000</v>
      </c>
      <c r="B34" s="2" t="s">
        <v>1069</v>
      </c>
      <c r="C34" s="2" t="s">
        <v>631</v>
      </c>
      <c r="D34" s="2">
        <v>6</v>
      </c>
      <c r="E34" s="2" t="s">
        <v>596</v>
      </c>
    </row>
    <row r="35" spans="1:5" ht="15.6" x14ac:dyDescent="0.3">
      <c r="A35" s="2" t="s">
        <v>1002</v>
      </c>
      <c r="B35" s="2" t="s">
        <v>1070</v>
      </c>
      <c r="C35" s="2" t="s">
        <v>631</v>
      </c>
      <c r="D35" s="2">
        <v>6</v>
      </c>
      <c r="E35" s="2" t="s">
        <v>596</v>
      </c>
    </row>
    <row r="36" spans="1:5" ht="15.6" x14ac:dyDescent="0.3">
      <c r="A36" s="2" t="s">
        <v>1006</v>
      </c>
      <c r="B36" s="2" t="s">
        <v>1071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1008</v>
      </c>
      <c r="B37" s="2" t="s">
        <v>1072</v>
      </c>
      <c r="C37" s="2" t="s">
        <v>631</v>
      </c>
      <c r="D37" s="2">
        <v>6</v>
      </c>
      <c r="E37" s="2" t="s">
        <v>596</v>
      </c>
    </row>
    <row r="38" spans="1:5" ht="15.6" x14ac:dyDescent="0.3">
      <c r="A38" s="2" t="s">
        <v>1011</v>
      </c>
      <c r="B38" s="2" t="s">
        <v>1073</v>
      </c>
      <c r="C38" s="2" t="s">
        <v>631</v>
      </c>
      <c r="D38" s="2">
        <v>6</v>
      </c>
      <c r="E38" s="2" t="s">
        <v>596</v>
      </c>
    </row>
    <row r="39" spans="1:5" ht="15.6" x14ac:dyDescent="0.3">
      <c r="A39" s="2" t="s">
        <v>650</v>
      </c>
      <c r="B39" s="2" t="s">
        <v>1074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1014</v>
      </c>
      <c r="B40" s="2" t="s">
        <v>1015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1016</v>
      </c>
      <c r="B41" s="2" t="s">
        <v>1075</v>
      </c>
      <c r="C41" s="2" t="s">
        <v>631</v>
      </c>
      <c r="D41" s="2">
        <v>3</v>
      </c>
      <c r="E41" s="2" t="s">
        <v>596</v>
      </c>
    </row>
    <row r="42" spans="1:5" ht="15.6" x14ac:dyDescent="0.3">
      <c r="A42" s="2" t="s">
        <v>1019</v>
      </c>
      <c r="B42" s="2" t="s">
        <v>1076</v>
      </c>
      <c r="C42" s="2" t="s">
        <v>595</v>
      </c>
      <c r="D42" s="2">
        <v>1</v>
      </c>
      <c r="E42" s="2" t="s">
        <v>596</v>
      </c>
    </row>
    <row r="43" spans="1:5" ht="15.6" x14ac:dyDescent="0.3">
      <c r="A43" s="2" t="s">
        <v>1022</v>
      </c>
      <c r="B43" s="2" t="s">
        <v>1077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1024</v>
      </c>
      <c r="B44" s="2" t="s">
        <v>1078</v>
      </c>
      <c r="C44" s="2" t="s">
        <v>631</v>
      </c>
      <c r="D44" s="2">
        <v>1</v>
      </c>
      <c r="E44" s="2" t="s">
        <v>596</v>
      </c>
    </row>
    <row r="45" spans="1:5" ht="15.6" x14ac:dyDescent="0.3">
      <c r="A45" s="2" t="s">
        <v>649</v>
      </c>
      <c r="B45" s="2" t="s">
        <v>600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5.5" bestFit="1" customWidth="1" collapsed="1"/>
    <col min="8" max="8" width="22.375" bestFit="1" customWidth="1" collapsed="1"/>
    <col min="9" max="9" width="22.5" bestFit="1" customWidth="1" collapsed="1"/>
    <col min="10" max="11" width="17.75" bestFit="1" customWidth="1" collapsed="1"/>
  </cols>
  <sheetData>
    <row r="1" spans="1:11" ht="21.6" x14ac:dyDescent="0.3">
      <c r="A1" s="4" t="s">
        <v>233</v>
      </c>
      <c r="B1" s="4" t="s">
        <v>234</v>
      </c>
      <c r="C1" s="5" t="str">
        <f>HYPERLINK("#'目錄'!A1","回首頁")</f>
        <v>回首頁</v>
      </c>
    </row>
    <row r="2" spans="1:11" ht="15.6" x14ac:dyDescent="0.3">
      <c r="A2" s="2" t="s">
        <v>1114</v>
      </c>
      <c r="B2" s="2" t="s">
        <v>1826</v>
      </c>
      <c r="C2" s="2" t="s">
        <v>631</v>
      </c>
      <c r="D2" s="2">
        <v>1</v>
      </c>
      <c r="E2" s="2" t="s">
        <v>596</v>
      </c>
      <c r="G2" s="3" t="s">
        <v>2232</v>
      </c>
      <c r="H2" s="3" t="s">
        <v>2233</v>
      </c>
      <c r="I2" s="3" t="s">
        <v>1118</v>
      </c>
      <c r="J2" s="3" t="s">
        <v>1119</v>
      </c>
      <c r="K2" s="3" t="s">
        <v>605</v>
      </c>
    </row>
    <row r="3" spans="1:11" ht="15.6" x14ac:dyDescent="0.3">
      <c r="A3" s="2" t="s">
        <v>3344</v>
      </c>
      <c r="B3" s="2" t="s">
        <v>3345</v>
      </c>
      <c r="C3" s="2" t="s">
        <v>595</v>
      </c>
      <c r="D3" s="2">
        <v>11</v>
      </c>
      <c r="E3" s="2" t="s">
        <v>596</v>
      </c>
      <c r="G3" s="3" t="s">
        <v>2232</v>
      </c>
      <c r="H3" s="3" t="s">
        <v>2233</v>
      </c>
      <c r="I3" s="3" t="s">
        <v>3346</v>
      </c>
      <c r="J3" s="3" t="s">
        <v>3345</v>
      </c>
      <c r="K3" t="s">
        <v>600</v>
      </c>
    </row>
    <row r="4" spans="1:11" ht="15.6" x14ac:dyDescent="0.3">
      <c r="A4" s="2" t="s">
        <v>3347</v>
      </c>
      <c r="B4" s="2" t="s">
        <v>3348</v>
      </c>
      <c r="C4" s="2" t="s">
        <v>595</v>
      </c>
      <c r="D4" s="2">
        <v>2</v>
      </c>
      <c r="E4" s="2" t="s">
        <v>596</v>
      </c>
      <c r="G4" s="3" t="s">
        <v>2232</v>
      </c>
      <c r="H4" s="3" t="s">
        <v>2233</v>
      </c>
      <c r="I4" s="3" t="s">
        <v>3349</v>
      </c>
      <c r="J4" s="3" t="s">
        <v>3348</v>
      </c>
      <c r="K4" t="s">
        <v>600</v>
      </c>
    </row>
    <row r="5" spans="1:11" ht="15.6" x14ac:dyDescent="0.3">
      <c r="A5" s="2" t="s">
        <v>649</v>
      </c>
      <c r="B5" s="2" t="s">
        <v>1827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K9"/>
  <sheetViews>
    <sheetView workbookViewId="0">
      <selection activeCell="C1" sqref="C1"/>
    </sheetView>
  </sheetViews>
  <sheetFormatPr defaultColWidth="54.75" defaultRowHeight="15" x14ac:dyDescent="0.3"/>
  <cols>
    <col min="1" max="1" width="21.5" bestFit="1" customWidth="1" collapsed="1"/>
    <col min="2" max="2" width="34.75" bestFit="1" customWidth="1" collapsed="1"/>
    <col min="3" max="3" width="9.25" bestFit="1" customWidth="1" collapsed="1"/>
    <col min="4" max="4" width="4.75" bestFit="1" customWidth="1" collapsed="1"/>
    <col min="5" max="5" width="1.75" bestFit="1" customWidth="1" collapsed="1"/>
    <col min="6" max="6" width="10.5" customWidth="1" collapsed="1"/>
    <col min="7" max="7" width="22" bestFit="1" customWidth="1" collapsed="1"/>
    <col min="8" max="8" width="25.75" bestFit="1" customWidth="1" collapsed="1"/>
    <col min="9" max="9" width="25.875" bestFit="1" customWidth="1" collapsed="1"/>
    <col min="10" max="10" width="23" bestFit="1" customWidth="1" collapsed="1"/>
  </cols>
  <sheetData>
    <row r="1" spans="1:11" ht="21.6" x14ac:dyDescent="0.3">
      <c r="A1" s="4" t="s">
        <v>235</v>
      </c>
      <c r="B1" s="4" t="s">
        <v>236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3350</v>
      </c>
      <c r="H2" s="3" t="s">
        <v>236</v>
      </c>
      <c r="I2" s="3" t="s">
        <v>599</v>
      </c>
      <c r="J2" s="3" t="s">
        <v>1126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3350</v>
      </c>
      <c r="H3" s="3" t="s">
        <v>236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3351</v>
      </c>
      <c r="B4" s="2" t="s">
        <v>3352</v>
      </c>
      <c r="C4" s="2" t="s">
        <v>631</v>
      </c>
      <c r="D4" s="2">
        <v>1</v>
      </c>
      <c r="E4" s="2" t="s">
        <v>596</v>
      </c>
      <c r="G4" s="3" t="s">
        <v>3350</v>
      </c>
      <c r="H4" s="3" t="s">
        <v>236</v>
      </c>
      <c r="I4" s="3" t="s">
        <v>3353</v>
      </c>
      <c r="J4" s="3" t="s">
        <v>3354</v>
      </c>
      <c r="K4" t="s">
        <v>600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  <c r="G5" s="7" t="s">
        <v>3350</v>
      </c>
      <c r="H5" s="7" t="s">
        <v>236</v>
      </c>
      <c r="I5" s="7" t="s">
        <v>4738</v>
      </c>
      <c r="J5" s="7" t="s">
        <v>4739</v>
      </c>
    </row>
    <row r="6" spans="1:11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  <c r="G6" s="7" t="s">
        <v>3350</v>
      </c>
      <c r="H6" s="7" t="s">
        <v>236</v>
      </c>
      <c r="I6" s="7" t="s">
        <v>4736</v>
      </c>
      <c r="J6" s="7" t="s">
        <v>4737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  <c r="G7" s="7" t="s">
        <v>3350</v>
      </c>
      <c r="H7" s="7" t="s">
        <v>236</v>
      </c>
      <c r="I7" s="7" t="s">
        <v>4746</v>
      </c>
      <c r="J7" s="7" t="s">
        <v>4747</v>
      </c>
    </row>
    <row r="8" spans="1:11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  <c r="G8" s="7" t="s">
        <v>3350</v>
      </c>
      <c r="H8" s="7" t="s">
        <v>236</v>
      </c>
      <c r="I8" s="7" t="s">
        <v>4748</v>
      </c>
      <c r="J8" s="7" t="s">
        <v>4749</v>
      </c>
    </row>
    <row r="9" spans="1:11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237</v>
      </c>
      <c r="B1" s="4" t="s">
        <v>238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1640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1965</v>
      </c>
      <c r="B9" s="2" t="s">
        <v>2943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2944</v>
      </c>
      <c r="B10" s="2" t="s">
        <v>2945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1955</v>
      </c>
      <c r="B11" s="2" t="s">
        <v>2946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1957</v>
      </c>
      <c r="B12" s="2" t="s">
        <v>2947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1959</v>
      </c>
      <c r="B13" s="2" t="s">
        <v>2948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1976</v>
      </c>
      <c r="B14" s="2" t="s">
        <v>2949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1980</v>
      </c>
      <c r="B15" s="2" t="s">
        <v>1981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1983</v>
      </c>
      <c r="B16" s="2" t="s">
        <v>1984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239</v>
      </c>
      <c r="B1" s="4" t="s">
        <v>240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1640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1965</v>
      </c>
      <c r="B9" s="2" t="s">
        <v>2943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2944</v>
      </c>
      <c r="B10" s="2" t="s">
        <v>2945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1955</v>
      </c>
      <c r="B11" s="2" t="s">
        <v>2946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1957</v>
      </c>
      <c r="B12" s="2" t="s">
        <v>2947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1959</v>
      </c>
      <c r="B13" s="2" t="s">
        <v>2948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1976</v>
      </c>
      <c r="B14" s="2" t="s">
        <v>2949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1980</v>
      </c>
      <c r="B15" s="2" t="s">
        <v>1981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1983</v>
      </c>
      <c r="B16" s="2" t="s">
        <v>1984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K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.5" bestFit="1" customWidth="1" collapsed="1"/>
    <col min="8" max="8" width="29.25" bestFit="1" customWidth="1" collapsed="1"/>
    <col min="9" max="9" width="18.5" bestFit="1" customWidth="1" collapsed="1"/>
    <col min="10" max="10" width="18.375" bestFit="1" customWidth="1" collapsed="1"/>
  </cols>
  <sheetData>
    <row r="1" spans="1:11" ht="21.6" x14ac:dyDescent="0.3">
      <c r="A1" s="4" t="s">
        <v>241</v>
      </c>
      <c r="B1" s="4" t="s">
        <v>242</v>
      </c>
      <c r="C1" s="5" t="str">
        <f>HYPERLINK("#'目錄'!A1","回首頁")</f>
        <v>回首頁</v>
      </c>
    </row>
    <row r="2" spans="1:11" ht="15.6" x14ac:dyDescent="0.3">
      <c r="A2" s="2" t="s">
        <v>3355</v>
      </c>
      <c r="B2" s="2" t="s">
        <v>3356</v>
      </c>
      <c r="C2" s="2" t="s">
        <v>595</v>
      </c>
      <c r="D2" s="2">
        <v>8</v>
      </c>
      <c r="E2" s="2" t="s">
        <v>596</v>
      </c>
      <c r="G2" s="3" t="s">
        <v>3357</v>
      </c>
      <c r="H2" s="3" t="s">
        <v>3358</v>
      </c>
      <c r="I2" s="3" t="s">
        <v>3359</v>
      </c>
      <c r="J2" s="3" t="s">
        <v>3360</v>
      </c>
      <c r="K2" t="s">
        <v>600</v>
      </c>
    </row>
    <row r="3" spans="1:11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  <c r="G3" s="3" t="s">
        <v>3357</v>
      </c>
      <c r="H3" s="3" t="s">
        <v>3358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3361</v>
      </c>
      <c r="B4" s="2" t="s">
        <v>3362</v>
      </c>
      <c r="C4" s="2" t="s">
        <v>595</v>
      </c>
      <c r="D4" s="2">
        <v>8</v>
      </c>
      <c r="E4" s="2" t="s">
        <v>596</v>
      </c>
      <c r="G4" s="3" t="s">
        <v>3357</v>
      </c>
      <c r="H4" s="3" t="s">
        <v>3358</v>
      </c>
      <c r="I4" s="3" t="s">
        <v>3363</v>
      </c>
      <c r="J4" s="3" t="s">
        <v>3364</v>
      </c>
      <c r="K4" t="s">
        <v>600</v>
      </c>
    </row>
    <row r="5" spans="1:11" ht="15.6" x14ac:dyDescent="0.3">
      <c r="A5" s="2" t="s">
        <v>3365</v>
      </c>
      <c r="B5" s="2" t="s">
        <v>3366</v>
      </c>
      <c r="C5" s="2" t="s">
        <v>595</v>
      </c>
      <c r="D5" s="2">
        <v>11</v>
      </c>
      <c r="E5" s="2" t="s">
        <v>596</v>
      </c>
      <c r="G5" s="3" t="s">
        <v>3357</v>
      </c>
      <c r="H5" s="3" t="s">
        <v>3358</v>
      </c>
      <c r="I5" s="3" t="s">
        <v>700</v>
      </c>
      <c r="J5" s="3" t="s">
        <v>3367</v>
      </c>
      <c r="K5" t="s">
        <v>600</v>
      </c>
    </row>
    <row r="6" spans="1:11" ht="15.6" x14ac:dyDescent="0.3">
      <c r="A6" s="2" t="s">
        <v>3368</v>
      </c>
      <c r="B6" s="2" t="s">
        <v>3369</v>
      </c>
      <c r="C6" s="2" t="s">
        <v>631</v>
      </c>
      <c r="D6" s="2">
        <v>14</v>
      </c>
      <c r="E6" s="2" t="s">
        <v>596</v>
      </c>
      <c r="G6" s="3" t="s">
        <v>3357</v>
      </c>
      <c r="H6" s="3" t="s">
        <v>3358</v>
      </c>
      <c r="I6" s="3" t="s">
        <v>3370</v>
      </c>
      <c r="J6" s="3" t="s">
        <v>3371</v>
      </c>
      <c r="K6" t="s">
        <v>600</v>
      </c>
    </row>
    <row r="7" spans="1:11" ht="15.6" x14ac:dyDescent="0.3">
      <c r="A7" s="2" t="s">
        <v>3372</v>
      </c>
      <c r="B7" s="2" t="s">
        <v>884</v>
      </c>
      <c r="C7" s="2" t="s">
        <v>595</v>
      </c>
      <c r="D7" s="2">
        <v>11</v>
      </c>
      <c r="E7" s="2" t="s">
        <v>596</v>
      </c>
      <c r="G7" s="3" t="s">
        <v>3357</v>
      </c>
      <c r="H7" s="3" t="s">
        <v>3358</v>
      </c>
      <c r="I7" s="3" t="s">
        <v>3373</v>
      </c>
      <c r="J7" s="3" t="s">
        <v>3374</v>
      </c>
      <c r="K7" t="s">
        <v>600</v>
      </c>
    </row>
    <row r="8" spans="1:11" ht="15.6" x14ac:dyDescent="0.3">
      <c r="A8" s="2" t="s">
        <v>3375</v>
      </c>
      <c r="B8" s="2" t="s">
        <v>3376</v>
      </c>
      <c r="C8" s="2" t="s">
        <v>631</v>
      </c>
      <c r="D8" s="2">
        <v>2</v>
      </c>
      <c r="E8" s="2" t="s">
        <v>596</v>
      </c>
      <c r="G8" s="3" t="s">
        <v>3357</v>
      </c>
      <c r="H8" s="3" t="s">
        <v>3358</v>
      </c>
      <c r="I8" s="3" t="s">
        <v>3377</v>
      </c>
      <c r="J8" s="3" t="s">
        <v>3378</v>
      </c>
      <c r="K8" t="s">
        <v>600</v>
      </c>
    </row>
    <row r="9" spans="1:11" ht="15.6" x14ac:dyDescent="0.3">
      <c r="A9" s="2" t="s">
        <v>3379</v>
      </c>
      <c r="B9" s="2" t="s">
        <v>3380</v>
      </c>
      <c r="C9" s="2" t="s">
        <v>631</v>
      </c>
      <c r="D9" s="2">
        <v>14</v>
      </c>
      <c r="E9" s="2" t="s">
        <v>596</v>
      </c>
      <c r="G9" s="3" t="s">
        <v>3357</v>
      </c>
      <c r="H9" s="3" t="s">
        <v>3358</v>
      </c>
      <c r="I9" s="3" t="s">
        <v>611</v>
      </c>
      <c r="J9" s="3" t="s">
        <v>3381</v>
      </c>
      <c r="K9" t="s">
        <v>600</v>
      </c>
    </row>
    <row r="10" spans="1:11" ht="15.6" x14ac:dyDescent="0.3">
      <c r="A10" s="2" t="s">
        <v>3382</v>
      </c>
      <c r="B10" s="2" t="s">
        <v>3383</v>
      </c>
      <c r="C10" s="2" t="s">
        <v>631</v>
      </c>
      <c r="D10" s="2">
        <v>42</v>
      </c>
      <c r="E10" s="2" t="s">
        <v>596</v>
      </c>
      <c r="G10" s="3" t="s">
        <v>3357</v>
      </c>
      <c r="H10" s="3" t="s">
        <v>3358</v>
      </c>
      <c r="I10" s="3" t="s">
        <v>3384</v>
      </c>
      <c r="J10" s="3" t="s">
        <v>3385</v>
      </c>
      <c r="K10" t="s">
        <v>600</v>
      </c>
    </row>
    <row r="11" spans="1:11" ht="15.6" x14ac:dyDescent="0.3">
      <c r="A11" s="2" t="s">
        <v>640</v>
      </c>
      <c r="B11" s="2" t="s">
        <v>641</v>
      </c>
      <c r="C11" s="2" t="s">
        <v>595</v>
      </c>
      <c r="D11" s="2">
        <v>4</v>
      </c>
      <c r="E11" s="2" t="s">
        <v>596</v>
      </c>
    </row>
    <row r="12" spans="1:11" ht="15.6" x14ac:dyDescent="0.3">
      <c r="A12" s="2" t="s">
        <v>3386</v>
      </c>
      <c r="B12" s="2" t="s">
        <v>3387</v>
      </c>
      <c r="C12" s="2" t="s">
        <v>595</v>
      </c>
      <c r="D12" s="2">
        <v>8</v>
      </c>
      <c r="E12" s="2" t="s">
        <v>596</v>
      </c>
    </row>
    <row r="13" spans="1:11" ht="15.6" x14ac:dyDescent="0.3">
      <c r="A13" s="2" t="s">
        <v>644</v>
      </c>
      <c r="B13" s="2" t="s">
        <v>645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649</v>
      </c>
      <c r="B14" s="2" t="s">
        <v>671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K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1.75" bestFit="1" customWidth="1" collapsed="1"/>
    <col min="8" max="8" width="17.75" bestFit="1" customWidth="1" collapsed="1"/>
    <col min="9" max="9" width="15" bestFit="1" customWidth="1" collapsed="1"/>
    <col min="10" max="10" width="13.25" bestFit="1" customWidth="1" collapsed="1"/>
  </cols>
  <sheetData>
    <row r="1" spans="1:11" ht="21.6" x14ac:dyDescent="0.3">
      <c r="A1" s="4" t="s">
        <v>243</v>
      </c>
      <c r="B1" s="4" t="s">
        <v>244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  <c r="G2" s="3" t="s">
        <v>3388</v>
      </c>
      <c r="H2" s="3" t="s">
        <v>3389</v>
      </c>
      <c r="I2" s="3" t="s">
        <v>910</v>
      </c>
      <c r="J2" s="3" t="s">
        <v>909</v>
      </c>
      <c r="K2" t="s">
        <v>600</v>
      </c>
    </row>
    <row r="3" spans="1:11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  <c r="G3" s="3" t="s">
        <v>3388</v>
      </c>
      <c r="H3" s="3" t="s">
        <v>3389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  <c r="G4" s="3" t="s">
        <v>3388</v>
      </c>
      <c r="H4" s="3" t="s">
        <v>3389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929</v>
      </c>
      <c r="B5" s="2" t="s">
        <v>790</v>
      </c>
      <c r="C5" s="2" t="s">
        <v>631</v>
      </c>
      <c r="D5" s="2">
        <v>42</v>
      </c>
      <c r="E5" s="2" t="s">
        <v>596</v>
      </c>
      <c r="G5" s="3" t="s">
        <v>3388</v>
      </c>
      <c r="H5" s="3" t="s">
        <v>3389</v>
      </c>
      <c r="I5" s="3" t="s">
        <v>3390</v>
      </c>
      <c r="J5" s="3" t="s">
        <v>3391</v>
      </c>
      <c r="K5" t="s">
        <v>600</v>
      </c>
    </row>
    <row r="6" spans="1:11" ht="15.6" x14ac:dyDescent="0.3">
      <c r="A6" s="2" t="s">
        <v>2163</v>
      </c>
      <c r="B6" s="2" t="s">
        <v>3392</v>
      </c>
      <c r="C6" s="2" t="s">
        <v>595</v>
      </c>
      <c r="D6" s="2">
        <v>1</v>
      </c>
      <c r="E6" s="2" t="s">
        <v>596</v>
      </c>
      <c r="G6" s="3" t="s">
        <v>3388</v>
      </c>
      <c r="H6" s="3" t="s">
        <v>3389</v>
      </c>
      <c r="I6" s="3" t="s">
        <v>3393</v>
      </c>
      <c r="J6" s="3" t="s">
        <v>3394</v>
      </c>
      <c r="K6" t="s">
        <v>600</v>
      </c>
    </row>
    <row r="7" spans="1:11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W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5.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245</v>
      </c>
      <c r="B1" s="4" t="s">
        <v>246</v>
      </c>
      <c r="C1" s="5" t="str">
        <f>HYPERLINK("#'目錄'!A1","回首頁")</f>
        <v>回首頁</v>
      </c>
    </row>
    <row r="2" spans="1:23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  <c r="G2" s="3" t="s">
        <v>3218</v>
      </c>
      <c r="H2" s="3" t="s">
        <v>3219</v>
      </c>
      <c r="I2" s="3" t="s">
        <v>3220</v>
      </c>
      <c r="J2" s="3" t="s">
        <v>3221</v>
      </c>
      <c r="K2" t="s">
        <v>600</v>
      </c>
    </row>
    <row r="3" spans="1:23" ht="15.6" x14ac:dyDescent="0.3">
      <c r="A3" s="2" t="s">
        <v>3395</v>
      </c>
      <c r="B3" s="2" t="s">
        <v>3396</v>
      </c>
      <c r="C3" s="2" t="s">
        <v>595</v>
      </c>
      <c r="D3" s="2">
        <v>8</v>
      </c>
      <c r="E3" s="2" t="s">
        <v>596</v>
      </c>
    </row>
    <row r="4" spans="1:23" ht="15.6" x14ac:dyDescent="0.3">
      <c r="A4" s="2" t="s">
        <v>3397</v>
      </c>
      <c r="B4" s="2" t="s">
        <v>3398</v>
      </c>
      <c r="C4" s="2" t="s">
        <v>595</v>
      </c>
      <c r="D4" s="2">
        <v>11</v>
      </c>
      <c r="E4" s="2" t="s">
        <v>596</v>
      </c>
      <c r="G4" s="3" t="s">
        <v>3218</v>
      </c>
      <c r="H4" s="3" t="s">
        <v>3219</v>
      </c>
      <c r="I4" s="3" t="s">
        <v>700</v>
      </c>
      <c r="J4" s="3" t="s">
        <v>2294</v>
      </c>
      <c r="K4" t="s">
        <v>600</v>
      </c>
    </row>
    <row r="5" spans="1:23" ht="15.6" x14ac:dyDescent="0.3">
      <c r="A5" s="2" t="s">
        <v>3399</v>
      </c>
      <c r="B5" s="2" t="s">
        <v>1950</v>
      </c>
      <c r="C5" s="2" t="s">
        <v>631</v>
      </c>
      <c r="D5" s="2">
        <v>12</v>
      </c>
      <c r="E5" s="2" t="s">
        <v>596</v>
      </c>
      <c r="G5" s="3" t="s">
        <v>3218</v>
      </c>
      <c r="H5" s="3" t="s">
        <v>3219</v>
      </c>
      <c r="I5" s="3" t="s">
        <v>3227</v>
      </c>
      <c r="J5" s="3" t="s">
        <v>3228</v>
      </c>
      <c r="K5" t="s">
        <v>600</v>
      </c>
    </row>
    <row r="6" spans="1:23" ht="15.6" x14ac:dyDescent="0.3">
      <c r="A6" s="2" t="s">
        <v>3222</v>
      </c>
      <c r="B6" s="2" t="s">
        <v>3045</v>
      </c>
      <c r="C6" s="2" t="s">
        <v>631</v>
      </c>
      <c r="D6" s="2">
        <v>12</v>
      </c>
      <c r="E6" s="2" t="s">
        <v>596</v>
      </c>
      <c r="G6" s="3" t="s">
        <v>3218</v>
      </c>
      <c r="H6" s="3" t="s">
        <v>3219</v>
      </c>
      <c r="I6" s="3" t="s">
        <v>3223</v>
      </c>
      <c r="J6" s="3" t="s">
        <v>3224</v>
      </c>
      <c r="K6" t="s">
        <v>600</v>
      </c>
      <c r="M6" s="3" t="s">
        <v>3218</v>
      </c>
      <c r="N6" s="3" t="s">
        <v>3219</v>
      </c>
      <c r="O6" s="3" t="s">
        <v>3400</v>
      </c>
      <c r="P6" s="3" t="s">
        <v>3401</v>
      </c>
      <c r="Q6" t="s">
        <v>600</v>
      </c>
    </row>
    <row r="7" spans="1:23" ht="15.6" x14ac:dyDescent="0.3">
      <c r="A7" s="2" t="s">
        <v>3402</v>
      </c>
      <c r="B7" s="2" t="s">
        <v>594</v>
      </c>
      <c r="C7" s="2" t="s">
        <v>595</v>
      </c>
      <c r="D7" s="2">
        <v>7</v>
      </c>
      <c r="E7" s="2" t="s">
        <v>596</v>
      </c>
    </row>
    <row r="8" spans="1:23" ht="15.6" x14ac:dyDescent="0.3">
      <c r="A8" s="2" t="s">
        <v>709</v>
      </c>
      <c r="B8" s="2" t="s">
        <v>710</v>
      </c>
      <c r="C8" s="2" t="s">
        <v>595</v>
      </c>
      <c r="D8" s="2">
        <v>8</v>
      </c>
      <c r="E8" s="2" t="s">
        <v>596</v>
      </c>
      <c r="G8" s="3" t="s">
        <v>3218</v>
      </c>
      <c r="H8" s="3" t="s">
        <v>3219</v>
      </c>
      <c r="I8" s="3" t="s">
        <v>711</v>
      </c>
      <c r="J8" s="3" t="s">
        <v>710</v>
      </c>
      <c r="K8" t="s">
        <v>600</v>
      </c>
      <c r="M8" s="3" t="s">
        <v>3218</v>
      </c>
      <c r="N8" s="3" t="s">
        <v>3219</v>
      </c>
      <c r="O8" s="3" t="s">
        <v>681</v>
      </c>
      <c r="P8" s="3" t="s">
        <v>682</v>
      </c>
      <c r="Q8" t="s">
        <v>600</v>
      </c>
      <c r="S8" s="3" t="s">
        <v>3218</v>
      </c>
      <c r="T8" s="3" t="s">
        <v>3219</v>
      </c>
      <c r="U8" s="3" t="s">
        <v>680</v>
      </c>
      <c r="V8" s="3" t="s">
        <v>673</v>
      </c>
      <c r="W8" t="s">
        <v>600</v>
      </c>
    </row>
    <row r="9" spans="1:23" ht="15.6" x14ac:dyDescent="0.3">
      <c r="A9" s="2" t="s">
        <v>712</v>
      </c>
      <c r="B9" s="2" t="s">
        <v>713</v>
      </c>
      <c r="C9" s="2" t="s">
        <v>595</v>
      </c>
      <c r="D9" s="2">
        <v>7</v>
      </c>
      <c r="E9" s="2" t="s">
        <v>596</v>
      </c>
      <c r="G9" s="3" t="s">
        <v>3218</v>
      </c>
      <c r="H9" s="3" t="s">
        <v>3219</v>
      </c>
      <c r="I9" s="3" t="s">
        <v>681</v>
      </c>
      <c r="J9" s="3" t="s">
        <v>682</v>
      </c>
      <c r="K9" t="s">
        <v>600</v>
      </c>
    </row>
    <row r="10" spans="1:23" ht="15.6" x14ac:dyDescent="0.3">
      <c r="A10" s="2" t="s">
        <v>724</v>
      </c>
      <c r="B10" s="2" t="s">
        <v>725</v>
      </c>
      <c r="C10" s="2" t="s">
        <v>595</v>
      </c>
      <c r="D10" s="2">
        <v>2</v>
      </c>
      <c r="E10" s="2" t="s">
        <v>596</v>
      </c>
    </row>
    <row r="11" spans="1:23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247</v>
      </c>
      <c r="B1" s="4" t="s">
        <v>248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3403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3404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3405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1836</v>
      </c>
      <c r="B5" s="2" t="s">
        <v>3406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2131</v>
      </c>
      <c r="B6" s="2" t="s">
        <v>3407</v>
      </c>
      <c r="C6" s="2" t="s">
        <v>595</v>
      </c>
      <c r="D6" s="2">
        <v>9</v>
      </c>
      <c r="E6" s="2">
        <v>2</v>
      </c>
    </row>
    <row r="7" spans="1:5" ht="15.6" x14ac:dyDescent="0.3">
      <c r="A7" s="2" t="s">
        <v>649</v>
      </c>
      <c r="B7" s="2" t="s">
        <v>3408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K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17.5" bestFit="1" customWidth="1" collapsed="1"/>
    <col min="10" max="10" width="22.375" bestFit="1" customWidth="1" collapsed="1"/>
  </cols>
  <sheetData>
    <row r="1" spans="1:11" ht="21.6" x14ac:dyDescent="0.3">
      <c r="A1" s="4" t="s">
        <v>249</v>
      </c>
      <c r="B1" s="4" t="s">
        <v>250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11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1350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3409</v>
      </c>
      <c r="B6" s="2" t="s">
        <v>3410</v>
      </c>
      <c r="C6" s="2" t="s">
        <v>595</v>
      </c>
      <c r="D6" s="2">
        <v>11</v>
      </c>
      <c r="E6" s="2" t="s">
        <v>596</v>
      </c>
      <c r="G6" s="3" t="s">
        <v>1124</v>
      </c>
      <c r="H6" s="3" t="s">
        <v>1125</v>
      </c>
      <c r="I6" s="3" t="s">
        <v>2325</v>
      </c>
      <c r="J6" s="3" t="s">
        <v>2326</v>
      </c>
      <c r="K6" t="s">
        <v>600</v>
      </c>
    </row>
    <row r="7" spans="1:11" ht="15.6" x14ac:dyDescent="0.3">
      <c r="A7" s="2" t="s">
        <v>3411</v>
      </c>
      <c r="B7" s="2" t="s">
        <v>1421</v>
      </c>
      <c r="C7" s="2" t="s">
        <v>595</v>
      </c>
      <c r="D7" s="2">
        <v>11</v>
      </c>
      <c r="E7" s="2" t="s">
        <v>596</v>
      </c>
    </row>
    <row r="8" spans="1:11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K12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1.625" bestFit="1" customWidth="1" collapsed="1"/>
    <col min="8" max="8" width="22.375" bestFit="1" customWidth="1" collapsed="1"/>
    <col min="9" max="9" width="29.25" bestFit="1" customWidth="1" collapsed="1"/>
    <col min="10" max="10" width="24.625" bestFit="1" customWidth="1" collapsed="1"/>
  </cols>
  <sheetData>
    <row r="1" spans="1:11" ht="21.6" x14ac:dyDescent="0.3">
      <c r="A1" s="4" t="s">
        <v>251</v>
      </c>
      <c r="B1" s="4" t="s">
        <v>252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3412</v>
      </c>
      <c r="C2" s="2" t="s">
        <v>595</v>
      </c>
      <c r="D2" s="2">
        <v>6</v>
      </c>
      <c r="E2" s="2" t="s">
        <v>596</v>
      </c>
      <c r="G2" s="3" t="s">
        <v>3413</v>
      </c>
      <c r="H2" s="3" t="s">
        <v>252</v>
      </c>
      <c r="I2" s="3" t="s">
        <v>2314</v>
      </c>
      <c r="J2" s="3" t="s">
        <v>3412</v>
      </c>
      <c r="K2" t="s">
        <v>600</v>
      </c>
    </row>
    <row r="3" spans="1:11" ht="15.6" x14ac:dyDescent="0.3">
      <c r="A3" s="2" t="s">
        <v>593</v>
      </c>
      <c r="B3" s="2" t="s">
        <v>3414</v>
      </c>
      <c r="C3" s="2" t="s">
        <v>595</v>
      </c>
      <c r="D3" s="2">
        <v>7</v>
      </c>
      <c r="E3" s="2" t="s">
        <v>596</v>
      </c>
      <c r="G3" s="3" t="s">
        <v>3413</v>
      </c>
      <c r="H3" s="3" t="s">
        <v>252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847</v>
      </c>
      <c r="B4" s="2" t="s">
        <v>3415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606</v>
      </c>
      <c r="B5" s="2" t="s">
        <v>3416</v>
      </c>
      <c r="C5" s="2" t="s">
        <v>595</v>
      </c>
      <c r="D5" s="2">
        <v>3</v>
      </c>
      <c r="E5" s="2" t="s">
        <v>596</v>
      </c>
      <c r="G5" s="3" t="s">
        <v>3413</v>
      </c>
      <c r="H5" s="3" t="s">
        <v>252</v>
      </c>
      <c r="I5" s="3" t="s">
        <v>608</v>
      </c>
      <c r="J5" s="3" t="s">
        <v>1131</v>
      </c>
      <c r="K5" t="s">
        <v>600</v>
      </c>
    </row>
    <row r="6" spans="1:11" ht="15.6" x14ac:dyDescent="0.3">
      <c r="A6" s="2" t="s">
        <v>1350</v>
      </c>
      <c r="B6" s="2" t="s">
        <v>3417</v>
      </c>
      <c r="C6" s="2" t="s">
        <v>595</v>
      </c>
      <c r="D6" s="2">
        <v>3</v>
      </c>
      <c r="E6" s="2" t="s">
        <v>596</v>
      </c>
      <c r="G6" s="3" t="s">
        <v>3413</v>
      </c>
      <c r="H6" s="3" t="s">
        <v>252</v>
      </c>
      <c r="I6" s="3" t="s">
        <v>1352</v>
      </c>
      <c r="J6" s="3" t="s">
        <v>1351</v>
      </c>
      <c r="K6" t="s">
        <v>600</v>
      </c>
    </row>
    <row r="7" spans="1:11" ht="15.6" x14ac:dyDescent="0.3">
      <c r="A7" s="2" t="s">
        <v>3418</v>
      </c>
      <c r="B7" s="2" t="s">
        <v>3419</v>
      </c>
      <c r="C7" s="2" t="s">
        <v>595</v>
      </c>
      <c r="D7" s="2">
        <v>15</v>
      </c>
      <c r="E7" s="2">
        <v>4</v>
      </c>
      <c r="G7" s="3" t="s">
        <v>3413</v>
      </c>
      <c r="H7" s="3" t="s">
        <v>252</v>
      </c>
      <c r="I7" s="3" t="s">
        <v>3420</v>
      </c>
      <c r="J7" s="3" t="s">
        <v>3419</v>
      </c>
      <c r="K7" t="s">
        <v>600</v>
      </c>
    </row>
    <row r="8" spans="1:11" ht="15.6" x14ac:dyDescent="0.3">
      <c r="A8" s="2" t="s">
        <v>3421</v>
      </c>
      <c r="B8" s="2" t="s">
        <v>3422</v>
      </c>
      <c r="C8" s="2" t="s">
        <v>595</v>
      </c>
      <c r="D8" s="2">
        <v>15</v>
      </c>
      <c r="E8" s="2">
        <v>4</v>
      </c>
      <c r="G8" s="3" t="s">
        <v>3413</v>
      </c>
      <c r="H8" s="3" t="s">
        <v>252</v>
      </c>
      <c r="I8" s="3" t="s">
        <v>3423</v>
      </c>
      <c r="J8" s="3" t="s">
        <v>3422</v>
      </c>
      <c r="K8" t="s">
        <v>600</v>
      </c>
    </row>
    <row r="9" spans="1:11" ht="15.6" x14ac:dyDescent="0.3">
      <c r="A9" s="2" t="s">
        <v>3424</v>
      </c>
      <c r="B9" s="2" t="s">
        <v>3425</v>
      </c>
      <c r="C9" s="2" t="s">
        <v>595</v>
      </c>
      <c r="D9" s="2">
        <v>15</v>
      </c>
      <c r="E9" s="2">
        <v>4</v>
      </c>
      <c r="G9" s="3" t="s">
        <v>3413</v>
      </c>
      <c r="H9" s="3" t="s">
        <v>252</v>
      </c>
      <c r="I9" s="3" t="s">
        <v>3426</v>
      </c>
      <c r="J9" s="3" t="s">
        <v>3425</v>
      </c>
      <c r="K9" t="s">
        <v>600</v>
      </c>
    </row>
    <row r="10" spans="1:11" ht="15.6" x14ac:dyDescent="0.3">
      <c r="A10" s="2" t="s">
        <v>3427</v>
      </c>
      <c r="B10" s="2" t="s">
        <v>3428</v>
      </c>
      <c r="C10" s="2" t="s">
        <v>595</v>
      </c>
      <c r="D10" s="2">
        <v>15</v>
      </c>
      <c r="E10" s="2">
        <v>4</v>
      </c>
      <c r="G10" s="3" t="s">
        <v>3413</v>
      </c>
      <c r="H10" s="3" t="s">
        <v>252</v>
      </c>
      <c r="I10" s="3" t="s">
        <v>3429</v>
      </c>
      <c r="J10" s="3" t="s">
        <v>3428</v>
      </c>
      <c r="K10" t="s">
        <v>600</v>
      </c>
    </row>
    <row r="11" spans="1:11" ht="15.6" x14ac:dyDescent="0.3">
      <c r="A11" s="2" t="s">
        <v>3430</v>
      </c>
      <c r="B11" s="2" t="s">
        <v>3431</v>
      </c>
      <c r="C11" s="2" t="s">
        <v>595</v>
      </c>
      <c r="D11" s="2">
        <v>15</v>
      </c>
      <c r="E11" s="2">
        <v>4</v>
      </c>
      <c r="G11" s="3" t="s">
        <v>3413</v>
      </c>
      <c r="H11" s="3" t="s">
        <v>252</v>
      </c>
      <c r="I11" s="3" t="s">
        <v>3432</v>
      </c>
      <c r="J11" s="3" t="s">
        <v>3431</v>
      </c>
      <c r="K11" t="s">
        <v>600</v>
      </c>
    </row>
    <row r="12" spans="1:11" ht="15.6" x14ac:dyDescent="0.3">
      <c r="A12" s="2" t="s">
        <v>649</v>
      </c>
      <c r="B12" s="2" t="s">
        <v>3433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defaultRowHeight="15" x14ac:dyDescent="0.3"/>
  <cols>
    <col min="1" max="1" width="15.5" bestFit="1" customWidth="1" collapsed="1"/>
    <col min="2" max="2" width="24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22</v>
      </c>
      <c r="B1" s="4" t="s">
        <v>23</v>
      </c>
      <c r="C1" s="5" t="str">
        <f>HYPERLINK("#'目錄'!A1","回首頁")</f>
        <v>回首頁</v>
      </c>
    </row>
    <row r="2" spans="1:5" ht="15.6" x14ac:dyDescent="0.3">
      <c r="A2" s="2" t="s">
        <v>1079</v>
      </c>
      <c r="B2" s="2" t="s">
        <v>1080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1081</v>
      </c>
      <c r="B3" s="2" t="s">
        <v>1082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1083</v>
      </c>
      <c r="B4" s="2" t="s">
        <v>1084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1085</v>
      </c>
      <c r="B5" s="2" t="s">
        <v>1086</v>
      </c>
      <c r="C5" s="2" t="s">
        <v>631</v>
      </c>
      <c r="D5" s="2">
        <v>10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253</v>
      </c>
      <c r="B1" s="4" t="s">
        <v>254</v>
      </c>
      <c r="C1" s="5" t="str">
        <f>HYPERLINK("#'目錄'!A1","回首頁")</f>
        <v>回首頁</v>
      </c>
    </row>
    <row r="2" spans="1:5" ht="15.6" x14ac:dyDescent="0.3">
      <c r="A2" s="2" t="s">
        <v>3014</v>
      </c>
      <c r="B2" s="2" t="s">
        <v>2870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3434</v>
      </c>
      <c r="B4" s="2" t="s">
        <v>3435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3015</v>
      </c>
      <c r="B6" s="2" t="s">
        <v>3016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3436</v>
      </c>
      <c r="B7" s="2" t="s">
        <v>693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2011</v>
      </c>
      <c r="B8" s="2" t="s">
        <v>3437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3438</v>
      </c>
      <c r="B9" s="2" t="s">
        <v>3439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3440</v>
      </c>
      <c r="B10" s="2" t="s">
        <v>3441</v>
      </c>
      <c r="C10" s="2" t="s">
        <v>631</v>
      </c>
      <c r="D10" s="2">
        <v>3</v>
      </c>
      <c r="E10" s="2" t="s">
        <v>596</v>
      </c>
    </row>
    <row r="11" spans="1:5" ht="15.6" x14ac:dyDescent="0.3">
      <c r="A11" s="2" t="s">
        <v>3442</v>
      </c>
      <c r="B11" s="2" t="s">
        <v>3443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3444</v>
      </c>
      <c r="B12" s="2" t="s">
        <v>3445</v>
      </c>
      <c r="C12" s="2" t="s">
        <v>631</v>
      </c>
      <c r="D12" s="2">
        <v>3</v>
      </c>
      <c r="E12" s="2" t="s">
        <v>596</v>
      </c>
    </row>
    <row r="13" spans="1:5" ht="15.6" x14ac:dyDescent="0.3">
      <c r="A13" s="2" t="s">
        <v>3446</v>
      </c>
      <c r="B13" s="2" t="s">
        <v>3447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3448</v>
      </c>
      <c r="B14" s="2" t="s">
        <v>3120</v>
      </c>
      <c r="C14" s="2" t="s">
        <v>631</v>
      </c>
      <c r="D14" s="2">
        <v>30</v>
      </c>
      <c r="E14" s="2" t="s">
        <v>596</v>
      </c>
    </row>
    <row r="15" spans="1:5" ht="15.6" x14ac:dyDescent="0.3">
      <c r="A15" s="2" t="s">
        <v>649</v>
      </c>
      <c r="B15" s="2" t="s">
        <v>600</v>
      </c>
      <c r="C15" s="2" t="s">
        <v>595</v>
      </c>
      <c r="D15" s="2">
        <v>7</v>
      </c>
      <c r="E15" s="2">
        <v>0</v>
      </c>
    </row>
  </sheetData>
  <phoneticPr fontId="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J11"/>
  <sheetViews>
    <sheetView workbookViewId="0">
      <selection activeCell="C1" sqref="C1"/>
    </sheetView>
  </sheetViews>
  <sheetFormatPr defaultColWidth="37.625" defaultRowHeight="15" x14ac:dyDescent="0.3"/>
  <cols>
    <col min="1" max="1" width="21.5" bestFit="1" customWidth="1" collapsed="1"/>
    <col min="2" max="2" width="23.5" bestFit="1" customWidth="1" collapsed="1"/>
    <col min="3" max="3" width="9.25" bestFit="1" customWidth="1" collapsed="1"/>
    <col min="4" max="4" width="4.75" bestFit="1" customWidth="1" collapsed="1"/>
    <col min="5" max="5" width="3.25" bestFit="1" customWidth="1" collapsed="1"/>
    <col min="6" max="6" width="12.125" customWidth="1"/>
    <col min="7" max="7" width="13.25" bestFit="1" customWidth="1"/>
    <col min="8" max="8" width="17.5" bestFit="1" customWidth="1"/>
    <col min="9" max="9" width="25.875" bestFit="1" customWidth="1"/>
    <col min="10" max="10" width="23" bestFit="1" customWidth="1"/>
  </cols>
  <sheetData>
    <row r="1" spans="1:10" ht="21.6" x14ac:dyDescent="0.3">
      <c r="A1" s="4" t="s">
        <v>255</v>
      </c>
      <c r="B1" s="4" t="s">
        <v>256</v>
      </c>
      <c r="C1" s="5" t="str">
        <f>HYPERLINK("#'目錄'!A1","回首頁")</f>
        <v>回首頁</v>
      </c>
    </row>
    <row r="2" spans="1:10" ht="15.6" x14ac:dyDescent="0.3">
      <c r="A2" s="2" t="s">
        <v>3449</v>
      </c>
      <c r="B2" s="2" t="s">
        <v>3450</v>
      </c>
      <c r="C2" s="2" t="s">
        <v>631</v>
      </c>
      <c r="D2" s="2">
        <v>2</v>
      </c>
      <c r="E2" s="2" t="s">
        <v>596</v>
      </c>
      <c r="G2" s="3" t="s">
        <v>4775</v>
      </c>
      <c r="H2" s="3" t="s">
        <v>4776</v>
      </c>
      <c r="I2" s="3" t="s">
        <v>4779</v>
      </c>
      <c r="J2" s="3" t="s">
        <v>4780</v>
      </c>
    </row>
    <row r="3" spans="1:10" ht="15.6" x14ac:dyDescent="0.3">
      <c r="A3" s="2" t="s">
        <v>3451</v>
      </c>
      <c r="B3" s="2" t="s">
        <v>3452</v>
      </c>
      <c r="C3" s="2" t="s">
        <v>631</v>
      </c>
      <c r="D3" s="2">
        <v>12</v>
      </c>
      <c r="E3" s="2" t="s">
        <v>596</v>
      </c>
      <c r="G3" s="3" t="s">
        <v>4775</v>
      </c>
      <c r="H3" s="3" t="s">
        <v>4776</v>
      </c>
      <c r="I3" s="3" t="s">
        <v>4781</v>
      </c>
      <c r="J3" s="3" t="s">
        <v>4782</v>
      </c>
    </row>
    <row r="4" spans="1:10" ht="15.6" x14ac:dyDescent="0.3">
      <c r="A4" s="2" t="s">
        <v>3453</v>
      </c>
      <c r="B4" s="2" t="s">
        <v>3454</v>
      </c>
      <c r="C4" s="2" t="s">
        <v>595</v>
      </c>
      <c r="D4" s="2">
        <v>7</v>
      </c>
      <c r="E4" s="2">
        <v>5</v>
      </c>
      <c r="G4" s="3" t="s">
        <v>4775</v>
      </c>
      <c r="H4" s="3" t="s">
        <v>4776</v>
      </c>
      <c r="I4" s="3" t="s">
        <v>4783</v>
      </c>
      <c r="J4" s="3" t="s">
        <v>4784</v>
      </c>
    </row>
    <row r="5" spans="1:10" ht="15.6" x14ac:dyDescent="0.3">
      <c r="A5" s="2" t="s">
        <v>3455</v>
      </c>
      <c r="B5" s="2" t="s">
        <v>3456</v>
      </c>
      <c r="C5" s="2" t="s">
        <v>595</v>
      </c>
      <c r="D5" s="2">
        <v>8</v>
      </c>
      <c r="E5" s="2" t="s">
        <v>596</v>
      </c>
      <c r="G5" s="3" t="s">
        <v>4775</v>
      </c>
      <c r="H5" s="3" t="s">
        <v>4776</v>
      </c>
      <c r="I5" s="3" t="s">
        <v>4777</v>
      </c>
      <c r="J5" s="3" t="s">
        <v>4778</v>
      </c>
    </row>
    <row r="6" spans="1:10" ht="15.6" x14ac:dyDescent="0.3">
      <c r="A6" s="2" t="s">
        <v>3457</v>
      </c>
      <c r="B6" s="2" t="s">
        <v>3293</v>
      </c>
      <c r="C6" s="2" t="s">
        <v>631</v>
      </c>
      <c r="D6" s="2">
        <v>1</v>
      </c>
      <c r="E6" s="2" t="s">
        <v>596</v>
      </c>
      <c r="G6" s="3" t="s">
        <v>4775</v>
      </c>
      <c r="H6" s="3" t="s">
        <v>4776</v>
      </c>
      <c r="I6" s="3" t="s">
        <v>4785</v>
      </c>
      <c r="J6" s="3" t="s">
        <v>4786</v>
      </c>
    </row>
    <row r="7" spans="1:10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  <c r="G7" s="3" t="s">
        <v>4775</v>
      </c>
      <c r="H7" s="3" t="s">
        <v>4776</v>
      </c>
      <c r="I7" s="3" t="s">
        <v>4789</v>
      </c>
      <c r="J7" s="3" t="s">
        <v>4790</v>
      </c>
    </row>
    <row r="8" spans="1:10" ht="15.6" x14ac:dyDescent="0.3">
      <c r="A8" s="2" t="s">
        <v>667</v>
      </c>
      <c r="B8" s="2" t="s">
        <v>668</v>
      </c>
      <c r="C8" s="2" t="s">
        <v>595</v>
      </c>
      <c r="D8" s="2">
        <v>14</v>
      </c>
      <c r="E8" s="2" t="s">
        <v>596</v>
      </c>
      <c r="G8" s="3" t="s">
        <v>4775</v>
      </c>
      <c r="H8" s="3" t="s">
        <v>4776</v>
      </c>
      <c r="I8" s="3" t="s">
        <v>4787</v>
      </c>
      <c r="J8" s="3" t="s">
        <v>4788</v>
      </c>
    </row>
    <row r="9" spans="1:10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  <c r="G9" s="3" t="s">
        <v>4775</v>
      </c>
      <c r="H9" s="3" t="s">
        <v>4776</v>
      </c>
      <c r="I9" s="3" t="s">
        <v>4793</v>
      </c>
      <c r="J9" s="3" t="s">
        <v>4794</v>
      </c>
    </row>
    <row r="10" spans="1:10" ht="15.6" x14ac:dyDescent="0.3">
      <c r="A10" s="2" t="s">
        <v>646</v>
      </c>
      <c r="B10" s="2" t="s">
        <v>670</v>
      </c>
      <c r="C10" s="2" t="s">
        <v>595</v>
      </c>
      <c r="D10" s="2">
        <v>14</v>
      </c>
      <c r="E10" s="2" t="s">
        <v>596</v>
      </c>
      <c r="G10" s="3" t="s">
        <v>4775</v>
      </c>
      <c r="H10" s="3" t="s">
        <v>4776</v>
      </c>
      <c r="I10" s="3" t="s">
        <v>4791</v>
      </c>
      <c r="J10" s="3" t="s">
        <v>4792</v>
      </c>
    </row>
    <row r="11" spans="1:10" ht="15.6" x14ac:dyDescent="0.3">
      <c r="A11" s="2" t="s">
        <v>649</v>
      </c>
      <c r="B11" s="2" t="s">
        <v>671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9"/>
  <sheetViews>
    <sheetView workbookViewId="0">
      <selection activeCell="G2" sqref="G2:J2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15.5" bestFit="1" customWidth="1" collapsed="1"/>
    <col min="9" max="9" width="18.25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20.75" bestFit="1" customWidth="1" collapsed="1"/>
    <col min="14" max="14" width="15.5" bestFit="1" customWidth="1" collapsed="1"/>
    <col min="15" max="15" width="18.7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257</v>
      </c>
      <c r="B1" s="4" t="s">
        <v>258</v>
      </c>
      <c r="C1" s="5" t="str">
        <f>HYPERLINK("#'目錄'!A1","回首頁")</f>
        <v>回首頁</v>
      </c>
    </row>
    <row r="2" spans="1:17" ht="15.6" x14ac:dyDescent="0.3">
      <c r="A2" s="2" t="s">
        <v>3014</v>
      </c>
      <c r="B2" s="2" t="s">
        <v>2870</v>
      </c>
      <c r="C2" s="2" t="s">
        <v>595</v>
      </c>
      <c r="D2" s="2">
        <v>7</v>
      </c>
      <c r="E2" s="2" t="s">
        <v>596</v>
      </c>
      <c r="G2" s="3" t="s">
        <v>3458</v>
      </c>
      <c r="H2" s="3" t="s">
        <v>3459</v>
      </c>
      <c r="I2" s="3" t="s">
        <v>3460</v>
      </c>
      <c r="J2" s="3" t="s">
        <v>2870</v>
      </c>
      <c r="K2" t="s">
        <v>600</v>
      </c>
      <c r="M2" s="3" t="s">
        <v>3458</v>
      </c>
      <c r="N2" s="3" t="s">
        <v>3459</v>
      </c>
      <c r="O2" s="3" t="s">
        <v>3273</v>
      </c>
      <c r="P2" s="3" t="s">
        <v>3461</v>
      </c>
      <c r="Q2" t="s">
        <v>600</v>
      </c>
    </row>
    <row r="3" spans="1:17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3458</v>
      </c>
      <c r="H3" s="3" t="s">
        <v>3459</v>
      </c>
      <c r="I3" s="3" t="s">
        <v>599</v>
      </c>
      <c r="J3" s="3" t="s">
        <v>1126</v>
      </c>
      <c r="K3" t="s">
        <v>600</v>
      </c>
    </row>
    <row r="4" spans="1:17" ht="15.6" x14ac:dyDescent="0.3">
      <c r="A4" s="2" t="s">
        <v>3434</v>
      </c>
      <c r="B4" s="2" t="s">
        <v>3435</v>
      </c>
      <c r="C4" s="2" t="s">
        <v>595</v>
      </c>
      <c r="D4" s="2">
        <v>8</v>
      </c>
      <c r="E4" s="2" t="s">
        <v>596</v>
      </c>
      <c r="G4" s="3" t="s">
        <v>3458</v>
      </c>
      <c r="H4" s="3" t="s">
        <v>3459</v>
      </c>
      <c r="I4" s="3" t="s">
        <v>1573</v>
      </c>
      <c r="J4" s="3" t="s">
        <v>3462</v>
      </c>
      <c r="K4" t="s">
        <v>600</v>
      </c>
      <c r="M4" s="3" t="s">
        <v>3458</v>
      </c>
      <c r="N4" s="3" t="s">
        <v>3459</v>
      </c>
      <c r="O4" s="3" t="s">
        <v>1151</v>
      </c>
      <c r="P4" s="3" t="s">
        <v>3447</v>
      </c>
      <c r="Q4" s="3" t="s">
        <v>605</v>
      </c>
    </row>
    <row r="5" spans="1:17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  <c r="G5" s="3" t="s">
        <v>3458</v>
      </c>
      <c r="H5" s="3" t="s">
        <v>3459</v>
      </c>
      <c r="I5" s="3" t="s">
        <v>3463</v>
      </c>
      <c r="J5" s="3" t="s">
        <v>3464</v>
      </c>
      <c r="K5" t="s">
        <v>600</v>
      </c>
      <c r="M5" s="3" t="s">
        <v>3458</v>
      </c>
      <c r="N5" s="3" t="s">
        <v>3459</v>
      </c>
      <c r="O5" s="3" t="s">
        <v>2244</v>
      </c>
      <c r="P5" s="3" t="s">
        <v>2245</v>
      </c>
      <c r="Q5" t="s">
        <v>600</v>
      </c>
    </row>
    <row r="6" spans="1:17" ht="15.6" x14ac:dyDescent="0.3">
      <c r="A6" s="2" t="s">
        <v>3015</v>
      </c>
      <c r="B6" s="2" t="s">
        <v>3016</v>
      </c>
      <c r="C6" s="2" t="s">
        <v>595</v>
      </c>
      <c r="D6" s="2">
        <v>8</v>
      </c>
      <c r="E6" s="2" t="s">
        <v>596</v>
      </c>
      <c r="G6" s="3" t="s">
        <v>3458</v>
      </c>
      <c r="H6" s="3" t="s">
        <v>3459</v>
      </c>
      <c r="I6" s="3" t="s">
        <v>3465</v>
      </c>
      <c r="J6" s="3" t="s">
        <v>3016</v>
      </c>
      <c r="K6" t="s">
        <v>600</v>
      </c>
    </row>
    <row r="7" spans="1:17" ht="15.6" x14ac:dyDescent="0.3">
      <c r="A7" s="2" t="s">
        <v>3436</v>
      </c>
      <c r="B7" s="2" t="s">
        <v>693</v>
      </c>
      <c r="C7" s="2" t="s">
        <v>631</v>
      </c>
      <c r="D7" s="2">
        <v>1</v>
      </c>
      <c r="E7" s="2" t="s">
        <v>596</v>
      </c>
      <c r="G7" s="3" t="s">
        <v>3458</v>
      </c>
      <c r="H7" s="3" t="s">
        <v>3459</v>
      </c>
      <c r="I7" s="3" t="s">
        <v>3466</v>
      </c>
      <c r="J7" s="3" t="s">
        <v>693</v>
      </c>
      <c r="K7" s="3" t="s">
        <v>605</v>
      </c>
    </row>
    <row r="8" spans="1:17" ht="15.6" x14ac:dyDescent="0.3">
      <c r="A8" s="2" t="s">
        <v>2011</v>
      </c>
      <c r="B8" s="2" t="s">
        <v>3437</v>
      </c>
      <c r="C8" s="2" t="s">
        <v>631</v>
      </c>
      <c r="D8" s="2">
        <v>1</v>
      </c>
      <c r="E8" s="2" t="s">
        <v>596</v>
      </c>
    </row>
    <row r="9" spans="1:17" ht="15.6" x14ac:dyDescent="0.3">
      <c r="A9" s="2" t="s">
        <v>3438</v>
      </c>
      <c r="B9" s="2" t="s">
        <v>3439</v>
      </c>
      <c r="C9" s="2" t="s">
        <v>631</v>
      </c>
      <c r="D9" s="2">
        <v>1</v>
      </c>
      <c r="E9" s="2" t="s">
        <v>596</v>
      </c>
      <c r="G9" s="3" t="s">
        <v>3458</v>
      </c>
      <c r="H9" s="3" t="s">
        <v>3459</v>
      </c>
      <c r="I9" s="3" t="s">
        <v>3467</v>
      </c>
      <c r="J9" s="3" t="s">
        <v>3439</v>
      </c>
      <c r="K9" t="s">
        <v>600</v>
      </c>
    </row>
    <row r="10" spans="1:17" ht="15.6" x14ac:dyDescent="0.3">
      <c r="A10" s="2" t="s">
        <v>3440</v>
      </c>
      <c r="B10" s="2" t="s">
        <v>3441</v>
      </c>
      <c r="C10" s="2" t="s">
        <v>631</v>
      </c>
      <c r="D10" s="2">
        <v>3</v>
      </c>
      <c r="E10" s="2" t="s">
        <v>596</v>
      </c>
      <c r="G10" s="3" t="s">
        <v>3458</v>
      </c>
      <c r="H10" s="3" t="s">
        <v>3459</v>
      </c>
      <c r="I10" s="3" t="s">
        <v>3468</v>
      </c>
      <c r="J10" s="3" t="s">
        <v>3441</v>
      </c>
      <c r="K10" t="s">
        <v>600</v>
      </c>
    </row>
    <row r="11" spans="1:17" ht="15.6" x14ac:dyDescent="0.3">
      <c r="A11" s="2" t="s">
        <v>3442</v>
      </c>
      <c r="B11" s="2" t="s">
        <v>3443</v>
      </c>
      <c r="C11" s="2" t="s">
        <v>631</v>
      </c>
      <c r="D11" s="2">
        <v>6</v>
      </c>
      <c r="E11" s="2" t="s">
        <v>596</v>
      </c>
      <c r="G11" s="3" t="s">
        <v>3458</v>
      </c>
      <c r="H11" s="3" t="s">
        <v>3459</v>
      </c>
      <c r="I11" s="3" t="s">
        <v>3469</v>
      </c>
      <c r="J11" s="3" t="s">
        <v>3443</v>
      </c>
      <c r="K11" t="s">
        <v>600</v>
      </c>
    </row>
    <row r="12" spans="1:17" ht="15.6" x14ac:dyDescent="0.3">
      <c r="A12" s="2" t="s">
        <v>3444</v>
      </c>
      <c r="B12" s="2" t="s">
        <v>3445</v>
      </c>
      <c r="C12" s="2" t="s">
        <v>631</v>
      </c>
      <c r="D12" s="2">
        <v>3</v>
      </c>
      <c r="E12" s="2" t="s">
        <v>596</v>
      </c>
      <c r="G12" s="3" t="s">
        <v>3458</v>
      </c>
      <c r="H12" s="3" t="s">
        <v>3459</v>
      </c>
      <c r="I12" s="3" t="s">
        <v>3470</v>
      </c>
      <c r="J12" s="3" t="s">
        <v>3445</v>
      </c>
      <c r="K12" t="s">
        <v>600</v>
      </c>
    </row>
    <row r="13" spans="1:17" ht="15.6" x14ac:dyDescent="0.3">
      <c r="A13" s="2" t="s">
        <v>3446</v>
      </c>
      <c r="B13" s="2" t="s">
        <v>3447</v>
      </c>
      <c r="C13" s="2" t="s">
        <v>595</v>
      </c>
      <c r="D13" s="2">
        <v>8</v>
      </c>
      <c r="E13" s="2" t="s">
        <v>596</v>
      </c>
    </row>
    <row r="14" spans="1:17" ht="15.6" x14ac:dyDescent="0.3">
      <c r="A14" s="2" t="s">
        <v>3448</v>
      </c>
      <c r="B14" s="2" t="s">
        <v>3120</v>
      </c>
      <c r="C14" s="2" t="s">
        <v>631</v>
      </c>
      <c r="D14" s="2">
        <v>30</v>
      </c>
      <c r="E14" s="2" t="s">
        <v>596</v>
      </c>
      <c r="G14" s="3" t="s">
        <v>3458</v>
      </c>
      <c r="H14" s="3" t="s">
        <v>3459</v>
      </c>
      <c r="I14" s="3" t="s">
        <v>3290</v>
      </c>
      <c r="J14" s="3" t="s">
        <v>3120</v>
      </c>
      <c r="K14" t="s">
        <v>600</v>
      </c>
    </row>
    <row r="15" spans="1:17" ht="15.6" x14ac:dyDescent="0.3">
      <c r="A15" s="2" t="s">
        <v>2995</v>
      </c>
      <c r="B15" s="2" t="s">
        <v>3010</v>
      </c>
      <c r="C15" s="2" t="s">
        <v>595</v>
      </c>
      <c r="D15" s="2">
        <v>10</v>
      </c>
      <c r="E15" s="2" t="s">
        <v>596</v>
      </c>
    </row>
    <row r="16" spans="1:17" ht="15.6" x14ac:dyDescent="0.3">
      <c r="A16" s="2" t="s">
        <v>2997</v>
      </c>
      <c r="B16" s="2" t="s">
        <v>3011</v>
      </c>
      <c r="C16" s="2" t="s">
        <v>595</v>
      </c>
      <c r="D16" s="2">
        <v>7</v>
      </c>
      <c r="E16" s="2" t="s">
        <v>596</v>
      </c>
    </row>
    <row r="17" spans="1:17" ht="15.6" x14ac:dyDescent="0.3">
      <c r="A17" s="2" t="s">
        <v>2999</v>
      </c>
      <c r="B17" s="2" t="s">
        <v>3012</v>
      </c>
      <c r="C17" s="2" t="s">
        <v>595</v>
      </c>
      <c r="D17" s="2">
        <v>8</v>
      </c>
      <c r="E17" s="2" t="s">
        <v>596</v>
      </c>
      <c r="G17" s="3" t="s">
        <v>3458</v>
      </c>
      <c r="H17" s="3" t="s">
        <v>3459</v>
      </c>
      <c r="I17" s="3" t="s">
        <v>1151</v>
      </c>
      <c r="J17" s="3" t="s">
        <v>3447</v>
      </c>
      <c r="K17" s="3" t="s">
        <v>605</v>
      </c>
      <c r="M17" s="3" t="s">
        <v>3458</v>
      </c>
      <c r="N17" s="3" t="s">
        <v>3459</v>
      </c>
      <c r="O17" s="3" t="s">
        <v>3471</v>
      </c>
      <c r="P17" s="3" t="s">
        <v>3012</v>
      </c>
      <c r="Q17" t="s">
        <v>600</v>
      </c>
    </row>
    <row r="18" spans="1:17" ht="15.6" x14ac:dyDescent="0.3">
      <c r="A18" s="2" t="s">
        <v>3472</v>
      </c>
      <c r="B18" s="2" t="s">
        <v>3473</v>
      </c>
      <c r="C18" s="2" t="s">
        <v>595</v>
      </c>
      <c r="D18" s="2">
        <v>7</v>
      </c>
      <c r="E18" s="2" t="s">
        <v>596</v>
      </c>
      <c r="G18" s="3" t="s">
        <v>3458</v>
      </c>
      <c r="H18" s="3" t="s">
        <v>3459</v>
      </c>
      <c r="I18" s="3" t="s">
        <v>1151</v>
      </c>
      <c r="J18" s="3" t="s">
        <v>3447</v>
      </c>
      <c r="K18" s="3" t="s">
        <v>605</v>
      </c>
    </row>
    <row r="19" spans="1:17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6" bestFit="1" customWidth="1" collapsed="1"/>
    <col min="8" max="8" width="20" bestFit="1" customWidth="1" collapsed="1"/>
    <col min="9" max="9" width="18.5" bestFit="1" customWidth="1" collapsed="1"/>
    <col min="10" max="10" width="15.5" bestFit="1" customWidth="1" collapsed="1"/>
  </cols>
  <sheetData>
    <row r="1" spans="1:11" ht="21.6" x14ac:dyDescent="0.3">
      <c r="A1" s="4" t="s">
        <v>259</v>
      </c>
      <c r="B1" s="4" t="s">
        <v>260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  <c r="G2" s="3" t="s">
        <v>3474</v>
      </c>
      <c r="H2" s="3" t="s">
        <v>3475</v>
      </c>
      <c r="I2" s="3" t="s">
        <v>599</v>
      </c>
      <c r="J2" s="3" t="s">
        <v>1126</v>
      </c>
      <c r="K2" t="s">
        <v>600</v>
      </c>
    </row>
    <row r="3" spans="1:11" ht="15.6" x14ac:dyDescent="0.3">
      <c r="A3" s="2" t="s">
        <v>606</v>
      </c>
      <c r="B3" s="2" t="s">
        <v>2644</v>
      </c>
      <c r="C3" s="2" t="s">
        <v>595</v>
      </c>
      <c r="D3" s="2">
        <v>3</v>
      </c>
      <c r="E3" s="2" t="s">
        <v>596</v>
      </c>
      <c r="G3" s="3" t="s">
        <v>3474</v>
      </c>
      <c r="H3" s="3" t="s">
        <v>3475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3476</v>
      </c>
      <c r="B4" s="2" t="s">
        <v>3477</v>
      </c>
      <c r="C4" s="2" t="s">
        <v>595</v>
      </c>
      <c r="D4" s="2">
        <v>8</v>
      </c>
      <c r="E4" s="2" t="s">
        <v>596</v>
      </c>
      <c r="G4" s="3" t="s">
        <v>3474</v>
      </c>
      <c r="H4" s="3" t="s">
        <v>3475</v>
      </c>
      <c r="I4" s="3" t="s">
        <v>3478</v>
      </c>
      <c r="J4" s="3" t="s">
        <v>3479</v>
      </c>
      <c r="K4" t="s">
        <v>600</v>
      </c>
    </row>
    <row r="5" spans="1:11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261</v>
      </c>
      <c r="B1" s="4" t="s">
        <v>262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263</v>
      </c>
      <c r="B1" s="4" t="s">
        <v>264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265</v>
      </c>
      <c r="B1" s="4" t="s">
        <v>266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267</v>
      </c>
      <c r="B1" s="4" t="s">
        <v>268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1164</v>
      </c>
      <c r="B10" s="2" t="s">
        <v>2788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1189</v>
      </c>
      <c r="B11" s="2" t="s">
        <v>2796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692</v>
      </c>
      <c r="B12" s="2" t="s">
        <v>1811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1193</v>
      </c>
      <c r="B13" s="2" t="s">
        <v>1194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2163</v>
      </c>
      <c r="B14" s="2" t="s">
        <v>2835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2169</v>
      </c>
      <c r="B15" s="2" t="s">
        <v>2837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649</v>
      </c>
      <c r="B16" s="2" t="s">
        <v>1827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269</v>
      </c>
      <c r="B1" s="4" t="s">
        <v>270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271</v>
      </c>
      <c r="B1" s="4" t="s">
        <v>272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</v>
      </c>
      <c r="B1" s="4" t="s">
        <v>25</v>
      </c>
      <c r="C1" s="5" t="str">
        <f>HYPERLINK("#'目錄'!A1","回首頁")</f>
        <v>回首頁</v>
      </c>
    </row>
    <row r="2" spans="1:5" ht="15.6" x14ac:dyDescent="0.3">
      <c r="A2" s="2" t="s">
        <v>692</v>
      </c>
      <c r="B2" s="2" t="s">
        <v>693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1087</v>
      </c>
      <c r="B3" s="2" t="s">
        <v>1088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1089</v>
      </c>
      <c r="B4" s="2" t="s">
        <v>1090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1091</v>
      </c>
      <c r="B5" s="2" t="s">
        <v>1092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1093</v>
      </c>
      <c r="B6" s="2" t="s">
        <v>1094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1095</v>
      </c>
      <c r="B7" s="2" t="s">
        <v>1096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273</v>
      </c>
      <c r="B1" s="4" t="s">
        <v>274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50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275</v>
      </c>
      <c r="B1" s="4" t="s">
        <v>276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277</v>
      </c>
      <c r="B1" s="4" t="s">
        <v>278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279</v>
      </c>
      <c r="B1" s="4" t="s">
        <v>280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2174</v>
      </c>
      <c r="B6" s="2" t="s">
        <v>2321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2163</v>
      </c>
      <c r="B13" s="2" t="s">
        <v>2835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281</v>
      </c>
      <c r="B1" s="4" t="s">
        <v>282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3130</v>
      </c>
      <c r="B3" s="2" t="s">
        <v>3131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770</v>
      </c>
      <c r="B4" s="2" t="s">
        <v>771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3125</v>
      </c>
      <c r="B5" s="2" t="s">
        <v>3126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3127</v>
      </c>
      <c r="B6" s="2" t="s">
        <v>3128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3129</v>
      </c>
      <c r="B7" s="2" t="s">
        <v>3009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3480</v>
      </c>
      <c r="B8" s="2" t="s">
        <v>3481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847</v>
      </c>
      <c r="B9" s="2" t="s">
        <v>802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593</v>
      </c>
      <c r="B10" s="2" t="s">
        <v>1043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929</v>
      </c>
      <c r="B11" s="2" t="s">
        <v>790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283</v>
      </c>
      <c r="B1" s="4" t="s">
        <v>284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713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3482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847</v>
      </c>
      <c r="B7" s="2" t="s">
        <v>802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2662</v>
      </c>
      <c r="B8" s="2" t="s">
        <v>3041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2666</v>
      </c>
      <c r="B9" s="2" t="s">
        <v>2669</v>
      </c>
      <c r="C9" s="2" t="s">
        <v>595</v>
      </c>
      <c r="D9" s="2">
        <v>6</v>
      </c>
      <c r="E9" s="2" t="s">
        <v>596</v>
      </c>
    </row>
    <row r="10" spans="1:5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285</v>
      </c>
      <c r="B1" s="4" t="s">
        <v>286</v>
      </c>
      <c r="C1" s="5" t="str">
        <f>HYPERLINK("#'目錄'!A1","回首頁")</f>
        <v>回首頁</v>
      </c>
    </row>
    <row r="2" spans="1:5" ht="15.6" x14ac:dyDescent="0.3">
      <c r="A2" s="2" t="s">
        <v>3483</v>
      </c>
      <c r="B2" s="2" t="s">
        <v>3484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3485</v>
      </c>
      <c r="B4" s="2" t="s">
        <v>3486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3487</v>
      </c>
      <c r="B6" s="2" t="s">
        <v>3488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3489</v>
      </c>
      <c r="B7" s="2" t="s">
        <v>3490</v>
      </c>
      <c r="C7" s="2" t="s">
        <v>595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594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709</v>
      </c>
      <c r="B9" s="2" t="s">
        <v>710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712</v>
      </c>
      <c r="B10" s="2" t="s">
        <v>713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287</v>
      </c>
      <c r="B1" s="4" t="s">
        <v>288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1126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1131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3491</v>
      </c>
      <c r="B4" s="2" t="s">
        <v>3492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3493</v>
      </c>
      <c r="B5" s="2" t="s">
        <v>3494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3495</v>
      </c>
      <c r="B6" s="2" t="s">
        <v>3496</v>
      </c>
      <c r="C6" s="2" t="s">
        <v>631</v>
      </c>
      <c r="D6" s="2">
        <v>20</v>
      </c>
      <c r="E6" s="2" t="s">
        <v>596</v>
      </c>
    </row>
    <row r="7" spans="1:5" ht="15.6" x14ac:dyDescent="0.3">
      <c r="A7" s="2" t="s">
        <v>3497</v>
      </c>
      <c r="B7" s="2" t="s">
        <v>3498</v>
      </c>
      <c r="C7" s="2" t="s">
        <v>631</v>
      </c>
      <c r="D7" s="2">
        <v>200</v>
      </c>
      <c r="E7" s="2" t="s">
        <v>596</v>
      </c>
    </row>
    <row r="8" spans="1:5" ht="15.6" x14ac:dyDescent="0.3">
      <c r="A8" s="2" t="s">
        <v>3499</v>
      </c>
      <c r="B8" s="2" t="s">
        <v>3500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3501</v>
      </c>
      <c r="B9" s="2" t="s">
        <v>3502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3503</v>
      </c>
      <c r="B10" s="2" t="s">
        <v>3504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W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" bestFit="1" customWidth="1" collapsed="1"/>
    <col min="8" max="8" width="26.875" bestFit="1" customWidth="1" collapsed="1"/>
    <col min="9" max="9" width="18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4" width="13.25" bestFit="1" customWidth="1" collapsed="1"/>
    <col min="15" max="15" width="16.25" bestFit="1" customWidth="1" collapsed="1"/>
    <col min="16" max="16" width="10.875" bestFit="1" customWidth="1" collapsed="1"/>
    <col min="17" max="17" width="3.625" bestFit="1" customWidth="1" collapsed="1"/>
    <col min="18" max="18" width="10.625" customWidth="1" collapsed="1"/>
    <col min="19" max="19" width="14.625" bestFit="1" customWidth="1" collapsed="1"/>
    <col min="20" max="20" width="26.875" bestFit="1" customWidth="1" collapsed="1"/>
    <col min="21" max="21" width="16.25" bestFit="1" customWidth="1" collapsed="1"/>
    <col min="22" max="22" width="15.5" bestFit="1" customWidth="1" collapsed="1"/>
  </cols>
  <sheetData>
    <row r="1" spans="1:23" ht="21.6" x14ac:dyDescent="0.3">
      <c r="A1" s="4" t="s">
        <v>289</v>
      </c>
      <c r="B1" s="4" t="s">
        <v>290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23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23" ht="15.6" x14ac:dyDescent="0.3">
      <c r="A5" s="2" t="s">
        <v>2951</v>
      </c>
      <c r="B5" s="2" t="s">
        <v>3505</v>
      </c>
      <c r="C5" s="2" t="s">
        <v>631</v>
      </c>
      <c r="D5" s="2">
        <v>6</v>
      </c>
      <c r="E5" s="2" t="s">
        <v>596</v>
      </c>
      <c r="G5" s="3" t="s">
        <v>1284</v>
      </c>
      <c r="H5" s="3" t="s">
        <v>1285</v>
      </c>
      <c r="I5" s="3" t="s">
        <v>3506</v>
      </c>
      <c r="J5" s="3" t="s">
        <v>3507</v>
      </c>
      <c r="K5" t="s">
        <v>600</v>
      </c>
    </row>
    <row r="6" spans="1:23" ht="15.6" x14ac:dyDescent="0.3">
      <c r="A6" s="2" t="s">
        <v>2953</v>
      </c>
      <c r="B6" s="2" t="s">
        <v>3508</v>
      </c>
      <c r="C6" s="2" t="s">
        <v>631</v>
      </c>
      <c r="D6" s="2">
        <v>6</v>
      </c>
      <c r="E6" s="2" t="s">
        <v>596</v>
      </c>
      <c r="G6" s="3" t="s">
        <v>1284</v>
      </c>
      <c r="H6" s="3" t="s">
        <v>1285</v>
      </c>
      <c r="I6" s="3" t="s">
        <v>3509</v>
      </c>
      <c r="J6" s="3" t="s">
        <v>3510</v>
      </c>
      <c r="K6" t="s">
        <v>600</v>
      </c>
    </row>
    <row r="7" spans="1:23" ht="15.6" x14ac:dyDescent="0.3">
      <c r="A7" s="2" t="s">
        <v>2955</v>
      </c>
      <c r="B7" s="2" t="s">
        <v>2956</v>
      </c>
      <c r="C7" s="2" t="s">
        <v>631</v>
      </c>
      <c r="D7" s="2">
        <v>6</v>
      </c>
      <c r="E7" s="2" t="s">
        <v>596</v>
      </c>
    </row>
    <row r="8" spans="1:23" ht="15.6" x14ac:dyDescent="0.3">
      <c r="A8" s="2" t="s">
        <v>2311</v>
      </c>
      <c r="B8" s="2" t="s">
        <v>960</v>
      </c>
      <c r="C8" s="2" t="s">
        <v>631</v>
      </c>
      <c r="D8" s="2">
        <v>6</v>
      </c>
      <c r="E8" s="2" t="s">
        <v>596</v>
      </c>
      <c r="G8" s="3" t="s">
        <v>1303</v>
      </c>
      <c r="H8" s="3" t="s">
        <v>1304</v>
      </c>
      <c r="I8" s="3" t="s">
        <v>3511</v>
      </c>
      <c r="J8" s="3" t="s">
        <v>3512</v>
      </c>
      <c r="K8" t="s">
        <v>600</v>
      </c>
      <c r="M8" s="3" t="s">
        <v>953</v>
      </c>
      <c r="N8" s="3" t="s">
        <v>29</v>
      </c>
      <c r="O8" s="3" t="s">
        <v>3511</v>
      </c>
      <c r="P8" s="3" t="s">
        <v>3512</v>
      </c>
      <c r="Q8" t="s">
        <v>600</v>
      </c>
      <c r="S8" s="3" t="s">
        <v>1284</v>
      </c>
      <c r="T8" s="3" t="s">
        <v>1285</v>
      </c>
      <c r="U8" s="3" t="s">
        <v>3511</v>
      </c>
      <c r="V8" s="3" t="s">
        <v>3513</v>
      </c>
      <c r="W8" t="s">
        <v>600</v>
      </c>
    </row>
    <row r="9" spans="1:23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291</v>
      </c>
      <c r="B1" s="4" t="s">
        <v>292</v>
      </c>
      <c r="C1" s="5" t="str">
        <f>HYPERLINK("#'目錄'!A1","回首頁")</f>
        <v>回首頁</v>
      </c>
    </row>
    <row r="2" spans="1:5" ht="15.6" x14ac:dyDescent="0.3">
      <c r="A2" s="2" t="s">
        <v>2311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2451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2448</v>
      </c>
      <c r="B4" s="2" t="s">
        <v>2449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2445</v>
      </c>
      <c r="B5" s="2" t="s">
        <v>3514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2442</v>
      </c>
      <c r="B6" s="2" t="s">
        <v>2443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3515</v>
      </c>
      <c r="B7" s="2" t="s">
        <v>3516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3517</v>
      </c>
      <c r="B8" s="2" t="s">
        <v>3518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1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22.5" bestFit="1" customWidth="1" collapsed="1"/>
    <col min="10" max="10" width="13.25" bestFit="1" customWidth="1" collapsed="1"/>
    <col min="11" max="11" width="17.7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22.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375" bestFit="1" customWidth="1" collapsed="1"/>
    <col min="32" max="32" width="20" bestFit="1" customWidth="1" collapsed="1"/>
    <col min="33" max="33" width="22.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375" bestFit="1" customWidth="1" collapsed="1"/>
    <col min="38" max="38" width="20" bestFit="1" customWidth="1" collapsed="1"/>
    <col min="39" max="39" width="22.5" bestFit="1" customWidth="1" collapsed="1"/>
    <col min="40" max="40" width="13.25" bestFit="1" customWidth="1" collapsed="1"/>
    <col min="41" max="41" width="17.75" bestFit="1" customWidth="1" collapsed="1"/>
    <col min="42" max="42" width="10.625" customWidth="1" collapsed="1"/>
    <col min="43" max="43" width="20.375" bestFit="1" customWidth="1" collapsed="1"/>
    <col min="44" max="44" width="20" bestFit="1" customWidth="1" collapsed="1"/>
    <col min="45" max="45" width="22.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49" width="22" bestFit="1" customWidth="1" collapsed="1"/>
    <col min="50" max="50" width="20" bestFit="1" customWidth="1" collapsed="1"/>
    <col min="51" max="51" width="22.5" bestFit="1" customWidth="1" collapsed="1"/>
    <col min="52" max="52" width="13.25" bestFit="1" customWidth="1" collapsed="1"/>
    <col min="53" max="53" width="17.75" bestFit="1" customWidth="1" collapsed="1"/>
  </cols>
  <sheetData>
    <row r="1" spans="1:53" ht="21.6" x14ac:dyDescent="0.3">
      <c r="A1" s="4" t="s">
        <v>26</v>
      </c>
      <c r="B1" s="4" t="s">
        <v>27</v>
      </c>
      <c r="C1" s="5" t="str">
        <f>HYPERLINK("#'目錄'!A1","回首頁")</f>
        <v>回首頁</v>
      </c>
    </row>
    <row r="2" spans="1:53" ht="15.6" x14ac:dyDescent="0.3">
      <c r="A2" s="2" t="s">
        <v>1097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3" ht="15.6" x14ac:dyDescent="0.3">
      <c r="A4" s="2" t="s">
        <v>911</v>
      </c>
      <c r="B4" s="2" t="s">
        <v>912</v>
      </c>
      <c r="C4" s="2" t="s">
        <v>595</v>
      </c>
      <c r="D4" s="2">
        <v>6</v>
      </c>
      <c r="E4" s="2" t="s">
        <v>596</v>
      </c>
    </row>
    <row r="5" spans="1:53" ht="15.6" x14ac:dyDescent="0.3">
      <c r="A5" s="2" t="s">
        <v>1098</v>
      </c>
      <c r="B5" s="2" t="s">
        <v>1099</v>
      </c>
      <c r="C5" s="2" t="s">
        <v>595</v>
      </c>
      <c r="D5" s="2">
        <v>3</v>
      </c>
      <c r="E5" s="2" t="s">
        <v>596</v>
      </c>
    </row>
    <row r="6" spans="1:53" ht="15.6" x14ac:dyDescent="0.3">
      <c r="A6" s="2" t="s">
        <v>1100</v>
      </c>
      <c r="B6" s="2" t="s">
        <v>1101</v>
      </c>
      <c r="C6" s="2" t="s">
        <v>595</v>
      </c>
      <c r="D6" s="2">
        <v>7</v>
      </c>
      <c r="E6" s="2">
        <v>0</v>
      </c>
    </row>
    <row r="7" spans="1:53" ht="15.6" x14ac:dyDescent="0.3">
      <c r="A7" s="2" t="s">
        <v>1102</v>
      </c>
      <c r="B7" s="2" t="s">
        <v>1103</v>
      </c>
      <c r="C7" s="2" t="s">
        <v>595</v>
      </c>
      <c r="D7" s="2">
        <v>7</v>
      </c>
      <c r="E7" s="2">
        <v>0</v>
      </c>
    </row>
    <row r="8" spans="1:53" ht="15.6" x14ac:dyDescent="0.3">
      <c r="A8" s="2" t="s">
        <v>1104</v>
      </c>
      <c r="B8" s="2" t="s">
        <v>1105</v>
      </c>
      <c r="C8" s="2" t="s">
        <v>595</v>
      </c>
      <c r="D8" s="2">
        <v>7</v>
      </c>
      <c r="E8" s="2">
        <v>0</v>
      </c>
    </row>
    <row r="9" spans="1:53" ht="15.6" x14ac:dyDescent="0.3">
      <c r="A9" s="2" t="s">
        <v>1106</v>
      </c>
      <c r="B9" s="2" t="s">
        <v>1107</v>
      </c>
      <c r="C9" s="2" t="s">
        <v>595</v>
      </c>
      <c r="D9" s="2">
        <v>11</v>
      </c>
      <c r="E9" s="2">
        <v>0</v>
      </c>
    </row>
    <row r="10" spans="1:53" ht="15.6" x14ac:dyDescent="0.3">
      <c r="A10" s="2" t="s">
        <v>1108</v>
      </c>
      <c r="B10" s="2" t="s">
        <v>1109</v>
      </c>
      <c r="C10" s="2" t="s">
        <v>595</v>
      </c>
      <c r="D10" s="2">
        <v>11</v>
      </c>
      <c r="E10" s="2">
        <v>0</v>
      </c>
    </row>
    <row r="11" spans="1:53" ht="15.6" x14ac:dyDescent="0.3">
      <c r="A11" s="2" t="s">
        <v>1110</v>
      </c>
      <c r="B11" s="2" t="s">
        <v>1111</v>
      </c>
      <c r="C11" s="2" t="s">
        <v>595</v>
      </c>
      <c r="D11" s="2">
        <v>1</v>
      </c>
      <c r="E11" s="2" t="s">
        <v>596</v>
      </c>
    </row>
    <row r="12" spans="1:53" ht="15.6" x14ac:dyDescent="0.3">
      <c r="A12" s="2" t="s">
        <v>1112</v>
      </c>
      <c r="B12" s="2" t="s">
        <v>1113</v>
      </c>
      <c r="C12" s="2" t="s">
        <v>595</v>
      </c>
      <c r="D12" s="2">
        <v>1</v>
      </c>
      <c r="E12" s="2" t="s">
        <v>596</v>
      </c>
    </row>
    <row r="13" spans="1:53" ht="15.6" x14ac:dyDescent="0.3">
      <c r="A13" s="2" t="s">
        <v>1114</v>
      </c>
      <c r="B13" s="2" t="s">
        <v>1115</v>
      </c>
      <c r="C13" s="2" t="s">
        <v>631</v>
      </c>
      <c r="D13" s="2">
        <v>1</v>
      </c>
      <c r="E13" s="2" t="s">
        <v>596</v>
      </c>
      <c r="G13" s="3" t="s">
        <v>1116</v>
      </c>
      <c r="H13" s="3" t="s">
        <v>1117</v>
      </c>
      <c r="I13" s="3" t="s">
        <v>1118</v>
      </c>
      <c r="J13" s="3" t="s">
        <v>1119</v>
      </c>
      <c r="K13" s="3" t="s">
        <v>605</v>
      </c>
      <c r="M13" s="3" t="s">
        <v>1120</v>
      </c>
      <c r="N13" s="3" t="s">
        <v>1121</v>
      </c>
      <c r="O13" s="3" t="s">
        <v>1118</v>
      </c>
      <c r="P13" s="3" t="s">
        <v>1119</v>
      </c>
      <c r="Q13" s="3" t="s">
        <v>605</v>
      </c>
      <c r="S13" s="3" t="s">
        <v>1120</v>
      </c>
      <c r="T13" s="3" t="s">
        <v>1121</v>
      </c>
      <c r="U13" s="3" t="s">
        <v>1118</v>
      </c>
      <c r="V13" s="3" t="s">
        <v>1119</v>
      </c>
      <c r="W13" s="3" t="s">
        <v>605</v>
      </c>
      <c r="Y13" s="3" t="s">
        <v>1120</v>
      </c>
      <c r="Z13" s="3" t="s">
        <v>1121</v>
      </c>
      <c r="AA13" s="3" t="s">
        <v>1118</v>
      </c>
      <c r="AB13" s="3" t="s">
        <v>1119</v>
      </c>
      <c r="AC13" s="3" t="s">
        <v>605</v>
      </c>
      <c r="AE13" s="3" t="s">
        <v>1122</v>
      </c>
      <c r="AF13" s="3" t="s">
        <v>1123</v>
      </c>
      <c r="AG13" s="3" t="s">
        <v>1118</v>
      </c>
      <c r="AH13" s="3" t="s">
        <v>1119</v>
      </c>
      <c r="AI13" s="3" t="s">
        <v>605</v>
      </c>
      <c r="AK13" s="3" t="s">
        <v>1122</v>
      </c>
      <c r="AL13" s="3" t="s">
        <v>1123</v>
      </c>
      <c r="AM13" s="3" t="s">
        <v>1118</v>
      </c>
      <c r="AN13" s="3" t="s">
        <v>1119</v>
      </c>
      <c r="AO13" s="3" t="s">
        <v>605</v>
      </c>
      <c r="AQ13" s="3" t="s">
        <v>1122</v>
      </c>
      <c r="AR13" s="3" t="s">
        <v>1123</v>
      </c>
      <c r="AS13" s="3" t="s">
        <v>1118</v>
      </c>
      <c r="AT13" s="3" t="s">
        <v>1119</v>
      </c>
      <c r="AU13" s="3" t="s">
        <v>605</v>
      </c>
      <c r="AW13" s="3" t="s">
        <v>1124</v>
      </c>
      <c r="AX13" s="3" t="s">
        <v>1125</v>
      </c>
      <c r="AY13" s="3" t="s">
        <v>1118</v>
      </c>
      <c r="AZ13" s="3" t="s">
        <v>1119</v>
      </c>
      <c r="BA13" s="3" t="s">
        <v>605</v>
      </c>
    </row>
    <row r="14" spans="1:53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293</v>
      </c>
      <c r="B1" s="4" t="s">
        <v>294</v>
      </c>
      <c r="C1" s="5" t="str">
        <f>HYPERLINK("#'目錄'!A1","回首頁")</f>
        <v>回首頁</v>
      </c>
    </row>
    <row r="2" spans="1:5" ht="15.6" x14ac:dyDescent="0.3">
      <c r="A2" s="2" t="s">
        <v>3519</v>
      </c>
      <c r="B2" s="2" t="s">
        <v>3520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3521</v>
      </c>
      <c r="B3" s="2" t="s">
        <v>3522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3523</v>
      </c>
      <c r="B4" s="2" t="s">
        <v>3524</v>
      </c>
      <c r="C4" s="2" t="s">
        <v>595</v>
      </c>
      <c r="D4" s="2">
        <v>6</v>
      </c>
      <c r="E4" s="2">
        <v>4</v>
      </c>
    </row>
    <row r="5" spans="1:5" ht="15.6" x14ac:dyDescent="0.3">
      <c r="A5" s="2" t="s">
        <v>3525</v>
      </c>
      <c r="B5" s="2" t="s">
        <v>3526</v>
      </c>
      <c r="C5" s="2" t="s">
        <v>595</v>
      </c>
      <c r="D5" s="2">
        <v>6</v>
      </c>
      <c r="E5" s="2">
        <v>4</v>
      </c>
    </row>
    <row r="6" spans="1:5" ht="15.6" x14ac:dyDescent="0.3">
      <c r="A6" s="2" t="s">
        <v>649</v>
      </c>
      <c r="B6" s="2" t="s">
        <v>1827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295</v>
      </c>
      <c r="B1" s="4" t="s">
        <v>296</v>
      </c>
      <c r="C1" s="5" t="str">
        <f>HYPERLINK("#'目錄'!A1","回首頁")</f>
        <v>回首頁</v>
      </c>
    </row>
    <row r="2" spans="1:5" ht="15.6" x14ac:dyDescent="0.3">
      <c r="A2" s="2" t="s">
        <v>3527</v>
      </c>
      <c r="B2" s="2" t="s">
        <v>3528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685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3529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3530</v>
      </c>
      <c r="B6" s="2" t="s">
        <v>3531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3532</v>
      </c>
      <c r="B7" s="2" t="s">
        <v>3533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3534</v>
      </c>
      <c r="B8" s="2" t="s">
        <v>3535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3536</v>
      </c>
      <c r="B9" s="2" t="s">
        <v>3537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3538</v>
      </c>
      <c r="B10" s="2" t="s">
        <v>3539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3540</v>
      </c>
      <c r="B11" s="2" t="s">
        <v>3541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3542</v>
      </c>
      <c r="B12" s="2" t="s">
        <v>3543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3544</v>
      </c>
      <c r="B13" s="2" t="s">
        <v>3545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649</v>
      </c>
      <c r="B14" s="2" t="s">
        <v>763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297</v>
      </c>
      <c r="B1" s="4" t="s">
        <v>298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1024</v>
      </c>
      <c r="B4" s="2" t="s">
        <v>1078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2027</v>
      </c>
      <c r="B5" s="2" t="s">
        <v>2028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2653</v>
      </c>
      <c r="B6" s="2" t="s">
        <v>3546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1252</v>
      </c>
      <c r="B7" s="2" t="s">
        <v>1253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3547</v>
      </c>
      <c r="B8" s="2" t="s">
        <v>3548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649</v>
      </c>
      <c r="B9" s="2" t="s">
        <v>1827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299</v>
      </c>
      <c r="B1" s="4" t="s">
        <v>300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1044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2311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3549</v>
      </c>
      <c r="B4" s="2" t="s">
        <v>3550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3551</v>
      </c>
      <c r="B5" s="2" t="s">
        <v>3552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934</v>
      </c>
      <c r="B6" s="2" t="s">
        <v>1048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3553</v>
      </c>
      <c r="B7" s="2" t="s">
        <v>3554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3555</v>
      </c>
      <c r="B8" s="2" t="s">
        <v>3556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649</v>
      </c>
      <c r="B9" s="2" t="s">
        <v>1827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E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301</v>
      </c>
      <c r="B1" s="4" t="s">
        <v>302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3557</v>
      </c>
      <c r="B3" s="2" t="s">
        <v>3558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3559</v>
      </c>
      <c r="B4" s="2" t="s">
        <v>3560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303</v>
      </c>
      <c r="B1" s="4" t="s">
        <v>304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3557</v>
      </c>
      <c r="B3" s="2" t="s">
        <v>3558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E46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305</v>
      </c>
      <c r="B1" s="4" t="s">
        <v>306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2645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3561</v>
      </c>
      <c r="B6" s="2" t="s">
        <v>3562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3563</v>
      </c>
      <c r="B7" s="2" t="s">
        <v>2980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3564</v>
      </c>
      <c r="B8" s="2" t="s">
        <v>1059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3565</v>
      </c>
      <c r="B9" s="2" t="s">
        <v>3566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3567</v>
      </c>
      <c r="B10" s="2" t="s">
        <v>1060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3568</v>
      </c>
      <c r="B11" s="2" t="s">
        <v>1060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3569</v>
      </c>
      <c r="B12" s="2" t="s">
        <v>1062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3570</v>
      </c>
      <c r="B13" s="2" t="s">
        <v>1063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3571</v>
      </c>
      <c r="B14" s="2" t="s">
        <v>1063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3572</v>
      </c>
      <c r="B15" s="2" t="s">
        <v>754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3573</v>
      </c>
      <c r="B16" s="2" t="s">
        <v>1064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3574</v>
      </c>
      <c r="B17" s="2" t="s">
        <v>1065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3575</v>
      </c>
      <c r="B18" s="2" t="s">
        <v>3576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3015</v>
      </c>
      <c r="B19" s="2" t="s">
        <v>3577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3578</v>
      </c>
      <c r="B20" s="2" t="s">
        <v>3579</v>
      </c>
      <c r="C20" s="2" t="s">
        <v>595</v>
      </c>
      <c r="D20" s="2">
        <v>11</v>
      </c>
      <c r="E20" s="2" t="s">
        <v>596</v>
      </c>
    </row>
    <row r="21" spans="1:5" ht="15.6" x14ac:dyDescent="0.3">
      <c r="A21" s="2" t="s">
        <v>1108</v>
      </c>
      <c r="B21" s="2" t="s">
        <v>2757</v>
      </c>
      <c r="C21" s="2" t="s">
        <v>595</v>
      </c>
      <c r="D21" s="2">
        <v>11</v>
      </c>
      <c r="E21" s="2" t="s">
        <v>596</v>
      </c>
    </row>
    <row r="22" spans="1:5" ht="15.6" x14ac:dyDescent="0.3">
      <c r="A22" s="2" t="s">
        <v>2169</v>
      </c>
      <c r="B22" s="2" t="s">
        <v>2837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1142</v>
      </c>
      <c r="B23" s="2" t="s">
        <v>2783</v>
      </c>
      <c r="C23" s="2" t="s">
        <v>595</v>
      </c>
      <c r="D23" s="2">
        <v>11</v>
      </c>
      <c r="E23" s="2" t="s">
        <v>596</v>
      </c>
    </row>
    <row r="24" spans="1:5" ht="15.6" x14ac:dyDescent="0.3">
      <c r="A24" s="2" t="s">
        <v>2165</v>
      </c>
      <c r="B24" s="2" t="s">
        <v>2836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2183</v>
      </c>
      <c r="B25" s="2" t="s">
        <v>2844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715</v>
      </c>
      <c r="B26" s="2" t="s">
        <v>3580</v>
      </c>
      <c r="C26" s="2" t="s">
        <v>595</v>
      </c>
      <c r="D26" s="2">
        <v>8</v>
      </c>
      <c r="E26" s="2" t="s">
        <v>596</v>
      </c>
    </row>
    <row r="27" spans="1:5" ht="15.6" x14ac:dyDescent="0.3">
      <c r="A27" s="2" t="s">
        <v>718</v>
      </c>
      <c r="B27" s="2" t="s">
        <v>3581</v>
      </c>
      <c r="C27" s="2" t="s">
        <v>595</v>
      </c>
      <c r="D27" s="2">
        <v>8</v>
      </c>
      <c r="E27" s="2" t="s">
        <v>596</v>
      </c>
    </row>
    <row r="28" spans="1:5" ht="15.6" x14ac:dyDescent="0.3">
      <c r="A28" s="2" t="s">
        <v>1990</v>
      </c>
      <c r="B28" s="2" t="s">
        <v>2328</v>
      </c>
      <c r="C28" s="2" t="s">
        <v>595</v>
      </c>
      <c r="D28" s="2">
        <v>6</v>
      </c>
      <c r="E28" s="2">
        <v>4</v>
      </c>
    </row>
    <row r="29" spans="1:5" ht="15.6" x14ac:dyDescent="0.3">
      <c r="A29" s="2" t="s">
        <v>672</v>
      </c>
      <c r="B29" s="2" t="s">
        <v>3582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709</v>
      </c>
      <c r="B30" s="2" t="s">
        <v>1996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1624</v>
      </c>
      <c r="B31" s="2" t="s">
        <v>3548</v>
      </c>
      <c r="C31" s="2" t="s">
        <v>595</v>
      </c>
      <c r="D31" s="2">
        <v>11</v>
      </c>
      <c r="E31" s="2" t="s">
        <v>596</v>
      </c>
    </row>
    <row r="32" spans="1:5" ht="15.6" x14ac:dyDescent="0.3">
      <c r="A32" s="2" t="s">
        <v>1132</v>
      </c>
      <c r="B32" s="2" t="s">
        <v>2320</v>
      </c>
      <c r="C32" s="2" t="s">
        <v>595</v>
      </c>
      <c r="D32" s="2">
        <v>7</v>
      </c>
      <c r="E32" s="2" t="s">
        <v>596</v>
      </c>
    </row>
    <row r="33" spans="1:5" ht="15.6" x14ac:dyDescent="0.3">
      <c r="A33" s="2" t="s">
        <v>929</v>
      </c>
      <c r="B33" s="2" t="s">
        <v>1046</v>
      </c>
      <c r="C33" s="2" t="s">
        <v>631</v>
      </c>
      <c r="D33" s="2">
        <v>42</v>
      </c>
      <c r="E33" s="2" t="s">
        <v>596</v>
      </c>
    </row>
    <row r="34" spans="1:5" ht="15.6" x14ac:dyDescent="0.3">
      <c r="A34" s="2" t="s">
        <v>847</v>
      </c>
      <c r="B34" s="2" t="s">
        <v>2980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967</v>
      </c>
      <c r="B35" s="2" t="s">
        <v>1059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943</v>
      </c>
      <c r="B36" s="2" t="s">
        <v>3566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968</v>
      </c>
      <c r="B37" s="2" t="s">
        <v>1060</v>
      </c>
      <c r="C37" s="2" t="s">
        <v>631</v>
      </c>
      <c r="D37" s="2">
        <v>32</v>
      </c>
      <c r="E37" s="2" t="s">
        <v>596</v>
      </c>
    </row>
    <row r="38" spans="1:5" ht="15.6" x14ac:dyDescent="0.3">
      <c r="A38" s="2" t="s">
        <v>971</v>
      </c>
      <c r="B38" s="2" t="s">
        <v>1060</v>
      </c>
      <c r="C38" s="2" t="s">
        <v>631</v>
      </c>
      <c r="D38" s="2">
        <v>32</v>
      </c>
      <c r="E38" s="2" t="s">
        <v>596</v>
      </c>
    </row>
    <row r="39" spans="1:5" ht="15.6" x14ac:dyDescent="0.3">
      <c r="A39" s="2" t="s">
        <v>977</v>
      </c>
      <c r="B39" s="2" t="s">
        <v>1062</v>
      </c>
      <c r="C39" s="2" t="s">
        <v>631</v>
      </c>
      <c r="D39" s="2">
        <v>15</v>
      </c>
      <c r="E39" s="2" t="s">
        <v>596</v>
      </c>
    </row>
    <row r="40" spans="1:5" ht="15.6" x14ac:dyDescent="0.3">
      <c r="A40" s="2" t="s">
        <v>979</v>
      </c>
      <c r="B40" s="2" t="s">
        <v>1063</v>
      </c>
      <c r="C40" s="2" t="s">
        <v>631</v>
      </c>
      <c r="D40" s="2">
        <v>32</v>
      </c>
      <c r="E40" s="2" t="s">
        <v>596</v>
      </c>
    </row>
    <row r="41" spans="1:5" ht="15.6" x14ac:dyDescent="0.3">
      <c r="A41" s="2" t="s">
        <v>983</v>
      </c>
      <c r="B41" s="2" t="s">
        <v>1063</v>
      </c>
      <c r="C41" s="2" t="s">
        <v>631</v>
      </c>
      <c r="D41" s="2">
        <v>32</v>
      </c>
      <c r="E41" s="2" t="s">
        <v>596</v>
      </c>
    </row>
    <row r="42" spans="1:5" ht="15.6" x14ac:dyDescent="0.3">
      <c r="A42" s="2" t="s">
        <v>753</v>
      </c>
      <c r="B42" s="2" t="s">
        <v>754</v>
      </c>
      <c r="C42" s="2" t="s">
        <v>631</v>
      </c>
      <c r="D42" s="2">
        <v>15</v>
      </c>
      <c r="E42" s="2" t="s">
        <v>596</v>
      </c>
    </row>
    <row r="43" spans="1:5" ht="15.6" x14ac:dyDescent="0.3">
      <c r="A43" s="2" t="s">
        <v>990</v>
      </c>
      <c r="B43" s="2" t="s">
        <v>1064</v>
      </c>
      <c r="C43" s="2" t="s">
        <v>631</v>
      </c>
      <c r="D43" s="2">
        <v>15</v>
      </c>
      <c r="E43" s="2" t="s">
        <v>596</v>
      </c>
    </row>
    <row r="44" spans="1:5" ht="15.6" x14ac:dyDescent="0.3">
      <c r="A44" s="2" t="s">
        <v>992</v>
      </c>
      <c r="B44" s="2" t="s">
        <v>1065</v>
      </c>
      <c r="C44" s="2" t="s">
        <v>631</v>
      </c>
      <c r="D44" s="2">
        <v>15</v>
      </c>
      <c r="E44" s="2" t="s">
        <v>596</v>
      </c>
    </row>
    <row r="45" spans="1:5" ht="15.6" x14ac:dyDescent="0.3">
      <c r="A45" s="2" t="s">
        <v>994</v>
      </c>
      <c r="B45" s="2" t="s">
        <v>1066</v>
      </c>
      <c r="C45" s="2" t="s">
        <v>631</v>
      </c>
      <c r="D45" s="2">
        <v>15</v>
      </c>
      <c r="E45" s="2" t="s">
        <v>596</v>
      </c>
    </row>
    <row r="46" spans="1:5" ht="15.6" x14ac:dyDescent="0.3">
      <c r="A46" s="2" t="s">
        <v>649</v>
      </c>
      <c r="B46" s="2" t="s">
        <v>763</v>
      </c>
      <c r="C46" s="2" t="s">
        <v>595</v>
      </c>
      <c r="D46" s="2">
        <v>7</v>
      </c>
      <c r="E46" s="2" t="s">
        <v>596</v>
      </c>
    </row>
  </sheetData>
  <phoneticPr fontId="5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K11"/>
  <sheetViews>
    <sheetView workbookViewId="0">
      <selection activeCell="C1" sqref="C1"/>
    </sheetView>
  </sheetViews>
  <sheetFormatPr defaultColWidth="35" defaultRowHeight="15" x14ac:dyDescent="0.3"/>
  <cols>
    <col min="1" max="1" width="21.5" bestFit="1" customWidth="1" collapsed="1"/>
    <col min="2" max="2" width="31" bestFit="1" customWidth="1" collapsed="1"/>
    <col min="3" max="3" width="19.125" bestFit="1" customWidth="1" collapsed="1"/>
    <col min="4" max="4" width="4.75" bestFit="1" customWidth="1" collapsed="1"/>
    <col min="5" max="5" width="1.75" bestFit="1" customWidth="1" collapsed="1"/>
    <col min="6" max="6" width="10.625" bestFit="1" customWidth="1" collapsed="1"/>
    <col min="7" max="7" width="15.625" bestFit="1" customWidth="1" collapsed="1"/>
    <col min="8" max="8" width="20.25" bestFit="1" customWidth="1" collapsed="1"/>
    <col min="9" max="9" width="25.875" bestFit="1" customWidth="1" collapsed="1"/>
    <col min="10" max="10" width="23" bestFit="1" customWidth="1"/>
  </cols>
  <sheetData>
    <row r="1" spans="1:11" ht="21.6" x14ac:dyDescent="0.3">
      <c r="A1" s="4" t="s">
        <v>307</v>
      </c>
      <c r="B1" s="4" t="s">
        <v>308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3583</v>
      </c>
      <c r="H2" s="3" t="s">
        <v>3584</v>
      </c>
      <c r="I2" s="3" t="s">
        <v>599</v>
      </c>
      <c r="J2" s="3" t="s">
        <v>594</v>
      </c>
    </row>
    <row r="3" spans="1:11" ht="15.6" x14ac:dyDescent="0.3">
      <c r="A3" s="2" t="s">
        <v>3585</v>
      </c>
      <c r="B3" s="2" t="s">
        <v>3586</v>
      </c>
      <c r="C3" s="2" t="s">
        <v>631</v>
      </c>
      <c r="D3" s="2">
        <v>12</v>
      </c>
      <c r="E3" s="2" t="s">
        <v>596</v>
      </c>
    </row>
    <row r="4" spans="1:11" ht="15.6" x14ac:dyDescent="0.3">
      <c r="A4" s="2" t="s">
        <v>3587</v>
      </c>
      <c r="B4" s="2" t="s">
        <v>3588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3589</v>
      </c>
      <c r="B5" s="2" t="s">
        <v>3590</v>
      </c>
      <c r="C5" s="2" t="s">
        <v>631</v>
      </c>
      <c r="D5" s="2">
        <v>7</v>
      </c>
      <c r="E5" s="2" t="s">
        <v>596</v>
      </c>
      <c r="G5" s="3" t="s">
        <v>3583</v>
      </c>
      <c r="H5" s="3" t="s">
        <v>3584</v>
      </c>
      <c r="I5" s="3" t="s">
        <v>4740</v>
      </c>
      <c r="J5" s="3" t="s">
        <v>4741</v>
      </c>
      <c r="K5" s="7" t="s">
        <v>605</v>
      </c>
    </row>
    <row r="6" spans="1:11" ht="15.6" x14ac:dyDescent="0.3">
      <c r="A6" s="2" t="s">
        <v>3351</v>
      </c>
      <c r="B6" s="2" t="s">
        <v>3352</v>
      </c>
      <c r="C6" s="2" t="s">
        <v>631</v>
      </c>
      <c r="D6" s="2">
        <v>1</v>
      </c>
      <c r="E6" s="2" t="s">
        <v>596</v>
      </c>
      <c r="G6" s="3" t="s">
        <v>3583</v>
      </c>
      <c r="H6" s="3" t="s">
        <v>3584</v>
      </c>
      <c r="I6" s="3" t="s">
        <v>3591</v>
      </c>
      <c r="J6" s="3" t="s">
        <v>3592</v>
      </c>
    </row>
    <row r="7" spans="1:11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  <c r="G7" s="9" t="s">
        <v>3583</v>
      </c>
      <c r="H7" s="9" t="s">
        <v>3584</v>
      </c>
      <c r="I7" s="9" t="s">
        <v>4742</v>
      </c>
      <c r="J7" s="9" t="s">
        <v>4743</v>
      </c>
    </row>
    <row r="8" spans="1:11" ht="15.6" x14ac:dyDescent="0.3">
      <c r="A8" s="2" t="s">
        <v>667</v>
      </c>
      <c r="B8" s="2" t="s">
        <v>668</v>
      </c>
      <c r="C8" s="2" t="s">
        <v>595</v>
      </c>
      <c r="D8" s="2">
        <v>14</v>
      </c>
      <c r="E8" s="2" t="s">
        <v>596</v>
      </c>
      <c r="G8" s="9" t="s">
        <v>3583</v>
      </c>
      <c r="H8" s="9" t="s">
        <v>3584</v>
      </c>
      <c r="I8" s="9" t="s">
        <v>669</v>
      </c>
      <c r="J8" s="9" t="s">
        <v>1013</v>
      </c>
    </row>
    <row r="9" spans="1:11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  <c r="G9" s="9" t="s">
        <v>3583</v>
      </c>
      <c r="H9" s="9" t="s">
        <v>3584</v>
      </c>
      <c r="I9" s="9" t="s">
        <v>4744</v>
      </c>
      <c r="J9" s="9" t="s">
        <v>4745</v>
      </c>
    </row>
    <row r="10" spans="1:11" ht="15.6" x14ac:dyDescent="0.3">
      <c r="A10" s="2" t="s">
        <v>646</v>
      </c>
      <c r="B10" s="2" t="s">
        <v>670</v>
      </c>
      <c r="C10" s="2" t="s">
        <v>595</v>
      </c>
      <c r="D10" s="2">
        <v>14</v>
      </c>
      <c r="E10" s="2" t="s">
        <v>596</v>
      </c>
      <c r="G10" s="9" t="s">
        <v>3583</v>
      </c>
      <c r="H10" s="9" t="s">
        <v>3584</v>
      </c>
      <c r="I10" s="9" t="s">
        <v>648</v>
      </c>
      <c r="J10" s="9" t="s">
        <v>746</v>
      </c>
    </row>
    <row r="11" spans="1:11" ht="15.6" x14ac:dyDescent="0.3">
      <c r="A11" s="2" t="s">
        <v>649</v>
      </c>
      <c r="B11" s="2" t="s">
        <v>671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309</v>
      </c>
      <c r="B1" s="4" t="s">
        <v>310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3593</v>
      </c>
      <c r="B4" s="2" t="s">
        <v>1410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1949</v>
      </c>
      <c r="B6" s="2" t="s">
        <v>1950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1162</v>
      </c>
      <c r="B7" s="2" t="s">
        <v>2871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1164</v>
      </c>
      <c r="B8" s="2" t="s">
        <v>2872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1166</v>
      </c>
      <c r="B9" s="2" t="s">
        <v>1167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3003</v>
      </c>
      <c r="B10" s="2" t="s">
        <v>3594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1378</v>
      </c>
      <c r="B11" s="2" t="s">
        <v>3595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311</v>
      </c>
      <c r="B1" s="4" t="s">
        <v>312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3014</v>
      </c>
      <c r="B5" s="2" t="s">
        <v>2870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2999</v>
      </c>
      <c r="B6" s="2" t="s">
        <v>3012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2011</v>
      </c>
      <c r="B7" s="2" t="s">
        <v>3596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3015</v>
      </c>
      <c r="B8" s="2" t="s">
        <v>3016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1378</v>
      </c>
      <c r="B9" s="2" t="s">
        <v>3595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7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875" bestFit="1" customWidth="1" collapsed="1"/>
    <col min="8" max="8" width="29.25" bestFit="1" customWidth="1" collapsed="1"/>
    <col min="9" max="9" width="25.375" bestFit="1" customWidth="1" collapsed="1"/>
    <col min="10" max="10" width="33.5" bestFit="1" customWidth="1" collapsed="1"/>
    <col min="11" max="11" width="17.75" bestFit="1" customWidth="1" collapsed="1"/>
    <col min="12" max="12" width="10.625" customWidth="1" collapsed="1"/>
    <col min="13" max="13" width="22.875" bestFit="1" customWidth="1" collapsed="1"/>
    <col min="14" max="14" width="29.25" bestFit="1" customWidth="1" collapsed="1"/>
    <col min="15" max="15" width="23.25" bestFit="1" customWidth="1" collapsed="1"/>
    <col min="16" max="16" width="23.875" bestFit="1" customWidth="1" collapsed="1"/>
    <col min="17" max="17" width="17.75" bestFit="1" customWidth="1" collapsed="1"/>
    <col min="18" max="18" width="10.625" customWidth="1" collapsed="1"/>
    <col min="19" max="19" width="22" bestFit="1" customWidth="1" collapsed="1"/>
    <col min="20" max="20" width="26.875" bestFit="1" customWidth="1" collapsed="1"/>
    <col min="21" max="21" width="23.2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0.75" bestFit="1" customWidth="1" collapsed="1"/>
    <col min="26" max="26" width="26.875" bestFit="1" customWidth="1" collapsed="1"/>
    <col min="27" max="27" width="18.875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25" bestFit="1" customWidth="1" collapsed="1"/>
    <col min="34" max="34" width="13.25" bestFit="1" customWidth="1" collapsed="1"/>
    <col min="35" max="35" width="3.62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7.25" bestFit="1" customWidth="1" collapsed="1"/>
    <col min="40" max="40" width="13.25" bestFit="1" customWidth="1" collapsed="1"/>
  </cols>
  <sheetData>
    <row r="1" spans="1:35" ht="21.6" x14ac:dyDescent="0.3">
      <c r="A1" s="4" t="s">
        <v>28</v>
      </c>
      <c r="B1" s="4" t="s">
        <v>29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7" t="s">
        <v>953</v>
      </c>
      <c r="H2" s="7" t="s">
        <v>29</v>
      </c>
      <c r="I2" s="7" t="s">
        <v>4688</v>
      </c>
      <c r="J2" s="7" t="s">
        <v>4689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601</v>
      </c>
      <c r="H3" s="3" t="s">
        <v>602</v>
      </c>
      <c r="I3" s="3" t="s">
        <v>599</v>
      </c>
      <c r="J3" s="3" t="s">
        <v>594</v>
      </c>
      <c r="K3" t="s">
        <v>600</v>
      </c>
      <c r="M3" s="3" t="s">
        <v>601</v>
      </c>
      <c r="N3" s="3" t="s">
        <v>602</v>
      </c>
      <c r="O3" s="3" t="s">
        <v>599</v>
      </c>
      <c r="P3" s="3" t="s">
        <v>594</v>
      </c>
      <c r="Q3" t="s">
        <v>600</v>
      </c>
      <c r="S3" s="3" t="s">
        <v>953</v>
      </c>
      <c r="T3" s="3" t="s">
        <v>29</v>
      </c>
      <c r="U3" s="3" t="s">
        <v>599</v>
      </c>
      <c r="V3" s="3" t="s">
        <v>1126</v>
      </c>
      <c r="W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601</v>
      </c>
      <c r="H4" s="3" t="s">
        <v>602</v>
      </c>
      <c r="I4" s="3" t="s">
        <v>608</v>
      </c>
      <c r="J4" s="3" t="s">
        <v>686</v>
      </c>
      <c r="K4" t="s">
        <v>600</v>
      </c>
      <c r="M4" s="3" t="s">
        <v>601</v>
      </c>
      <c r="N4" s="3" t="s">
        <v>602</v>
      </c>
      <c r="O4" s="3" t="s">
        <v>608</v>
      </c>
      <c r="P4" s="3" t="s">
        <v>686</v>
      </c>
      <c r="Q4" t="s">
        <v>600</v>
      </c>
      <c r="S4" s="3" t="s">
        <v>1127</v>
      </c>
      <c r="T4" s="3" t="s">
        <v>1128</v>
      </c>
      <c r="U4" s="3" t="s">
        <v>608</v>
      </c>
      <c r="V4" s="3" t="s">
        <v>686</v>
      </c>
      <c r="W4" t="s">
        <v>600</v>
      </c>
      <c r="Y4" s="3" t="s">
        <v>851</v>
      </c>
      <c r="Z4" s="3" t="s">
        <v>852</v>
      </c>
      <c r="AA4" s="3" t="s">
        <v>1129</v>
      </c>
      <c r="AB4" s="3" t="s">
        <v>1130</v>
      </c>
      <c r="AC4" t="s">
        <v>600</v>
      </c>
      <c r="AE4" s="3" t="s">
        <v>953</v>
      </c>
      <c r="AF4" s="3" t="s">
        <v>29</v>
      </c>
      <c r="AG4" s="3" t="s">
        <v>608</v>
      </c>
      <c r="AH4" s="3" t="s">
        <v>1131</v>
      </c>
      <c r="AI4" t="s">
        <v>600</v>
      </c>
    </row>
    <row r="5" spans="1:35" ht="15.6" x14ac:dyDescent="0.3">
      <c r="A5" s="2" t="s">
        <v>1132</v>
      </c>
      <c r="B5" s="2" t="s">
        <v>1133</v>
      </c>
      <c r="C5" s="2" t="s">
        <v>595</v>
      </c>
      <c r="D5" s="2">
        <v>7</v>
      </c>
      <c r="E5" s="2" t="s">
        <v>596</v>
      </c>
      <c r="G5" s="3" t="s">
        <v>953</v>
      </c>
      <c r="H5" s="3" t="s">
        <v>29</v>
      </c>
      <c r="I5" s="3" t="s">
        <v>1134</v>
      </c>
      <c r="J5" s="3" t="s">
        <v>1133</v>
      </c>
      <c r="K5" t="s">
        <v>600</v>
      </c>
    </row>
    <row r="6" spans="1:35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953</v>
      </c>
      <c r="H6" s="3" t="s">
        <v>29</v>
      </c>
      <c r="I6" s="3" t="s">
        <v>694</v>
      </c>
      <c r="J6" s="3" t="s">
        <v>1135</v>
      </c>
      <c r="K6" t="s">
        <v>600</v>
      </c>
      <c r="M6" s="3" t="s">
        <v>953</v>
      </c>
      <c r="N6" s="3" t="s">
        <v>29</v>
      </c>
      <c r="O6" s="3" t="s">
        <v>1136</v>
      </c>
      <c r="P6" s="3" t="s">
        <v>1137</v>
      </c>
      <c r="Q6" s="3" t="s">
        <v>605</v>
      </c>
    </row>
    <row r="7" spans="1:35" ht="15.6" x14ac:dyDescent="0.3">
      <c r="A7" s="2" t="s">
        <v>1138</v>
      </c>
      <c r="B7" s="2" t="s">
        <v>1139</v>
      </c>
      <c r="C7" s="2" t="s">
        <v>595</v>
      </c>
      <c r="D7" s="2">
        <v>3</v>
      </c>
      <c r="E7" s="2" t="s">
        <v>596</v>
      </c>
    </row>
    <row r="8" spans="1:35" ht="15.6" x14ac:dyDescent="0.3">
      <c r="A8" s="2" t="s">
        <v>1140</v>
      </c>
      <c r="B8" s="2" t="s">
        <v>1141</v>
      </c>
      <c r="C8" s="2" t="s">
        <v>595</v>
      </c>
      <c r="D8" s="2">
        <v>3</v>
      </c>
      <c r="E8" s="2">
        <v>0</v>
      </c>
    </row>
    <row r="9" spans="1:35" ht="15.6" x14ac:dyDescent="0.3">
      <c r="A9" s="2" t="s">
        <v>1142</v>
      </c>
      <c r="B9" s="2" t="s">
        <v>1143</v>
      </c>
      <c r="C9" s="2" t="s">
        <v>595</v>
      </c>
      <c r="D9" s="2">
        <v>11</v>
      </c>
      <c r="E9" s="2">
        <v>0</v>
      </c>
      <c r="G9" s="3" t="s">
        <v>953</v>
      </c>
      <c r="H9" s="3" t="s">
        <v>29</v>
      </c>
      <c r="I9" s="3" t="s">
        <v>1144</v>
      </c>
      <c r="J9" s="3" t="s">
        <v>1143</v>
      </c>
      <c r="K9" t="s">
        <v>600</v>
      </c>
    </row>
    <row r="10" spans="1:35" ht="15.6" x14ac:dyDescent="0.3">
      <c r="A10" s="2" t="s">
        <v>1145</v>
      </c>
      <c r="B10" s="2" t="s">
        <v>1146</v>
      </c>
      <c r="C10" s="2" t="s">
        <v>595</v>
      </c>
      <c r="D10" s="2">
        <v>11</v>
      </c>
      <c r="E10" s="2">
        <v>0</v>
      </c>
      <c r="G10" s="3" t="s">
        <v>1147</v>
      </c>
      <c r="H10" s="3" t="s">
        <v>1148</v>
      </c>
      <c r="I10" s="3" t="s">
        <v>1149</v>
      </c>
      <c r="J10" s="3" t="s">
        <v>1150</v>
      </c>
      <c r="K10" s="3" t="s">
        <v>605</v>
      </c>
      <c r="M10" s="3" t="s">
        <v>1147</v>
      </c>
      <c r="N10" s="3" t="s">
        <v>1148</v>
      </c>
      <c r="O10" s="3" t="s">
        <v>1151</v>
      </c>
      <c r="P10" s="3" t="s">
        <v>1152</v>
      </c>
      <c r="Q10" s="3" t="s">
        <v>605</v>
      </c>
      <c r="S10" s="3" t="s">
        <v>953</v>
      </c>
      <c r="T10" s="3" t="s">
        <v>29</v>
      </c>
      <c r="U10" s="3" t="s">
        <v>1153</v>
      </c>
      <c r="V10" s="3" t="s">
        <v>1154</v>
      </c>
      <c r="W10" t="s">
        <v>600</v>
      </c>
    </row>
    <row r="11" spans="1:35" ht="15.6" x14ac:dyDescent="0.3">
      <c r="A11" s="2" t="s">
        <v>1155</v>
      </c>
      <c r="B11" s="2" t="s">
        <v>1156</v>
      </c>
      <c r="C11" s="2" t="s">
        <v>595</v>
      </c>
      <c r="D11" s="2">
        <v>11</v>
      </c>
      <c r="E11" s="2">
        <v>0</v>
      </c>
    </row>
    <row r="12" spans="1:35" ht="15.6" x14ac:dyDescent="0.3">
      <c r="A12" s="2" t="s">
        <v>1157</v>
      </c>
      <c r="B12" s="2" t="s">
        <v>1158</v>
      </c>
      <c r="C12" s="2" t="s">
        <v>595</v>
      </c>
      <c r="D12" s="2">
        <v>6</v>
      </c>
      <c r="E12" s="2">
        <v>4</v>
      </c>
      <c r="G12" s="3" t="s">
        <v>953</v>
      </c>
      <c r="H12" s="3" t="s">
        <v>29</v>
      </c>
      <c r="I12" s="3" t="s">
        <v>1159</v>
      </c>
      <c r="J12" s="3" t="s">
        <v>1158</v>
      </c>
      <c r="K12" t="s">
        <v>600</v>
      </c>
      <c r="M12" s="3" t="s">
        <v>923</v>
      </c>
      <c r="N12" s="3" t="s">
        <v>924</v>
      </c>
      <c r="O12" s="3" t="s">
        <v>1159</v>
      </c>
      <c r="P12" s="3" t="s">
        <v>1158</v>
      </c>
      <c r="Q12" t="s">
        <v>600</v>
      </c>
      <c r="S12" s="3" t="s">
        <v>923</v>
      </c>
      <c r="T12" s="3" t="s">
        <v>924</v>
      </c>
      <c r="U12" s="3" t="s">
        <v>1160</v>
      </c>
      <c r="V12" s="3" t="s">
        <v>1161</v>
      </c>
      <c r="W12" t="s">
        <v>600</v>
      </c>
    </row>
    <row r="13" spans="1:35" ht="15.6" x14ac:dyDescent="0.3">
      <c r="A13" s="2" t="s">
        <v>1162</v>
      </c>
      <c r="B13" s="2" t="s">
        <v>1163</v>
      </c>
      <c r="C13" s="2" t="s">
        <v>595</v>
      </c>
      <c r="D13" s="2">
        <v>1</v>
      </c>
      <c r="E13" s="2" t="s">
        <v>596</v>
      </c>
    </row>
    <row r="14" spans="1:35" ht="15.6" x14ac:dyDescent="0.3">
      <c r="A14" s="2" t="s">
        <v>1164</v>
      </c>
      <c r="B14" s="2" t="s">
        <v>1165</v>
      </c>
      <c r="C14" s="2" t="s">
        <v>595</v>
      </c>
      <c r="D14" s="2">
        <v>2</v>
      </c>
      <c r="E14" s="2" t="s">
        <v>596</v>
      </c>
    </row>
    <row r="15" spans="1:35" ht="15.6" x14ac:dyDescent="0.3">
      <c r="A15" s="2" t="s">
        <v>1166</v>
      </c>
      <c r="B15" s="2" t="s">
        <v>1167</v>
      </c>
      <c r="C15" s="2" t="s">
        <v>595</v>
      </c>
      <c r="D15" s="2">
        <v>7</v>
      </c>
      <c r="E15" s="2" t="s">
        <v>596</v>
      </c>
    </row>
    <row r="16" spans="1:35" ht="15.6" x14ac:dyDescent="0.3">
      <c r="A16" s="2" t="s">
        <v>1168</v>
      </c>
      <c r="B16" s="2" t="s">
        <v>1169</v>
      </c>
      <c r="C16" s="2" t="s">
        <v>595</v>
      </c>
      <c r="D16" s="2">
        <v>2</v>
      </c>
      <c r="E16" s="2" t="s">
        <v>596</v>
      </c>
      <c r="G16" s="3" t="s">
        <v>953</v>
      </c>
      <c r="H16" s="3" t="s">
        <v>29</v>
      </c>
      <c r="I16" s="3" t="s">
        <v>1170</v>
      </c>
      <c r="J16" s="3" t="s">
        <v>1171</v>
      </c>
      <c r="K16" t="s">
        <v>600</v>
      </c>
    </row>
    <row r="17" spans="1:23" ht="15.6" x14ac:dyDescent="0.3">
      <c r="A17" s="2" t="s">
        <v>1172</v>
      </c>
      <c r="B17" s="2" t="s">
        <v>1173</v>
      </c>
      <c r="C17" s="2" t="s">
        <v>595</v>
      </c>
      <c r="D17" s="2">
        <v>2</v>
      </c>
      <c r="E17" s="2" t="s">
        <v>596</v>
      </c>
      <c r="G17" s="3" t="s">
        <v>953</v>
      </c>
      <c r="H17" s="3" t="s">
        <v>29</v>
      </c>
      <c r="I17" s="3" t="s">
        <v>1174</v>
      </c>
      <c r="J17" s="3" t="s">
        <v>1175</v>
      </c>
      <c r="K17" t="s">
        <v>600</v>
      </c>
    </row>
    <row r="18" spans="1:23" ht="15.6" x14ac:dyDescent="0.3">
      <c r="A18" s="2" t="s">
        <v>1176</v>
      </c>
      <c r="B18" s="2" t="s">
        <v>1177</v>
      </c>
      <c r="C18" s="2" t="s">
        <v>595</v>
      </c>
      <c r="D18" s="2">
        <v>2</v>
      </c>
      <c r="E18" s="2" t="s">
        <v>596</v>
      </c>
      <c r="G18" s="3" t="s">
        <v>953</v>
      </c>
      <c r="H18" s="3" t="s">
        <v>29</v>
      </c>
      <c r="I18" s="3" t="s">
        <v>1178</v>
      </c>
      <c r="J18" s="3" t="s">
        <v>1179</v>
      </c>
      <c r="K18" t="s">
        <v>600</v>
      </c>
    </row>
    <row r="19" spans="1:23" ht="15.6" x14ac:dyDescent="0.3">
      <c r="A19" s="2" t="s">
        <v>1180</v>
      </c>
      <c r="B19" s="2" t="s">
        <v>1181</v>
      </c>
      <c r="C19" s="2" t="s">
        <v>595</v>
      </c>
      <c r="D19" s="2">
        <v>8</v>
      </c>
      <c r="E19" s="2" t="s">
        <v>596</v>
      </c>
      <c r="G19" s="3" t="s">
        <v>953</v>
      </c>
      <c r="H19" s="3" t="s">
        <v>29</v>
      </c>
      <c r="I19" s="3" t="s">
        <v>669</v>
      </c>
      <c r="J19" s="3" t="s">
        <v>1013</v>
      </c>
      <c r="K19" s="3" t="s">
        <v>605</v>
      </c>
    </row>
    <row r="20" spans="1:23" ht="15.6" x14ac:dyDescent="0.3">
      <c r="A20" s="2" t="s">
        <v>1182</v>
      </c>
      <c r="B20" s="2" t="s">
        <v>1183</v>
      </c>
      <c r="C20" s="2" t="s">
        <v>595</v>
      </c>
      <c r="D20" s="2">
        <v>8</v>
      </c>
      <c r="E20" s="2" t="s">
        <v>596</v>
      </c>
      <c r="G20" s="3" t="s">
        <v>601</v>
      </c>
      <c r="H20" s="3" t="s">
        <v>602</v>
      </c>
      <c r="I20" s="3" t="s">
        <v>603</v>
      </c>
      <c r="J20" s="3" t="s">
        <v>604</v>
      </c>
      <c r="K20" s="3" t="s">
        <v>605</v>
      </c>
      <c r="M20" s="3" t="s">
        <v>601</v>
      </c>
      <c r="N20" s="3" t="s">
        <v>602</v>
      </c>
      <c r="O20" s="3" t="s">
        <v>603</v>
      </c>
      <c r="P20" s="3" t="s">
        <v>604</v>
      </c>
      <c r="Q20" s="3" t="s">
        <v>605</v>
      </c>
      <c r="S20" s="3" t="s">
        <v>953</v>
      </c>
      <c r="T20" s="3" t="s">
        <v>29</v>
      </c>
      <c r="U20" s="3" t="s">
        <v>1184</v>
      </c>
      <c r="V20" s="3" t="s">
        <v>1183</v>
      </c>
      <c r="W20" t="s">
        <v>600</v>
      </c>
    </row>
    <row r="21" spans="1:23" ht="15.6" x14ac:dyDescent="0.3">
      <c r="A21" s="2" t="s">
        <v>1185</v>
      </c>
      <c r="B21" s="2" t="s">
        <v>1186</v>
      </c>
      <c r="C21" s="2" t="s">
        <v>595</v>
      </c>
      <c r="D21" s="2">
        <v>8</v>
      </c>
      <c r="E21" s="2" t="s">
        <v>596</v>
      </c>
      <c r="G21" s="3" t="s">
        <v>953</v>
      </c>
      <c r="H21" s="3" t="s">
        <v>29</v>
      </c>
      <c r="I21" s="3" t="s">
        <v>1187</v>
      </c>
      <c r="J21" s="3" t="s">
        <v>1188</v>
      </c>
      <c r="K21" t="s">
        <v>600</v>
      </c>
    </row>
    <row r="22" spans="1:23" ht="15.6" x14ac:dyDescent="0.3">
      <c r="A22" s="2" t="s">
        <v>1189</v>
      </c>
      <c r="B22" s="2" t="s">
        <v>1190</v>
      </c>
      <c r="C22" s="2" t="s">
        <v>595</v>
      </c>
      <c r="D22" s="2">
        <v>1</v>
      </c>
      <c r="E22" s="2" t="s">
        <v>596</v>
      </c>
      <c r="G22" s="3" t="s">
        <v>953</v>
      </c>
      <c r="H22" s="3" t="s">
        <v>29</v>
      </c>
      <c r="I22" s="3" t="s">
        <v>1191</v>
      </c>
      <c r="J22" s="3" t="s">
        <v>1192</v>
      </c>
      <c r="K22" t="s">
        <v>600</v>
      </c>
      <c r="M22" s="3" t="s">
        <v>923</v>
      </c>
      <c r="N22" s="3" t="s">
        <v>924</v>
      </c>
      <c r="O22" s="3" t="s">
        <v>1191</v>
      </c>
      <c r="P22" s="3" t="s">
        <v>1192</v>
      </c>
      <c r="Q22" t="s">
        <v>600</v>
      </c>
    </row>
    <row r="23" spans="1:23" ht="15.6" x14ac:dyDescent="0.3">
      <c r="A23" s="2" t="s">
        <v>956</v>
      </c>
      <c r="B23" s="2" t="s">
        <v>957</v>
      </c>
      <c r="C23" s="2" t="s">
        <v>631</v>
      </c>
      <c r="D23" s="2">
        <v>1</v>
      </c>
      <c r="E23" s="2" t="s">
        <v>596</v>
      </c>
      <c r="G23" s="3" t="s">
        <v>953</v>
      </c>
      <c r="H23" s="3" t="s">
        <v>29</v>
      </c>
      <c r="I23" s="3" t="s">
        <v>954</v>
      </c>
      <c r="J23" s="3" t="s">
        <v>955</v>
      </c>
      <c r="K23" s="3" t="s">
        <v>605</v>
      </c>
      <c r="M23" s="3" t="s">
        <v>953</v>
      </c>
      <c r="N23" s="3" t="s">
        <v>29</v>
      </c>
      <c r="O23" s="3" t="s">
        <v>958</v>
      </c>
      <c r="P23" s="3" t="s">
        <v>957</v>
      </c>
      <c r="Q23" s="3" t="s">
        <v>605</v>
      </c>
    </row>
    <row r="24" spans="1:23" ht="15.6" x14ac:dyDescent="0.3">
      <c r="A24" s="2" t="s">
        <v>1193</v>
      </c>
      <c r="B24" s="2" t="s">
        <v>1194</v>
      </c>
      <c r="C24" s="2" t="s">
        <v>631</v>
      </c>
      <c r="D24" s="2">
        <v>2</v>
      </c>
      <c r="E24" s="2" t="s">
        <v>596</v>
      </c>
      <c r="G24" s="3" t="s">
        <v>953</v>
      </c>
      <c r="H24" s="3" t="s">
        <v>29</v>
      </c>
      <c r="I24" s="3" t="s">
        <v>1195</v>
      </c>
      <c r="J24" s="3" t="s">
        <v>1196</v>
      </c>
      <c r="K24" t="s">
        <v>600</v>
      </c>
      <c r="M24" s="3" t="s">
        <v>1197</v>
      </c>
      <c r="N24" s="3" t="s">
        <v>1198</v>
      </c>
      <c r="O24" s="3" t="s">
        <v>1199</v>
      </c>
      <c r="P24" s="3" t="s">
        <v>1200</v>
      </c>
      <c r="Q24" s="3" t="s">
        <v>605</v>
      </c>
    </row>
    <row r="25" spans="1:23" ht="15.6" x14ac:dyDescent="0.3">
      <c r="A25" s="2" t="s">
        <v>1201</v>
      </c>
      <c r="B25" s="2" t="s">
        <v>1202</v>
      </c>
      <c r="C25" s="2" t="s">
        <v>595</v>
      </c>
      <c r="D25" s="2">
        <v>1</v>
      </c>
      <c r="E25" s="2" t="s">
        <v>596</v>
      </c>
      <c r="G25" s="3" t="s">
        <v>953</v>
      </c>
      <c r="H25" s="3" t="s">
        <v>29</v>
      </c>
      <c r="I25" s="3" t="s">
        <v>1203</v>
      </c>
      <c r="J25" s="3" t="s">
        <v>1202</v>
      </c>
      <c r="K25" t="s">
        <v>600</v>
      </c>
    </row>
    <row r="26" spans="1:23" ht="15.6" x14ac:dyDescent="0.3">
      <c r="A26" s="2" t="s">
        <v>1204</v>
      </c>
      <c r="B26" s="2" t="s">
        <v>1205</v>
      </c>
      <c r="C26" s="2" t="s">
        <v>595</v>
      </c>
      <c r="D26" s="2">
        <v>2</v>
      </c>
      <c r="E26" s="2" t="s">
        <v>596</v>
      </c>
      <c r="G26" s="3" t="s">
        <v>953</v>
      </c>
      <c r="H26" s="3" t="s">
        <v>29</v>
      </c>
      <c r="I26" s="3" t="s">
        <v>1206</v>
      </c>
      <c r="J26" s="3" t="s">
        <v>1207</v>
      </c>
      <c r="K26" t="s">
        <v>600</v>
      </c>
    </row>
    <row r="27" spans="1:23" ht="15.6" x14ac:dyDescent="0.3">
      <c r="A27" s="2" t="s">
        <v>1208</v>
      </c>
      <c r="B27" s="2" t="s">
        <v>1209</v>
      </c>
      <c r="C27" s="2" t="s">
        <v>595</v>
      </c>
      <c r="D27" s="2">
        <v>2</v>
      </c>
      <c r="E27" s="2" t="s">
        <v>596</v>
      </c>
      <c r="G27" s="3" t="s">
        <v>953</v>
      </c>
      <c r="H27" s="3" t="s">
        <v>29</v>
      </c>
      <c r="I27" s="3" t="s">
        <v>1210</v>
      </c>
      <c r="J27" s="3" t="s">
        <v>1211</v>
      </c>
      <c r="K27" t="s">
        <v>600</v>
      </c>
    </row>
    <row r="28" spans="1:23" ht="15.6" x14ac:dyDescent="0.3">
      <c r="A28" s="2" t="s">
        <v>1212</v>
      </c>
      <c r="B28" s="2" t="s">
        <v>1213</v>
      </c>
      <c r="C28" s="2" t="s">
        <v>595</v>
      </c>
      <c r="D28" s="2">
        <v>1</v>
      </c>
      <c r="E28" s="2" t="s">
        <v>596</v>
      </c>
      <c r="G28" s="3" t="s">
        <v>953</v>
      </c>
      <c r="H28" s="3" t="s">
        <v>29</v>
      </c>
      <c r="I28" s="3" t="s">
        <v>1214</v>
      </c>
      <c r="J28" s="3" t="s">
        <v>1213</v>
      </c>
      <c r="K28" t="s">
        <v>600</v>
      </c>
    </row>
    <row r="29" spans="1:23" ht="15.6" x14ac:dyDescent="0.3">
      <c r="A29" s="2" t="s">
        <v>1215</v>
      </c>
      <c r="B29" s="2" t="s">
        <v>1216</v>
      </c>
      <c r="C29" s="2" t="s">
        <v>595</v>
      </c>
      <c r="D29" s="2">
        <v>2</v>
      </c>
      <c r="E29" s="2" t="s">
        <v>596</v>
      </c>
      <c r="G29" s="3" t="s">
        <v>953</v>
      </c>
      <c r="H29" s="3" t="s">
        <v>29</v>
      </c>
      <c r="I29" s="3" t="s">
        <v>1217</v>
      </c>
      <c r="J29" s="3" t="s">
        <v>1216</v>
      </c>
      <c r="K29" t="s">
        <v>600</v>
      </c>
    </row>
    <row r="30" spans="1:23" ht="15.6" x14ac:dyDescent="0.3">
      <c r="A30" s="2" t="s">
        <v>1218</v>
      </c>
      <c r="B30" s="2" t="s">
        <v>1219</v>
      </c>
      <c r="C30" s="2" t="s">
        <v>595</v>
      </c>
      <c r="D30" s="2">
        <v>1</v>
      </c>
      <c r="E30" s="2" t="s">
        <v>596</v>
      </c>
      <c r="G30" s="3" t="s">
        <v>953</v>
      </c>
      <c r="H30" s="3" t="s">
        <v>29</v>
      </c>
      <c r="I30" s="3" t="s">
        <v>1220</v>
      </c>
      <c r="J30" s="3" t="s">
        <v>1221</v>
      </c>
      <c r="K30" s="3" t="s">
        <v>605</v>
      </c>
      <c r="M30" s="3" t="s">
        <v>953</v>
      </c>
      <c r="N30" s="3" t="s">
        <v>29</v>
      </c>
      <c r="O30" s="3" t="s">
        <v>1222</v>
      </c>
      <c r="P30" s="3" t="s">
        <v>1219</v>
      </c>
      <c r="Q30" t="s">
        <v>600</v>
      </c>
    </row>
    <row r="31" spans="1:23" ht="15.6" x14ac:dyDescent="0.3">
      <c r="A31" s="2" t="s">
        <v>1223</v>
      </c>
      <c r="B31" s="2" t="s">
        <v>1224</v>
      </c>
      <c r="C31" s="2" t="s">
        <v>595</v>
      </c>
      <c r="D31" s="2">
        <v>8</v>
      </c>
      <c r="E31" s="2" t="s">
        <v>596</v>
      </c>
      <c r="G31" s="3" t="s">
        <v>953</v>
      </c>
      <c r="H31" s="3" t="s">
        <v>29</v>
      </c>
      <c r="I31" s="3" t="s">
        <v>1225</v>
      </c>
      <c r="J31" s="3" t="s">
        <v>1224</v>
      </c>
      <c r="K31" t="s">
        <v>600</v>
      </c>
    </row>
    <row r="32" spans="1:23" ht="15.6" x14ac:dyDescent="0.3">
      <c r="A32" s="2" t="s">
        <v>1226</v>
      </c>
      <c r="B32" s="2" t="s">
        <v>1227</v>
      </c>
      <c r="C32" s="2" t="s">
        <v>595</v>
      </c>
      <c r="D32" s="2">
        <v>1</v>
      </c>
      <c r="E32" s="2" t="s">
        <v>596</v>
      </c>
      <c r="G32" s="3" t="s">
        <v>953</v>
      </c>
      <c r="H32" s="3" t="s">
        <v>29</v>
      </c>
      <c r="I32" s="3" t="s">
        <v>1228</v>
      </c>
      <c r="J32" s="3" t="s">
        <v>1229</v>
      </c>
      <c r="K32" s="3" t="s">
        <v>605</v>
      </c>
    </row>
    <row r="33" spans="1:41" ht="15.6" x14ac:dyDescent="0.3">
      <c r="A33" s="2" t="s">
        <v>1230</v>
      </c>
      <c r="B33" s="2" t="s">
        <v>1231</v>
      </c>
      <c r="C33" s="2" t="s">
        <v>595</v>
      </c>
      <c r="D33" s="2">
        <v>1</v>
      </c>
      <c r="E33" s="2" t="s">
        <v>596</v>
      </c>
      <c r="G33" s="3" t="s">
        <v>953</v>
      </c>
      <c r="H33" s="3" t="s">
        <v>29</v>
      </c>
      <c r="I33" s="3" t="s">
        <v>1232</v>
      </c>
      <c r="J33" s="3" t="s">
        <v>1231</v>
      </c>
      <c r="K33" s="3" t="s">
        <v>605</v>
      </c>
    </row>
    <row r="34" spans="1:41" ht="15.6" x14ac:dyDescent="0.3">
      <c r="A34" s="2" t="s">
        <v>1233</v>
      </c>
      <c r="B34" s="2" t="s">
        <v>1234</v>
      </c>
      <c r="C34" s="2" t="s">
        <v>595</v>
      </c>
      <c r="D34" s="2">
        <v>1</v>
      </c>
      <c r="E34" s="2" t="s">
        <v>596</v>
      </c>
      <c r="G34" s="3" t="s">
        <v>953</v>
      </c>
      <c r="H34" s="3" t="s">
        <v>29</v>
      </c>
      <c r="I34" s="3" t="s">
        <v>1235</v>
      </c>
      <c r="J34" s="3" t="s">
        <v>1234</v>
      </c>
      <c r="K34" t="s">
        <v>600</v>
      </c>
    </row>
    <row r="35" spans="1:41" ht="15.6" x14ac:dyDescent="0.3">
      <c r="A35" s="2" t="s">
        <v>1236</v>
      </c>
      <c r="B35" s="2" t="s">
        <v>1237</v>
      </c>
      <c r="C35" s="2" t="s">
        <v>595</v>
      </c>
      <c r="D35" s="2">
        <v>3</v>
      </c>
      <c r="E35" s="2" t="s">
        <v>596</v>
      </c>
      <c r="G35" s="3" t="s">
        <v>953</v>
      </c>
      <c r="H35" s="3" t="s">
        <v>29</v>
      </c>
      <c r="I35" s="3" t="s">
        <v>1238</v>
      </c>
      <c r="J35" s="3" t="s">
        <v>1237</v>
      </c>
      <c r="K35" t="s">
        <v>600</v>
      </c>
    </row>
    <row r="36" spans="1:41" ht="15.6" x14ac:dyDescent="0.3">
      <c r="A36" s="2" t="s">
        <v>1239</v>
      </c>
      <c r="B36" s="2" t="s">
        <v>1240</v>
      </c>
      <c r="C36" s="2" t="s">
        <v>595</v>
      </c>
      <c r="D36" s="2">
        <v>1</v>
      </c>
      <c r="E36" s="2" t="s">
        <v>596</v>
      </c>
      <c r="G36" s="3" t="s">
        <v>953</v>
      </c>
      <c r="H36" s="3" t="s">
        <v>29</v>
      </c>
      <c r="I36" s="3" t="s">
        <v>1241</v>
      </c>
      <c r="J36" s="3" t="s">
        <v>1240</v>
      </c>
      <c r="K36" t="s">
        <v>600</v>
      </c>
    </row>
    <row r="37" spans="1:41" ht="15.6" x14ac:dyDescent="0.3">
      <c r="A37" s="2" t="s">
        <v>609</v>
      </c>
      <c r="B37" s="2" t="s">
        <v>610</v>
      </c>
      <c r="C37" s="2" t="s">
        <v>595</v>
      </c>
      <c r="D37" s="2">
        <v>4</v>
      </c>
      <c r="E37" s="2" t="s">
        <v>596</v>
      </c>
      <c r="G37" s="3" t="s">
        <v>601</v>
      </c>
      <c r="H37" s="3" t="s">
        <v>602</v>
      </c>
      <c r="I37" s="3" t="s">
        <v>1242</v>
      </c>
      <c r="J37" s="3" t="s">
        <v>1243</v>
      </c>
      <c r="K37" t="s">
        <v>600</v>
      </c>
      <c r="M37" s="3" t="s">
        <v>601</v>
      </c>
      <c r="N37" s="3" t="s">
        <v>602</v>
      </c>
      <c r="O37" s="3" t="s">
        <v>611</v>
      </c>
      <c r="P37" s="3" t="s">
        <v>610</v>
      </c>
      <c r="Q37" s="3" t="s">
        <v>605</v>
      </c>
      <c r="S37" s="3" t="s">
        <v>601</v>
      </c>
      <c r="T37" s="3" t="s">
        <v>602</v>
      </c>
      <c r="U37" s="3" t="s">
        <v>611</v>
      </c>
      <c r="V37" s="3" t="s">
        <v>610</v>
      </c>
      <c r="W37" s="3" t="s">
        <v>605</v>
      </c>
    </row>
    <row r="38" spans="1:41" ht="15.6" x14ac:dyDescent="0.3">
      <c r="A38" s="2" t="s">
        <v>612</v>
      </c>
      <c r="B38" s="2" t="s">
        <v>613</v>
      </c>
      <c r="C38" s="2" t="s">
        <v>595</v>
      </c>
      <c r="D38" s="2">
        <v>14</v>
      </c>
      <c r="E38" s="2" t="s">
        <v>596</v>
      </c>
      <c r="G38" s="3" t="s">
        <v>601</v>
      </c>
      <c r="H38" s="3" t="s">
        <v>602</v>
      </c>
      <c r="I38" s="3" t="s">
        <v>614</v>
      </c>
      <c r="J38" s="3" t="s">
        <v>613</v>
      </c>
      <c r="K38" t="s">
        <v>600</v>
      </c>
      <c r="M38" s="3" t="s">
        <v>601</v>
      </c>
      <c r="N38" s="3" t="s">
        <v>602</v>
      </c>
      <c r="O38" s="3" t="s">
        <v>614</v>
      </c>
      <c r="P38" s="3" t="s">
        <v>613</v>
      </c>
      <c r="Q38" t="s">
        <v>600</v>
      </c>
    </row>
    <row r="39" spans="1:41" ht="15.6" x14ac:dyDescent="0.3">
      <c r="A39" s="2" t="s">
        <v>1244</v>
      </c>
      <c r="B39" s="2" t="s">
        <v>1245</v>
      </c>
      <c r="C39" s="2" t="s">
        <v>631</v>
      </c>
      <c r="D39" s="2">
        <v>1</v>
      </c>
      <c r="E39" s="2" t="s">
        <v>596</v>
      </c>
      <c r="G39" s="3" t="s">
        <v>601</v>
      </c>
      <c r="H39" s="3" t="s">
        <v>602</v>
      </c>
      <c r="I39" s="3" t="s">
        <v>1246</v>
      </c>
      <c r="J39" s="3" t="s">
        <v>1245</v>
      </c>
      <c r="K39" t="s">
        <v>600</v>
      </c>
      <c r="M39" s="3" t="s">
        <v>601</v>
      </c>
      <c r="N39" s="3" t="s">
        <v>602</v>
      </c>
      <c r="O39" s="3" t="s">
        <v>1246</v>
      </c>
      <c r="P39" s="3" t="s">
        <v>1245</v>
      </c>
      <c r="Q39" t="s">
        <v>600</v>
      </c>
      <c r="S39" s="3" t="s">
        <v>683</v>
      </c>
      <c r="T39" s="3" t="s">
        <v>684</v>
      </c>
      <c r="U39" s="3" t="s">
        <v>1247</v>
      </c>
      <c r="V39" s="3" t="s">
        <v>1245</v>
      </c>
      <c r="W39" t="s">
        <v>600</v>
      </c>
      <c r="Y39" s="3" t="s">
        <v>683</v>
      </c>
      <c r="Z39" s="3" t="s">
        <v>684</v>
      </c>
      <c r="AA39" s="3" t="s">
        <v>1247</v>
      </c>
      <c r="AB39" s="3" t="s">
        <v>1245</v>
      </c>
      <c r="AC39" t="s">
        <v>600</v>
      </c>
      <c r="AE39" s="3" t="s">
        <v>913</v>
      </c>
      <c r="AF39" s="3" t="s">
        <v>914</v>
      </c>
      <c r="AG39" s="3" t="s">
        <v>1246</v>
      </c>
      <c r="AH39" s="3" t="s">
        <v>1248</v>
      </c>
      <c r="AI39" t="s">
        <v>600</v>
      </c>
      <c r="AK39" s="3" t="s">
        <v>913</v>
      </c>
      <c r="AL39" s="3" t="s">
        <v>914</v>
      </c>
      <c r="AM39" s="3" t="s">
        <v>915</v>
      </c>
      <c r="AN39" s="3" t="s">
        <v>916</v>
      </c>
      <c r="AO39" t="s">
        <v>600</v>
      </c>
    </row>
    <row r="40" spans="1:41" ht="15.6" x14ac:dyDescent="0.3">
      <c r="A40" s="2" t="s">
        <v>1249</v>
      </c>
      <c r="B40" s="2" t="s">
        <v>1250</v>
      </c>
      <c r="C40" s="2" t="s">
        <v>595</v>
      </c>
      <c r="D40" s="2">
        <v>2</v>
      </c>
      <c r="E40" s="2" t="s">
        <v>596</v>
      </c>
      <c r="G40" s="3" t="s">
        <v>953</v>
      </c>
      <c r="H40" s="3" t="s">
        <v>29</v>
      </c>
      <c r="I40" s="3" t="s">
        <v>1251</v>
      </c>
      <c r="J40" s="3" t="s">
        <v>1250</v>
      </c>
      <c r="K40" t="s">
        <v>600</v>
      </c>
    </row>
    <row r="41" spans="1:41" ht="15.6" x14ac:dyDescent="0.3">
      <c r="A41" s="2" t="s">
        <v>1252</v>
      </c>
      <c r="B41" s="2" t="s">
        <v>1253</v>
      </c>
      <c r="C41" s="2" t="s">
        <v>595</v>
      </c>
      <c r="D41" s="2">
        <v>2</v>
      </c>
      <c r="E41" s="2" t="s">
        <v>596</v>
      </c>
      <c r="G41" s="3" t="s">
        <v>953</v>
      </c>
      <c r="H41" s="3" t="s">
        <v>29</v>
      </c>
      <c r="I41" s="3" t="s">
        <v>1254</v>
      </c>
      <c r="J41" s="3" t="s">
        <v>1253</v>
      </c>
      <c r="K41" t="s">
        <v>600</v>
      </c>
    </row>
    <row r="42" spans="1:41" ht="15.6" x14ac:dyDescent="0.3">
      <c r="A42" s="2" t="s">
        <v>1255</v>
      </c>
      <c r="B42" s="2" t="s">
        <v>1256</v>
      </c>
      <c r="C42" s="2" t="s">
        <v>595</v>
      </c>
      <c r="D42" s="2">
        <v>1</v>
      </c>
      <c r="E42" s="2" t="s">
        <v>596</v>
      </c>
    </row>
    <row r="43" spans="1:41" ht="15.6" x14ac:dyDescent="0.3">
      <c r="A43" s="2" t="s">
        <v>1257</v>
      </c>
      <c r="B43" s="2" t="s">
        <v>1258</v>
      </c>
      <c r="C43" s="2" t="s">
        <v>595</v>
      </c>
      <c r="D43" s="2">
        <v>5</v>
      </c>
      <c r="E43" s="2">
        <v>3</v>
      </c>
    </row>
    <row r="44" spans="1:41" ht="15.6" x14ac:dyDescent="0.3">
      <c r="A44" s="2" t="s">
        <v>1259</v>
      </c>
      <c r="B44" s="2" t="s">
        <v>1260</v>
      </c>
      <c r="C44" s="2" t="s">
        <v>595</v>
      </c>
      <c r="D44" s="2">
        <v>5</v>
      </c>
      <c r="E44" s="2">
        <v>3</v>
      </c>
    </row>
    <row r="45" spans="1:41" ht="15.6" x14ac:dyDescent="0.3">
      <c r="A45" s="2" t="s">
        <v>1261</v>
      </c>
      <c r="B45" s="2" t="s">
        <v>1262</v>
      </c>
      <c r="C45" s="2" t="s">
        <v>595</v>
      </c>
      <c r="D45" s="2">
        <v>3</v>
      </c>
      <c r="E45" s="2" t="s">
        <v>596</v>
      </c>
    </row>
    <row r="46" spans="1:41" ht="15.6" x14ac:dyDescent="0.3">
      <c r="A46" s="2" t="s">
        <v>1263</v>
      </c>
      <c r="B46" s="2" t="s">
        <v>1264</v>
      </c>
      <c r="C46" s="2" t="s">
        <v>595</v>
      </c>
      <c r="D46" s="2">
        <v>3</v>
      </c>
      <c r="E46" s="2" t="s">
        <v>596</v>
      </c>
    </row>
    <row r="47" spans="1:41" ht="15.6" x14ac:dyDescent="0.3">
      <c r="A47" s="2" t="s">
        <v>1265</v>
      </c>
      <c r="B47" s="2" t="s">
        <v>1266</v>
      </c>
      <c r="C47" s="2" t="s">
        <v>595</v>
      </c>
      <c r="D47" s="2">
        <v>3</v>
      </c>
      <c r="E47" s="2" t="s">
        <v>596</v>
      </c>
    </row>
    <row r="48" spans="1:41" ht="15.6" x14ac:dyDescent="0.3">
      <c r="A48" s="2" t="s">
        <v>1000</v>
      </c>
      <c r="B48" s="2" t="s">
        <v>1001</v>
      </c>
      <c r="C48" s="2" t="s">
        <v>631</v>
      </c>
      <c r="D48" s="2">
        <v>6</v>
      </c>
      <c r="E48" s="2" t="s">
        <v>596</v>
      </c>
      <c r="G48" s="3" t="s">
        <v>953</v>
      </c>
      <c r="H48" s="3" t="s">
        <v>29</v>
      </c>
      <c r="I48" s="3" t="s">
        <v>1267</v>
      </c>
      <c r="J48" s="3" t="s">
        <v>1001</v>
      </c>
      <c r="K48" t="s">
        <v>600</v>
      </c>
    </row>
    <row r="49" spans="1:29" ht="15.6" x14ac:dyDescent="0.3">
      <c r="A49" s="2" t="s">
        <v>1268</v>
      </c>
      <c r="B49" s="2" t="s">
        <v>1269</v>
      </c>
      <c r="C49" s="2" t="s">
        <v>631</v>
      </c>
      <c r="D49" s="2">
        <v>6</v>
      </c>
      <c r="E49" s="2" t="s">
        <v>596</v>
      </c>
      <c r="G49" s="3" t="s">
        <v>953</v>
      </c>
      <c r="H49" s="3" t="s">
        <v>29</v>
      </c>
      <c r="I49" s="3" t="s">
        <v>1270</v>
      </c>
      <c r="J49" s="3" t="s">
        <v>1269</v>
      </c>
      <c r="K49" t="s">
        <v>600</v>
      </c>
    </row>
    <row r="50" spans="1:29" ht="15.6" x14ac:dyDescent="0.3">
      <c r="A50" s="2" t="s">
        <v>1002</v>
      </c>
      <c r="B50" s="2" t="s">
        <v>1003</v>
      </c>
      <c r="C50" s="2" t="s">
        <v>631</v>
      </c>
      <c r="D50" s="2">
        <v>6</v>
      </c>
      <c r="E50" s="2" t="s">
        <v>596</v>
      </c>
      <c r="G50" s="3" t="s">
        <v>953</v>
      </c>
      <c r="H50" s="3" t="s">
        <v>29</v>
      </c>
      <c r="I50" s="3" t="s">
        <v>1004</v>
      </c>
      <c r="J50" s="3" t="s">
        <v>1271</v>
      </c>
      <c r="K50" t="s">
        <v>600</v>
      </c>
    </row>
    <row r="51" spans="1:29" ht="15.6" x14ac:dyDescent="0.3">
      <c r="A51" s="2" t="s">
        <v>1008</v>
      </c>
      <c r="B51" s="2" t="s">
        <v>1009</v>
      </c>
      <c r="C51" s="2" t="s">
        <v>631</v>
      </c>
      <c r="D51" s="2">
        <v>6</v>
      </c>
      <c r="E51" s="2" t="s">
        <v>596</v>
      </c>
      <c r="G51" s="3" t="s">
        <v>953</v>
      </c>
      <c r="H51" s="3" t="s">
        <v>29</v>
      </c>
      <c r="I51" s="3" t="s">
        <v>1010</v>
      </c>
      <c r="J51" s="3" t="s">
        <v>1009</v>
      </c>
      <c r="K51" t="s">
        <v>600</v>
      </c>
    </row>
    <row r="52" spans="1:29" ht="15.6" x14ac:dyDescent="0.3">
      <c r="A52" s="2" t="s">
        <v>1011</v>
      </c>
      <c r="B52" s="2" t="s">
        <v>1012</v>
      </c>
      <c r="C52" s="2" t="s">
        <v>631</v>
      </c>
      <c r="D52" s="2">
        <v>6</v>
      </c>
      <c r="E52" s="2" t="s">
        <v>596</v>
      </c>
      <c r="G52" s="3" t="s">
        <v>953</v>
      </c>
      <c r="H52" s="3" t="s">
        <v>29</v>
      </c>
      <c r="I52" s="3" t="s">
        <v>1272</v>
      </c>
      <c r="J52" s="3" t="s">
        <v>1273</v>
      </c>
      <c r="K52" t="s">
        <v>600</v>
      </c>
    </row>
    <row r="53" spans="1:29" ht="15.6" x14ac:dyDescent="0.3">
      <c r="A53" s="2" t="s">
        <v>1274</v>
      </c>
      <c r="B53" s="2" t="s">
        <v>1275</v>
      </c>
      <c r="C53" s="2" t="s">
        <v>595</v>
      </c>
      <c r="D53" s="2">
        <v>1</v>
      </c>
      <c r="E53" s="2" t="s">
        <v>596</v>
      </c>
    </row>
    <row r="54" spans="1:29" ht="15.6" x14ac:dyDescent="0.3">
      <c r="A54" s="2" t="s">
        <v>1276</v>
      </c>
      <c r="B54" s="2" t="s">
        <v>1277</v>
      </c>
      <c r="C54" s="2" t="s">
        <v>595</v>
      </c>
      <c r="D54" s="2">
        <v>8</v>
      </c>
      <c r="E54" s="2" t="s">
        <v>596</v>
      </c>
      <c r="G54" s="3" t="s">
        <v>1278</v>
      </c>
      <c r="H54" s="3" t="s">
        <v>1279</v>
      </c>
      <c r="I54" s="3" t="s">
        <v>1280</v>
      </c>
      <c r="J54" s="3" t="s">
        <v>1281</v>
      </c>
      <c r="K54" t="s">
        <v>600</v>
      </c>
      <c r="M54" s="3" t="s">
        <v>1278</v>
      </c>
      <c r="N54" s="3" t="s">
        <v>1279</v>
      </c>
      <c r="O54" s="3" t="s">
        <v>1282</v>
      </c>
      <c r="P54" s="3" t="s">
        <v>1283</v>
      </c>
      <c r="Q54" s="3" t="s">
        <v>605</v>
      </c>
      <c r="S54" s="3" t="s">
        <v>1284</v>
      </c>
      <c r="T54" s="3" t="s">
        <v>1285</v>
      </c>
      <c r="U54" s="3" t="s">
        <v>1286</v>
      </c>
      <c r="V54" s="3" t="s">
        <v>1287</v>
      </c>
      <c r="W54" t="s">
        <v>600</v>
      </c>
      <c r="Y54" s="3" t="s">
        <v>1284</v>
      </c>
      <c r="Z54" s="3" t="s">
        <v>1285</v>
      </c>
      <c r="AA54" s="3" t="s">
        <v>1288</v>
      </c>
      <c r="AB54" s="3" t="s">
        <v>1289</v>
      </c>
      <c r="AC54" t="s">
        <v>600</v>
      </c>
    </row>
    <row r="55" spans="1:29" ht="15.6" x14ac:dyDescent="0.3">
      <c r="A55" s="2" t="s">
        <v>1290</v>
      </c>
      <c r="B55" s="2" t="s">
        <v>1291</v>
      </c>
      <c r="C55" s="2" t="s">
        <v>595</v>
      </c>
      <c r="D55" s="2">
        <v>2</v>
      </c>
      <c r="E55" s="2" t="s">
        <v>596</v>
      </c>
      <c r="G55" s="7" t="s">
        <v>953</v>
      </c>
      <c r="H55" s="7" t="s">
        <v>29</v>
      </c>
      <c r="I55" s="7" t="s">
        <v>4690</v>
      </c>
      <c r="J55" s="7" t="s">
        <v>4691</v>
      </c>
    </row>
    <row r="56" spans="1:29" ht="15.6" x14ac:dyDescent="0.3">
      <c r="A56" s="2" t="s">
        <v>1292</v>
      </c>
      <c r="B56" s="2" t="s">
        <v>1293</v>
      </c>
      <c r="C56" s="2" t="s">
        <v>595</v>
      </c>
      <c r="D56" s="2">
        <v>3</v>
      </c>
      <c r="E56" s="2" t="s">
        <v>596</v>
      </c>
      <c r="G56" s="7" t="s">
        <v>953</v>
      </c>
      <c r="H56" s="7" t="s">
        <v>29</v>
      </c>
      <c r="I56" s="7" t="s">
        <v>4692</v>
      </c>
      <c r="J56" s="7" t="s">
        <v>4693</v>
      </c>
    </row>
    <row r="57" spans="1:29" ht="15.6" x14ac:dyDescent="0.3">
      <c r="A57" s="2" t="s">
        <v>1022</v>
      </c>
      <c r="B57" s="2" t="s">
        <v>1023</v>
      </c>
      <c r="C57" s="2" t="s">
        <v>631</v>
      </c>
      <c r="D57" s="2">
        <v>6</v>
      </c>
      <c r="E57" s="2" t="s">
        <v>596</v>
      </c>
      <c r="G57" s="3" t="s">
        <v>953</v>
      </c>
      <c r="H57" s="3" t="s">
        <v>29</v>
      </c>
      <c r="I57" s="3" t="s">
        <v>1294</v>
      </c>
      <c r="J57" s="3" t="s">
        <v>1023</v>
      </c>
      <c r="K57" t="s">
        <v>600</v>
      </c>
    </row>
    <row r="58" spans="1:29" ht="15.6" x14ac:dyDescent="0.3">
      <c r="A58" s="2" t="s">
        <v>1295</v>
      </c>
      <c r="B58" s="2" t="s">
        <v>1296</v>
      </c>
      <c r="C58" s="2" t="s">
        <v>631</v>
      </c>
      <c r="D58" s="2">
        <v>1</v>
      </c>
      <c r="E58" s="2" t="s">
        <v>596</v>
      </c>
      <c r="G58" s="3" t="s">
        <v>953</v>
      </c>
      <c r="H58" s="3" t="s">
        <v>29</v>
      </c>
      <c r="I58" s="3" t="s">
        <v>1297</v>
      </c>
      <c r="J58" s="3" t="s">
        <v>1296</v>
      </c>
      <c r="K58" t="s">
        <v>600</v>
      </c>
      <c r="M58" s="3" t="s">
        <v>923</v>
      </c>
      <c r="N58" s="3" t="s">
        <v>924</v>
      </c>
      <c r="O58" s="3" t="s">
        <v>1297</v>
      </c>
      <c r="P58" s="3" t="s">
        <v>1296</v>
      </c>
      <c r="Q58" t="s">
        <v>600</v>
      </c>
    </row>
    <row r="59" spans="1:29" ht="15.6" x14ac:dyDescent="0.3">
      <c r="A59" s="2" t="s">
        <v>1298</v>
      </c>
      <c r="B59" s="2" t="s">
        <v>1299</v>
      </c>
      <c r="C59" s="2" t="s">
        <v>595</v>
      </c>
      <c r="D59" s="2">
        <v>3</v>
      </c>
      <c r="E59" s="2" t="s">
        <v>596</v>
      </c>
      <c r="G59" s="3" t="s">
        <v>953</v>
      </c>
      <c r="H59" s="3" t="s">
        <v>29</v>
      </c>
      <c r="I59" s="3" t="s">
        <v>1300</v>
      </c>
      <c r="J59" s="3" t="s">
        <v>1299</v>
      </c>
      <c r="K59" t="s">
        <v>600</v>
      </c>
    </row>
    <row r="60" spans="1:29" ht="15.6" x14ac:dyDescent="0.3">
      <c r="A60" s="2" t="s">
        <v>1301</v>
      </c>
      <c r="B60" s="2" t="s">
        <v>1302</v>
      </c>
      <c r="C60" s="2" t="s">
        <v>595</v>
      </c>
      <c r="D60" s="2">
        <v>7</v>
      </c>
      <c r="E60" s="2" t="s">
        <v>596</v>
      </c>
      <c r="G60" s="3" t="s">
        <v>1303</v>
      </c>
      <c r="H60" s="3" t="s">
        <v>1304</v>
      </c>
      <c r="I60" s="3" t="s">
        <v>1305</v>
      </c>
      <c r="J60" s="3" t="s">
        <v>1302</v>
      </c>
      <c r="K60" t="s">
        <v>600</v>
      </c>
      <c r="M60" s="3" t="s">
        <v>953</v>
      </c>
      <c r="N60" s="3" t="s">
        <v>29</v>
      </c>
      <c r="O60" s="3" t="s">
        <v>1305</v>
      </c>
      <c r="P60" s="3" t="s">
        <v>1302</v>
      </c>
      <c r="Q60" t="s">
        <v>600</v>
      </c>
    </row>
    <row r="61" spans="1:29" ht="15.6" x14ac:dyDescent="0.3">
      <c r="A61" s="2" t="s">
        <v>1306</v>
      </c>
      <c r="B61" s="2" t="s">
        <v>1307</v>
      </c>
      <c r="C61" s="2" t="s">
        <v>595</v>
      </c>
      <c r="D61" s="2">
        <v>5</v>
      </c>
      <c r="E61" s="2" t="s">
        <v>596</v>
      </c>
      <c r="G61" s="3" t="s">
        <v>953</v>
      </c>
      <c r="H61" s="3" t="s">
        <v>29</v>
      </c>
      <c r="I61" s="3" t="s">
        <v>1308</v>
      </c>
      <c r="J61" s="3" t="s">
        <v>1309</v>
      </c>
      <c r="K61" t="s">
        <v>600</v>
      </c>
    </row>
    <row r="62" spans="1:29" ht="15.6" x14ac:dyDescent="0.3">
      <c r="A62" s="2" t="s">
        <v>1310</v>
      </c>
      <c r="B62" s="2" t="s">
        <v>1311</v>
      </c>
      <c r="C62" s="2" t="s">
        <v>595</v>
      </c>
      <c r="D62" s="2">
        <v>5</v>
      </c>
      <c r="E62" s="2" t="s">
        <v>596</v>
      </c>
      <c r="G62" s="3" t="s">
        <v>953</v>
      </c>
      <c r="H62" s="3" t="s">
        <v>29</v>
      </c>
      <c r="I62" s="3" t="s">
        <v>1312</v>
      </c>
      <c r="J62" s="3" t="s">
        <v>1311</v>
      </c>
      <c r="K62" t="s">
        <v>600</v>
      </c>
    </row>
    <row r="63" spans="1:29" ht="15.6" x14ac:dyDescent="0.3">
      <c r="A63" s="2" t="s">
        <v>1313</v>
      </c>
      <c r="B63" s="2" t="s">
        <v>1314</v>
      </c>
      <c r="C63" s="2" t="s">
        <v>595</v>
      </c>
      <c r="D63" s="2">
        <v>2</v>
      </c>
      <c r="E63" s="2" t="s">
        <v>596</v>
      </c>
    </row>
    <row r="64" spans="1:29" ht="15.6" x14ac:dyDescent="0.3">
      <c r="A64" s="2" t="s">
        <v>1315</v>
      </c>
      <c r="B64" s="2" t="s">
        <v>1316</v>
      </c>
      <c r="C64" s="2" t="s">
        <v>631</v>
      </c>
      <c r="D64" s="2">
        <v>6</v>
      </c>
      <c r="E64" s="2" t="s">
        <v>596</v>
      </c>
      <c r="G64" s="3" t="s">
        <v>953</v>
      </c>
      <c r="H64" s="3" t="s">
        <v>29</v>
      </c>
      <c r="I64" s="3" t="s">
        <v>1317</v>
      </c>
      <c r="J64" s="3" t="s">
        <v>1316</v>
      </c>
      <c r="K64" t="s">
        <v>600</v>
      </c>
    </row>
    <row r="65" spans="1:29" ht="15.6" x14ac:dyDescent="0.3">
      <c r="A65" s="2" t="s">
        <v>1318</v>
      </c>
      <c r="B65" s="2" t="s">
        <v>1319</v>
      </c>
      <c r="C65" s="2" t="s">
        <v>631</v>
      </c>
      <c r="D65" s="2">
        <v>6</v>
      </c>
      <c r="E65" s="2" t="s">
        <v>596</v>
      </c>
      <c r="G65" s="3" t="s">
        <v>953</v>
      </c>
      <c r="H65" s="3" t="s">
        <v>29</v>
      </c>
      <c r="I65" s="3" t="s">
        <v>1320</v>
      </c>
      <c r="J65" s="3" t="s">
        <v>1319</v>
      </c>
      <c r="K65" t="s">
        <v>600</v>
      </c>
    </row>
    <row r="66" spans="1:29" ht="15.6" x14ac:dyDescent="0.3">
      <c r="A66" s="2" t="s">
        <v>1321</v>
      </c>
      <c r="B66" s="2" t="s">
        <v>1322</v>
      </c>
      <c r="C66" s="2" t="s">
        <v>631</v>
      </c>
      <c r="D66" s="2">
        <v>6</v>
      </c>
      <c r="E66" s="2" t="s">
        <v>596</v>
      </c>
      <c r="G66" s="3" t="s">
        <v>953</v>
      </c>
      <c r="H66" s="3" t="s">
        <v>29</v>
      </c>
      <c r="I66" s="3" t="s">
        <v>1323</v>
      </c>
      <c r="J66" s="3" t="s">
        <v>1322</v>
      </c>
      <c r="K66" t="s">
        <v>600</v>
      </c>
    </row>
    <row r="67" spans="1:29" ht="15.6" x14ac:dyDescent="0.3">
      <c r="A67" s="2" t="s">
        <v>1324</v>
      </c>
      <c r="B67" s="2" t="s">
        <v>1325</v>
      </c>
      <c r="C67" s="2" t="s">
        <v>631</v>
      </c>
      <c r="D67" s="2">
        <v>6</v>
      </c>
      <c r="E67" s="2" t="s">
        <v>596</v>
      </c>
      <c r="G67" s="3" t="s">
        <v>953</v>
      </c>
      <c r="H67" s="3" t="s">
        <v>29</v>
      </c>
      <c r="I67" s="3" t="s">
        <v>1326</v>
      </c>
      <c r="J67" s="3" t="s">
        <v>1325</v>
      </c>
      <c r="K67" t="s">
        <v>600</v>
      </c>
    </row>
    <row r="68" spans="1:29" ht="15.6" x14ac:dyDescent="0.3">
      <c r="A68" s="2" t="s">
        <v>733</v>
      </c>
      <c r="B68" s="2" t="s">
        <v>734</v>
      </c>
      <c r="C68" s="2" t="s">
        <v>631</v>
      </c>
      <c r="D68" s="2">
        <v>2</v>
      </c>
      <c r="E68" s="2" t="s">
        <v>596</v>
      </c>
      <c r="G68" s="3" t="s">
        <v>597</v>
      </c>
      <c r="H68" s="3" t="s">
        <v>598</v>
      </c>
      <c r="I68" s="3" t="s">
        <v>735</v>
      </c>
      <c r="J68" s="3" t="s">
        <v>734</v>
      </c>
      <c r="K68" t="s">
        <v>600</v>
      </c>
      <c r="M68" s="3" t="s">
        <v>597</v>
      </c>
      <c r="N68" s="3" t="s">
        <v>598</v>
      </c>
      <c r="O68" s="3" t="s">
        <v>735</v>
      </c>
      <c r="P68" s="3" t="s">
        <v>734</v>
      </c>
      <c r="Q68" t="s">
        <v>600</v>
      </c>
      <c r="S68" s="3" t="s">
        <v>1127</v>
      </c>
      <c r="T68" s="3" t="s">
        <v>1128</v>
      </c>
      <c r="U68" s="3" t="s">
        <v>735</v>
      </c>
      <c r="V68" s="3" t="s">
        <v>734</v>
      </c>
      <c r="W68" t="s">
        <v>600</v>
      </c>
      <c r="Y68" s="3" t="s">
        <v>1127</v>
      </c>
      <c r="Z68" s="3" t="s">
        <v>1128</v>
      </c>
      <c r="AA68" s="3" t="s">
        <v>735</v>
      </c>
      <c r="AB68" s="3" t="s">
        <v>734</v>
      </c>
      <c r="AC68" t="s">
        <v>600</v>
      </c>
    </row>
    <row r="69" spans="1:29" ht="15.6" x14ac:dyDescent="0.3">
      <c r="A69" s="2" t="s">
        <v>736</v>
      </c>
      <c r="B69" s="2" t="s">
        <v>737</v>
      </c>
      <c r="C69" s="2" t="s">
        <v>631</v>
      </c>
      <c r="D69" s="2">
        <v>62</v>
      </c>
      <c r="E69" s="2" t="s">
        <v>596</v>
      </c>
      <c r="G69" s="3" t="s">
        <v>597</v>
      </c>
      <c r="H69" s="3" t="s">
        <v>598</v>
      </c>
      <c r="I69" s="3" t="s">
        <v>1327</v>
      </c>
      <c r="J69" s="3" t="s">
        <v>739</v>
      </c>
      <c r="K69" t="s">
        <v>600</v>
      </c>
      <c r="M69" s="3" t="s">
        <v>597</v>
      </c>
      <c r="N69" s="3" t="s">
        <v>598</v>
      </c>
      <c r="O69" s="3" t="s">
        <v>1327</v>
      </c>
      <c r="P69" s="3" t="s">
        <v>739</v>
      </c>
      <c r="Q69" t="s">
        <v>600</v>
      </c>
      <c r="S69" s="3" t="s">
        <v>1127</v>
      </c>
      <c r="T69" s="3" t="s">
        <v>1128</v>
      </c>
      <c r="U69" s="3" t="s">
        <v>1327</v>
      </c>
      <c r="V69" s="3" t="s">
        <v>739</v>
      </c>
      <c r="W69" t="s">
        <v>600</v>
      </c>
      <c r="Y69" s="3" t="s">
        <v>1127</v>
      </c>
      <c r="Z69" s="3" t="s">
        <v>1128</v>
      </c>
      <c r="AA69" s="3" t="s">
        <v>1327</v>
      </c>
      <c r="AB69" s="3" t="s">
        <v>739</v>
      </c>
      <c r="AC69" t="s">
        <v>600</v>
      </c>
    </row>
    <row r="70" spans="1:29" ht="15.6" x14ac:dyDescent="0.3">
      <c r="A70" s="2" t="s">
        <v>740</v>
      </c>
      <c r="B70" s="2" t="s">
        <v>741</v>
      </c>
      <c r="C70" s="2" t="s">
        <v>631</v>
      </c>
      <c r="D70" s="2">
        <v>10</v>
      </c>
      <c r="E70" s="2" t="s">
        <v>596</v>
      </c>
      <c r="G70" s="3" t="s">
        <v>597</v>
      </c>
      <c r="H70" s="3" t="s">
        <v>598</v>
      </c>
      <c r="I70" s="3" t="s">
        <v>1328</v>
      </c>
      <c r="J70" s="3" t="s">
        <v>743</v>
      </c>
      <c r="K70" t="s">
        <v>600</v>
      </c>
      <c r="M70" s="3" t="s">
        <v>597</v>
      </c>
      <c r="N70" s="3" t="s">
        <v>598</v>
      </c>
      <c r="O70" s="3" t="s">
        <v>1328</v>
      </c>
      <c r="P70" s="3" t="s">
        <v>743</v>
      </c>
      <c r="Q70" t="s">
        <v>600</v>
      </c>
      <c r="S70" s="3" t="s">
        <v>1127</v>
      </c>
      <c r="T70" s="3" t="s">
        <v>1128</v>
      </c>
      <c r="U70" s="3" t="s">
        <v>1328</v>
      </c>
      <c r="V70" s="3" t="s">
        <v>743</v>
      </c>
      <c r="W70" t="s">
        <v>600</v>
      </c>
      <c r="Y70" s="3" t="s">
        <v>1127</v>
      </c>
      <c r="Z70" s="3" t="s">
        <v>1128</v>
      </c>
      <c r="AA70" s="3" t="s">
        <v>1328</v>
      </c>
      <c r="AB70" s="3" t="s">
        <v>743</v>
      </c>
      <c r="AC70" t="s">
        <v>600</v>
      </c>
    </row>
    <row r="71" spans="1:29" ht="15.6" x14ac:dyDescent="0.3">
      <c r="A71" s="2" t="s">
        <v>744</v>
      </c>
      <c r="B71" s="2" t="s">
        <v>745</v>
      </c>
      <c r="C71" s="2" t="s">
        <v>631</v>
      </c>
      <c r="D71" s="2">
        <v>1</v>
      </c>
      <c r="E71" s="2" t="s">
        <v>596</v>
      </c>
    </row>
    <row r="72" spans="1:29" ht="15.6" x14ac:dyDescent="0.3">
      <c r="A72" s="2" t="s">
        <v>1329</v>
      </c>
      <c r="B72" s="2" t="s">
        <v>1330</v>
      </c>
      <c r="C72" s="2" t="s">
        <v>631</v>
      </c>
      <c r="D72" s="2">
        <v>24</v>
      </c>
      <c r="E72" s="2" t="s">
        <v>596</v>
      </c>
    </row>
    <row r="73" spans="1:29" ht="15.6" x14ac:dyDescent="0.3">
      <c r="A73" s="2" t="s">
        <v>1331</v>
      </c>
      <c r="B73" s="2" t="s">
        <v>1332</v>
      </c>
      <c r="C73" s="2" t="s">
        <v>631</v>
      </c>
      <c r="D73" s="2">
        <v>1</v>
      </c>
      <c r="E73" s="2" t="s">
        <v>596</v>
      </c>
      <c r="G73" s="3" t="s">
        <v>1303</v>
      </c>
      <c r="H73" s="3" t="s">
        <v>1304</v>
      </c>
      <c r="I73" s="3" t="s">
        <v>1333</v>
      </c>
      <c r="J73" s="3" t="s">
        <v>1332</v>
      </c>
      <c r="K73" t="s">
        <v>600</v>
      </c>
      <c r="M73" s="3" t="s">
        <v>953</v>
      </c>
      <c r="N73" s="3" t="s">
        <v>29</v>
      </c>
      <c r="O73" s="3" t="s">
        <v>1333</v>
      </c>
      <c r="P73" s="3" t="s">
        <v>1332</v>
      </c>
      <c r="Q73" t="s">
        <v>600</v>
      </c>
      <c r="S73" s="3" t="s">
        <v>1124</v>
      </c>
      <c r="T73" s="3" t="s">
        <v>1125</v>
      </c>
      <c r="U73" s="3" t="s">
        <v>1333</v>
      </c>
      <c r="V73" s="3" t="s">
        <v>1332</v>
      </c>
      <c r="W73" t="s">
        <v>600</v>
      </c>
    </row>
    <row r="74" spans="1:29" ht="15.6" x14ac:dyDescent="0.3">
      <c r="A74" s="2" t="s">
        <v>1334</v>
      </c>
      <c r="B74" s="2" t="s">
        <v>1335</v>
      </c>
      <c r="C74" s="2" t="s">
        <v>595</v>
      </c>
      <c r="D74" s="2">
        <v>8</v>
      </c>
      <c r="E74" s="2" t="s">
        <v>596</v>
      </c>
      <c r="G74" s="3" t="s">
        <v>953</v>
      </c>
      <c r="H74" s="3" t="s">
        <v>29</v>
      </c>
      <c r="I74" s="3" t="s">
        <v>1336</v>
      </c>
      <c r="J74" s="3" t="s">
        <v>1335</v>
      </c>
      <c r="K74" t="s">
        <v>600</v>
      </c>
    </row>
    <row r="75" spans="1:29" ht="15.6" x14ac:dyDescent="0.3">
      <c r="A75" s="2" t="s">
        <v>1337</v>
      </c>
      <c r="B75" s="2" t="s">
        <v>1338</v>
      </c>
      <c r="C75" s="2" t="s">
        <v>631</v>
      </c>
      <c r="D75" s="2">
        <v>1</v>
      </c>
      <c r="E75" s="2" t="s">
        <v>596</v>
      </c>
      <c r="G75" s="3" t="s">
        <v>953</v>
      </c>
      <c r="H75" s="3" t="s">
        <v>29</v>
      </c>
      <c r="I75" s="3" t="s">
        <v>1339</v>
      </c>
      <c r="J75" s="3" t="s">
        <v>1338</v>
      </c>
      <c r="K75" s="3" t="s">
        <v>605</v>
      </c>
    </row>
    <row r="76" spans="1:29" ht="15.6" x14ac:dyDescent="0.3">
      <c r="A76" s="2" t="s">
        <v>1340</v>
      </c>
      <c r="B76" s="2" t="s">
        <v>1341</v>
      </c>
      <c r="C76" s="2" t="s">
        <v>631</v>
      </c>
      <c r="D76" s="2">
        <v>3</v>
      </c>
      <c r="E76" s="2" t="s">
        <v>596</v>
      </c>
      <c r="G76" s="3" t="s">
        <v>953</v>
      </c>
      <c r="H76" s="3" t="s">
        <v>29</v>
      </c>
      <c r="I76" s="3" t="s">
        <v>1342</v>
      </c>
      <c r="J76" s="3" t="s">
        <v>1343</v>
      </c>
      <c r="K76" t="s">
        <v>600</v>
      </c>
    </row>
    <row r="77" spans="1:29" ht="15.6" x14ac:dyDescent="0.3">
      <c r="A77" s="2" t="s">
        <v>1344</v>
      </c>
      <c r="B77" s="2" t="s">
        <v>1345</v>
      </c>
      <c r="C77" s="2" t="s">
        <v>595</v>
      </c>
      <c r="D77" s="2">
        <v>1</v>
      </c>
      <c r="E77" s="2" t="s">
        <v>596</v>
      </c>
      <c r="G77" s="3" t="s">
        <v>953</v>
      </c>
      <c r="H77" s="3" t="s">
        <v>29</v>
      </c>
      <c r="I77" s="3" t="s">
        <v>1346</v>
      </c>
      <c r="J77" s="3" t="s">
        <v>1347</v>
      </c>
      <c r="K77" t="s">
        <v>600</v>
      </c>
    </row>
    <row r="78" spans="1:29" ht="15.6" x14ac:dyDescent="0.3">
      <c r="A78" s="2" t="s">
        <v>649</v>
      </c>
      <c r="B78" s="2" t="s">
        <v>600</v>
      </c>
      <c r="C78" s="2" t="s">
        <v>595</v>
      </c>
      <c r="D78" s="2">
        <v>7</v>
      </c>
      <c r="E78" s="2" t="s">
        <v>596</v>
      </c>
    </row>
  </sheetData>
  <phoneticPr fontId="5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313</v>
      </c>
      <c r="B1" s="4" t="s">
        <v>314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1996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2023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3597</v>
      </c>
      <c r="B4" s="2" t="s">
        <v>3598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3599</v>
      </c>
      <c r="B5" s="2" t="s">
        <v>3600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3601</v>
      </c>
      <c r="B6" s="2" t="s">
        <v>3602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2613</v>
      </c>
      <c r="B7" s="2" t="s">
        <v>3009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3603</v>
      </c>
      <c r="B8" s="2" t="s">
        <v>3604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733</v>
      </c>
      <c r="B9" s="2" t="s">
        <v>734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736</v>
      </c>
      <c r="B10" s="2" t="s">
        <v>2826</v>
      </c>
      <c r="C10" s="2" t="s">
        <v>631</v>
      </c>
      <c r="D10" s="2">
        <v>62</v>
      </c>
      <c r="E10" s="2" t="s">
        <v>596</v>
      </c>
    </row>
    <row r="11" spans="1:5" ht="15.6" x14ac:dyDescent="0.3">
      <c r="A11" s="2" t="s">
        <v>740</v>
      </c>
      <c r="B11" s="2" t="s">
        <v>2827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744</v>
      </c>
      <c r="B12" s="2" t="s">
        <v>2828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1827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K7"/>
  <sheetViews>
    <sheetView workbookViewId="0">
      <selection activeCell="C1" sqref="C1"/>
    </sheetView>
  </sheetViews>
  <sheetFormatPr defaultRowHeight="15" x14ac:dyDescent="0.3"/>
  <cols>
    <col min="1" max="1" width="21.5" bestFit="1" customWidth="1" collapsed="1"/>
    <col min="2" max="2" width="27.25" bestFit="1" customWidth="1" collapsed="1"/>
    <col min="3" max="3" width="9.25" bestFit="1" customWidth="1" collapsed="1"/>
    <col min="4" max="4" width="4.75" bestFit="1" customWidth="1" collapsed="1"/>
    <col min="5" max="5" width="1.75" bestFit="1" customWidth="1" collapsed="1"/>
    <col min="7" max="7" width="17.875" bestFit="1" customWidth="1"/>
    <col min="8" max="8" width="23" bestFit="1" customWidth="1"/>
    <col min="9" max="9" width="19.375" bestFit="1" customWidth="1"/>
    <col min="10" max="11" width="17.5" bestFit="1" customWidth="1"/>
  </cols>
  <sheetData>
    <row r="1" spans="1:11" ht="21.6" x14ac:dyDescent="0.3">
      <c r="A1" s="4" t="s">
        <v>315</v>
      </c>
      <c r="B1" s="4" t="s">
        <v>316</v>
      </c>
      <c r="C1" s="5" t="str">
        <f>HYPERLINK("#'目錄'!A1","回首頁")</f>
        <v>回首頁</v>
      </c>
    </row>
    <row r="2" spans="1:11" ht="15.6" x14ac:dyDescent="0.3">
      <c r="A2" s="2" t="s">
        <v>847</v>
      </c>
      <c r="B2" s="2" t="s">
        <v>848</v>
      </c>
      <c r="C2" s="2" t="s">
        <v>631</v>
      </c>
      <c r="D2" s="2">
        <v>10</v>
      </c>
      <c r="E2" s="2" t="s">
        <v>596</v>
      </c>
      <c r="G2" s="7" t="s">
        <v>4731</v>
      </c>
      <c r="H2" s="7" t="s">
        <v>4732</v>
      </c>
      <c r="I2" s="7" t="s">
        <v>4733</v>
      </c>
      <c r="J2" s="7" t="s">
        <v>4715</v>
      </c>
      <c r="K2" s="7" t="s">
        <v>605</v>
      </c>
    </row>
    <row r="3" spans="1:11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  <c r="G3" s="7" t="s">
        <v>4731</v>
      </c>
      <c r="H3" s="7" t="s">
        <v>4732</v>
      </c>
      <c r="I3" s="7" t="s">
        <v>4734</v>
      </c>
      <c r="J3" s="7" t="s">
        <v>4735</v>
      </c>
      <c r="K3" s="8"/>
    </row>
    <row r="4" spans="1:11" ht="15.6" x14ac:dyDescent="0.3">
      <c r="A4" s="2" t="s">
        <v>929</v>
      </c>
      <c r="B4" s="2" t="s">
        <v>3291</v>
      </c>
      <c r="C4" s="2" t="s">
        <v>631</v>
      </c>
      <c r="D4" s="2">
        <v>42</v>
      </c>
      <c r="E4" s="2" t="s">
        <v>596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  <c r="G5" s="7" t="s">
        <v>4731</v>
      </c>
      <c r="H5" s="7" t="s">
        <v>4732</v>
      </c>
      <c r="I5" s="7" t="s">
        <v>4738</v>
      </c>
      <c r="J5" s="7" t="s">
        <v>4739</v>
      </c>
    </row>
    <row r="6" spans="1:11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  <c r="G6" s="7" t="s">
        <v>4731</v>
      </c>
      <c r="H6" s="7" t="s">
        <v>4732</v>
      </c>
      <c r="I6" s="7" t="s">
        <v>4736</v>
      </c>
      <c r="J6" s="7" t="s">
        <v>4737</v>
      </c>
    </row>
    <row r="7" spans="1:11" ht="15.6" x14ac:dyDescent="0.3">
      <c r="A7" s="2" t="s">
        <v>649</v>
      </c>
      <c r="B7" s="2" t="s">
        <v>671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317</v>
      </c>
      <c r="B1" s="4" t="s">
        <v>318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3605</v>
      </c>
      <c r="B4" s="2" t="s">
        <v>3606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721</v>
      </c>
      <c r="B5" s="2" t="s">
        <v>722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1043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2403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3607</v>
      </c>
      <c r="B8" s="2" t="s">
        <v>3608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3609</v>
      </c>
      <c r="B9" s="2" t="s">
        <v>3610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3611</v>
      </c>
      <c r="B10" s="2" t="s">
        <v>3612</v>
      </c>
      <c r="C10" s="2" t="s">
        <v>631</v>
      </c>
      <c r="D10" s="2">
        <v>4</v>
      </c>
      <c r="E10" s="2" t="s">
        <v>596</v>
      </c>
    </row>
    <row r="11" spans="1:5" ht="15.6" x14ac:dyDescent="0.3">
      <c r="A11" s="2" t="s">
        <v>3613</v>
      </c>
      <c r="B11" s="2" t="s">
        <v>3614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3615</v>
      </c>
      <c r="B12" s="2" t="s">
        <v>3616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3617</v>
      </c>
      <c r="B13" s="2" t="s">
        <v>3618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3619</v>
      </c>
      <c r="B14" s="2" t="s">
        <v>1635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709</v>
      </c>
      <c r="B15" s="2" t="s">
        <v>710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712</v>
      </c>
      <c r="B16" s="2" t="s">
        <v>713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724</v>
      </c>
      <c r="B17" s="2" t="s">
        <v>725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319</v>
      </c>
      <c r="B1" s="4" t="s">
        <v>320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3620</v>
      </c>
      <c r="B3" s="2" t="s">
        <v>3621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321</v>
      </c>
      <c r="B1" s="4" t="s">
        <v>322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3620</v>
      </c>
      <c r="B3" s="2" t="s">
        <v>3621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29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323</v>
      </c>
      <c r="B1" s="4" t="s">
        <v>324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2510</v>
      </c>
      <c r="B7" s="2" t="s">
        <v>2537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2479</v>
      </c>
      <c r="B8" s="2" t="s">
        <v>2480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3556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2439</v>
      </c>
      <c r="B12" s="2" t="s">
        <v>3622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2437</v>
      </c>
      <c r="B13" s="2" t="s">
        <v>3623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2434</v>
      </c>
      <c r="B14" s="2" t="s">
        <v>3017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2448</v>
      </c>
      <c r="B15" s="2" t="s">
        <v>2544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2445</v>
      </c>
      <c r="B16" s="2" t="s">
        <v>3624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2442</v>
      </c>
      <c r="B17" s="2" t="s">
        <v>2546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3625</v>
      </c>
      <c r="B20" s="2" t="s">
        <v>3626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3627</v>
      </c>
      <c r="B21" s="2" t="s">
        <v>3628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3629</v>
      </c>
      <c r="B22" s="2" t="s">
        <v>3630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3631</v>
      </c>
      <c r="B23" s="2" t="s">
        <v>3632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2964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2965</v>
      </c>
      <c r="B25" s="2" t="s">
        <v>3556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2966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2967</v>
      </c>
      <c r="B27" s="2" t="s">
        <v>3556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2968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2969</v>
      </c>
      <c r="B29" s="2" t="s">
        <v>3556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2970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2971</v>
      </c>
      <c r="B31" s="2" t="s">
        <v>3556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2972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2973</v>
      </c>
      <c r="B33" s="2" t="s">
        <v>3556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1533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325</v>
      </c>
      <c r="B1" s="4" t="s">
        <v>326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2510</v>
      </c>
      <c r="B7" s="2" t="s">
        <v>2537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2479</v>
      </c>
      <c r="B8" s="2" t="s">
        <v>2480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3556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2439</v>
      </c>
      <c r="B12" s="2" t="s">
        <v>3622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2437</v>
      </c>
      <c r="B13" s="2" t="s">
        <v>3623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2434</v>
      </c>
      <c r="B14" s="2" t="s">
        <v>3017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2448</v>
      </c>
      <c r="B15" s="2" t="s">
        <v>2544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2445</v>
      </c>
      <c r="B16" s="2" t="s">
        <v>3624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2442</v>
      </c>
      <c r="B17" s="2" t="s">
        <v>2546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3625</v>
      </c>
      <c r="B20" s="2" t="s">
        <v>3626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3627</v>
      </c>
      <c r="B21" s="2" t="s">
        <v>3628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3629</v>
      </c>
      <c r="B22" s="2" t="s">
        <v>3630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3631</v>
      </c>
      <c r="B23" s="2" t="s">
        <v>3632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2964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2965</v>
      </c>
      <c r="B25" s="2" t="s">
        <v>3556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2966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2967</v>
      </c>
      <c r="B27" s="2" t="s">
        <v>3556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2968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2969</v>
      </c>
      <c r="B29" s="2" t="s">
        <v>3556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2970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2971</v>
      </c>
      <c r="B31" s="2" t="s">
        <v>3556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2972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2973</v>
      </c>
      <c r="B33" s="2" t="s">
        <v>3556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1422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327</v>
      </c>
      <c r="B1" s="4" t="s">
        <v>328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2510</v>
      </c>
      <c r="B7" s="2" t="s">
        <v>2537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2479</v>
      </c>
      <c r="B8" s="2" t="s">
        <v>2480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3556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2439</v>
      </c>
      <c r="B12" s="2" t="s">
        <v>3622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2437</v>
      </c>
      <c r="B13" s="2" t="s">
        <v>3623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2434</v>
      </c>
      <c r="B14" s="2" t="s">
        <v>3017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2448</v>
      </c>
      <c r="B15" s="2" t="s">
        <v>2544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2445</v>
      </c>
      <c r="B16" s="2" t="s">
        <v>3624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2442</v>
      </c>
      <c r="B17" s="2" t="s">
        <v>2546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3625</v>
      </c>
      <c r="B20" s="2" t="s">
        <v>3626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3627</v>
      </c>
      <c r="B21" s="2" t="s">
        <v>3628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3629</v>
      </c>
      <c r="B22" s="2" t="s">
        <v>3630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3631</v>
      </c>
      <c r="B23" s="2" t="s">
        <v>3632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2964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2965</v>
      </c>
      <c r="B25" s="2" t="s">
        <v>3556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2966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2967</v>
      </c>
      <c r="B27" s="2" t="s">
        <v>3556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2968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2969</v>
      </c>
      <c r="B29" s="2" t="s">
        <v>3556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2970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2971</v>
      </c>
      <c r="B31" s="2" t="s">
        <v>3556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2972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2973</v>
      </c>
      <c r="B33" s="2" t="s">
        <v>3556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1533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329</v>
      </c>
      <c r="B1" s="4" t="s">
        <v>330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2163</v>
      </c>
      <c r="B6" s="2" t="s">
        <v>3392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3633</v>
      </c>
      <c r="B7" s="2" t="s">
        <v>3634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847</v>
      </c>
      <c r="B8" s="2" t="s">
        <v>802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3635</v>
      </c>
      <c r="B9" s="2" t="s">
        <v>3392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331</v>
      </c>
      <c r="B1" s="4" t="s">
        <v>332</v>
      </c>
      <c r="C1" s="5" t="str">
        <f>HYPERLINK("#'目錄'!A1","回首頁")</f>
        <v>回首頁</v>
      </c>
    </row>
    <row r="2" spans="1:5" ht="15.6" x14ac:dyDescent="0.3">
      <c r="A2" s="2" t="s">
        <v>721</v>
      </c>
      <c r="B2" s="2" t="s">
        <v>3636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3637</v>
      </c>
      <c r="B3" s="2" t="s">
        <v>3638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748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3605</v>
      </c>
      <c r="B6" s="2" t="s">
        <v>3639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3640</v>
      </c>
      <c r="B7" s="2" t="s">
        <v>3641</v>
      </c>
      <c r="C7" s="2" t="s">
        <v>631</v>
      </c>
      <c r="D7" s="2">
        <v>8</v>
      </c>
      <c r="E7" s="2" t="s">
        <v>596</v>
      </c>
    </row>
    <row r="8" spans="1:5" ht="15.6" x14ac:dyDescent="0.3">
      <c r="A8" s="2" t="s">
        <v>3609</v>
      </c>
      <c r="B8" s="2" t="s">
        <v>3642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3611</v>
      </c>
      <c r="B9" s="2" t="s">
        <v>3643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3613</v>
      </c>
      <c r="B10" s="2" t="s">
        <v>3644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3645</v>
      </c>
      <c r="B11" s="2" t="s">
        <v>3646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3615</v>
      </c>
      <c r="B12" s="2" t="s">
        <v>3647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3648</v>
      </c>
      <c r="B13" s="2" t="s">
        <v>3649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3650</v>
      </c>
      <c r="B14" s="2" t="s">
        <v>3651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3652</v>
      </c>
      <c r="B15" s="2" t="s">
        <v>3653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3654</v>
      </c>
      <c r="B16" s="2" t="s">
        <v>3655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9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22.75" bestFit="1" customWidth="1" collapsed="1"/>
    <col min="20" max="20" width="20" bestFit="1" customWidth="1" collapsed="1"/>
    <col min="21" max="22" width="13.25" bestFit="1" customWidth="1" collapsed="1"/>
    <col min="23" max="23" width="3.62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11.75" bestFit="1" customWidth="1" collapsed="1"/>
    <col min="28" max="28" width="13.25" bestFit="1" customWidth="1" collapsed="1"/>
  </cols>
  <sheetData>
    <row r="1" spans="1:29" ht="21.6" x14ac:dyDescent="0.3">
      <c r="A1" s="4" t="s">
        <v>30</v>
      </c>
      <c r="B1" s="4" t="s">
        <v>31</v>
      </c>
      <c r="C1" s="5" t="str">
        <f>HYPERLINK("#'目錄'!A1","回首頁")</f>
        <v>回首頁</v>
      </c>
    </row>
    <row r="2" spans="1:29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1348</v>
      </c>
      <c r="H3" s="3" t="s">
        <v>1349</v>
      </c>
      <c r="I3" s="3" t="s">
        <v>599</v>
      </c>
      <c r="J3" s="3" t="s">
        <v>1126</v>
      </c>
      <c r="K3" t="s">
        <v>600</v>
      </c>
    </row>
    <row r="4" spans="1:29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1348</v>
      </c>
      <c r="H4" s="3" t="s">
        <v>1349</v>
      </c>
      <c r="I4" s="3" t="s">
        <v>608</v>
      </c>
      <c r="J4" s="3" t="s">
        <v>1131</v>
      </c>
      <c r="K4" t="s">
        <v>600</v>
      </c>
    </row>
    <row r="5" spans="1:29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1348</v>
      </c>
      <c r="H5" s="3" t="s">
        <v>1349</v>
      </c>
      <c r="I5" s="3" t="s">
        <v>1352</v>
      </c>
      <c r="J5" s="3" t="s">
        <v>1351</v>
      </c>
      <c r="K5" t="s">
        <v>600</v>
      </c>
    </row>
    <row r="6" spans="1:29" ht="15.6" x14ac:dyDescent="0.3">
      <c r="A6" s="2" t="s">
        <v>1353</v>
      </c>
      <c r="B6" s="2" t="s">
        <v>1354</v>
      </c>
      <c r="C6" s="2" t="s">
        <v>595</v>
      </c>
      <c r="D6" s="2">
        <v>8</v>
      </c>
      <c r="E6" s="2" t="s">
        <v>596</v>
      </c>
      <c r="G6" s="3" t="s">
        <v>1348</v>
      </c>
      <c r="H6" s="3" t="s">
        <v>1349</v>
      </c>
      <c r="I6" s="3" t="s">
        <v>603</v>
      </c>
      <c r="J6" s="3" t="s">
        <v>1355</v>
      </c>
      <c r="K6" t="s">
        <v>600</v>
      </c>
      <c r="M6" s="3" t="s">
        <v>1348</v>
      </c>
      <c r="N6" s="3" t="s">
        <v>1349</v>
      </c>
      <c r="O6" s="3" t="s">
        <v>1356</v>
      </c>
      <c r="P6" s="3" t="s">
        <v>1357</v>
      </c>
      <c r="Q6" t="s">
        <v>600</v>
      </c>
    </row>
    <row r="7" spans="1:29" ht="15.6" x14ac:dyDescent="0.3">
      <c r="A7" s="2" t="s">
        <v>1358</v>
      </c>
      <c r="B7" s="2" t="s">
        <v>1309</v>
      </c>
      <c r="C7" s="2" t="s">
        <v>595</v>
      </c>
      <c r="D7" s="2">
        <v>6</v>
      </c>
      <c r="E7" s="2">
        <v>4</v>
      </c>
      <c r="G7" s="3" t="s">
        <v>953</v>
      </c>
      <c r="H7" s="3" t="s">
        <v>29</v>
      </c>
      <c r="I7" s="3" t="s">
        <v>1359</v>
      </c>
      <c r="J7" s="3" t="s">
        <v>1360</v>
      </c>
      <c r="K7" t="s">
        <v>600</v>
      </c>
      <c r="M7" s="3" t="s">
        <v>1348</v>
      </c>
      <c r="N7" s="3" t="s">
        <v>1349</v>
      </c>
      <c r="O7" s="3" t="s">
        <v>1308</v>
      </c>
      <c r="P7" s="3" t="s">
        <v>1309</v>
      </c>
      <c r="Q7" t="s">
        <v>600</v>
      </c>
      <c r="S7" s="3" t="s">
        <v>1348</v>
      </c>
      <c r="T7" s="3" t="s">
        <v>1349</v>
      </c>
      <c r="U7" s="3" t="s">
        <v>1308</v>
      </c>
      <c r="V7" s="3" t="s">
        <v>1309</v>
      </c>
      <c r="W7" t="s">
        <v>600</v>
      </c>
      <c r="Y7" s="3" t="s">
        <v>1348</v>
      </c>
      <c r="Z7" s="3" t="s">
        <v>1349</v>
      </c>
      <c r="AA7" s="3" t="s">
        <v>1361</v>
      </c>
      <c r="AB7" s="3" t="s">
        <v>1362</v>
      </c>
      <c r="AC7" t="s">
        <v>600</v>
      </c>
    </row>
    <row r="8" spans="1:29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333</v>
      </c>
      <c r="B1" s="4" t="s">
        <v>334</v>
      </c>
      <c r="C1" s="5" t="str">
        <f>HYPERLINK("#'目錄'!A1","回首頁")</f>
        <v>回首頁</v>
      </c>
    </row>
    <row r="2" spans="1:5" ht="15.6" x14ac:dyDescent="0.3">
      <c r="A2" s="2" t="s">
        <v>721</v>
      </c>
      <c r="B2" s="2" t="s">
        <v>3636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3637</v>
      </c>
      <c r="B3" s="2" t="s">
        <v>3638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3656</v>
      </c>
      <c r="B4" s="2" t="s">
        <v>3657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3658</v>
      </c>
      <c r="B5" s="2" t="s">
        <v>3659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3660</v>
      </c>
      <c r="B6" s="2" t="s">
        <v>3661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335</v>
      </c>
      <c r="B1" s="4" t="s">
        <v>336</v>
      </c>
      <c r="C1" s="5" t="str">
        <f>HYPERLINK("#'目錄'!A1","回首頁")</f>
        <v>回首頁</v>
      </c>
    </row>
    <row r="2" spans="1:5" ht="15.6" x14ac:dyDescent="0.3">
      <c r="A2" s="2" t="s">
        <v>672</v>
      </c>
      <c r="B2" s="2" t="s">
        <v>2648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3529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2306</v>
      </c>
      <c r="B6" s="2" t="s">
        <v>732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709</v>
      </c>
      <c r="B7" s="2" t="s">
        <v>2619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712</v>
      </c>
      <c r="B8" s="2" t="s">
        <v>2622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692</v>
      </c>
      <c r="B9" s="2" t="s">
        <v>1642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3662</v>
      </c>
      <c r="B10" s="2" t="s">
        <v>3663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687</v>
      </c>
      <c r="B11" s="2" t="s">
        <v>758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715</v>
      </c>
      <c r="B12" s="2" t="s">
        <v>2649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718</v>
      </c>
      <c r="B13" s="2" t="s">
        <v>2650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3664</v>
      </c>
      <c r="B14" s="2" t="s">
        <v>3665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3666</v>
      </c>
      <c r="B15" s="2" t="s">
        <v>3667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3578</v>
      </c>
      <c r="B16" s="2" t="s">
        <v>3668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2174</v>
      </c>
      <c r="B17" s="2" t="s">
        <v>2646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3669</v>
      </c>
      <c r="B18" s="2" t="s">
        <v>3670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337</v>
      </c>
      <c r="B1" s="4" t="s">
        <v>338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1811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1812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1813</v>
      </c>
      <c r="B6" s="2" t="s">
        <v>1814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1815</v>
      </c>
      <c r="B7" s="2" t="s">
        <v>1816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1817</v>
      </c>
      <c r="B8" s="2" t="s">
        <v>1818</v>
      </c>
      <c r="C8" s="2" t="s">
        <v>595</v>
      </c>
      <c r="D8" s="2">
        <v>13</v>
      </c>
      <c r="E8" s="2" t="s">
        <v>596</v>
      </c>
    </row>
    <row r="9" spans="1:5" ht="15.6" x14ac:dyDescent="0.3">
      <c r="A9" s="2" t="s">
        <v>1819</v>
      </c>
      <c r="B9" s="2" t="s">
        <v>1820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1821</v>
      </c>
      <c r="B10" s="2" t="s">
        <v>1822</v>
      </c>
      <c r="C10" s="2" t="s">
        <v>595</v>
      </c>
      <c r="D10" s="2">
        <v>13</v>
      </c>
      <c r="E10" s="2" t="s">
        <v>596</v>
      </c>
    </row>
    <row r="11" spans="1:5" ht="15.6" x14ac:dyDescent="0.3">
      <c r="A11" s="2" t="s">
        <v>1823</v>
      </c>
      <c r="B11" s="2" t="s">
        <v>1824</v>
      </c>
      <c r="C11" s="2" t="s">
        <v>595</v>
      </c>
      <c r="D11" s="2">
        <v>13</v>
      </c>
      <c r="E11" s="2" t="s">
        <v>596</v>
      </c>
    </row>
    <row r="12" spans="1:5" ht="15.6" x14ac:dyDescent="0.3">
      <c r="A12" s="2" t="s">
        <v>3671</v>
      </c>
      <c r="B12" s="2" t="s">
        <v>3672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1114</v>
      </c>
      <c r="B13" s="2" t="s">
        <v>1826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1827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339</v>
      </c>
      <c r="B1" s="4" t="s">
        <v>340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2316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2174</v>
      </c>
      <c r="B5" s="2" t="s">
        <v>2321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1990</v>
      </c>
      <c r="B6" s="2" t="s">
        <v>2328</v>
      </c>
      <c r="C6" s="2" t="s">
        <v>595</v>
      </c>
      <c r="D6" s="2">
        <v>5</v>
      </c>
      <c r="E6" s="2">
        <v>3</v>
      </c>
    </row>
    <row r="7" spans="1:5" ht="15.6" x14ac:dyDescent="0.3">
      <c r="A7" s="2" t="s">
        <v>2165</v>
      </c>
      <c r="B7" s="2" t="s">
        <v>2836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3673</v>
      </c>
      <c r="B8" s="2" t="s">
        <v>3674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2175</v>
      </c>
      <c r="B9" s="2" t="s">
        <v>2176</v>
      </c>
      <c r="C9" s="2" t="s">
        <v>595</v>
      </c>
      <c r="D9" s="2">
        <v>9</v>
      </c>
      <c r="E9" s="2" t="s">
        <v>596</v>
      </c>
    </row>
    <row r="10" spans="1:5" ht="15.6" x14ac:dyDescent="0.3">
      <c r="A10" s="2" t="s">
        <v>3675</v>
      </c>
      <c r="B10" s="2" t="s">
        <v>3676</v>
      </c>
      <c r="C10" s="2" t="s">
        <v>595</v>
      </c>
      <c r="D10" s="2">
        <v>20</v>
      </c>
      <c r="E10" s="2">
        <v>9</v>
      </c>
    </row>
    <row r="11" spans="1:5" ht="15.6" x14ac:dyDescent="0.3">
      <c r="A11" s="2" t="s">
        <v>951</v>
      </c>
      <c r="B11" s="2" t="s">
        <v>1054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1024</v>
      </c>
      <c r="B12" s="2" t="s">
        <v>1078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709</v>
      </c>
      <c r="B13" s="2" t="s">
        <v>1996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2169</v>
      </c>
      <c r="B14" s="2" t="s">
        <v>2837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1827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341</v>
      </c>
      <c r="B1" s="4" t="s">
        <v>342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3562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2980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748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2645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967</v>
      </c>
      <c r="B7" s="2" t="s">
        <v>1059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943</v>
      </c>
      <c r="B8" s="2" t="s">
        <v>3566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3677</v>
      </c>
      <c r="B9" s="2" t="s">
        <v>3678</v>
      </c>
      <c r="C9" s="2" t="s">
        <v>631</v>
      </c>
      <c r="D9" s="2">
        <v>8</v>
      </c>
      <c r="E9" s="2" t="s">
        <v>596</v>
      </c>
    </row>
    <row r="10" spans="1:5" ht="15.6" x14ac:dyDescent="0.3">
      <c r="A10" s="2" t="s">
        <v>968</v>
      </c>
      <c r="B10" s="2" t="s">
        <v>1060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971</v>
      </c>
      <c r="B11" s="2" t="s">
        <v>1060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977</v>
      </c>
      <c r="B12" s="2" t="s">
        <v>1062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2115</v>
      </c>
      <c r="B13" s="2" t="s">
        <v>3679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979</v>
      </c>
      <c r="B14" s="2" t="s">
        <v>1063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983</v>
      </c>
      <c r="B15" s="2" t="s">
        <v>1063</v>
      </c>
      <c r="C15" s="2" t="s">
        <v>631</v>
      </c>
      <c r="D15" s="2">
        <v>32</v>
      </c>
      <c r="E15" s="2" t="s">
        <v>596</v>
      </c>
    </row>
    <row r="16" spans="1:5" ht="15.6" x14ac:dyDescent="0.3">
      <c r="A16" s="2" t="s">
        <v>753</v>
      </c>
      <c r="B16" s="2" t="s">
        <v>754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990</v>
      </c>
      <c r="B17" s="2" t="s">
        <v>1064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992</v>
      </c>
      <c r="B18" s="2" t="s">
        <v>1065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994</v>
      </c>
      <c r="B19" s="2" t="s">
        <v>1066</v>
      </c>
      <c r="C19" s="2" t="s">
        <v>631</v>
      </c>
      <c r="D19" s="2">
        <v>15</v>
      </c>
      <c r="E19" s="2" t="s">
        <v>596</v>
      </c>
    </row>
    <row r="20" spans="1:5" ht="15.6" x14ac:dyDescent="0.3">
      <c r="A20" s="2" t="s">
        <v>649</v>
      </c>
      <c r="B20" s="2" t="s">
        <v>763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E17"/>
  <sheetViews>
    <sheetView workbookViewId="0"/>
  </sheetViews>
  <sheetFormatPr defaultRowHeight="15" x14ac:dyDescent="0.3"/>
  <cols>
    <col min="1" max="1" width="19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343</v>
      </c>
      <c r="B1" s="4" t="s">
        <v>344</v>
      </c>
      <c r="C1" s="5" t="str">
        <f>HYPERLINK("#'目錄'!A1","回首頁")</f>
        <v>回首頁</v>
      </c>
    </row>
    <row r="2" spans="1:5" ht="15.6" x14ac:dyDescent="0.3">
      <c r="A2" s="2" t="s">
        <v>755</v>
      </c>
      <c r="B2" s="2" t="s">
        <v>3680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2973</v>
      </c>
      <c r="B4" s="2" t="s">
        <v>3681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2972</v>
      </c>
      <c r="B5" s="2" t="s">
        <v>848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3682</v>
      </c>
      <c r="B6" s="2" t="s">
        <v>3683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3684</v>
      </c>
      <c r="B7" s="2" t="s">
        <v>3685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3686</v>
      </c>
      <c r="B8" s="2" t="s">
        <v>3687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3688</v>
      </c>
      <c r="B9" s="2" t="s">
        <v>3689</v>
      </c>
      <c r="C9" s="2" t="s">
        <v>631</v>
      </c>
      <c r="D9" s="2">
        <v>32</v>
      </c>
      <c r="E9" s="2" t="s">
        <v>596</v>
      </c>
    </row>
    <row r="10" spans="1:5" ht="15.6" x14ac:dyDescent="0.3">
      <c r="A10" s="2" t="s">
        <v>3690</v>
      </c>
      <c r="B10" s="2" t="s">
        <v>3689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3691</v>
      </c>
      <c r="B11" s="2" t="s">
        <v>3692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3693</v>
      </c>
      <c r="B12" s="2" t="s">
        <v>3694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3695</v>
      </c>
      <c r="B13" s="2" t="s">
        <v>3696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3697</v>
      </c>
      <c r="B14" s="2" t="s">
        <v>3696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753</v>
      </c>
      <c r="B15" s="2" t="s">
        <v>3698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2971</v>
      </c>
      <c r="B16" s="2" t="s">
        <v>3681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2970</v>
      </c>
      <c r="B17" s="2" t="s">
        <v>848</v>
      </c>
      <c r="C17" s="2" t="s">
        <v>631</v>
      </c>
      <c r="D17" s="2">
        <v>10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345</v>
      </c>
      <c r="B1" s="4" t="s">
        <v>346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1044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2169</v>
      </c>
      <c r="B7" s="2" t="s">
        <v>2837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2172</v>
      </c>
      <c r="B8" s="2" t="s">
        <v>2839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2165</v>
      </c>
      <c r="B9" s="2" t="s">
        <v>2836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2175</v>
      </c>
      <c r="B10" s="2" t="s">
        <v>2176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2183</v>
      </c>
      <c r="B11" s="2" t="s">
        <v>2844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2171</v>
      </c>
      <c r="B12" s="2" t="s">
        <v>2838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3699</v>
      </c>
      <c r="B13" s="2" t="s">
        <v>3700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1990</v>
      </c>
      <c r="B14" s="2" t="s">
        <v>2328</v>
      </c>
      <c r="C14" s="2" t="s">
        <v>595</v>
      </c>
      <c r="D14" s="2">
        <v>6</v>
      </c>
      <c r="E14" s="2">
        <v>4</v>
      </c>
    </row>
    <row r="15" spans="1:5" ht="15.6" x14ac:dyDescent="0.3">
      <c r="A15" s="2" t="s">
        <v>687</v>
      </c>
      <c r="B15" s="2" t="s">
        <v>2327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709</v>
      </c>
      <c r="B16" s="2" t="s">
        <v>1996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1624</v>
      </c>
      <c r="B17" s="2" t="s">
        <v>3548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3015</v>
      </c>
      <c r="B18" s="2" t="s">
        <v>3016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347</v>
      </c>
      <c r="B1" s="4" t="s">
        <v>348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790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1686</v>
      </c>
      <c r="B7" s="2" t="s">
        <v>3701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349</v>
      </c>
      <c r="B1" s="4" t="s">
        <v>350</v>
      </c>
      <c r="C1" s="5" t="str">
        <f>HYPERLINK("#'目錄'!A1","回首頁")</f>
        <v>回首頁</v>
      </c>
    </row>
    <row r="2" spans="1:5" ht="15.6" x14ac:dyDescent="0.3">
      <c r="A2" s="2" t="s">
        <v>3702</v>
      </c>
      <c r="B2" s="2" t="s">
        <v>3703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3597</v>
      </c>
      <c r="B3" s="2" t="s">
        <v>3704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1989</v>
      </c>
      <c r="B7" s="2" t="s">
        <v>1357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1990</v>
      </c>
      <c r="B8" s="2" t="s">
        <v>2405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3705</v>
      </c>
      <c r="B9" s="2" t="s">
        <v>3706</v>
      </c>
      <c r="C9" s="2" t="s">
        <v>595</v>
      </c>
      <c r="D9" s="2">
        <v>6</v>
      </c>
      <c r="E9" s="2">
        <v>4</v>
      </c>
    </row>
    <row r="10" spans="1:5" ht="15.6" x14ac:dyDescent="0.3">
      <c r="A10" s="2" t="s">
        <v>1833</v>
      </c>
      <c r="B10" s="2" t="s">
        <v>3707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1828</v>
      </c>
      <c r="B11" s="2" t="s">
        <v>1829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351</v>
      </c>
      <c r="B1" s="4" t="s">
        <v>352</v>
      </c>
      <c r="C1" s="5" t="str">
        <f>HYPERLINK("#'目錄'!A1","回首頁")</f>
        <v>回首頁</v>
      </c>
    </row>
    <row r="2" spans="1:5" ht="15.6" x14ac:dyDescent="0.3">
      <c r="A2" s="2" t="s">
        <v>3702</v>
      </c>
      <c r="B2" s="2" t="s">
        <v>3703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3597</v>
      </c>
      <c r="B3" s="2" t="s">
        <v>3704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1989</v>
      </c>
      <c r="B7" s="2" t="s">
        <v>1357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1990</v>
      </c>
      <c r="B8" s="2" t="s">
        <v>2405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649</v>
      </c>
      <c r="B9" s="2" t="s">
        <v>1422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1" bestFit="1" customWidth="1" collapsed="1"/>
    <col min="10" max="10" width="17.75" bestFit="1" customWidth="1" collapsed="1"/>
  </cols>
  <sheetData>
    <row r="1" spans="1:11" ht="21.6" x14ac:dyDescent="0.3">
      <c r="A1" s="4" t="s">
        <v>32</v>
      </c>
      <c r="B1" s="4" t="s">
        <v>33</v>
      </c>
      <c r="C1" s="5" t="str">
        <f>HYPERLINK("#'目錄'!A1","回首頁")</f>
        <v>回首頁</v>
      </c>
    </row>
    <row r="2" spans="1:11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11" ht="15.6" x14ac:dyDescent="0.3">
      <c r="A3" s="2" t="s">
        <v>1363</v>
      </c>
      <c r="B3" s="2" t="s">
        <v>1364</v>
      </c>
      <c r="C3" s="2" t="s">
        <v>631</v>
      </c>
      <c r="D3" s="2">
        <v>1</v>
      </c>
      <c r="E3" s="2" t="s">
        <v>596</v>
      </c>
      <c r="G3" s="3" t="s">
        <v>1365</v>
      </c>
      <c r="H3" s="3" t="s">
        <v>1366</v>
      </c>
      <c r="I3" s="3" t="s">
        <v>1367</v>
      </c>
      <c r="J3" s="3" t="s">
        <v>1368</v>
      </c>
      <c r="K3" t="s">
        <v>600</v>
      </c>
    </row>
    <row r="4" spans="1:11" ht="15.6" x14ac:dyDescent="0.3">
      <c r="A4" s="2" t="s">
        <v>649</v>
      </c>
      <c r="B4" s="2" t="s">
        <v>600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W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24.625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5.375" bestFit="1" customWidth="1" collapsed="1"/>
    <col min="14" max="14" width="24.625" bestFit="1" customWidth="1" collapsed="1"/>
    <col min="15" max="15" width="17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375" bestFit="1" customWidth="1" collapsed="1"/>
    <col min="20" max="20" width="26.875" bestFit="1" customWidth="1" collapsed="1"/>
    <col min="21" max="21" width="21.25" bestFit="1" customWidth="1" collapsed="1"/>
    <col min="22" max="22" width="13.25" bestFit="1" customWidth="1" collapsed="1"/>
  </cols>
  <sheetData>
    <row r="1" spans="1:23" ht="43.2" x14ac:dyDescent="0.3">
      <c r="A1" s="4" t="s">
        <v>353</v>
      </c>
      <c r="B1" s="4" t="s">
        <v>354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  <c r="G2" s="3" t="s">
        <v>3708</v>
      </c>
      <c r="H2" s="3" t="s">
        <v>3709</v>
      </c>
      <c r="I2" s="3" t="s">
        <v>1286</v>
      </c>
      <c r="J2" s="3" t="s">
        <v>1287</v>
      </c>
      <c r="K2" t="s">
        <v>600</v>
      </c>
      <c r="M2" s="3" t="s">
        <v>3708</v>
      </c>
      <c r="N2" s="3" t="s">
        <v>3709</v>
      </c>
      <c r="O2" s="3" t="s">
        <v>599</v>
      </c>
      <c r="P2" s="3" t="s">
        <v>594</v>
      </c>
      <c r="Q2" t="s">
        <v>600</v>
      </c>
    </row>
    <row r="3" spans="1:23" ht="15.6" x14ac:dyDescent="0.3">
      <c r="A3" s="2" t="s">
        <v>939</v>
      </c>
      <c r="B3" s="2" t="s">
        <v>1049</v>
      </c>
      <c r="C3" s="2" t="s">
        <v>631</v>
      </c>
      <c r="D3" s="2">
        <v>12</v>
      </c>
      <c r="E3" s="2" t="s">
        <v>596</v>
      </c>
    </row>
    <row r="4" spans="1:23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  <c r="G4" s="3" t="s">
        <v>3708</v>
      </c>
      <c r="H4" s="3" t="s">
        <v>3709</v>
      </c>
      <c r="I4" s="3" t="s">
        <v>1286</v>
      </c>
      <c r="J4" s="3" t="s">
        <v>1287</v>
      </c>
      <c r="K4" t="s">
        <v>600</v>
      </c>
      <c r="M4" s="3" t="s">
        <v>3708</v>
      </c>
      <c r="N4" s="3" t="s">
        <v>3709</v>
      </c>
      <c r="O4" s="3" t="s">
        <v>608</v>
      </c>
      <c r="P4" s="3" t="s">
        <v>1131</v>
      </c>
      <c r="Q4" t="s">
        <v>600</v>
      </c>
    </row>
    <row r="5" spans="1:23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  <c r="G5" s="3" t="s">
        <v>3708</v>
      </c>
      <c r="H5" s="3" t="s">
        <v>3709</v>
      </c>
      <c r="I5" s="3" t="s">
        <v>1286</v>
      </c>
      <c r="J5" s="3" t="s">
        <v>1287</v>
      </c>
      <c r="K5" t="s">
        <v>600</v>
      </c>
      <c r="M5" s="3" t="s">
        <v>3708</v>
      </c>
      <c r="N5" s="3" t="s">
        <v>3709</v>
      </c>
      <c r="O5" s="3" t="s">
        <v>1352</v>
      </c>
      <c r="P5" s="3" t="s">
        <v>1351</v>
      </c>
      <c r="Q5" t="s">
        <v>600</v>
      </c>
    </row>
    <row r="6" spans="1:23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  <c r="G6" s="3" t="s">
        <v>3708</v>
      </c>
      <c r="H6" s="3" t="s">
        <v>3709</v>
      </c>
      <c r="I6" s="3" t="s">
        <v>1286</v>
      </c>
      <c r="J6" s="3" t="s">
        <v>1287</v>
      </c>
      <c r="K6" t="s">
        <v>600</v>
      </c>
      <c r="M6" s="3" t="s">
        <v>3708</v>
      </c>
      <c r="N6" s="3" t="s">
        <v>3709</v>
      </c>
      <c r="O6" s="3" t="s">
        <v>1288</v>
      </c>
      <c r="P6" s="3" t="s">
        <v>1289</v>
      </c>
      <c r="Q6" t="s">
        <v>600</v>
      </c>
      <c r="S6" s="3" t="s">
        <v>3708</v>
      </c>
      <c r="T6" s="3" t="s">
        <v>3709</v>
      </c>
      <c r="U6" s="3" t="s">
        <v>2225</v>
      </c>
      <c r="V6" s="3" t="s">
        <v>2962</v>
      </c>
      <c r="W6" t="s">
        <v>600</v>
      </c>
    </row>
    <row r="7" spans="1:23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23" ht="15.6" x14ac:dyDescent="0.3">
      <c r="A8" s="2" t="s">
        <v>1295</v>
      </c>
      <c r="B8" s="2" t="s">
        <v>2817</v>
      </c>
      <c r="C8" s="2" t="s">
        <v>631</v>
      </c>
      <c r="D8" s="2">
        <v>1</v>
      </c>
      <c r="E8" s="2" t="s">
        <v>596</v>
      </c>
      <c r="G8" s="3" t="s">
        <v>3708</v>
      </c>
      <c r="H8" s="3" t="s">
        <v>3709</v>
      </c>
      <c r="I8" s="3" t="s">
        <v>1286</v>
      </c>
      <c r="J8" s="3" t="s">
        <v>1287</v>
      </c>
      <c r="K8" t="s">
        <v>600</v>
      </c>
      <c r="M8" s="3" t="s">
        <v>3708</v>
      </c>
      <c r="N8" s="3" t="s">
        <v>3709</v>
      </c>
      <c r="O8" s="3" t="s">
        <v>1297</v>
      </c>
      <c r="P8" s="3" t="s">
        <v>1296</v>
      </c>
      <c r="Q8" t="s">
        <v>600</v>
      </c>
      <c r="S8" s="3" t="s">
        <v>1284</v>
      </c>
      <c r="T8" s="3" t="s">
        <v>1285</v>
      </c>
      <c r="U8" s="3" t="s">
        <v>1297</v>
      </c>
      <c r="V8" s="3" t="s">
        <v>1296</v>
      </c>
      <c r="W8" t="s">
        <v>600</v>
      </c>
    </row>
    <row r="9" spans="1:23" ht="15.6" x14ac:dyDescent="0.3">
      <c r="A9" s="2" t="s">
        <v>2311</v>
      </c>
      <c r="B9" s="2" t="s">
        <v>1056</v>
      </c>
      <c r="C9" s="2" t="s">
        <v>631</v>
      </c>
      <c r="D9" s="2">
        <v>6</v>
      </c>
      <c r="E9" s="2" t="s">
        <v>596</v>
      </c>
      <c r="G9" s="3" t="s">
        <v>3708</v>
      </c>
      <c r="H9" s="3" t="s">
        <v>3709</v>
      </c>
      <c r="I9" s="3" t="s">
        <v>3710</v>
      </c>
      <c r="J9" s="3" t="s">
        <v>3711</v>
      </c>
      <c r="K9" t="s">
        <v>600</v>
      </c>
    </row>
    <row r="10" spans="1:23" ht="15.6" x14ac:dyDescent="0.3">
      <c r="A10" s="2" t="s">
        <v>1409</v>
      </c>
      <c r="B10" s="2" t="s">
        <v>1810</v>
      </c>
      <c r="C10" s="2" t="s">
        <v>595</v>
      </c>
      <c r="D10" s="2">
        <v>6</v>
      </c>
      <c r="E10" s="2" t="s">
        <v>596</v>
      </c>
      <c r="G10" s="3" t="s">
        <v>3708</v>
      </c>
      <c r="H10" s="3" t="s">
        <v>3709</v>
      </c>
      <c r="I10" s="3" t="s">
        <v>3712</v>
      </c>
      <c r="J10" s="3" t="s">
        <v>3713</v>
      </c>
      <c r="K10" t="s">
        <v>600</v>
      </c>
      <c r="M10" s="3" t="s">
        <v>3708</v>
      </c>
      <c r="N10" s="3" t="s">
        <v>3709</v>
      </c>
      <c r="O10" s="3" t="s">
        <v>3714</v>
      </c>
      <c r="P10" s="3" t="s">
        <v>3715</v>
      </c>
      <c r="Q10" s="3" t="s">
        <v>605</v>
      </c>
    </row>
    <row r="11" spans="1:23" ht="15.6" x14ac:dyDescent="0.3">
      <c r="A11" s="2" t="s">
        <v>951</v>
      </c>
      <c r="B11" s="2" t="s">
        <v>1054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3716</v>
      </c>
      <c r="B12" s="2" t="s">
        <v>3717</v>
      </c>
      <c r="C12" s="2" t="s">
        <v>595</v>
      </c>
      <c r="D12" s="2">
        <v>3</v>
      </c>
      <c r="E12" s="2">
        <v>1</v>
      </c>
    </row>
    <row r="13" spans="1:23" ht="15.6" x14ac:dyDescent="0.3">
      <c r="A13" s="2" t="s">
        <v>649</v>
      </c>
      <c r="B13" s="2" t="s">
        <v>1827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Q2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4.625" bestFit="1" customWidth="1" collapsed="1"/>
    <col min="9" max="9" width="19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4.625" bestFit="1" customWidth="1" collapsed="1"/>
    <col min="15" max="15" width="15.2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355</v>
      </c>
      <c r="B1" s="4" t="s">
        <v>356</v>
      </c>
      <c r="C1" s="5" t="str">
        <f>HYPERLINK("#'目錄'!A1","回首頁")</f>
        <v>回首頁</v>
      </c>
    </row>
    <row r="2" spans="1:17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  <c r="G2" s="3" t="s">
        <v>3718</v>
      </c>
      <c r="H2" s="3" t="s">
        <v>3719</v>
      </c>
      <c r="I2" s="3" t="s">
        <v>3712</v>
      </c>
      <c r="J2" s="3" t="s">
        <v>1589</v>
      </c>
      <c r="K2" t="s">
        <v>600</v>
      </c>
    </row>
    <row r="3" spans="1:17" ht="15.6" x14ac:dyDescent="0.3">
      <c r="A3" s="2" t="s">
        <v>2311</v>
      </c>
      <c r="B3" s="2" t="s">
        <v>1056</v>
      </c>
      <c r="C3" s="2" t="s">
        <v>631</v>
      </c>
      <c r="D3" s="2">
        <v>6</v>
      </c>
      <c r="E3" s="2" t="s">
        <v>596</v>
      </c>
      <c r="G3" s="3" t="s">
        <v>3718</v>
      </c>
      <c r="H3" s="3" t="s">
        <v>3719</v>
      </c>
      <c r="I3" s="3" t="s">
        <v>961</v>
      </c>
      <c r="J3" s="3" t="s">
        <v>960</v>
      </c>
      <c r="K3" t="s">
        <v>600</v>
      </c>
    </row>
    <row r="4" spans="1:17" ht="15.6" x14ac:dyDescent="0.3">
      <c r="A4" s="2" t="s">
        <v>761</v>
      </c>
      <c r="B4" s="2" t="s">
        <v>3556</v>
      </c>
      <c r="C4" s="2" t="s">
        <v>631</v>
      </c>
      <c r="D4" s="2">
        <v>12</v>
      </c>
      <c r="E4" s="2" t="s">
        <v>596</v>
      </c>
      <c r="G4" s="3" t="s">
        <v>3718</v>
      </c>
      <c r="H4" s="3" t="s">
        <v>3719</v>
      </c>
      <c r="I4" s="3" t="s">
        <v>3720</v>
      </c>
      <c r="J4" s="3" t="s">
        <v>2451</v>
      </c>
      <c r="K4" t="s">
        <v>600</v>
      </c>
    </row>
    <row r="5" spans="1:17" ht="15.6" x14ac:dyDescent="0.3">
      <c r="A5" s="2" t="s">
        <v>2434</v>
      </c>
      <c r="B5" s="2" t="s">
        <v>3017</v>
      </c>
      <c r="C5" s="2" t="s">
        <v>631</v>
      </c>
      <c r="D5" s="2">
        <v>6</v>
      </c>
      <c r="E5" s="2" t="s">
        <v>596</v>
      </c>
      <c r="G5" s="3" t="s">
        <v>3718</v>
      </c>
      <c r="H5" s="3" t="s">
        <v>3719</v>
      </c>
      <c r="I5" s="3" t="s">
        <v>1583</v>
      </c>
      <c r="J5" s="3" t="s">
        <v>3721</v>
      </c>
      <c r="K5" t="s">
        <v>600</v>
      </c>
      <c r="M5" s="3" t="s">
        <v>3718</v>
      </c>
      <c r="N5" s="3" t="s">
        <v>3719</v>
      </c>
      <c r="O5" s="3" t="s">
        <v>3722</v>
      </c>
      <c r="P5" s="3" t="s">
        <v>3723</v>
      </c>
      <c r="Q5" s="3" t="s">
        <v>605</v>
      </c>
    </row>
    <row r="6" spans="1:17" ht="15.6" x14ac:dyDescent="0.3">
      <c r="A6" s="2" t="s">
        <v>2448</v>
      </c>
      <c r="B6" s="2" t="s">
        <v>2544</v>
      </c>
      <c r="C6" s="2" t="s">
        <v>631</v>
      </c>
      <c r="D6" s="2">
        <v>12</v>
      </c>
      <c r="E6" s="2" t="s">
        <v>596</v>
      </c>
    </row>
    <row r="7" spans="1:17" ht="15.6" x14ac:dyDescent="0.3">
      <c r="A7" s="2" t="s">
        <v>2445</v>
      </c>
      <c r="B7" s="2" t="s">
        <v>3624</v>
      </c>
      <c r="C7" s="2" t="s">
        <v>631</v>
      </c>
      <c r="D7" s="2">
        <v>12</v>
      </c>
      <c r="E7" s="2" t="s">
        <v>596</v>
      </c>
      <c r="G7" s="3" t="s">
        <v>3718</v>
      </c>
      <c r="H7" s="3" t="s">
        <v>3719</v>
      </c>
      <c r="I7" s="3" t="s">
        <v>2447</v>
      </c>
      <c r="J7" s="3" t="s">
        <v>2446</v>
      </c>
      <c r="K7" t="s">
        <v>600</v>
      </c>
    </row>
    <row r="8" spans="1:17" ht="15.6" x14ac:dyDescent="0.3">
      <c r="A8" s="2" t="s">
        <v>3724</v>
      </c>
      <c r="B8" s="2" t="s">
        <v>3725</v>
      </c>
      <c r="C8" s="2" t="s">
        <v>595</v>
      </c>
      <c r="D8" s="2">
        <v>11</v>
      </c>
      <c r="E8" s="2" t="s">
        <v>596</v>
      </c>
      <c r="G8" s="3" t="s">
        <v>3718</v>
      </c>
      <c r="H8" s="3" t="s">
        <v>3719</v>
      </c>
      <c r="I8" s="3" t="s">
        <v>2464</v>
      </c>
      <c r="J8" s="3" t="s">
        <v>2463</v>
      </c>
      <c r="K8" t="s">
        <v>600</v>
      </c>
    </row>
    <row r="9" spans="1:17" ht="15.6" x14ac:dyDescent="0.3">
      <c r="A9" s="2" t="s">
        <v>2474</v>
      </c>
      <c r="B9" s="2" t="s">
        <v>2475</v>
      </c>
      <c r="C9" s="2" t="s">
        <v>595</v>
      </c>
      <c r="D9" s="2">
        <v>11</v>
      </c>
      <c r="E9" s="2" t="s">
        <v>596</v>
      </c>
      <c r="G9" s="3" t="s">
        <v>3718</v>
      </c>
      <c r="H9" s="3" t="s">
        <v>3719</v>
      </c>
      <c r="I9" s="3" t="s">
        <v>3726</v>
      </c>
      <c r="J9" s="3" t="s">
        <v>2475</v>
      </c>
      <c r="K9" t="s">
        <v>600</v>
      </c>
    </row>
    <row r="10" spans="1:17" ht="15.6" x14ac:dyDescent="0.3">
      <c r="A10" s="2" t="s">
        <v>3716</v>
      </c>
      <c r="B10" s="2" t="s">
        <v>3717</v>
      </c>
      <c r="C10" s="2" t="s">
        <v>595</v>
      </c>
      <c r="D10" s="2">
        <v>3</v>
      </c>
      <c r="E10" s="2">
        <v>1</v>
      </c>
    </row>
    <row r="11" spans="1:17" ht="15.6" x14ac:dyDescent="0.3">
      <c r="A11" s="2" t="s">
        <v>3727</v>
      </c>
      <c r="B11" s="2" t="s">
        <v>3728</v>
      </c>
      <c r="C11" s="2" t="s">
        <v>595</v>
      </c>
      <c r="D11" s="2">
        <v>9</v>
      </c>
      <c r="E11" s="2" t="s">
        <v>596</v>
      </c>
    </row>
    <row r="12" spans="1:17" ht="15.6" x14ac:dyDescent="0.3">
      <c r="A12" s="2" t="s">
        <v>3729</v>
      </c>
      <c r="B12" s="2" t="s">
        <v>3730</v>
      </c>
      <c r="C12" s="2" t="s">
        <v>595</v>
      </c>
      <c r="D12" s="2">
        <v>3</v>
      </c>
      <c r="E12" s="2">
        <v>1</v>
      </c>
    </row>
    <row r="13" spans="1:17" ht="15.6" x14ac:dyDescent="0.3">
      <c r="A13" s="2" t="s">
        <v>3731</v>
      </c>
      <c r="B13" s="2" t="s">
        <v>3732</v>
      </c>
      <c r="C13" s="2" t="s">
        <v>595</v>
      </c>
      <c r="D13" s="2">
        <v>9</v>
      </c>
      <c r="E13" s="2" t="s">
        <v>596</v>
      </c>
    </row>
    <row r="14" spans="1:17" ht="15.6" x14ac:dyDescent="0.3">
      <c r="A14" s="2" t="s">
        <v>3733</v>
      </c>
      <c r="B14" s="2" t="s">
        <v>3734</v>
      </c>
      <c r="C14" s="2" t="s">
        <v>595</v>
      </c>
      <c r="D14" s="2">
        <v>3</v>
      </c>
      <c r="E14" s="2">
        <v>1</v>
      </c>
    </row>
    <row r="15" spans="1:17" ht="15.6" x14ac:dyDescent="0.3">
      <c r="A15" s="2" t="s">
        <v>3735</v>
      </c>
      <c r="B15" s="2" t="s">
        <v>3736</v>
      </c>
      <c r="C15" s="2" t="s">
        <v>595</v>
      </c>
      <c r="D15" s="2">
        <v>9</v>
      </c>
      <c r="E15" s="2" t="s">
        <v>596</v>
      </c>
    </row>
    <row r="16" spans="1:17" ht="15.6" x14ac:dyDescent="0.3">
      <c r="A16" s="2" t="s">
        <v>2430</v>
      </c>
      <c r="B16" s="2" t="s">
        <v>3737</v>
      </c>
      <c r="C16" s="2" t="s">
        <v>595</v>
      </c>
      <c r="D16" s="2">
        <v>8</v>
      </c>
      <c r="E16" s="2" t="s">
        <v>596</v>
      </c>
    </row>
    <row r="17" spans="1:17" ht="15.6" x14ac:dyDescent="0.3">
      <c r="A17" s="2" t="s">
        <v>2439</v>
      </c>
      <c r="B17" s="2" t="s">
        <v>3622</v>
      </c>
      <c r="C17" s="2" t="s">
        <v>631</v>
      </c>
      <c r="D17" s="2">
        <v>6</v>
      </c>
      <c r="E17" s="2" t="s">
        <v>596</v>
      </c>
      <c r="G17" s="3" t="s">
        <v>3708</v>
      </c>
      <c r="H17" s="3" t="s">
        <v>3709</v>
      </c>
      <c r="I17" s="3" t="s">
        <v>2441</v>
      </c>
      <c r="J17" s="3" t="s">
        <v>2440</v>
      </c>
      <c r="K17" t="s">
        <v>600</v>
      </c>
      <c r="M17" s="3" t="s">
        <v>3718</v>
      </c>
      <c r="N17" s="3" t="s">
        <v>3719</v>
      </c>
      <c r="O17" s="3" t="s">
        <v>2441</v>
      </c>
      <c r="P17" s="3" t="s">
        <v>2440</v>
      </c>
      <c r="Q17" t="s">
        <v>600</v>
      </c>
    </row>
    <row r="18" spans="1:17" ht="15.6" x14ac:dyDescent="0.3">
      <c r="A18" s="2" t="s">
        <v>1378</v>
      </c>
      <c r="B18" s="2" t="s">
        <v>3738</v>
      </c>
      <c r="C18" s="2" t="s">
        <v>595</v>
      </c>
      <c r="D18" s="2">
        <v>2</v>
      </c>
      <c r="E18" s="2" t="s">
        <v>596</v>
      </c>
    </row>
    <row r="19" spans="1:17" ht="15.6" x14ac:dyDescent="0.3">
      <c r="A19" s="2" t="s">
        <v>3739</v>
      </c>
      <c r="B19" s="2" t="s">
        <v>3740</v>
      </c>
      <c r="C19" s="2" t="s">
        <v>631</v>
      </c>
      <c r="D19" s="2">
        <v>8</v>
      </c>
      <c r="E19" s="2" t="s">
        <v>596</v>
      </c>
    </row>
    <row r="20" spans="1:17" ht="15.6" x14ac:dyDescent="0.3">
      <c r="A20" s="2" t="s">
        <v>649</v>
      </c>
      <c r="B20" s="2" t="s">
        <v>1827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357</v>
      </c>
      <c r="B1" s="4" t="s">
        <v>358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2311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3556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2434</v>
      </c>
      <c r="B5" s="2" t="s">
        <v>3017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2448</v>
      </c>
      <c r="B6" s="2" t="s">
        <v>2544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2445</v>
      </c>
      <c r="B7" s="2" t="s">
        <v>3624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3724</v>
      </c>
      <c r="B8" s="2" t="s">
        <v>3725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3716</v>
      </c>
      <c r="B9" s="2" t="s">
        <v>3717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3727</v>
      </c>
      <c r="B10" s="2" t="s">
        <v>3728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3729</v>
      </c>
      <c r="B11" s="2" t="s">
        <v>3730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3731</v>
      </c>
      <c r="B12" s="2" t="s">
        <v>3732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3733</v>
      </c>
      <c r="B13" s="2" t="s">
        <v>3734</v>
      </c>
      <c r="C13" s="2" t="s">
        <v>595</v>
      </c>
      <c r="D13" s="2">
        <v>3</v>
      </c>
      <c r="E13" s="2">
        <v>1</v>
      </c>
    </row>
    <row r="14" spans="1:5" ht="15.6" x14ac:dyDescent="0.3">
      <c r="A14" s="2" t="s">
        <v>3735</v>
      </c>
      <c r="B14" s="2" t="s">
        <v>3736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2430</v>
      </c>
      <c r="B15" s="2" t="s">
        <v>3737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2439</v>
      </c>
      <c r="B16" s="2" t="s">
        <v>3622</v>
      </c>
      <c r="C16" s="2" t="s">
        <v>631</v>
      </c>
      <c r="D16" s="2">
        <v>6</v>
      </c>
      <c r="E16" s="2" t="s">
        <v>596</v>
      </c>
    </row>
    <row r="17" spans="1:5" ht="15.6" x14ac:dyDescent="0.3">
      <c r="A17" s="2" t="s">
        <v>3739</v>
      </c>
      <c r="B17" s="2" t="s">
        <v>3740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649</v>
      </c>
      <c r="B18" s="2" t="s">
        <v>1827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359</v>
      </c>
      <c r="B1" s="4" t="s">
        <v>360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2434</v>
      </c>
      <c r="B3" s="2" t="s">
        <v>3017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3741</v>
      </c>
      <c r="B4" s="2" t="s">
        <v>3742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3743</v>
      </c>
      <c r="B5" s="2" t="s">
        <v>3744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3745</v>
      </c>
      <c r="B6" s="2" t="s">
        <v>3746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3747</v>
      </c>
      <c r="B7" s="2" t="s">
        <v>3748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2430</v>
      </c>
      <c r="B8" s="2" t="s">
        <v>3737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3749</v>
      </c>
      <c r="B9" s="2" t="s">
        <v>3750</v>
      </c>
      <c r="C9" s="2" t="s">
        <v>595</v>
      </c>
      <c r="D9" s="2">
        <v>4</v>
      </c>
      <c r="E9" s="2">
        <v>1</v>
      </c>
    </row>
    <row r="10" spans="1:5" ht="15.6" x14ac:dyDescent="0.3">
      <c r="A10" s="2" t="s">
        <v>649</v>
      </c>
      <c r="B10" s="2" t="s">
        <v>1827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4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361</v>
      </c>
      <c r="B1" s="4" t="s">
        <v>362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2434</v>
      </c>
      <c r="B3" s="2" t="s">
        <v>3017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3741</v>
      </c>
      <c r="B4" s="2" t="s">
        <v>3742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3743</v>
      </c>
      <c r="B5" s="2" t="s">
        <v>3744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3745</v>
      </c>
      <c r="B6" s="2" t="s">
        <v>3746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3747</v>
      </c>
      <c r="B7" s="2" t="s">
        <v>3748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2430</v>
      </c>
      <c r="B8" s="2" t="s">
        <v>3737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1827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E21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363</v>
      </c>
      <c r="B1" s="4" t="s">
        <v>364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2311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3556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2434</v>
      </c>
      <c r="B5" s="2" t="s">
        <v>3017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2448</v>
      </c>
      <c r="B6" s="2" t="s">
        <v>2544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3724</v>
      </c>
      <c r="B7" s="2" t="s">
        <v>3725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2474</v>
      </c>
      <c r="B8" s="2" t="s">
        <v>2475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3716</v>
      </c>
      <c r="B9" s="2" t="s">
        <v>3717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3727</v>
      </c>
      <c r="B10" s="2" t="s">
        <v>3728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3729</v>
      </c>
      <c r="B11" s="2" t="s">
        <v>3730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3731</v>
      </c>
      <c r="B12" s="2" t="s">
        <v>3732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3751</v>
      </c>
      <c r="B13" s="2" t="s">
        <v>3752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3753</v>
      </c>
      <c r="B14" s="2" t="s">
        <v>3754</v>
      </c>
      <c r="C14" s="2" t="s">
        <v>595</v>
      </c>
      <c r="D14" s="2">
        <v>3</v>
      </c>
      <c r="E14" s="2" t="s">
        <v>596</v>
      </c>
    </row>
    <row r="15" spans="1:5" ht="15.6" x14ac:dyDescent="0.3">
      <c r="A15" s="2" t="s">
        <v>3755</v>
      </c>
      <c r="B15" s="2" t="s">
        <v>3756</v>
      </c>
      <c r="C15" s="2" t="s">
        <v>595</v>
      </c>
      <c r="D15" s="2">
        <v>3</v>
      </c>
      <c r="E15" s="2" t="s">
        <v>596</v>
      </c>
    </row>
    <row r="16" spans="1:5" ht="15.6" x14ac:dyDescent="0.3">
      <c r="A16" s="2" t="s">
        <v>3757</v>
      </c>
      <c r="B16" s="2" t="s">
        <v>3758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2430</v>
      </c>
      <c r="B17" s="2" t="s">
        <v>3737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1378</v>
      </c>
      <c r="B18" s="2" t="s">
        <v>3738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2469</v>
      </c>
      <c r="B19" s="2" t="s">
        <v>3759</v>
      </c>
      <c r="C19" s="2" t="s">
        <v>595</v>
      </c>
      <c r="D19" s="2">
        <v>6</v>
      </c>
      <c r="E19" s="2">
        <v>2</v>
      </c>
    </row>
    <row r="20" spans="1:5" ht="15.6" x14ac:dyDescent="0.3">
      <c r="A20" s="2" t="s">
        <v>3739</v>
      </c>
      <c r="B20" s="2" t="s">
        <v>3740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649</v>
      </c>
      <c r="B21" s="2" t="s">
        <v>1827</v>
      </c>
      <c r="C21" s="2" t="s">
        <v>595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E4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365</v>
      </c>
      <c r="B1" s="4" t="s">
        <v>366</v>
      </c>
      <c r="C1" s="5" t="str">
        <f>HYPERLINK("#'目錄'!A1","回首頁")</f>
        <v>回首頁</v>
      </c>
    </row>
    <row r="2" spans="1:5" ht="15.6" x14ac:dyDescent="0.3">
      <c r="A2" s="2" t="s">
        <v>3760</v>
      </c>
      <c r="B2" s="2" t="s">
        <v>3761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3762</v>
      </c>
      <c r="B3" s="2" t="s">
        <v>3763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845</v>
      </c>
      <c r="B4" s="2" t="s">
        <v>3764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3765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3766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1350</v>
      </c>
      <c r="B7" s="2" t="s">
        <v>3767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2853</v>
      </c>
      <c r="B8" s="2" t="s">
        <v>3768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1008</v>
      </c>
      <c r="B9" s="2" t="s">
        <v>3769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3770</v>
      </c>
      <c r="B10" s="2" t="s">
        <v>3771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3772</v>
      </c>
      <c r="B11" s="2" t="s">
        <v>3773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3774</v>
      </c>
      <c r="B12" s="2" t="s">
        <v>3775</v>
      </c>
      <c r="C12" s="2" t="s">
        <v>595</v>
      </c>
      <c r="D12" s="2">
        <v>10</v>
      </c>
      <c r="E12" s="2" t="s">
        <v>596</v>
      </c>
    </row>
    <row r="13" spans="1:5" ht="15.6" x14ac:dyDescent="0.3">
      <c r="A13" s="2" t="s">
        <v>3776</v>
      </c>
      <c r="B13" s="2" t="s">
        <v>3773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3777</v>
      </c>
      <c r="B14" s="2" t="s">
        <v>3778</v>
      </c>
      <c r="C14" s="2" t="s">
        <v>595</v>
      </c>
      <c r="D14" s="2">
        <v>10</v>
      </c>
      <c r="E14" s="2" t="s">
        <v>596</v>
      </c>
    </row>
    <row r="15" spans="1:5" ht="15.6" x14ac:dyDescent="0.3">
      <c r="A15" s="2" t="s">
        <v>3779</v>
      </c>
      <c r="B15" s="2" t="s">
        <v>3780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3781</v>
      </c>
      <c r="B16" s="2" t="s">
        <v>3782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3783</v>
      </c>
      <c r="B17" s="2" t="s">
        <v>3784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3785</v>
      </c>
      <c r="B18" s="2" t="s">
        <v>3786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1002</v>
      </c>
      <c r="B19" s="2" t="s">
        <v>1070</v>
      </c>
      <c r="C19" s="2" t="s">
        <v>631</v>
      </c>
      <c r="D19" s="2">
        <v>6</v>
      </c>
      <c r="E19" s="2" t="s">
        <v>596</v>
      </c>
    </row>
    <row r="20" spans="1:5" ht="15.6" x14ac:dyDescent="0.3">
      <c r="A20" s="2" t="s">
        <v>3787</v>
      </c>
      <c r="B20" s="2" t="s">
        <v>1070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3788</v>
      </c>
      <c r="B21" s="2" t="s">
        <v>3789</v>
      </c>
      <c r="C21" s="2" t="s">
        <v>631</v>
      </c>
      <c r="D21" s="2">
        <v>1</v>
      </c>
      <c r="E21" s="2" t="s">
        <v>596</v>
      </c>
    </row>
    <row r="22" spans="1:5" ht="15.6" x14ac:dyDescent="0.3">
      <c r="A22" s="2" t="s">
        <v>3790</v>
      </c>
      <c r="B22" s="2" t="s">
        <v>3791</v>
      </c>
      <c r="C22" s="2" t="s">
        <v>595</v>
      </c>
      <c r="D22" s="2">
        <v>3</v>
      </c>
      <c r="E22" s="2">
        <v>1</v>
      </c>
    </row>
    <row r="23" spans="1:5" ht="15.6" x14ac:dyDescent="0.3">
      <c r="A23" s="2" t="s">
        <v>3792</v>
      </c>
      <c r="B23" s="2" t="s">
        <v>3793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3794</v>
      </c>
      <c r="B24" s="2" t="s">
        <v>3795</v>
      </c>
      <c r="C24" s="2" t="s">
        <v>595</v>
      </c>
      <c r="D24" s="2">
        <v>9</v>
      </c>
      <c r="E24" s="2" t="s">
        <v>596</v>
      </c>
    </row>
    <row r="25" spans="1:5" ht="15.6" x14ac:dyDescent="0.3">
      <c r="A25" s="2" t="s">
        <v>3796</v>
      </c>
      <c r="B25" s="2" t="s">
        <v>3797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3798</v>
      </c>
      <c r="B26" s="2" t="s">
        <v>3789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3799</v>
      </c>
      <c r="B27" s="2" t="s">
        <v>2478</v>
      </c>
      <c r="C27" s="2" t="s">
        <v>595</v>
      </c>
      <c r="D27" s="2">
        <v>4</v>
      </c>
      <c r="E27" s="2" t="s">
        <v>596</v>
      </c>
    </row>
    <row r="28" spans="1:5" ht="15.6" x14ac:dyDescent="0.3">
      <c r="A28" s="2" t="s">
        <v>3800</v>
      </c>
      <c r="B28" s="2" t="s">
        <v>3793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3801</v>
      </c>
      <c r="B29" s="2" t="s">
        <v>2480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3802</v>
      </c>
      <c r="B30" s="2" t="s">
        <v>3017</v>
      </c>
      <c r="C30" s="2" t="s">
        <v>631</v>
      </c>
      <c r="D30" s="2">
        <v>6</v>
      </c>
      <c r="E30" s="2" t="s">
        <v>596</v>
      </c>
    </row>
    <row r="31" spans="1:5" ht="15.6" x14ac:dyDescent="0.3">
      <c r="A31" s="2" t="s">
        <v>3803</v>
      </c>
      <c r="B31" s="2" t="s">
        <v>3623</v>
      </c>
      <c r="C31" s="2" t="s">
        <v>631</v>
      </c>
      <c r="D31" s="2">
        <v>6</v>
      </c>
      <c r="E31" s="2" t="s">
        <v>596</v>
      </c>
    </row>
    <row r="32" spans="1:5" ht="15.6" x14ac:dyDescent="0.3">
      <c r="A32" s="2" t="s">
        <v>3804</v>
      </c>
      <c r="B32" s="2" t="s">
        <v>3622</v>
      </c>
      <c r="C32" s="2" t="s">
        <v>631</v>
      </c>
      <c r="D32" s="2">
        <v>6</v>
      </c>
      <c r="E32" s="2" t="s">
        <v>596</v>
      </c>
    </row>
    <row r="33" spans="1:5" ht="15.6" x14ac:dyDescent="0.3">
      <c r="A33" s="2" t="s">
        <v>3805</v>
      </c>
      <c r="B33" s="2" t="s">
        <v>2817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3806</v>
      </c>
      <c r="B34" s="2" t="s">
        <v>3807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640</v>
      </c>
      <c r="B35" s="2" t="s">
        <v>641</v>
      </c>
      <c r="C35" s="2" t="s">
        <v>595</v>
      </c>
      <c r="D35" s="2">
        <v>4</v>
      </c>
      <c r="E35" s="2" t="s">
        <v>596</v>
      </c>
    </row>
    <row r="36" spans="1:5" ht="15.6" x14ac:dyDescent="0.3">
      <c r="A36" s="2" t="s">
        <v>667</v>
      </c>
      <c r="B36" s="2" t="s">
        <v>668</v>
      </c>
      <c r="C36" s="2" t="s">
        <v>595</v>
      </c>
      <c r="D36" s="2">
        <v>14</v>
      </c>
      <c r="E36" s="2" t="s">
        <v>596</v>
      </c>
    </row>
    <row r="37" spans="1:5" ht="15.6" x14ac:dyDescent="0.3">
      <c r="A37" s="2" t="s">
        <v>644</v>
      </c>
      <c r="B37" s="2" t="s">
        <v>645</v>
      </c>
      <c r="C37" s="2" t="s">
        <v>595</v>
      </c>
      <c r="D37" s="2">
        <v>4</v>
      </c>
      <c r="E37" s="2" t="s">
        <v>596</v>
      </c>
    </row>
    <row r="38" spans="1:5" ht="15.6" x14ac:dyDescent="0.3">
      <c r="A38" s="2" t="s">
        <v>646</v>
      </c>
      <c r="B38" s="2" t="s">
        <v>670</v>
      </c>
      <c r="C38" s="2" t="s">
        <v>595</v>
      </c>
      <c r="D38" s="2">
        <v>14</v>
      </c>
      <c r="E38" s="2" t="s">
        <v>596</v>
      </c>
    </row>
    <row r="39" spans="1:5" ht="15.6" x14ac:dyDescent="0.3">
      <c r="A39" s="2" t="s">
        <v>3130</v>
      </c>
      <c r="B39" s="2" t="s">
        <v>3808</v>
      </c>
      <c r="C39" s="2" t="s">
        <v>631</v>
      </c>
      <c r="D39" s="2">
        <v>7</v>
      </c>
      <c r="E39" s="2" t="s">
        <v>596</v>
      </c>
    </row>
    <row r="40" spans="1:5" ht="15.6" x14ac:dyDescent="0.3">
      <c r="A40" s="2" t="s">
        <v>770</v>
      </c>
      <c r="B40" s="2" t="s">
        <v>3809</v>
      </c>
      <c r="C40" s="2" t="s">
        <v>595</v>
      </c>
      <c r="D40" s="2">
        <v>14</v>
      </c>
      <c r="E40" s="2" t="s">
        <v>596</v>
      </c>
    </row>
    <row r="41" spans="1:5" ht="15.6" x14ac:dyDescent="0.3">
      <c r="A41" s="2" t="s">
        <v>649</v>
      </c>
      <c r="B41" s="2" t="s">
        <v>671</v>
      </c>
      <c r="C41" s="2" t="s">
        <v>595</v>
      </c>
      <c r="D41" s="2">
        <v>7</v>
      </c>
      <c r="E41" s="2" t="s">
        <v>596</v>
      </c>
    </row>
  </sheetData>
  <phoneticPr fontId="5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367</v>
      </c>
      <c r="B1" s="4" t="s">
        <v>368</v>
      </c>
      <c r="C1" s="5" t="str">
        <f>HYPERLINK("#'目錄'!A1","回首頁")</f>
        <v>回首頁</v>
      </c>
    </row>
    <row r="2" spans="1:5" ht="15.6" x14ac:dyDescent="0.3">
      <c r="A2" s="2" t="s">
        <v>3810</v>
      </c>
      <c r="B2" s="2" t="s">
        <v>3811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3812</v>
      </c>
      <c r="B3" s="2" t="s">
        <v>3813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3814</v>
      </c>
      <c r="B4" s="2" t="s">
        <v>3815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3816</v>
      </c>
      <c r="B5" s="2" t="s">
        <v>3817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3818</v>
      </c>
      <c r="B6" s="2" t="s">
        <v>3819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3820</v>
      </c>
      <c r="B7" s="2" t="s">
        <v>3821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369</v>
      </c>
      <c r="B1" s="4" t="s">
        <v>370</v>
      </c>
      <c r="C1" s="5" t="str">
        <f>HYPERLINK("#'目錄'!A1","回首頁")</f>
        <v>回首頁</v>
      </c>
    </row>
    <row r="2" spans="1:5" ht="15.6" x14ac:dyDescent="0.3">
      <c r="A2" s="2" t="s">
        <v>3810</v>
      </c>
      <c r="B2" s="2" t="s">
        <v>3811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3812</v>
      </c>
      <c r="B3" s="2" t="s">
        <v>3813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3814</v>
      </c>
      <c r="B4" s="2" t="s">
        <v>3815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3816</v>
      </c>
      <c r="B5" s="2" t="s">
        <v>3817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3818</v>
      </c>
      <c r="B6" s="2" t="s">
        <v>3819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3820</v>
      </c>
      <c r="B7" s="2" t="s">
        <v>3821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371</v>
      </c>
      <c r="B1" s="4" t="s">
        <v>372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929</v>
      </c>
      <c r="B4" s="2" t="s">
        <v>1046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2169</v>
      </c>
      <c r="B7" s="2" t="s">
        <v>2837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2172</v>
      </c>
      <c r="B8" s="2" t="s">
        <v>2839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2271</v>
      </c>
      <c r="B9" s="2" t="s">
        <v>2849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1193</v>
      </c>
      <c r="B10" s="2" t="s">
        <v>1194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1295</v>
      </c>
      <c r="B11" s="2" t="s">
        <v>2817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1142</v>
      </c>
      <c r="B12" s="2" t="s">
        <v>2783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951</v>
      </c>
      <c r="B13" s="2" t="s">
        <v>1054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956</v>
      </c>
      <c r="B14" s="2" t="s">
        <v>1055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1763</v>
      </c>
      <c r="B15" s="2" t="s">
        <v>3823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1766</v>
      </c>
      <c r="B16" s="2" t="s">
        <v>1767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847</v>
      </c>
      <c r="B17" s="2" t="s">
        <v>1044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1989</v>
      </c>
      <c r="B18" s="2" t="s">
        <v>3824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1990</v>
      </c>
      <c r="B19" s="2" t="s">
        <v>2328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1378</v>
      </c>
      <c r="B20" s="2" t="s">
        <v>3738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3825</v>
      </c>
      <c r="B21" s="2" t="s">
        <v>3826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1841</v>
      </c>
      <c r="B22" s="2" t="s">
        <v>2916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1440</v>
      </c>
      <c r="B23" s="2" t="s">
        <v>2874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2113</v>
      </c>
      <c r="B24" s="2" t="s">
        <v>2899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2115</v>
      </c>
      <c r="B25" s="2" t="s">
        <v>2900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3827</v>
      </c>
      <c r="B26" s="2" t="s">
        <v>3828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1168</v>
      </c>
      <c r="B27" s="2" t="s">
        <v>2790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1435</v>
      </c>
      <c r="B28" s="2" t="s">
        <v>3829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1189</v>
      </c>
      <c r="B29" s="2" t="s">
        <v>2796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1827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.875" bestFit="1" customWidth="1" collapsed="1"/>
    <col min="10" max="10" width="19" bestFit="1" customWidth="1" collapsed="1"/>
    <col min="11" max="11" width="17.75" bestFit="1" customWidth="1" collapsed="1"/>
    <col min="12" max="12" width="10.625" customWidth="1" collapsed="1"/>
    <col min="13" max="13" width="12.5" bestFit="1" customWidth="1" collapsed="1"/>
    <col min="14" max="14" width="17.75" bestFit="1" customWidth="1" collapsed="1"/>
    <col min="15" max="15" width="16.625" bestFit="1" customWidth="1" collapsed="1"/>
    <col min="16" max="16" width="13.25" bestFit="1" customWidth="1" collapsed="1"/>
  </cols>
  <sheetData>
    <row r="1" spans="1:17" ht="21.6" x14ac:dyDescent="0.3">
      <c r="A1" s="4" t="s">
        <v>34</v>
      </c>
      <c r="B1" s="4" t="s">
        <v>35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1369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1370</v>
      </c>
      <c r="H5" s="3" t="s">
        <v>1371</v>
      </c>
      <c r="I5" s="3" t="s">
        <v>1376</v>
      </c>
      <c r="J5" s="3" t="s">
        <v>1377</v>
      </c>
      <c r="K5" t="s">
        <v>600</v>
      </c>
    </row>
    <row r="6" spans="1:17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  <c r="G6" s="7" t="s">
        <v>1396</v>
      </c>
      <c r="H6" s="7" t="s">
        <v>1397</v>
      </c>
      <c r="I6" s="7" t="s">
        <v>4724</v>
      </c>
      <c r="J6" s="7" t="s">
        <v>4725</v>
      </c>
    </row>
    <row r="7" spans="1:17" ht="15.6" x14ac:dyDescent="0.3">
      <c r="A7" s="2" t="s">
        <v>1380</v>
      </c>
      <c r="B7" s="2" t="s">
        <v>1381</v>
      </c>
      <c r="C7" s="2" t="s">
        <v>595</v>
      </c>
      <c r="D7" s="2">
        <v>4</v>
      </c>
      <c r="E7" s="2" t="s">
        <v>596</v>
      </c>
      <c r="G7" s="3" t="s">
        <v>1382</v>
      </c>
      <c r="H7" s="3" t="s">
        <v>1383</v>
      </c>
      <c r="I7" s="3" t="s">
        <v>1384</v>
      </c>
      <c r="J7" s="3" t="s">
        <v>1381</v>
      </c>
      <c r="K7" s="3" t="s">
        <v>605</v>
      </c>
    </row>
    <row r="8" spans="1:17" ht="15.6" x14ac:dyDescent="0.3">
      <c r="A8" s="2" t="s">
        <v>1385</v>
      </c>
      <c r="B8" s="2" t="s">
        <v>1386</v>
      </c>
      <c r="C8" s="2" t="s">
        <v>631</v>
      </c>
      <c r="D8" s="2">
        <v>30</v>
      </c>
      <c r="E8" s="2" t="s">
        <v>596</v>
      </c>
      <c r="G8" s="3" t="s">
        <v>1382</v>
      </c>
      <c r="H8" s="3" t="s">
        <v>1383</v>
      </c>
      <c r="I8" s="3" t="s">
        <v>1387</v>
      </c>
      <c r="J8" s="3" t="s">
        <v>1386</v>
      </c>
      <c r="K8" t="s">
        <v>600</v>
      </c>
    </row>
    <row r="9" spans="1:17" ht="15.6" x14ac:dyDescent="0.3">
      <c r="A9" s="2" t="s">
        <v>1388</v>
      </c>
      <c r="B9" s="2" t="s">
        <v>1389</v>
      </c>
      <c r="C9" s="2" t="s">
        <v>595</v>
      </c>
      <c r="D9" s="2">
        <v>8</v>
      </c>
      <c r="E9" s="2" t="s">
        <v>596</v>
      </c>
      <c r="G9" s="3" t="s">
        <v>1382</v>
      </c>
      <c r="H9" s="3" t="s">
        <v>1383</v>
      </c>
      <c r="I9" s="3" t="s">
        <v>1390</v>
      </c>
      <c r="J9" s="3" t="s">
        <v>1389</v>
      </c>
      <c r="K9" t="s">
        <v>600</v>
      </c>
    </row>
    <row r="10" spans="1:17" ht="15.6" x14ac:dyDescent="0.3">
      <c r="A10" s="2" t="s">
        <v>1391</v>
      </c>
      <c r="B10" s="2" t="s">
        <v>1392</v>
      </c>
      <c r="C10" s="2" t="s">
        <v>595</v>
      </c>
      <c r="D10" s="2">
        <v>8</v>
      </c>
      <c r="E10" s="2" t="s">
        <v>596</v>
      </c>
      <c r="G10" s="3" t="s">
        <v>1382</v>
      </c>
      <c r="H10" s="3" t="s">
        <v>1383</v>
      </c>
      <c r="I10" s="3" t="s">
        <v>1393</v>
      </c>
      <c r="J10" s="3" t="s">
        <v>1392</v>
      </c>
      <c r="K10" t="s">
        <v>600</v>
      </c>
    </row>
    <row r="11" spans="1:17" ht="15.6" x14ac:dyDescent="0.3">
      <c r="A11" s="2" t="s">
        <v>1394</v>
      </c>
      <c r="B11" s="2" t="s">
        <v>1395</v>
      </c>
      <c r="C11" s="2" t="s">
        <v>595</v>
      </c>
      <c r="D11" s="2">
        <v>11</v>
      </c>
      <c r="E11" s="2">
        <v>0</v>
      </c>
      <c r="G11" s="3" t="s">
        <v>1396</v>
      </c>
      <c r="H11" s="3" t="s">
        <v>1397</v>
      </c>
      <c r="I11" s="3" t="s">
        <v>1398</v>
      </c>
      <c r="J11" s="3" t="s">
        <v>1399</v>
      </c>
      <c r="K11" t="s">
        <v>600</v>
      </c>
      <c r="M11" s="3" t="s">
        <v>1382</v>
      </c>
      <c r="N11" s="3" t="s">
        <v>1383</v>
      </c>
      <c r="O11" s="3" t="s">
        <v>1400</v>
      </c>
      <c r="P11" s="3" t="s">
        <v>1401</v>
      </c>
      <c r="Q11" t="s">
        <v>600</v>
      </c>
    </row>
    <row r="12" spans="1:17" ht="15.6" x14ac:dyDescent="0.3">
      <c r="A12" s="2" t="s">
        <v>1142</v>
      </c>
      <c r="B12" s="2" t="s">
        <v>1143</v>
      </c>
      <c r="C12" s="2" t="s">
        <v>595</v>
      </c>
      <c r="D12" s="2">
        <v>11</v>
      </c>
      <c r="E12" s="2">
        <v>0</v>
      </c>
    </row>
    <row r="13" spans="1:17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</row>
    <row r="14" spans="1:17" ht="15.6" x14ac:dyDescent="0.3">
      <c r="A14" s="2" t="s">
        <v>606</v>
      </c>
      <c r="B14" s="2" t="s">
        <v>607</v>
      </c>
      <c r="C14" s="2" t="s">
        <v>595</v>
      </c>
      <c r="D14" s="2">
        <v>3</v>
      </c>
      <c r="E14" s="2" t="s">
        <v>596</v>
      </c>
    </row>
    <row r="15" spans="1:17" ht="15.6" x14ac:dyDescent="0.3">
      <c r="A15" s="2" t="s">
        <v>1402</v>
      </c>
      <c r="B15" s="2" t="s">
        <v>1403</v>
      </c>
      <c r="C15" s="2" t="s">
        <v>595</v>
      </c>
      <c r="D15" s="2">
        <v>1</v>
      </c>
      <c r="E15" s="2" t="s">
        <v>596</v>
      </c>
      <c r="G15" s="3" t="s">
        <v>1396</v>
      </c>
      <c r="H15" s="3" t="s">
        <v>1397</v>
      </c>
      <c r="I15" s="3" t="s">
        <v>1404</v>
      </c>
      <c r="J15" s="3" t="s">
        <v>1405</v>
      </c>
      <c r="K15" t="s">
        <v>600</v>
      </c>
    </row>
    <row r="16" spans="1:17" ht="15.6" x14ac:dyDescent="0.3">
      <c r="A16" s="2" t="s">
        <v>1406</v>
      </c>
      <c r="B16" s="2" t="s">
        <v>1407</v>
      </c>
      <c r="C16" s="2" t="s">
        <v>595</v>
      </c>
      <c r="D16" s="2">
        <v>10</v>
      </c>
      <c r="E16" s="2" t="s">
        <v>596</v>
      </c>
    </row>
    <row r="17" spans="1:5" ht="15.6" x14ac:dyDescent="0.3">
      <c r="A17" s="2" t="s">
        <v>1408</v>
      </c>
      <c r="B17" s="2" t="s">
        <v>928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373</v>
      </c>
      <c r="B1" s="4" t="s">
        <v>374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375</v>
      </c>
      <c r="B1" s="4" t="s">
        <v>376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377</v>
      </c>
      <c r="B1" s="4" t="s">
        <v>378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379</v>
      </c>
      <c r="B1" s="4" t="s">
        <v>380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381</v>
      </c>
      <c r="B1" s="4" t="s">
        <v>382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383</v>
      </c>
      <c r="B1" s="4" t="s">
        <v>384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385</v>
      </c>
      <c r="B1" s="4" t="s">
        <v>386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387</v>
      </c>
      <c r="B1" s="4" t="s">
        <v>388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389</v>
      </c>
      <c r="B1" s="4" t="s">
        <v>390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391</v>
      </c>
      <c r="B1" s="4" t="s">
        <v>392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workbookViewId="0">
      <selection activeCell="C16" sqref="C16"/>
    </sheetView>
  </sheetViews>
  <sheetFormatPr defaultRowHeight="15" x14ac:dyDescent="0.3"/>
  <cols>
    <col min="1" max="1" width="21.25" bestFit="1" customWidth="1" collapsed="1"/>
    <col min="2" max="2" width="2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8.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0</v>
      </c>
      <c r="B1" s="4" t="s">
        <v>1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597</v>
      </c>
      <c r="H2" s="3" t="s">
        <v>598</v>
      </c>
      <c r="I2" s="3" t="s">
        <v>599</v>
      </c>
      <c r="J2" s="3" t="s">
        <v>594</v>
      </c>
      <c r="K2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S2" s="3" t="s">
        <v>601</v>
      </c>
      <c r="T2" s="3" t="s">
        <v>602</v>
      </c>
      <c r="U2" s="3" t="s">
        <v>603</v>
      </c>
      <c r="V2" s="3" t="s">
        <v>604</v>
      </c>
      <c r="W2" s="3" t="s">
        <v>605</v>
      </c>
    </row>
    <row r="3" spans="1:23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597</v>
      </c>
      <c r="H3" s="3" t="s">
        <v>598</v>
      </c>
      <c r="I3" s="3" t="s">
        <v>608</v>
      </c>
      <c r="J3" s="3" t="s">
        <v>607</v>
      </c>
      <c r="K3" t="s">
        <v>600</v>
      </c>
    </row>
    <row r="4" spans="1:23" ht="15.6" x14ac:dyDescent="0.3">
      <c r="A4" s="2" t="s">
        <v>609</v>
      </c>
      <c r="B4" s="2" t="s">
        <v>610</v>
      </c>
      <c r="C4" s="2" t="s">
        <v>595</v>
      </c>
      <c r="D4" s="2">
        <v>4</v>
      </c>
      <c r="E4" s="2" t="s">
        <v>596</v>
      </c>
      <c r="G4" s="3" t="s">
        <v>597</v>
      </c>
      <c r="H4" s="3" t="s">
        <v>598</v>
      </c>
      <c r="I4" s="3" t="s">
        <v>611</v>
      </c>
      <c r="J4" s="3" t="s">
        <v>610</v>
      </c>
      <c r="K4" t="s">
        <v>600</v>
      </c>
    </row>
    <row r="5" spans="1:23" ht="15.6" x14ac:dyDescent="0.3">
      <c r="A5" s="2" t="s">
        <v>612</v>
      </c>
      <c r="B5" s="2" t="s">
        <v>613</v>
      </c>
      <c r="C5" s="2" t="s">
        <v>595</v>
      </c>
      <c r="D5" s="2">
        <v>14</v>
      </c>
      <c r="E5" s="2" t="s">
        <v>596</v>
      </c>
      <c r="G5" s="3" t="s">
        <v>597</v>
      </c>
      <c r="H5" s="3" t="s">
        <v>598</v>
      </c>
      <c r="I5" s="3" t="s">
        <v>614</v>
      </c>
      <c r="J5" s="3" t="s">
        <v>613</v>
      </c>
      <c r="K5" t="s">
        <v>600</v>
      </c>
    </row>
    <row r="6" spans="1:23" ht="15.6" x14ac:dyDescent="0.3">
      <c r="A6" s="2" t="s">
        <v>615</v>
      </c>
      <c r="B6" s="2" t="s">
        <v>616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617</v>
      </c>
      <c r="J6" s="3" t="s">
        <v>618</v>
      </c>
      <c r="K6" t="s">
        <v>600</v>
      </c>
      <c r="M6" s="3" t="s">
        <v>597</v>
      </c>
      <c r="N6" s="3" t="s">
        <v>598</v>
      </c>
      <c r="O6" s="3" t="s">
        <v>619</v>
      </c>
      <c r="P6" s="3" t="s">
        <v>620</v>
      </c>
      <c r="Q6" t="s">
        <v>600</v>
      </c>
      <c r="S6" s="3" t="s">
        <v>597</v>
      </c>
      <c r="T6" s="3" t="s">
        <v>598</v>
      </c>
      <c r="U6" s="3" t="s">
        <v>621</v>
      </c>
      <c r="V6" s="3" t="s">
        <v>622</v>
      </c>
      <c r="W6" t="s">
        <v>600</v>
      </c>
    </row>
    <row r="7" spans="1:23" ht="15.6" x14ac:dyDescent="0.3">
      <c r="A7" s="2" t="s">
        <v>623</v>
      </c>
      <c r="B7" s="2" t="s">
        <v>624</v>
      </c>
      <c r="C7" s="2" t="s">
        <v>595</v>
      </c>
      <c r="D7" s="2">
        <v>8</v>
      </c>
      <c r="E7" s="2" t="s">
        <v>596</v>
      </c>
      <c r="G7" s="3" t="s">
        <v>597</v>
      </c>
      <c r="H7" s="3" t="s">
        <v>598</v>
      </c>
      <c r="I7" s="3" t="s">
        <v>625</v>
      </c>
      <c r="J7" s="3" t="s">
        <v>626</v>
      </c>
      <c r="K7" t="s">
        <v>600</v>
      </c>
      <c r="M7" s="3" t="s">
        <v>597</v>
      </c>
      <c r="N7" s="3" t="s">
        <v>598</v>
      </c>
      <c r="O7" s="3" t="s">
        <v>627</v>
      </c>
      <c r="P7" s="3" t="s">
        <v>628</v>
      </c>
      <c r="Q7" t="s">
        <v>600</v>
      </c>
    </row>
    <row r="8" spans="1:23" ht="15.6" x14ac:dyDescent="0.3">
      <c r="A8" s="2" t="s">
        <v>629</v>
      </c>
      <c r="B8" s="2" t="s">
        <v>630</v>
      </c>
      <c r="C8" s="2" t="s">
        <v>631</v>
      </c>
      <c r="D8" s="2">
        <v>1</v>
      </c>
      <c r="E8" s="2" t="s">
        <v>596</v>
      </c>
      <c r="G8" s="3" t="s">
        <v>597</v>
      </c>
      <c r="H8" s="3" t="s">
        <v>598</v>
      </c>
      <c r="I8" s="3" t="s">
        <v>632</v>
      </c>
      <c r="J8" s="3" t="s">
        <v>630</v>
      </c>
      <c r="K8" t="s">
        <v>600</v>
      </c>
    </row>
    <row r="9" spans="1:23" ht="15.6" x14ac:dyDescent="0.3">
      <c r="A9" s="2" t="s">
        <v>633</v>
      </c>
      <c r="B9" s="2" t="s">
        <v>634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635</v>
      </c>
      <c r="J9" s="3" t="s">
        <v>634</v>
      </c>
      <c r="K9" t="s">
        <v>600</v>
      </c>
    </row>
    <row r="10" spans="1:23" ht="15.6" x14ac:dyDescent="0.3">
      <c r="A10" s="2" t="s">
        <v>636</v>
      </c>
      <c r="B10" s="2" t="s">
        <v>637</v>
      </c>
      <c r="C10" s="2" t="s">
        <v>595</v>
      </c>
      <c r="D10" s="2">
        <v>8</v>
      </c>
      <c r="E10" s="2" t="s">
        <v>596</v>
      </c>
      <c r="G10" s="3" t="s">
        <v>597</v>
      </c>
      <c r="H10" s="3" t="s">
        <v>598</v>
      </c>
      <c r="I10" s="3" t="s">
        <v>638</v>
      </c>
      <c r="J10" s="3" t="s">
        <v>637</v>
      </c>
      <c r="K10" t="s">
        <v>600</v>
      </c>
    </row>
    <row r="11" spans="1:23" ht="15.6" x14ac:dyDescent="0.3">
      <c r="A11" s="2" t="s">
        <v>639</v>
      </c>
      <c r="B11" s="2" t="s">
        <v>604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640</v>
      </c>
      <c r="B12" s="2" t="s">
        <v>641</v>
      </c>
      <c r="C12" s="2" t="s">
        <v>595</v>
      </c>
      <c r="D12" s="2">
        <v>4</v>
      </c>
      <c r="E12" s="2" t="s">
        <v>596</v>
      </c>
    </row>
    <row r="13" spans="1:23" ht="15.6" x14ac:dyDescent="0.3">
      <c r="A13" s="2" t="s">
        <v>642</v>
      </c>
      <c r="B13" s="2" t="s">
        <v>643</v>
      </c>
      <c r="C13" s="2" t="s">
        <v>595</v>
      </c>
      <c r="D13" s="2">
        <v>14</v>
      </c>
      <c r="E13" s="2" t="s">
        <v>596</v>
      </c>
    </row>
    <row r="14" spans="1:23" ht="15.6" x14ac:dyDescent="0.3">
      <c r="A14" s="2" t="s">
        <v>644</v>
      </c>
      <c r="B14" s="2" t="s">
        <v>645</v>
      </c>
      <c r="C14" s="2" t="s">
        <v>595</v>
      </c>
      <c r="D14" s="2">
        <v>4</v>
      </c>
      <c r="E14" s="2" t="s">
        <v>596</v>
      </c>
    </row>
    <row r="15" spans="1:23" ht="15.6" x14ac:dyDescent="0.3">
      <c r="A15" s="2" t="s">
        <v>646</v>
      </c>
      <c r="B15" s="2" t="s">
        <v>647</v>
      </c>
      <c r="C15" s="2" t="s">
        <v>595</v>
      </c>
      <c r="D15" s="2">
        <v>14</v>
      </c>
      <c r="E15" s="2" t="s">
        <v>596</v>
      </c>
      <c r="G15" s="3" t="s">
        <v>597</v>
      </c>
      <c r="H15" s="3" t="s">
        <v>598</v>
      </c>
      <c r="I15" s="3" t="s">
        <v>648</v>
      </c>
      <c r="J15" s="3" t="s">
        <v>647</v>
      </c>
      <c r="K15" t="s">
        <v>600</v>
      </c>
    </row>
    <row r="16" spans="1:23" ht="15.6" x14ac:dyDescent="0.3">
      <c r="A16" s="2" t="s">
        <v>649</v>
      </c>
      <c r="B16" s="2" t="s">
        <v>600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36</v>
      </c>
      <c r="B1" s="4" t="s">
        <v>37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1410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1411</v>
      </c>
      <c r="B4" s="2" t="s">
        <v>1412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692</v>
      </c>
      <c r="B5" s="2" t="s">
        <v>1413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1414</v>
      </c>
      <c r="B6" s="2" t="s">
        <v>1415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1416</v>
      </c>
      <c r="B7" s="2" t="s">
        <v>1417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1418</v>
      </c>
      <c r="B8" s="2" t="s">
        <v>1419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1420</v>
      </c>
      <c r="B9" s="2" t="s">
        <v>1421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393</v>
      </c>
      <c r="B1" s="4" t="s">
        <v>394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395</v>
      </c>
      <c r="B1" s="4" t="s">
        <v>396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397</v>
      </c>
      <c r="B1" s="4" t="s">
        <v>398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399</v>
      </c>
      <c r="B1" s="4" t="s">
        <v>400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401</v>
      </c>
      <c r="B1" s="4" t="s">
        <v>402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403</v>
      </c>
      <c r="B1" s="4" t="s">
        <v>404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405</v>
      </c>
      <c r="B1" s="4" t="s">
        <v>406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407</v>
      </c>
      <c r="B1" s="4" t="s">
        <v>408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929</v>
      </c>
      <c r="B4" s="2" t="s">
        <v>1046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2169</v>
      </c>
      <c r="B7" s="2" t="s">
        <v>2837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2172</v>
      </c>
      <c r="B8" s="2" t="s">
        <v>2839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2271</v>
      </c>
      <c r="B9" s="2" t="s">
        <v>2849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1193</v>
      </c>
      <c r="B10" s="2" t="s">
        <v>1194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1295</v>
      </c>
      <c r="B11" s="2" t="s">
        <v>2817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1142</v>
      </c>
      <c r="B12" s="2" t="s">
        <v>2783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951</v>
      </c>
      <c r="B13" s="2" t="s">
        <v>1054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956</v>
      </c>
      <c r="B14" s="2" t="s">
        <v>1055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1763</v>
      </c>
      <c r="B15" s="2" t="s">
        <v>3823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1766</v>
      </c>
      <c r="B16" s="2" t="s">
        <v>1767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847</v>
      </c>
      <c r="B17" s="2" t="s">
        <v>1044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1989</v>
      </c>
      <c r="B18" s="2" t="s">
        <v>3824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1990</v>
      </c>
      <c r="B19" s="2" t="s">
        <v>2328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1378</v>
      </c>
      <c r="B20" s="2" t="s">
        <v>3738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3825</v>
      </c>
      <c r="B21" s="2" t="s">
        <v>3826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1841</v>
      </c>
      <c r="B22" s="2" t="s">
        <v>2916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1440</v>
      </c>
      <c r="B23" s="2" t="s">
        <v>2874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2113</v>
      </c>
      <c r="B24" s="2" t="s">
        <v>2899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2115</v>
      </c>
      <c r="B25" s="2" t="s">
        <v>2900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3827</v>
      </c>
      <c r="B26" s="2" t="s">
        <v>3828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1168</v>
      </c>
      <c r="B27" s="2" t="s">
        <v>2790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1435</v>
      </c>
      <c r="B28" s="2" t="s">
        <v>3829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1189</v>
      </c>
      <c r="B29" s="2" t="s">
        <v>2796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1827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409</v>
      </c>
      <c r="B1" s="4" t="s">
        <v>410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411</v>
      </c>
      <c r="B1" s="4" t="s">
        <v>412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" bestFit="1" customWidth="1" collapsed="1"/>
    <col min="8" max="8" width="15.5" bestFit="1" customWidth="1" collapsed="1"/>
    <col min="9" max="9" width="18.75" bestFit="1" customWidth="1" collapsed="1"/>
    <col min="10" max="10" width="13.25" bestFit="1" customWidth="1" collapsed="1"/>
  </cols>
  <sheetData>
    <row r="1" spans="1:11" ht="21.6" x14ac:dyDescent="0.3">
      <c r="A1" s="4" t="s">
        <v>38</v>
      </c>
      <c r="B1" s="4" t="s">
        <v>39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7" t="s">
        <v>1303</v>
      </c>
      <c r="H2" s="7" t="s">
        <v>1304</v>
      </c>
      <c r="I2" s="7" t="s">
        <v>4688</v>
      </c>
      <c r="J2" s="7" t="s">
        <v>4689</v>
      </c>
    </row>
    <row r="3" spans="1:11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11" ht="15.6" x14ac:dyDescent="0.3">
      <c r="A4" s="2" t="s">
        <v>1423</v>
      </c>
      <c r="B4" s="2" t="s">
        <v>1424</v>
      </c>
      <c r="C4" s="2" t="s">
        <v>595</v>
      </c>
      <c r="D4" s="2">
        <v>8</v>
      </c>
      <c r="E4" s="2" t="s">
        <v>596</v>
      </c>
      <c r="G4" s="3" t="s">
        <v>1303</v>
      </c>
      <c r="H4" s="3" t="s">
        <v>1304</v>
      </c>
      <c r="I4" s="3" t="s">
        <v>1425</v>
      </c>
      <c r="J4" s="3" t="s">
        <v>1424</v>
      </c>
      <c r="K4" t="s">
        <v>600</v>
      </c>
    </row>
    <row r="5" spans="1:11" ht="15.6" x14ac:dyDescent="0.3">
      <c r="A5" s="2" t="s">
        <v>1426</v>
      </c>
      <c r="B5" s="2" t="s">
        <v>1427</v>
      </c>
      <c r="C5" s="2" t="s">
        <v>595</v>
      </c>
      <c r="D5" s="2">
        <v>7</v>
      </c>
      <c r="E5" s="2" t="s">
        <v>596</v>
      </c>
      <c r="G5" s="3" t="s">
        <v>1303</v>
      </c>
      <c r="H5" s="3" t="s">
        <v>1304</v>
      </c>
      <c r="I5" s="3" t="s">
        <v>1134</v>
      </c>
      <c r="J5" s="3" t="s">
        <v>1427</v>
      </c>
      <c r="K5" t="s">
        <v>600</v>
      </c>
    </row>
    <row r="6" spans="1:11" ht="15.6" x14ac:dyDescent="0.3">
      <c r="A6" s="2" t="s">
        <v>1428</v>
      </c>
      <c r="B6" s="2" t="s">
        <v>1429</v>
      </c>
      <c r="C6" s="2" t="s">
        <v>595</v>
      </c>
      <c r="D6" s="2">
        <v>11</v>
      </c>
      <c r="E6" s="2" t="s">
        <v>596</v>
      </c>
      <c r="G6" s="3" t="s">
        <v>1303</v>
      </c>
      <c r="H6" s="3" t="s">
        <v>1304</v>
      </c>
      <c r="I6" s="3" t="s">
        <v>1430</v>
      </c>
      <c r="J6" s="3" t="s">
        <v>1429</v>
      </c>
      <c r="K6" t="s">
        <v>600</v>
      </c>
    </row>
    <row r="7" spans="1:11" ht="15.6" x14ac:dyDescent="0.3">
      <c r="A7" s="2" t="s">
        <v>1431</v>
      </c>
      <c r="B7" s="2" t="s">
        <v>1432</v>
      </c>
      <c r="C7" s="2" t="s">
        <v>595</v>
      </c>
      <c r="D7" s="2">
        <v>3</v>
      </c>
      <c r="E7" s="2" t="s">
        <v>596</v>
      </c>
    </row>
    <row r="8" spans="1:11" ht="15.6" x14ac:dyDescent="0.3">
      <c r="A8" s="2" t="s">
        <v>1433</v>
      </c>
      <c r="B8" s="2" t="s">
        <v>1364</v>
      </c>
      <c r="C8" s="2" t="s">
        <v>631</v>
      </c>
      <c r="D8" s="2">
        <v>1</v>
      </c>
      <c r="E8" s="2" t="s">
        <v>596</v>
      </c>
      <c r="G8" s="3" t="s">
        <v>1303</v>
      </c>
      <c r="H8" s="3" t="s">
        <v>1304</v>
      </c>
      <c r="I8" s="3" t="s">
        <v>1434</v>
      </c>
      <c r="J8" s="3" t="s">
        <v>1364</v>
      </c>
      <c r="K8" t="s">
        <v>600</v>
      </c>
    </row>
    <row r="9" spans="1:11" ht="15.6" x14ac:dyDescent="0.3">
      <c r="A9" s="2" t="s">
        <v>1435</v>
      </c>
      <c r="B9" s="2" t="s">
        <v>1436</v>
      </c>
      <c r="C9" s="2" t="s">
        <v>595</v>
      </c>
      <c r="D9" s="2">
        <v>8</v>
      </c>
      <c r="E9" s="2" t="s">
        <v>596</v>
      </c>
      <c r="G9" s="3" t="s">
        <v>1303</v>
      </c>
      <c r="H9" s="3" t="s">
        <v>1304</v>
      </c>
      <c r="I9" s="3" t="s">
        <v>1437</v>
      </c>
      <c r="J9" s="3" t="s">
        <v>1436</v>
      </c>
      <c r="K9" t="s">
        <v>600</v>
      </c>
    </row>
    <row r="10" spans="1:11" ht="15.6" x14ac:dyDescent="0.3">
      <c r="A10" s="2" t="s">
        <v>1000</v>
      </c>
      <c r="B10" s="2" t="s">
        <v>1001</v>
      </c>
      <c r="C10" s="2" t="s">
        <v>631</v>
      </c>
      <c r="D10" s="2">
        <v>6</v>
      </c>
      <c r="E10" s="2" t="s">
        <v>596</v>
      </c>
      <c r="G10" s="3" t="s">
        <v>1303</v>
      </c>
      <c r="H10" s="3" t="s">
        <v>1304</v>
      </c>
      <c r="I10" s="3" t="s">
        <v>1267</v>
      </c>
      <c r="J10" s="3" t="s">
        <v>1001</v>
      </c>
      <c r="K10" t="s">
        <v>600</v>
      </c>
    </row>
    <row r="11" spans="1:11" ht="15.6" x14ac:dyDescent="0.3">
      <c r="A11" s="2" t="s">
        <v>1268</v>
      </c>
      <c r="B11" s="2" t="s">
        <v>1269</v>
      </c>
      <c r="C11" s="2" t="s">
        <v>631</v>
      </c>
      <c r="D11" s="2">
        <v>6</v>
      </c>
      <c r="E11" s="2" t="s">
        <v>596</v>
      </c>
    </row>
    <row r="12" spans="1:11" ht="15.6" x14ac:dyDescent="0.3">
      <c r="A12" s="2" t="s">
        <v>1002</v>
      </c>
      <c r="B12" s="2" t="s">
        <v>1003</v>
      </c>
      <c r="C12" s="2" t="s">
        <v>631</v>
      </c>
      <c r="D12" s="2">
        <v>6</v>
      </c>
      <c r="E12" s="2" t="s">
        <v>596</v>
      </c>
      <c r="G12" s="3" t="s">
        <v>1303</v>
      </c>
      <c r="H12" s="3" t="s">
        <v>1304</v>
      </c>
      <c r="I12" s="3" t="s">
        <v>1320</v>
      </c>
      <c r="J12" s="3" t="s">
        <v>1003</v>
      </c>
      <c r="K12" t="s">
        <v>600</v>
      </c>
    </row>
    <row r="13" spans="1:11" ht="15.6" x14ac:dyDescent="0.3">
      <c r="A13" s="2" t="s">
        <v>1008</v>
      </c>
      <c r="B13" s="2" t="s">
        <v>1009</v>
      </c>
      <c r="C13" s="2" t="s">
        <v>631</v>
      </c>
      <c r="D13" s="2">
        <v>6</v>
      </c>
      <c r="E13" s="2" t="s">
        <v>596</v>
      </c>
      <c r="G13" s="3" t="s">
        <v>1303</v>
      </c>
      <c r="H13" s="3" t="s">
        <v>1304</v>
      </c>
      <c r="I13" s="3" t="s">
        <v>1010</v>
      </c>
      <c r="J13" s="3" t="s">
        <v>1009</v>
      </c>
      <c r="K13" t="s">
        <v>600</v>
      </c>
    </row>
    <row r="14" spans="1:11" ht="15.6" x14ac:dyDescent="0.3">
      <c r="A14" s="2" t="s">
        <v>1011</v>
      </c>
      <c r="B14" s="2" t="s">
        <v>1012</v>
      </c>
      <c r="C14" s="2" t="s">
        <v>631</v>
      </c>
      <c r="D14" s="2">
        <v>6</v>
      </c>
      <c r="E14" s="2" t="s">
        <v>596</v>
      </c>
      <c r="G14" s="3" t="s">
        <v>1303</v>
      </c>
      <c r="H14" s="3" t="s">
        <v>1304</v>
      </c>
      <c r="I14" s="3" t="s">
        <v>1272</v>
      </c>
      <c r="J14" s="3" t="s">
        <v>1273</v>
      </c>
      <c r="K14" t="s">
        <v>600</v>
      </c>
    </row>
    <row r="15" spans="1:11" ht="15.6" x14ac:dyDescent="0.3">
      <c r="A15" s="2" t="s">
        <v>1438</v>
      </c>
      <c r="B15" s="2" t="s">
        <v>1439</v>
      </c>
      <c r="C15" s="2" t="s">
        <v>595</v>
      </c>
      <c r="D15" s="2">
        <v>6</v>
      </c>
      <c r="E15" s="2" t="s">
        <v>596</v>
      </c>
    </row>
    <row r="16" spans="1:11" ht="15.6" x14ac:dyDescent="0.3">
      <c r="A16" s="2" t="s">
        <v>1022</v>
      </c>
      <c r="B16" s="2" t="s">
        <v>1023</v>
      </c>
      <c r="C16" s="2" t="s">
        <v>631</v>
      </c>
      <c r="D16" s="2">
        <v>6</v>
      </c>
      <c r="E16" s="2" t="s">
        <v>596</v>
      </c>
      <c r="G16" s="3" t="s">
        <v>1303</v>
      </c>
      <c r="H16" s="3" t="s">
        <v>1304</v>
      </c>
      <c r="I16" s="3" t="s">
        <v>1294</v>
      </c>
      <c r="J16" s="3" t="s">
        <v>1023</v>
      </c>
      <c r="K16" t="s">
        <v>600</v>
      </c>
    </row>
    <row r="17" spans="1:11" ht="15.6" x14ac:dyDescent="0.3">
      <c r="A17" s="2" t="s">
        <v>1295</v>
      </c>
      <c r="B17" s="2" t="s">
        <v>1296</v>
      </c>
      <c r="C17" s="2" t="s">
        <v>631</v>
      </c>
      <c r="D17" s="2">
        <v>1</v>
      </c>
      <c r="E17" s="2" t="s">
        <v>596</v>
      </c>
      <c r="G17" s="3" t="s">
        <v>1303</v>
      </c>
      <c r="H17" s="3" t="s">
        <v>1304</v>
      </c>
      <c r="I17" s="3" t="s">
        <v>1297</v>
      </c>
      <c r="J17" s="3" t="s">
        <v>1296</v>
      </c>
      <c r="K17" t="s">
        <v>600</v>
      </c>
    </row>
    <row r="18" spans="1:11" ht="15.6" x14ac:dyDescent="0.3">
      <c r="A18" s="2" t="s">
        <v>1440</v>
      </c>
      <c r="B18" s="2" t="s">
        <v>1441</v>
      </c>
      <c r="C18" s="2" t="s">
        <v>631</v>
      </c>
      <c r="D18" s="2">
        <v>1</v>
      </c>
      <c r="E18" s="2" t="s">
        <v>596</v>
      </c>
    </row>
    <row r="19" spans="1:11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413</v>
      </c>
      <c r="B1" s="4" t="s">
        <v>414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415</v>
      </c>
      <c r="B1" s="4" t="s">
        <v>416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2169</v>
      </c>
      <c r="B6" s="2" t="s">
        <v>2837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2172</v>
      </c>
      <c r="B7" s="2" t="s">
        <v>2839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2271</v>
      </c>
      <c r="B8" s="2" t="s">
        <v>2849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1763</v>
      </c>
      <c r="B14" s="2" t="s">
        <v>3823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1766</v>
      </c>
      <c r="B15" s="2" t="s">
        <v>1767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1989</v>
      </c>
      <c r="B17" s="2" t="s">
        <v>3824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1990</v>
      </c>
      <c r="B18" s="2" t="s">
        <v>3830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3825</v>
      </c>
      <c r="B20" s="2" t="s">
        <v>3832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1841</v>
      </c>
      <c r="B21" s="2" t="s">
        <v>3833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3834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3827</v>
      </c>
      <c r="B23" s="2" t="s">
        <v>3835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3836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C2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18.375" bestFit="1" customWidth="1" collapsed="1"/>
    <col min="10" max="10" width="21.375" bestFit="1" customWidth="1" collapsed="1"/>
    <col min="11" max="11" width="3.625" bestFit="1" customWidth="1" collapsed="1"/>
    <col min="12" max="12" width="10.625" customWidth="1" collapsed="1"/>
    <col min="13" max="13" width="19.625" bestFit="1" customWidth="1" collapsed="1"/>
    <col min="14" max="14" width="20" bestFit="1" customWidth="1" collapsed="1"/>
    <col min="15" max="15" width="18.25" bestFit="1" customWidth="1" collapsed="1"/>
    <col min="16" max="16" width="16" bestFit="1" customWidth="1" collapsed="1"/>
    <col min="17" max="17" width="17.75" bestFit="1" customWidth="1" collapsed="1"/>
    <col min="18" max="18" width="10.625" customWidth="1" collapsed="1"/>
    <col min="19" max="19" width="18.75" bestFit="1" customWidth="1" collapsed="1"/>
    <col min="20" max="20" width="13.25" bestFit="1" customWidth="1" collapsed="1"/>
    <col min="21" max="21" width="16" bestFit="1" customWidth="1" collapsed="1"/>
    <col min="22" max="22" width="18.7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6.75" bestFit="1" customWidth="1" collapsed="1"/>
    <col min="28" max="28" width="13.25" bestFit="1" customWidth="1" collapsed="1"/>
    <col min="29" max="29" width="17.75" bestFit="1" customWidth="1" collapsed="1"/>
  </cols>
  <sheetData>
    <row r="1" spans="1:29" ht="43.2" x14ac:dyDescent="0.3">
      <c r="A1" s="4" t="s">
        <v>417</v>
      </c>
      <c r="B1" s="4" t="s">
        <v>418</v>
      </c>
      <c r="C1" s="5" t="str">
        <f>HYPERLINK("#'目錄'!A1","回首頁")</f>
        <v>回首頁</v>
      </c>
    </row>
    <row r="2" spans="1:29" ht="15.6" x14ac:dyDescent="0.3">
      <c r="A2" s="2" t="s">
        <v>1409</v>
      </c>
      <c r="B2" s="2" t="s">
        <v>1589</v>
      </c>
      <c r="C2" s="2" t="s">
        <v>595</v>
      </c>
      <c r="D2" s="2">
        <v>6</v>
      </c>
      <c r="E2" s="2" t="s">
        <v>596</v>
      </c>
      <c r="G2" s="3" t="s">
        <v>2620</v>
      </c>
      <c r="H2" s="3" t="s">
        <v>2621</v>
      </c>
      <c r="I2" s="3" t="s">
        <v>711</v>
      </c>
      <c r="J2" s="3" t="s">
        <v>710</v>
      </c>
      <c r="K2" t="s">
        <v>600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2620</v>
      </c>
      <c r="H3" s="3" t="s">
        <v>2621</v>
      </c>
      <c r="I3" s="3" t="s">
        <v>599</v>
      </c>
      <c r="J3" s="3" t="s">
        <v>594</v>
      </c>
      <c r="K3" t="s">
        <v>600</v>
      </c>
    </row>
    <row r="4" spans="1:29" ht="15.6" x14ac:dyDescent="0.3">
      <c r="A4" s="2" t="s">
        <v>606</v>
      </c>
      <c r="B4" s="2" t="s">
        <v>686</v>
      </c>
      <c r="C4" s="2" t="s">
        <v>595</v>
      </c>
      <c r="D4" s="2">
        <v>3</v>
      </c>
      <c r="E4" s="2" t="s">
        <v>596</v>
      </c>
      <c r="G4" s="3" t="s">
        <v>1116</v>
      </c>
      <c r="H4" s="3" t="s">
        <v>1117</v>
      </c>
      <c r="I4" s="3" t="s">
        <v>2042</v>
      </c>
      <c r="J4" s="3" t="s">
        <v>2043</v>
      </c>
      <c r="K4" t="s">
        <v>600</v>
      </c>
      <c r="M4" s="3" t="s">
        <v>2620</v>
      </c>
      <c r="N4" s="3" t="s">
        <v>2621</v>
      </c>
      <c r="O4" s="3" t="s">
        <v>3837</v>
      </c>
      <c r="P4" s="3" t="s">
        <v>3838</v>
      </c>
      <c r="Q4" t="s">
        <v>600</v>
      </c>
      <c r="S4" s="3" t="s">
        <v>923</v>
      </c>
      <c r="T4" s="3" t="s">
        <v>924</v>
      </c>
      <c r="U4" s="3" t="s">
        <v>2273</v>
      </c>
      <c r="V4" s="3" t="s">
        <v>2274</v>
      </c>
      <c r="W4" s="3" t="s">
        <v>605</v>
      </c>
      <c r="Y4" s="3" t="s">
        <v>2019</v>
      </c>
      <c r="Z4" s="3" t="s">
        <v>2020</v>
      </c>
      <c r="AA4" s="3" t="s">
        <v>2021</v>
      </c>
      <c r="AB4" s="3" t="s">
        <v>2022</v>
      </c>
      <c r="AC4" s="3" t="s">
        <v>605</v>
      </c>
    </row>
    <row r="5" spans="1:29" ht="15.6" x14ac:dyDescent="0.3">
      <c r="A5" s="2" t="s">
        <v>1350</v>
      </c>
      <c r="B5" s="2" t="s">
        <v>1988</v>
      </c>
      <c r="C5" s="2" t="s">
        <v>595</v>
      </c>
      <c r="D5" s="2">
        <v>3</v>
      </c>
      <c r="E5" s="2" t="s">
        <v>596</v>
      </c>
      <c r="G5" s="3" t="s">
        <v>2620</v>
      </c>
      <c r="H5" s="3" t="s">
        <v>2621</v>
      </c>
      <c r="I5" s="3" t="s">
        <v>3839</v>
      </c>
      <c r="J5" s="3" t="s">
        <v>3840</v>
      </c>
      <c r="K5" t="s">
        <v>600</v>
      </c>
    </row>
    <row r="6" spans="1:29" ht="15.6" x14ac:dyDescent="0.3">
      <c r="A6" s="2" t="s">
        <v>3841</v>
      </c>
      <c r="B6" s="2" t="s">
        <v>686</v>
      </c>
      <c r="C6" s="2" t="s">
        <v>595</v>
      </c>
      <c r="D6" s="2">
        <v>3</v>
      </c>
      <c r="E6" s="2" t="s">
        <v>596</v>
      </c>
      <c r="G6" s="3" t="s">
        <v>1116</v>
      </c>
      <c r="H6" s="3" t="s">
        <v>1117</v>
      </c>
      <c r="I6" s="3" t="s">
        <v>2042</v>
      </c>
      <c r="J6" s="3" t="s">
        <v>2043</v>
      </c>
      <c r="K6" t="s">
        <v>600</v>
      </c>
      <c r="M6" s="3" t="s">
        <v>2620</v>
      </c>
      <c r="N6" s="3" t="s">
        <v>2621</v>
      </c>
      <c r="O6" s="3" t="s">
        <v>3842</v>
      </c>
      <c r="P6" s="3" t="s">
        <v>3843</v>
      </c>
      <c r="Q6" t="s">
        <v>600</v>
      </c>
      <c r="S6" s="3" t="s">
        <v>923</v>
      </c>
      <c r="T6" s="3" t="s">
        <v>924</v>
      </c>
      <c r="U6" s="3" t="s">
        <v>2273</v>
      </c>
      <c r="V6" s="3" t="s">
        <v>2274</v>
      </c>
      <c r="W6" s="3" t="s">
        <v>605</v>
      </c>
      <c r="Y6" s="3" t="s">
        <v>2019</v>
      </c>
      <c r="Z6" s="3" t="s">
        <v>2020</v>
      </c>
      <c r="AA6" s="3" t="s">
        <v>2021</v>
      </c>
      <c r="AB6" s="3" t="s">
        <v>2022</v>
      </c>
      <c r="AC6" s="3" t="s">
        <v>605</v>
      </c>
    </row>
    <row r="7" spans="1:29" ht="15.6" x14ac:dyDescent="0.3">
      <c r="A7" s="2" t="s">
        <v>3844</v>
      </c>
      <c r="B7" s="2" t="s">
        <v>1988</v>
      </c>
      <c r="C7" s="2" t="s">
        <v>595</v>
      </c>
      <c r="D7" s="2">
        <v>3</v>
      </c>
      <c r="E7" s="2" t="s">
        <v>596</v>
      </c>
      <c r="G7" s="3" t="s">
        <v>2620</v>
      </c>
      <c r="H7" s="3" t="s">
        <v>2621</v>
      </c>
      <c r="I7" s="3" t="s">
        <v>3845</v>
      </c>
      <c r="J7" s="3" t="s">
        <v>3846</v>
      </c>
      <c r="K7" t="s">
        <v>600</v>
      </c>
      <c r="M7" s="3" t="s">
        <v>923</v>
      </c>
      <c r="N7" s="3" t="s">
        <v>924</v>
      </c>
      <c r="O7" s="3" t="s">
        <v>603</v>
      </c>
      <c r="P7" s="3" t="s">
        <v>2164</v>
      </c>
      <c r="Q7" s="3" t="s">
        <v>605</v>
      </c>
    </row>
    <row r="8" spans="1:29" ht="15.6" x14ac:dyDescent="0.3">
      <c r="A8" s="2" t="s">
        <v>649</v>
      </c>
      <c r="B8" s="2" t="s">
        <v>3847</v>
      </c>
      <c r="C8" s="2" t="s">
        <v>595</v>
      </c>
      <c r="D8" s="2">
        <v>7</v>
      </c>
      <c r="E8" s="2" t="s">
        <v>596</v>
      </c>
    </row>
    <row r="9" spans="1:29" ht="15.6" x14ac:dyDescent="0.3">
      <c r="A9" s="2" t="s">
        <v>600</v>
      </c>
      <c r="B9" s="2" t="s">
        <v>600</v>
      </c>
      <c r="C9" s="2" t="s">
        <v>600</v>
      </c>
      <c r="D9" s="2" t="s">
        <v>596</v>
      </c>
      <c r="E9" s="2" t="s">
        <v>596</v>
      </c>
    </row>
    <row r="10" spans="1:29" ht="15.6" x14ac:dyDescent="0.3">
      <c r="A10" s="2" t="s">
        <v>600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29" ht="15.6" x14ac:dyDescent="0.3">
      <c r="A11" s="2" t="s">
        <v>600</v>
      </c>
      <c r="B11" s="2" t="s">
        <v>600</v>
      </c>
      <c r="C11" s="2" t="s">
        <v>600</v>
      </c>
      <c r="D11" s="2" t="s">
        <v>596</v>
      </c>
      <c r="E11" s="2" t="s">
        <v>596</v>
      </c>
    </row>
    <row r="12" spans="1:29" ht="15.6" x14ac:dyDescent="0.3">
      <c r="A12" s="2" t="s">
        <v>600</v>
      </c>
      <c r="B12" s="2" t="s">
        <v>600</v>
      </c>
      <c r="C12" s="2" t="s">
        <v>600</v>
      </c>
      <c r="D12" s="2" t="s">
        <v>596</v>
      </c>
      <c r="E12" s="2" t="s">
        <v>596</v>
      </c>
    </row>
    <row r="13" spans="1:29" ht="15.6" x14ac:dyDescent="0.3">
      <c r="A13" s="2" t="s">
        <v>600</v>
      </c>
      <c r="B13" s="2" t="s">
        <v>600</v>
      </c>
      <c r="C13" s="2" t="s">
        <v>600</v>
      </c>
      <c r="D13" s="2" t="s">
        <v>596</v>
      </c>
      <c r="E13" s="2" t="s">
        <v>596</v>
      </c>
    </row>
    <row r="14" spans="1:29" ht="15.6" x14ac:dyDescent="0.3">
      <c r="A14" s="2" t="s">
        <v>600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29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29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  <row r="21" spans="1:5" ht="15.6" x14ac:dyDescent="0.3">
      <c r="A21" s="2" t="s">
        <v>600</v>
      </c>
      <c r="B21" s="2" t="s">
        <v>600</v>
      </c>
      <c r="C21" s="2" t="s">
        <v>600</v>
      </c>
      <c r="D21" s="2" t="s">
        <v>596</v>
      </c>
      <c r="E21" s="2" t="s">
        <v>596</v>
      </c>
    </row>
    <row r="22" spans="1:5" ht="15.6" x14ac:dyDescent="0.3">
      <c r="A22" s="2" t="s">
        <v>600</v>
      </c>
      <c r="B22" s="2" t="s">
        <v>600</v>
      </c>
      <c r="C22" s="2" t="s">
        <v>600</v>
      </c>
      <c r="D22" s="2" t="s">
        <v>596</v>
      </c>
      <c r="E22" s="2" t="s">
        <v>596</v>
      </c>
    </row>
    <row r="23" spans="1:5" ht="15.6" x14ac:dyDescent="0.3">
      <c r="A23" s="2" t="s">
        <v>600</v>
      </c>
      <c r="B23" s="2" t="s">
        <v>600</v>
      </c>
      <c r="C23" s="2" t="s">
        <v>600</v>
      </c>
      <c r="D23" s="2" t="s">
        <v>596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419</v>
      </c>
      <c r="B1" s="4" t="s">
        <v>420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2938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2939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2940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1378</v>
      </c>
      <c r="B5" s="2" t="s">
        <v>3831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1142</v>
      </c>
      <c r="B6" s="2" t="s">
        <v>3848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593</v>
      </c>
      <c r="B7" s="2" t="s">
        <v>748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2644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1402</v>
      </c>
      <c r="B9" s="2" t="s">
        <v>1403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847</v>
      </c>
      <c r="B10" s="2" t="s">
        <v>2980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3044</v>
      </c>
      <c r="B11" s="2" t="s">
        <v>3849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3046</v>
      </c>
      <c r="B12" s="2" t="s">
        <v>3850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3052</v>
      </c>
      <c r="B13" s="2" t="s">
        <v>3851</v>
      </c>
      <c r="C13" s="2" t="s">
        <v>631</v>
      </c>
      <c r="D13" s="2">
        <v>20</v>
      </c>
      <c r="E13" s="2" t="s">
        <v>596</v>
      </c>
    </row>
    <row r="14" spans="1:5" ht="15.6" x14ac:dyDescent="0.3">
      <c r="A14" s="2" t="s">
        <v>3056</v>
      </c>
      <c r="B14" s="2" t="s">
        <v>3852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3059</v>
      </c>
      <c r="B15" s="2" t="s">
        <v>3853</v>
      </c>
      <c r="C15" s="2" t="s">
        <v>631</v>
      </c>
      <c r="D15" s="2">
        <v>20</v>
      </c>
      <c r="E15" s="2" t="s">
        <v>596</v>
      </c>
    </row>
    <row r="16" spans="1:5" ht="15.6" x14ac:dyDescent="0.3">
      <c r="A16" s="2" t="s">
        <v>3063</v>
      </c>
      <c r="B16" s="2" t="s">
        <v>3854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3066</v>
      </c>
      <c r="B17" s="2" t="s">
        <v>3855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3069</v>
      </c>
      <c r="B18" s="2" t="s">
        <v>3856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3072</v>
      </c>
      <c r="B19" s="2" t="s">
        <v>3857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3075</v>
      </c>
      <c r="B20" s="2" t="s">
        <v>3858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3078</v>
      </c>
      <c r="B21" s="2" t="s">
        <v>3859</v>
      </c>
      <c r="C21" s="2" t="s">
        <v>595</v>
      </c>
      <c r="D21" s="2">
        <v>6</v>
      </c>
      <c r="E21" s="2" t="s">
        <v>596</v>
      </c>
    </row>
    <row r="22" spans="1:5" ht="15.6" x14ac:dyDescent="0.3">
      <c r="A22" s="2" t="s">
        <v>3081</v>
      </c>
      <c r="B22" s="2" t="s">
        <v>3860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3084</v>
      </c>
      <c r="B23" s="2" t="s">
        <v>3861</v>
      </c>
      <c r="C23" s="2" t="s">
        <v>631</v>
      </c>
      <c r="D23" s="2">
        <v>50</v>
      </c>
      <c r="E23" s="2" t="s">
        <v>596</v>
      </c>
    </row>
    <row r="24" spans="1:5" ht="15.6" x14ac:dyDescent="0.3">
      <c r="A24" s="2" t="s">
        <v>3087</v>
      </c>
      <c r="B24" s="2" t="s">
        <v>3862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3091</v>
      </c>
      <c r="B25" s="2" t="s">
        <v>3863</v>
      </c>
      <c r="C25" s="2" t="s">
        <v>595</v>
      </c>
      <c r="D25" s="2">
        <v>11</v>
      </c>
      <c r="E25" s="2" t="s">
        <v>596</v>
      </c>
    </row>
    <row r="26" spans="1:5" ht="15.6" x14ac:dyDescent="0.3">
      <c r="A26" s="2" t="s">
        <v>3093</v>
      </c>
      <c r="B26" s="2" t="s">
        <v>3864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3095</v>
      </c>
      <c r="B27" s="2" t="s">
        <v>3865</v>
      </c>
      <c r="C27" s="2" t="s">
        <v>631</v>
      </c>
      <c r="D27" s="2">
        <v>20</v>
      </c>
      <c r="E27" s="2" t="s">
        <v>596</v>
      </c>
    </row>
    <row r="28" spans="1:5" ht="15.6" x14ac:dyDescent="0.3">
      <c r="A28" s="2" t="s">
        <v>3097</v>
      </c>
      <c r="B28" s="2" t="s">
        <v>3866</v>
      </c>
      <c r="C28" s="2" t="s">
        <v>595</v>
      </c>
      <c r="D28" s="2">
        <v>3</v>
      </c>
      <c r="E28" s="2" t="s">
        <v>596</v>
      </c>
    </row>
    <row r="29" spans="1:5" ht="15.6" x14ac:dyDescent="0.3">
      <c r="A29" s="2" t="s">
        <v>3101</v>
      </c>
      <c r="B29" s="2" t="s">
        <v>3102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3103</v>
      </c>
      <c r="B30" s="2" t="s">
        <v>2068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3105</v>
      </c>
      <c r="B31" s="2" t="s">
        <v>3867</v>
      </c>
      <c r="C31" s="2" t="s">
        <v>631</v>
      </c>
      <c r="D31" s="2">
        <v>20</v>
      </c>
      <c r="E31" s="2" t="s">
        <v>596</v>
      </c>
    </row>
    <row r="32" spans="1:5" ht="15.6" x14ac:dyDescent="0.3">
      <c r="A32" s="2" t="s">
        <v>3107</v>
      </c>
      <c r="B32" s="2" t="s">
        <v>3108</v>
      </c>
      <c r="C32" s="2" t="s">
        <v>631</v>
      </c>
      <c r="D32" s="2">
        <v>20</v>
      </c>
      <c r="E32" s="2" t="s">
        <v>596</v>
      </c>
    </row>
    <row r="33" spans="1:5" ht="15.6" x14ac:dyDescent="0.3">
      <c r="A33" s="2" t="s">
        <v>3110</v>
      </c>
      <c r="B33" s="2" t="s">
        <v>3868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3113</v>
      </c>
      <c r="B34" s="2" t="s">
        <v>3114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3116</v>
      </c>
      <c r="B35" s="2" t="s">
        <v>3117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3119</v>
      </c>
      <c r="B36" s="2" t="s">
        <v>3869</v>
      </c>
      <c r="C36" s="2" t="s">
        <v>631</v>
      </c>
      <c r="D36" s="2">
        <v>60</v>
      </c>
      <c r="E36" s="2" t="s">
        <v>596</v>
      </c>
    </row>
    <row r="37" spans="1:5" ht="15.6" x14ac:dyDescent="0.3">
      <c r="A37" s="2" t="s">
        <v>649</v>
      </c>
      <c r="B37" s="2" t="s">
        <v>1827</v>
      </c>
      <c r="C37" s="2" t="s">
        <v>595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E4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421</v>
      </c>
      <c r="B1" s="4" t="s">
        <v>422</v>
      </c>
      <c r="C1" s="5" t="str">
        <f>HYPERLINK("#'目錄'!A1","回首頁")</f>
        <v>回首頁</v>
      </c>
    </row>
    <row r="2" spans="1:5" ht="15.6" x14ac:dyDescent="0.3">
      <c r="A2" s="2" t="s">
        <v>3870</v>
      </c>
      <c r="B2" s="2" t="s">
        <v>3871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845</v>
      </c>
      <c r="B3" s="2" t="s">
        <v>1809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1409</v>
      </c>
      <c r="B4" s="2" t="s">
        <v>1810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1162</v>
      </c>
      <c r="B5" s="2" t="s">
        <v>2787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1164</v>
      </c>
      <c r="B6" s="2" t="s">
        <v>2788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1166</v>
      </c>
      <c r="B7" s="2" t="s">
        <v>2789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1836</v>
      </c>
      <c r="B8" s="2" t="s">
        <v>2898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1949</v>
      </c>
      <c r="B9" s="2" t="s">
        <v>2554</v>
      </c>
      <c r="C9" s="2" t="s">
        <v>631</v>
      </c>
      <c r="D9" s="2">
        <v>16</v>
      </c>
      <c r="E9" s="2" t="s">
        <v>596</v>
      </c>
    </row>
    <row r="10" spans="1:5" ht="15.6" x14ac:dyDescent="0.3">
      <c r="A10" s="2" t="s">
        <v>1955</v>
      </c>
      <c r="B10" s="2" t="s">
        <v>3309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1957</v>
      </c>
      <c r="B11" s="2" t="s">
        <v>3311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1965</v>
      </c>
      <c r="B12" s="2" t="s">
        <v>3313</v>
      </c>
      <c r="C12" s="2" t="s">
        <v>595</v>
      </c>
      <c r="D12" s="2">
        <v>12</v>
      </c>
      <c r="E12" s="2" t="s">
        <v>596</v>
      </c>
    </row>
    <row r="13" spans="1:5" ht="15.6" x14ac:dyDescent="0.3">
      <c r="A13" s="2" t="s">
        <v>1976</v>
      </c>
      <c r="B13" s="2" t="s">
        <v>3315</v>
      </c>
      <c r="C13" s="2" t="s">
        <v>595</v>
      </c>
      <c r="D13" s="2">
        <v>6</v>
      </c>
      <c r="E13" s="2" t="s">
        <v>596</v>
      </c>
    </row>
    <row r="14" spans="1:5" ht="15.6" x14ac:dyDescent="0.3">
      <c r="A14" s="2" t="s">
        <v>1983</v>
      </c>
      <c r="B14" s="2" t="s">
        <v>3317</v>
      </c>
      <c r="C14" s="2" t="s">
        <v>595</v>
      </c>
      <c r="D14" s="2">
        <v>7</v>
      </c>
      <c r="E14" s="2" t="s">
        <v>596</v>
      </c>
    </row>
    <row r="15" spans="1:5" ht="15.6" x14ac:dyDescent="0.3">
      <c r="A15" s="2" t="s">
        <v>1980</v>
      </c>
      <c r="B15" s="2" t="s">
        <v>3319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593</v>
      </c>
      <c r="B16" s="2" t="s">
        <v>1052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606</v>
      </c>
      <c r="B17" s="2" t="s">
        <v>2316</v>
      </c>
      <c r="C17" s="2" t="s">
        <v>595</v>
      </c>
      <c r="D17" s="2">
        <v>3</v>
      </c>
      <c r="E17" s="2" t="s">
        <v>596</v>
      </c>
    </row>
    <row r="18" spans="1:5" ht="15.6" x14ac:dyDescent="0.3">
      <c r="A18" s="2" t="s">
        <v>1239</v>
      </c>
      <c r="B18" s="2" t="s">
        <v>2804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2185</v>
      </c>
      <c r="B19" s="2" t="s">
        <v>2845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1959</v>
      </c>
      <c r="B20" s="2" t="s">
        <v>3300</v>
      </c>
      <c r="C20" s="2" t="s">
        <v>631</v>
      </c>
      <c r="D20" s="2">
        <v>2</v>
      </c>
      <c r="E20" s="2" t="s">
        <v>596</v>
      </c>
    </row>
    <row r="21" spans="1:5" ht="15.6" x14ac:dyDescent="0.3">
      <c r="A21" s="2" t="s">
        <v>934</v>
      </c>
      <c r="B21" s="2" t="s">
        <v>1048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939</v>
      </c>
      <c r="B22" s="2" t="s">
        <v>1049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847</v>
      </c>
      <c r="B23" s="2" t="s">
        <v>1044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3222</v>
      </c>
      <c r="B24" s="2" t="s">
        <v>2854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972</v>
      </c>
      <c r="B25" s="2" t="s">
        <v>2860</v>
      </c>
      <c r="C25" s="2" t="s">
        <v>595</v>
      </c>
      <c r="D25" s="2">
        <v>5</v>
      </c>
      <c r="E25" s="2" t="s">
        <v>596</v>
      </c>
    </row>
    <row r="26" spans="1:5" ht="15.6" x14ac:dyDescent="0.3">
      <c r="A26" s="2" t="s">
        <v>1841</v>
      </c>
      <c r="B26" s="2" t="s">
        <v>2916</v>
      </c>
      <c r="C26" s="2" t="s">
        <v>631</v>
      </c>
      <c r="D26" s="2">
        <v>58</v>
      </c>
      <c r="E26" s="2" t="s">
        <v>596</v>
      </c>
    </row>
    <row r="27" spans="1:5" ht="15.6" x14ac:dyDescent="0.3">
      <c r="A27" s="2" t="s">
        <v>1853</v>
      </c>
      <c r="B27" s="2" t="s">
        <v>2918</v>
      </c>
      <c r="C27" s="2" t="s">
        <v>595</v>
      </c>
      <c r="D27" s="2">
        <v>9</v>
      </c>
      <c r="E27" s="2">
        <v>2</v>
      </c>
    </row>
    <row r="28" spans="1:5" ht="15.6" x14ac:dyDescent="0.3">
      <c r="A28" s="2" t="s">
        <v>1881</v>
      </c>
      <c r="B28" s="2" t="s">
        <v>3301</v>
      </c>
      <c r="C28" s="2" t="s">
        <v>631</v>
      </c>
      <c r="D28" s="2">
        <v>2</v>
      </c>
      <c r="E28" s="2" t="s">
        <v>596</v>
      </c>
    </row>
    <row r="29" spans="1:5" ht="15.6" x14ac:dyDescent="0.3">
      <c r="A29" s="2" t="s">
        <v>1885</v>
      </c>
      <c r="B29" s="2" t="s">
        <v>3302</v>
      </c>
      <c r="C29" s="2" t="s">
        <v>595</v>
      </c>
      <c r="D29" s="2">
        <v>4</v>
      </c>
      <c r="E29" s="2" t="s">
        <v>596</v>
      </c>
    </row>
    <row r="30" spans="1:5" ht="15.6" x14ac:dyDescent="0.3">
      <c r="A30" s="2" t="s">
        <v>1887</v>
      </c>
      <c r="B30" s="2" t="s">
        <v>3303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1891</v>
      </c>
      <c r="B31" s="2" t="s">
        <v>3304</v>
      </c>
      <c r="C31" s="2" t="s">
        <v>631</v>
      </c>
      <c r="D31" s="2">
        <v>2</v>
      </c>
      <c r="E31" s="2" t="s">
        <v>596</v>
      </c>
    </row>
    <row r="32" spans="1:5" ht="15.6" x14ac:dyDescent="0.3">
      <c r="A32" s="2" t="s">
        <v>650</v>
      </c>
      <c r="B32" s="2" t="s">
        <v>1074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3330</v>
      </c>
      <c r="B33" s="2" t="s">
        <v>3342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3305</v>
      </c>
      <c r="B34" s="2" t="s">
        <v>3306</v>
      </c>
      <c r="C34" s="2" t="s">
        <v>631</v>
      </c>
      <c r="D34" s="2">
        <v>2</v>
      </c>
      <c r="E34" s="2" t="s">
        <v>596</v>
      </c>
    </row>
    <row r="35" spans="1:5" ht="15.6" x14ac:dyDescent="0.3">
      <c r="A35" s="2" t="s">
        <v>3307</v>
      </c>
      <c r="B35" s="2" t="s">
        <v>2554</v>
      </c>
      <c r="C35" s="2" t="s">
        <v>631</v>
      </c>
      <c r="D35" s="2">
        <v>16</v>
      </c>
      <c r="E35" s="2" t="s">
        <v>596</v>
      </c>
    </row>
    <row r="36" spans="1:5" ht="15.6" x14ac:dyDescent="0.3">
      <c r="A36" s="2" t="s">
        <v>3308</v>
      </c>
      <c r="B36" s="2" t="s">
        <v>3309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3310</v>
      </c>
      <c r="B37" s="2" t="s">
        <v>3311</v>
      </c>
      <c r="C37" s="2" t="s">
        <v>595</v>
      </c>
      <c r="D37" s="2">
        <v>8</v>
      </c>
      <c r="E37" s="2" t="s">
        <v>596</v>
      </c>
    </row>
    <row r="38" spans="1:5" ht="15.6" x14ac:dyDescent="0.3">
      <c r="A38" s="2" t="s">
        <v>3312</v>
      </c>
      <c r="B38" s="2" t="s">
        <v>3313</v>
      </c>
      <c r="C38" s="2" t="s">
        <v>595</v>
      </c>
      <c r="D38" s="2">
        <v>11</v>
      </c>
      <c r="E38" s="2" t="s">
        <v>596</v>
      </c>
    </row>
    <row r="39" spans="1:5" ht="15.6" x14ac:dyDescent="0.3">
      <c r="A39" s="2" t="s">
        <v>3314</v>
      </c>
      <c r="B39" s="2" t="s">
        <v>3315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3316</v>
      </c>
      <c r="B40" s="2" t="s">
        <v>3317</v>
      </c>
      <c r="C40" s="2" t="s">
        <v>595</v>
      </c>
      <c r="D40" s="2">
        <v>7</v>
      </c>
      <c r="E40" s="2" t="s">
        <v>596</v>
      </c>
    </row>
    <row r="41" spans="1:5" ht="15.6" x14ac:dyDescent="0.3">
      <c r="A41" s="2" t="s">
        <v>3318</v>
      </c>
      <c r="B41" s="2" t="s">
        <v>3319</v>
      </c>
      <c r="C41" s="2" t="s">
        <v>595</v>
      </c>
      <c r="D41" s="2">
        <v>6</v>
      </c>
      <c r="E41" s="2" t="s">
        <v>596</v>
      </c>
    </row>
    <row r="42" spans="1:5" ht="15.6" x14ac:dyDescent="0.3">
      <c r="A42" s="2" t="s">
        <v>3003</v>
      </c>
      <c r="B42" s="2" t="s">
        <v>3004</v>
      </c>
      <c r="C42" s="2" t="s">
        <v>595</v>
      </c>
      <c r="D42" s="2">
        <v>6</v>
      </c>
      <c r="E42" s="2" t="s">
        <v>596</v>
      </c>
    </row>
    <row r="43" spans="1:5" ht="15.6" x14ac:dyDescent="0.3">
      <c r="A43" s="2" t="s">
        <v>3320</v>
      </c>
      <c r="B43" s="2" t="s">
        <v>3321</v>
      </c>
      <c r="C43" s="2" t="s">
        <v>631</v>
      </c>
      <c r="D43" s="2">
        <v>1</v>
      </c>
      <c r="E43" s="2" t="s">
        <v>596</v>
      </c>
    </row>
    <row r="44" spans="1:5" ht="15.6" x14ac:dyDescent="0.3">
      <c r="A44" s="2" t="s">
        <v>709</v>
      </c>
      <c r="B44" s="2" t="s">
        <v>1996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712</v>
      </c>
      <c r="B45" s="2" t="s">
        <v>2023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724</v>
      </c>
      <c r="B46" s="2" t="s">
        <v>2037</v>
      </c>
      <c r="C46" s="2" t="s">
        <v>595</v>
      </c>
      <c r="D46" s="2">
        <v>2</v>
      </c>
      <c r="E46" s="2" t="s">
        <v>596</v>
      </c>
    </row>
    <row r="47" spans="1:5" ht="15.6" x14ac:dyDescent="0.3">
      <c r="A47" s="2" t="s">
        <v>1551</v>
      </c>
      <c r="B47" s="2" t="s">
        <v>3343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1555</v>
      </c>
      <c r="B48" s="2" t="s">
        <v>3872</v>
      </c>
      <c r="C48" s="2" t="s">
        <v>631</v>
      </c>
      <c r="D48" s="2">
        <v>1</v>
      </c>
      <c r="E48" s="2" t="s">
        <v>596</v>
      </c>
    </row>
    <row r="49" spans="1:5" ht="15.6" x14ac:dyDescent="0.3">
      <c r="A49" s="2" t="s">
        <v>649</v>
      </c>
      <c r="B49" s="2" t="s">
        <v>1827</v>
      </c>
      <c r="C49" s="2" t="s">
        <v>595</v>
      </c>
      <c r="D49" s="2">
        <v>7</v>
      </c>
      <c r="E49" s="2" t="s">
        <v>596</v>
      </c>
    </row>
  </sheetData>
  <phoneticPr fontId="5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423</v>
      </c>
      <c r="B1" s="4" t="s">
        <v>424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709</v>
      </c>
      <c r="B3" s="2" t="s">
        <v>2619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3873</v>
      </c>
      <c r="B4" s="2" t="s">
        <v>2941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3874</v>
      </c>
      <c r="B5" s="2" t="s">
        <v>3875</v>
      </c>
      <c r="C5" s="2" t="s">
        <v>631</v>
      </c>
      <c r="D5" s="2">
        <v>50</v>
      </c>
      <c r="E5" s="2" t="s">
        <v>596</v>
      </c>
    </row>
    <row r="6" spans="1:5" ht="15.6" x14ac:dyDescent="0.3">
      <c r="A6" s="2" t="s">
        <v>2613</v>
      </c>
      <c r="B6" s="2" t="s">
        <v>2661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K2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15.5" bestFit="1" customWidth="1" collapsed="1"/>
    <col min="11" max="11" width="17.75" bestFit="1" customWidth="1" collapsed="1"/>
  </cols>
  <sheetData>
    <row r="1" spans="1:11" ht="21.6" x14ac:dyDescent="0.3">
      <c r="A1" s="4" t="s">
        <v>425</v>
      </c>
      <c r="B1" s="4" t="s">
        <v>426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  <c r="G3" s="3" t="s">
        <v>3876</v>
      </c>
      <c r="H3" s="3" t="s">
        <v>3877</v>
      </c>
      <c r="I3" s="3" t="s">
        <v>599</v>
      </c>
      <c r="J3" s="3" t="s">
        <v>1126</v>
      </c>
      <c r="K3" t="s">
        <v>600</v>
      </c>
    </row>
    <row r="4" spans="1:11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  <c r="G4" s="3" t="s">
        <v>3876</v>
      </c>
      <c r="H4" s="3" t="s">
        <v>3877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1350</v>
      </c>
      <c r="B5" s="2" t="s">
        <v>2645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929</v>
      </c>
      <c r="B6" s="2" t="s">
        <v>3562</v>
      </c>
      <c r="C6" s="2" t="s">
        <v>631</v>
      </c>
      <c r="D6" s="2">
        <v>42</v>
      </c>
      <c r="E6" s="2" t="s">
        <v>596</v>
      </c>
    </row>
    <row r="7" spans="1:11" ht="15.6" x14ac:dyDescent="0.3">
      <c r="A7" s="2" t="s">
        <v>2169</v>
      </c>
      <c r="B7" s="2" t="s">
        <v>760</v>
      </c>
      <c r="C7" s="2" t="s">
        <v>595</v>
      </c>
      <c r="D7" s="2">
        <v>8</v>
      </c>
      <c r="E7" s="2" t="s">
        <v>596</v>
      </c>
      <c r="G7" s="3" t="s">
        <v>3876</v>
      </c>
      <c r="H7" s="3" t="s">
        <v>3877</v>
      </c>
      <c r="I7" s="3" t="s">
        <v>2225</v>
      </c>
      <c r="J7" s="3" t="s">
        <v>2170</v>
      </c>
      <c r="K7" t="s">
        <v>600</v>
      </c>
    </row>
    <row r="8" spans="1:11" ht="15.6" x14ac:dyDescent="0.3">
      <c r="A8" s="2" t="s">
        <v>1142</v>
      </c>
      <c r="B8" s="2" t="s">
        <v>3848</v>
      </c>
      <c r="C8" s="2" t="s">
        <v>595</v>
      </c>
      <c r="D8" s="2">
        <v>11</v>
      </c>
      <c r="E8" s="2" t="s">
        <v>596</v>
      </c>
    </row>
    <row r="9" spans="1:11" ht="15.6" x14ac:dyDescent="0.3">
      <c r="A9" s="2" t="s">
        <v>1145</v>
      </c>
      <c r="B9" s="2" t="s">
        <v>3878</v>
      </c>
      <c r="C9" s="2" t="s">
        <v>595</v>
      </c>
      <c r="D9" s="2">
        <v>11</v>
      </c>
      <c r="E9" s="2" t="s">
        <v>596</v>
      </c>
      <c r="G9" s="3" t="s">
        <v>3876</v>
      </c>
      <c r="H9" s="3" t="s">
        <v>3877</v>
      </c>
      <c r="I9" s="3" t="s">
        <v>2224</v>
      </c>
      <c r="J9" s="3" t="s">
        <v>3879</v>
      </c>
      <c r="K9" t="s">
        <v>600</v>
      </c>
    </row>
    <row r="10" spans="1:11" ht="15.6" x14ac:dyDescent="0.3">
      <c r="A10" s="2" t="s">
        <v>1839</v>
      </c>
      <c r="B10" s="2" t="s">
        <v>3880</v>
      </c>
      <c r="C10" s="2" t="s">
        <v>595</v>
      </c>
      <c r="D10" s="2">
        <v>6</v>
      </c>
      <c r="E10" s="2" t="s">
        <v>596</v>
      </c>
    </row>
    <row r="11" spans="1:11" ht="15.6" x14ac:dyDescent="0.3">
      <c r="A11" s="2" t="s">
        <v>932</v>
      </c>
      <c r="B11" s="2" t="s">
        <v>3881</v>
      </c>
      <c r="C11" s="2" t="s">
        <v>631</v>
      </c>
      <c r="D11" s="2">
        <v>42</v>
      </c>
      <c r="E11" s="2" t="s">
        <v>596</v>
      </c>
    </row>
    <row r="12" spans="1:11" ht="15.6" x14ac:dyDescent="0.3">
      <c r="A12" s="2" t="s">
        <v>1836</v>
      </c>
      <c r="B12" s="2" t="s">
        <v>2941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2123</v>
      </c>
      <c r="B13" s="2" t="s">
        <v>3882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2127</v>
      </c>
      <c r="B14" s="2" t="s">
        <v>3883</v>
      </c>
      <c r="C14" s="2" t="s">
        <v>595</v>
      </c>
      <c r="D14" s="2">
        <v>4</v>
      </c>
      <c r="E14" s="2" t="s">
        <v>596</v>
      </c>
    </row>
    <row r="15" spans="1:11" ht="15.6" x14ac:dyDescent="0.3">
      <c r="A15" s="2" t="s">
        <v>2131</v>
      </c>
      <c r="B15" s="2" t="s">
        <v>3407</v>
      </c>
      <c r="C15" s="2" t="s">
        <v>595</v>
      </c>
      <c r="D15" s="2">
        <v>9</v>
      </c>
      <c r="E15" s="2">
        <v>2</v>
      </c>
    </row>
    <row r="16" spans="1:11" ht="15.6" x14ac:dyDescent="0.3">
      <c r="A16" s="2" t="s">
        <v>3884</v>
      </c>
      <c r="B16" s="2" t="s">
        <v>3885</v>
      </c>
      <c r="C16" s="2" t="s">
        <v>631</v>
      </c>
      <c r="D16" s="2">
        <v>1</v>
      </c>
      <c r="E16" s="2" t="s">
        <v>596</v>
      </c>
    </row>
    <row r="17" spans="1:11" ht="15.6" x14ac:dyDescent="0.3">
      <c r="A17" s="2" t="s">
        <v>3886</v>
      </c>
      <c r="B17" s="2" t="s">
        <v>3885</v>
      </c>
      <c r="C17" s="2" t="s">
        <v>631</v>
      </c>
      <c r="D17" s="2">
        <v>12</v>
      </c>
      <c r="E17" s="2" t="s">
        <v>596</v>
      </c>
      <c r="G17" s="3" t="s">
        <v>3876</v>
      </c>
      <c r="H17" s="3" t="s">
        <v>3877</v>
      </c>
      <c r="I17" s="3" t="s">
        <v>3887</v>
      </c>
      <c r="J17" s="3" t="s">
        <v>957</v>
      </c>
      <c r="K17" t="s">
        <v>600</v>
      </c>
    </row>
    <row r="18" spans="1:11" ht="15.6" x14ac:dyDescent="0.3">
      <c r="A18" s="2" t="s">
        <v>1189</v>
      </c>
      <c r="B18" s="2" t="s">
        <v>3888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3889</v>
      </c>
      <c r="B19" s="2" t="s">
        <v>3890</v>
      </c>
      <c r="C19" s="2" t="s">
        <v>631</v>
      </c>
      <c r="D19" s="2">
        <v>12</v>
      </c>
      <c r="E19" s="2" t="s">
        <v>596</v>
      </c>
      <c r="G19" s="3" t="s">
        <v>3876</v>
      </c>
      <c r="H19" s="3" t="s">
        <v>3877</v>
      </c>
      <c r="I19" s="3" t="s">
        <v>3891</v>
      </c>
      <c r="J19" s="3" t="s">
        <v>1190</v>
      </c>
      <c r="K19" t="s">
        <v>600</v>
      </c>
    </row>
    <row r="20" spans="1:11" ht="15.6" x14ac:dyDescent="0.3">
      <c r="A20" s="2" t="s">
        <v>1378</v>
      </c>
      <c r="B20" s="2" t="s">
        <v>2879</v>
      </c>
      <c r="C20" s="2" t="s">
        <v>595</v>
      </c>
      <c r="D20" s="2">
        <v>2</v>
      </c>
      <c r="E20" s="2" t="s">
        <v>596</v>
      </c>
      <c r="G20" s="3" t="s">
        <v>3876</v>
      </c>
      <c r="H20" s="3" t="s">
        <v>3877</v>
      </c>
      <c r="I20" s="3" t="s">
        <v>3892</v>
      </c>
      <c r="J20" s="3" t="s">
        <v>1379</v>
      </c>
      <c r="K20" t="s">
        <v>600</v>
      </c>
    </row>
    <row r="21" spans="1:11" ht="15.6" x14ac:dyDescent="0.3">
      <c r="A21" s="2" t="s">
        <v>3825</v>
      </c>
      <c r="B21" s="2" t="s">
        <v>3893</v>
      </c>
      <c r="C21" s="2" t="s">
        <v>631</v>
      </c>
      <c r="D21" s="2">
        <v>8</v>
      </c>
      <c r="E21" s="2" t="s">
        <v>596</v>
      </c>
    </row>
    <row r="22" spans="1:11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  <c r="G22" s="7" t="s">
        <v>3876</v>
      </c>
      <c r="H22" s="7" t="s">
        <v>3877</v>
      </c>
      <c r="I22" s="7" t="s">
        <v>4738</v>
      </c>
      <c r="J22" s="7" t="s">
        <v>4739</v>
      </c>
    </row>
    <row r="23" spans="1:11" ht="31.2" x14ac:dyDescent="0.3">
      <c r="A23" s="2" t="s">
        <v>667</v>
      </c>
      <c r="B23" s="2" t="s">
        <v>668</v>
      </c>
      <c r="C23" s="2" t="s">
        <v>595</v>
      </c>
      <c r="D23" s="2">
        <v>14</v>
      </c>
      <c r="E23" s="2" t="s">
        <v>596</v>
      </c>
      <c r="G23" s="7" t="s">
        <v>3876</v>
      </c>
      <c r="H23" s="7" t="s">
        <v>3877</v>
      </c>
      <c r="I23" s="7" t="s">
        <v>4736</v>
      </c>
      <c r="J23" s="7" t="s">
        <v>4737</v>
      </c>
    </row>
    <row r="24" spans="1:11" ht="31.2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  <c r="G24" s="7" t="s">
        <v>3876</v>
      </c>
      <c r="H24" s="7" t="s">
        <v>3877</v>
      </c>
      <c r="I24" s="7" t="s">
        <v>4746</v>
      </c>
      <c r="J24" s="7" t="s">
        <v>4747</v>
      </c>
    </row>
    <row r="25" spans="1:11" ht="31.2" x14ac:dyDescent="0.3">
      <c r="A25" s="2" t="s">
        <v>646</v>
      </c>
      <c r="B25" s="2" t="s">
        <v>670</v>
      </c>
      <c r="C25" s="2" t="s">
        <v>595</v>
      </c>
      <c r="D25" s="2">
        <v>14</v>
      </c>
      <c r="E25" s="2" t="s">
        <v>596</v>
      </c>
      <c r="G25" s="7" t="s">
        <v>3876</v>
      </c>
      <c r="H25" s="7" t="s">
        <v>3877</v>
      </c>
      <c r="I25" s="7" t="s">
        <v>4748</v>
      </c>
      <c r="J25" s="7" t="s">
        <v>4749</v>
      </c>
    </row>
    <row r="26" spans="1:11" ht="15.6" x14ac:dyDescent="0.3">
      <c r="A26" s="2" t="s">
        <v>3894</v>
      </c>
      <c r="B26" s="2" t="s">
        <v>3895</v>
      </c>
      <c r="C26" s="2" t="s">
        <v>595</v>
      </c>
      <c r="D26" s="2">
        <v>2</v>
      </c>
      <c r="E26" s="2" t="s">
        <v>596</v>
      </c>
      <c r="G26" s="3" t="s">
        <v>3876</v>
      </c>
      <c r="H26" s="3" t="s">
        <v>3877</v>
      </c>
      <c r="I26" s="3" t="s">
        <v>3896</v>
      </c>
      <c r="J26" s="3" t="s">
        <v>3897</v>
      </c>
      <c r="K26" s="3" t="s">
        <v>605</v>
      </c>
    </row>
    <row r="27" spans="1:11" ht="15.6" x14ac:dyDescent="0.3">
      <c r="A27" s="2" t="s">
        <v>3898</v>
      </c>
      <c r="B27" s="2" t="s">
        <v>3899</v>
      </c>
      <c r="C27" s="2" t="s">
        <v>631</v>
      </c>
      <c r="D27" s="2">
        <v>220</v>
      </c>
      <c r="E27" s="2" t="s">
        <v>596</v>
      </c>
      <c r="G27" s="3" t="s">
        <v>3876</v>
      </c>
      <c r="H27" s="3" t="s">
        <v>3877</v>
      </c>
      <c r="I27" s="3" t="s">
        <v>3121</v>
      </c>
      <c r="J27" s="3" t="s">
        <v>3120</v>
      </c>
      <c r="K27" t="s">
        <v>600</v>
      </c>
    </row>
    <row r="28" spans="1:11" ht="15.6" x14ac:dyDescent="0.3">
      <c r="A28" s="2" t="s">
        <v>649</v>
      </c>
      <c r="B28" s="2" t="s">
        <v>671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427</v>
      </c>
      <c r="B1" s="4" t="s">
        <v>428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62.625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429</v>
      </c>
      <c r="B1" s="4" t="s">
        <v>430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655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1989</v>
      </c>
      <c r="B6" s="2" t="s">
        <v>3456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1990</v>
      </c>
      <c r="B7" s="2" t="s">
        <v>3900</v>
      </c>
      <c r="C7" s="2" t="s">
        <v>595</v>
      </c>
      <c r="D7" s="2">
        <v>6</v>
      </c>
      <c r="E7" s="2">
        <v>4</v>
      </c>
    </row>
    <row r="8" spans="1:5" ht="15.6" x14ac:dyDescent="0.3">
      <c r="A8" s="2" t="s">
        <v>1992</v>
      </c>
      <c r="B8" s="2" t="s">
        <v>1993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1994</v>
      </c>
      <c r="B9" s="2" t="s">
        <v>3901</v>
      </c>
      <c r="C9" s="2" t="s">
        <v>595</v>
      </c>
      <c r="D9" s="2">
        <v>5</v>
      </c>
      <c r="E9" s="2">
        <v>3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Q3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375" bestFit="1" customWidth="1" collapsed="1"/>
    <col min="8" max="8" width="20" bestFit="1" customWidth="1" collapsed="1"/>
    <col min="9" max="9" width="24.25" bestFit="1" customWidth="1" collapsed="1"/>
    <col min="10" max="10" width="32.5" bestFit="1" customWidth="1" collapsed="1"/>
    <col min="11" max="11" width="3.625" bestFit="1" customWidth="1" collapsed="1"/>
    <col min="12" max="12" width="10.625" customWidth="1" collapsed="1"/>
    <col min="13" max="13" width="20.375" bestFit="1" customWidth="1" collapsed="1"/>
    <col min="14" max="14" width="20" bestFit="1" customWidth="1" collapsed="1"/>
    <col min="15" max="15" width="17.5" bestFit="1" customWidth="1" collapsed="1"/>
    <col min="16" max="16" width="13.25" bestFit="1" customWidth="1" collapsed="1"/>
  </cols>
  <sheetData>
    <row r="1" spans="1:17" ht="21.6" x14ac:dyDescent="0.3">
      <c r="A1" s="4" t="s">
        <v>431</v>
      </c>
      <c r="B1" s="4" t="s">
        <v>432</v>
      </c>
      <c r="C1" s="5" t="str">
        <f>HYPERLINK("#'目錄'!A1","回首頁")</f>
        <v>回首頁</v>
      </c>
    </row>
    <row r="2" spans="1:17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  <c r="G2" s="3" t="s">
        <v>1122</v>
      </c>
      <c r="H2" s="3" t="s">
        <v>1123</v>
      </c>
      <c r="I2" s="3" t="s">
        <v>2314</v>
      </c>
      <c r="J2" s="3" t="s">
        <v>2315</v>
      </c>
      <c r="K2" t="s">
        <v>600</v>
      </c>
      <c r="M2" s="3" t="s">
        <v>1122</v>
      </c>
      <c r="N2" s="3" t="s">
        <v>1123</v>
      </c>
      <c r="O2" s="3" t="s">
        <v>3902</v>
      </c>
      <c r="P2" s="3" t="s">
        <v>3903</v>
      </c>
      <c r="Q2" t="s">
        <v>600</v>
      </c>
    </row>
    <row r="3" spans="1:17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  <c r="G3" s="3" t="s">
        <v>1122</v>
      </c>
      <c r="H3" s="3" t="s">
        <v>1123</v>
      </c>
      <c r="I3" s="3" t="s">
        <v>599</v>
      </c>
      <c r="J3" s="3" t="s">
        <v>594</v>
      </c>
      <c r="K3" t="s">
        <v>600</v>
      </c>
    </row>
    <row r="4" spans="1:17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  <c r="G4" s="3" t="s">
        <v>1122</v>
      </c>
      <c r="H4" s="3" t="s">
        <v>1123</v>
      </c>
      <c r="I4" s="3" t="s">
        <v>608</v>
      </c>
      <c r="J4" s="3" t="s">
        <v>686</v>
      </c>
      <c r="K4" t="s">
        <v>600</v>
      </c>
    </row>
    <row r="5" spans="1:17" ht="15.6" x14ac:dyDescent="0.3">
      <c r="A5" s="2" t="s">
        <v>1276</v>
      </c>
      <c r="B5" s="2" t="s">
        <v>1277</v>
      </c>
      <c r="C5" s="2" t="s">
        <v>595</v>
      </c>
      <c r="D5" s="2">
        <v>8</v>
      </c>
      <c r="E5" s="2" t="s">
        <v>596</v>
      </c>
    </row>
    <row r="6" spans="1:17" ht="15.6" x14ac:dyDescent="0.3">
      <c r="A6" s="2" t="s">
        <v>3904</v>
      </c>
      <c r="B6" s="2" t="s">
        <v>3905</v>
      </c>
      <c r="C6" s="2" t="s">
        <v>595</v>
      </c>
      <c r="D6" s="2">
        <v>4</v>
      </c>
      <c r="E6" s="2" t="s">
        <v>596</v>
      </c>
      <c r="G6" s="3" t="s">
        <v>1122</v>
      </c>
      <c r="H6" s="3" t="s">
        <v>1123</v>
      </c>
      <c r="I6" s="3" t="s">
        <v>3902</v>
      </c>
      <c r="J6" s="3" t="s">
        <v>3903</v>
      </c>
      <c r="K6" t="s">
        <v>600</v>
      </c>
      <c r="M6" s="3" t="s">
        <v>1122</v>
      </c>
      <c r="N6" s="3" t="s">
        <v>1123</v>
      </c>
      <c r="O6" s="3" t="s">
        <v>3906</v>
      </c>
      <c r="P6" s="3" t="s">
        <v>3907</v>
      </c>
      <c r="Q6" t="s">
        <v>600</v>
      </c>
    </row>
    <row r="7" spans="1:17" ht="15.6" x14ac:dyDescent="0.3">
      <c r="A7" s="2" t="s">
        <v>3908</v>
      </c>
      <c r="B7" s="2" t="s">
        <v>758</v>
      </c>
      <c r="C7" s="2" t="s">
        <v>595</v>
      </c>
      <c r="D7" s="2">
        <v>8</v>
      </c>
      <c r="E7" s="2" t="s">
        <v>596</v>
      </c>
      <c r="G7" s="3" t="s">
        <v>1122</v>
      </c>
      <c r="H7" s="3" t="s">
        <v>1123</v>
      </c>
      <c r="I7" s="3" t="s">
        <v>689</v>
      </c>
      <c r="J7" s="3" t="s">
        <v>688</v>
      </c>
      <c r="K7" t="s">
        <v>600</v>
      </c>
    </row>
    <row r="8" spans="1:17" ht="15.6" x14ac:dyDescent="0.3">
      <c r="A8" s="2" t="s">
        <v>3909</v>
      </c>
      <c r="B8" s="2" t="s">
        <v>3910</v>
      </c>
      <c r="C8" s="2" t="s">
        <v>595</v>
      </c>
      <c r="D8" s="2">
        <v>8</v>
      </c>
      <c r="E8" s="2" t="s">
        <v>596</v>
      </c>
      <c r="G8" s="3" t="s">
        <v>1122</v>
      </c>
      <c r="H8" s="3" t="s">
        <v>1123</v>
      </c>
      <c r="I8" s="3" t="s">
        <v>2651</v>
      </c>
      <c r="J8" s="3" t="s">
        <v>3910</v>
      </c>
      <c r="K8" t="s">
        <v>600</v>
      </c>
    </row>
    <row r="9" spans="1:17" ht="15.6" x14ac:dyDescent="0.3">
      <c r="A9" s="2" t="s">
        <v>3911</v>
      </c>
      <c r="B9" s="2" t="s">
        <v>2646</v>
      </c>
      <c r="C9" s="2" t="s">
        <v>595</v>
      </c>
      <c r="D9" s="2">
        <v>11</v>
      </c>
      <c r="E9" s="2" t="s">
        <v>596</v>
      </c>
      <c r="G9" s="3" t="s">
        <v>1122</v>
      </c>
      <c r="H9" s="3" t="s">
        <v>1123</v>
      </c>
      <c r="I9" s="3" t="s">
        <v>2322</v>
      </c>
      <c r="J9" s="3" t="s">
        <v>2323</v>
      </c>
      <c r="K9" t="s">
        <v>600</v>
      </c>
    </row>
    <row r="10" spans="1:17" ht="15.6" x14ac:dyDescent="0.3">
      <c r="A10" s="2" t="s">
        <v>3912</v>
      </c>
      <c r="B10" s="2" t="s">
        <v>3665</v>
      </c>
      <c r="C10" s="2" t="s">
        <v>595</v>
      </c>
      <c r="D10" s="2">
        <v>11</v>
      </c>
      <c r="E10" s="2" t="s">
        <v>596</v>
      </c>
      <c r="G10" s="3" t="s">
        <v>1122</v>
      </c>
      <c r="H10" s="3" t="s">
        <v>1123</v>
      </c>
      <c r="I10" s="3" t="s">
        <v>2349</v>
      </c>
      <c r="J10" s="3" t="s">
        <v>2350</v>
      </c>
      <c r="K10" t="s">
        <v>600</v>
      </c>
    </row>
    <row r="11" spans="1:17" ht="15.6" x14ac:dyDescent="0.3">
      <c r="A11" s="2" t="s">
        <v>3913</v>
      </c>
      <c r="B11" s="2" t="s">
        <v>3667</v>
      </c>
      <c r="C11" s="2" t="s">
        <v>595</v>
      </c>
      <c r="D11" s="2">
        <v>11</v>
      </c>
      <c r="E11" s="2" t="s">
        <v>596</v>
      </c>
      <c r="G11" s="3" t="s">
        <v>1122</v>
      </c>
      <c r="H11" s="3" t="s">
        <v>1123</v>
      </c>
      <c r="I11" s="3" t="s">
        <v>2352</v>
      </c>
      <c r="J11" s="3" t="s">
        <v>2353</v>
      </c>
      <c r="K11" t="s">
        <v>600</v>
      </c>
    </row>
    <row r="12" spans="1:17" ht="15.6" x14ac:dyDescent="0.3">
      <c r="A12" s="2" t="s">
        <v>3914</v>
      </c>
      <c r="B12" s="2" t="s">
        <v>3915</v>
      </c>
      <c r="C12" s="2" t="s">
        <v>595</v>
      </c>
      <c r="D12" s="2">
        <v>11</v>
      </c>
      <c r="E12" s="2" t="s">
        <v>596</v>
      </c>
    </row>
    <row r="13" spans="1:17" ht="15.6" x14ac:dyDescent="0.3">
      <c r="A13" s="2" t="s">
        <v>3916</v>
      </c>
      <c r="B13" s="2" t="s">
        <v>3668</v>
      </c>
      <c r="C13" s="2" t="s">
        <v>595</v>
      </c>
      <c r="D13" s="2">
        <v>11</v>
      </c>
      <c r="E13" s="2" t="s">
        <v>596</v>
      </c>
      <c r="G13" s="3" t="s">
        <v>1122</v>
      </c>
      <c r="H13" s="3" t="s">
        <v>1123</v>
      </c>
      <c r="I13" s="3" t="s">
        <v>3917</v>
      </c>
      <c r="J13" s="3" t="s">
        <v>3918</v>
      </c>
      <c r="K13" t="s">
        <v>600</v>
      </c>
    </row>
    <row r="14" spans="1:17" ht="15.6" x14ac:dyDescent="0.3">
      <c r="A14" s="2" t="s">
        <v>3919</v>
      </c>
      <c r="B14" s="2" t="s">
        <v>2649</v>
      </c>
      <c r="C14" s="2" t="s">
        <v>595</v>
      </c>
      <c r="D14" s="2">
        <v>8</v>
      </c>
      <c r="E14" s="2" t="s">
        <v>596</v>
      </c>
    </row>
    <row r="15" spans="1:17" ht="15.6" x14ac:dyDescent="0.3">
      <c r="A15" s="2" t="s">
        <v>3920</v>
      </c>
      <c r="B15" s="2" t="s">
        <v>2650</v>
      </c>
      <c r="C15" s="2" t="s">
        <v>595</v>
      </c>
      <c r="D15" s="2">
        <v>8</v>
      </c>
      <c r="E15" s="2" t="s">
        <v>596</v>
      </c>
    </row>
    <row r="16" spans="1:17" ht="15.6" x14ac:dyDescent="0.3">
      <c r="A16" s="2" t="s">
        <v>3921</v>
      </c>
      <c r="B16" s="2" t="s">
        <v>3922</v>
      </c>
      <c r="C16" s="2" t="s">
        <v>595</v>
      </c>
      <c r="D16" s="2">
        <v>3</v>
      </c>
      <c r="E16" s="2" t="s">
        <v>596</v>
      </c>
      <c r="G16" s="3" t="s">
        <v>1122</v>
      </c>
      <c r="H16" s="3" t="s">
        <v>1123</v>
      </c>
      <c r="I16" s="3" t="s">
        <v>3923</v>
      </c>
      <c r="J16" s="3" t="s">
        <v>2387</v>
      </c>
      <c r="K16" t="s">
        <v>600</v>
      </c>
    </row>
    <row r="17" spans="1:11" ht="15.6" x14ac:dyDescent="0.3">
      <c r="A17" s="2" t="s">
        <v>3924</v>
      </c>
      <c r="B17" s="2" t="s">
        <v>3925</v>
      </c>
      <c r="C17" s="2" t="s">
        <v>595</v>
      </c>
      <c r="D17" s="2">
        <v>2</v>
      </c>
      <c r="E17" s="2" t="s">
        <v>596</v>
      </c>
    </row>
    <row r="18" spans="1:11" ht="15.6" x14ac:dyDescent="0.3">
      <c r="A18" s="2" t="s">
        <v>751</v>
      </c>
      <c r="B18" s="2" t="s">
        <v>752</v>
      </c>
      <c r="C18" s="2" t="s">
        <v>595</v>
      </c>
      <c r="D18" s="2">
        <v>11</v>
      </c>
      <c r="E18" s="2" t="s">
        <v>596</v>
      </c>
    </row>
    <row r="19" spans="1:11" ht="15.6" x14ac:dyDescent="0.3">
      <c r="A19" s="2" t="s">
        <v>3271</v>
      </c>
      <c r="B19" s="2" t="s">
        <v>3926</v>
      </c>
      <c r="C19" s="2" t="s">
        <v>631</v>
      </c>
      <c r="D19" s="2">
        <v>1</v>
      </c>
      <c r="E19" s="2" t="s">
        <v>596</v>
      </c>
    </row>
    <row r="20" spans="1:11" ht="15.6" x14ac:dyDescent="0.3">
      <c r="A20" s="2" t="s">
        <v>3927</v>
      </c>
      <c r="B20" s="2" t="s">
        <v>3928</v>
      </c>
      <c r="C20" s="2" t="s">
        <v>631</v>
      </c>
      <c r="D20" s="2">
        <v>1</v>
      </c>
      <c r="E20" s="2" t="s">
        <v>596</v>
      </c>
    </row>
    <row r="21" spans="1:11" ht="15.6" x14ac:dyDescent="0.3">
      <c r="A21" s="2" t="s">
        <v>3929</v>
      </c>
      <c r="B21" s="2" t="s">
        <v>2862</v>
      </c>
      <c r="C21" s="2" t="s">
        <v>631</v>
      </c>
      <c r="D21" s="2">
        <v>3</v>
      </c>
      <c r="E21" s="2" t="s">
        <v>596</v>
      </c>
    </row>
    <row r="22" spans="1:11" ht="15.6" x14ac:dyDescent="0.3">
      <c r="A22" s="2" t="s">
        <v>3930</v>
      </c>
      <c r="B22" s="2" t="s">
        <v>3931</v>
      </c>
      <c r="C22" s="2" t="s">
        <v>631</v>
      </c>
      <c r="D22" s="2">
        <v>6</v>
      </c>
      <c r="E22" s="2" t="s">
        <v>596</v>
      </c>
    </row>
    <row r="23" spans="1:11" ht="15.6" x14ac:dyDescent="0.3">
      <c r="A23" s="2" t="s">
        <v>3932</v>
      </c>
      <c r="B23" s="2" t="s">
        <v>3933</v>
      </c>
      <c r="C23" s="2" t="s">
        <v>631</v>
      </c>
      <c r="D23" s="2">
        <v>6</v>
      </c>
      <c r="E23" s="2" t="s">
        <v>596</v>
      </c>
      <c r="G23" s="3" t="s">
        <v>1122</v>
      </c>
      <c r="H23" s="3" t="s">
        <v>1123</v>
      </c>
      <c r="I23" s="3" t="s">
        <v>3934</v>
      </c>
      <c r="J23" s="3" t="s">
        <v>3935</v>
      </c>
      <c r="K23" t="s">
        <v>600</v>
      </c>
    </row>
    <row r="24" spans="1:11" ht="15.6" x14ac:dyDescent="0.3">
      <c r="A24" s="2" t="s">
        <v>3936</v>
      </c>
      <c r="B24" s="2" t="s">
        <v>3937</v>
      </c>
      <c r="C24" s="2" t="s">
        <v>595</v>
      </c>
      <c r="D24" s="2">
        <v>8</v>
      </c>
      <c r="E24" s="2" t="s">
        <v>596</v>
      </c>
    </row>
    <row r="25" spans="1:11" ht="15.6" x14ac:dyDescent="0.3">
      <c r="A25" s="2" t="s">
        <v>3938</v>
      </c>
      <c r="B25" s="2" t="s">
        <v>2687</v>
      </c>
      <c r="C25" s="2" t="s">
        <v>595</v>
      </c>
      <c r="D25" s="2">
        <v>9</v>
      </c>
      <c r="E25" s="2" t="s">
        <v>596</v>
      </c>
      <c r="G25" s="3" t="s">
        <v>1122</v>
      </c>
      <c r="H25" s="3" t="s">
        <v>1123</v>
      </c>
      <c r="I25" s="3" t="s">
        <v>2633</v>
      </c>
      <c r="J25" s="3" t="s">
        <v>3939</v>
      </c>
      <c r="K25" t="s">
        <v>600</v>
      </c>
    </row>
    <row r="26" spans="1:11" ht="15.6" x14ac:dyDescent="0.3">
      <c r="A26" s="2" t="s">
        <v>3940</v>
      </c>
      <c r="B26" s="2" t="s">
        <v>2678</v>
      </c>
      <c r="C26" s="2" t="s">
        <v>595</v>
      </c>
      <c r="D26" s="2">
        <v>7</v>
      </c>
      <c r="E26" s="2" t="s">
        <v>596</v>
      </c>
      <c r="G26" s="3" t="s">
        <v>1122</v>
      </c>
      <c r="H26" s="3" t="s">
        <v>1123</v>
      </c>
      <c r="I26" s="3" t="s">
        <v>3941</v>
      </c>
      <c r="J26" s="3" t="s">
        <v>2679</v>
      </c>
      <c r="K26" t="s">
        <v>600</v>
      </c>
    </row>
    <row r="27" spans="1:11" ht="15.6" x14ac:dyDescent="0.3">
      <c r="A27" s="2" t="s">
        <v>3942</v>
      </c>
      <c r="B27" s="2" t="s">
        <v>2681</v>
      </c>
      <c r="C27" s="2" t="s">
        <v>595</v>
      </c>
      <c r="D27" s="2">
        <v>7</v>
      </c>
      <c r="E27" s="2" t="s">
        <v>596</v>
      </c>
      <c r="G27" s="3" t="s">
        <v>1122</v>
      </c>
      <c r="H27" s="3" t="s">
        <v>1123</v>
      </c>
      <c r="I27" s="3" t="s">
        <v>3943</v>
      </c>
      <c r="J27" s="3" t="s">
        <v>2682</v>
      </c>
      <c r="K27" t="s">
        <v>600</v>
      </c>
    </row>
    <row r="28" spans="1:11" ht="15.6" x14ac:dyDescent="0.3">
      <c r="A28" s="2" t="s">
        <v>3944</v>
      </c>
      <c r="B28" s="2" t="s">
        <v>1105</v>
      </c>
      <c r="C28" s="2" t="s">
        <v>595</v>
      </c>
      <c r="D28" s="2">
        <v>7</v>
      </c>
      <c r="E28" s="2" t="s">
        <v>596</v>
      </c>
    </row>
    <row r="29" spans="1:11" ht="15.6" x14ac:dyDescent="0.3">
      <c r="A29" s="2" t="s">
        <v>650</v>
      </c>
      <c r="B29" s="2" t="s">
        <v>2936</v>
      </c>
      <c r="C29" s="2" t="s">
        <v>595</v>
      </c>
      <c r="D29" s="2">
        <v>8</v>
      </c>
      <c r="E29" s="2" t="s">
        <v>596</v>
      </c>
    </row>
    <row r="30" spans="1:11" ht="15.6" x14ac:dyDescent="0.3">
      <c r="A30" s="2" t="s">
        <v>649</v>
      </c>
      <c r="B30" s="2" t="s">
        <v>763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1"/>
  <sheetViews>
    <sheetView workbookViewId="0">
      <selection activeCell="C1" sqref="C1"/>
    </sheetView>
  </sheetViews>
  <sheetFormatPr defaultRowHeight="15" x14ac:dyDescent="0.3"/>
  <cols>
    <col min="1" max="1" width="19.7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25" bestFit="1" customWidth="1" collapsed="1"/>
    <col min="8" max="8" width="22.375" bestFit="1" customWidth="1" collapsed="1"/>
    <col min="9" max="9" width="20.75" bestFit="1" customWidth="1" collapsed="1"/>
    <col min="10" max="10" width="17.75" bestFit="1" customWidth="1" collapsed="1"/>
  </cols>
  <sheetData>
    <row r="1" spans="1:11" ht="21.6" x14ac:dyDescent="0.3">
      <c r="A1" s="4" t="s">
        <v>40</v>
      </c>
      <c r="B1" s="4" t="s">
        <v>41</v>
      </c>
      <c r="C1" s="5" t="str">
        <f>HYPERLINK("#'目錄'!A1","回首頁")</f>
        <v>回首頁</v>
      </c>
    </row>
    <row r="2" spans="1:11" ht="15.6" x14ac:dyDescent="0.3">
      <c r="A2" s="2" t="s">
        <v>911</v>
      </c>
      <c r="B2" s="2" t="s">
        <v>1442</v>
      </c>
      <c r="C2" s="2" t="s">
        <v>595</v>
      </c>
      <c r="D2" s="2">
        <v>6</v>
      </c>
      <c r="E2" s="2">
        <v>0</v>
      </c>
    </row>
    <row r="3" spans="1:11" ht="15.6" x14ac:dyDescent="0.3">
      <c r="A3" s="2" t="s">
        <v>1443</v>
      </c>
      <c r="B3" s="2" t="s">
        <v>1444</v>
      </c>
      <c r="C3" s="2" t="s">
        <v>595</v>
      </c>
      <c r="D3" s="2">
        <v>4</v>
      </c>
      <c r="E3" s="2">
        <v>0</v>
      </c>
      <c r="G3" s="3" t="s">
        <v>1445</v>
      </c>
      <c r="H3" s="3" t="s">
        <v>1446</v>
      </c>
      <c r="I3" s="3" t="s">
        <v>1447</v>
      </c>
      <c r="J3" s="3" t="s">
        <v>1444</v>
      </c>
      <c r="K3" t="s">
        <v>600</v>
      </c>
    </row>
    <row r="4" spans="1:11" ht="15.6" x14ac:dyDescent="0.3">
      <c r="A4" s="2" t="s">
        <v>1448</v>
      </c>
      <c r="B4" s="2" t="s">
        <v>1449</v>
      </c>
      <c r="C4" s="2" t="s">
        <v>595</v>
      </c>
      <c r="D4" s="2">
        <v>11</v>
      </c>
      <c r="E4" s="2">
        <v>0</v>
      </c>
      <c r="G4" s="3" t="s">
        <v>1445</v>
      </c>
      <c r="H4" s="3" t="s">
        <v>1446</v>
      </c>
      <c r="I4" s="3" t="s">
        <v>1450</v>
      </c>
      <c r="J4" s="3" t="s">
        <v>1449</v>
      </c>
      <c r="K4" t="s">
        <v>600</v>
      </c>
    </row>
    <row r="5" spans="1:11" ht="15.6" x14ac:dyDescent="0.3">
      <c r="A5" s="2" t="s">
        <v>1451</v>
      </c>
      <c r="B5" s="2" t="s">
        <v>1452</v>
      </c>
      <c r="C5" s="2" t="s">
        <v>595</v>
      </c>
      <c r="D5" s="2">
        <v>11</v>
      </c>
      <c r="E5" s="2">
        <v>0</v>
      </c>
      <c r="G5" s="3" t="s">
        <v>1445</v>
      </c>
      <c r="H5" s="3" t="s">
        <v>1446</v>
      </c>
      <c r="I5" s="3" t="s">
        <v>1453</v>
      </c>
      <c r="J5" s="3" t="s">
        <v>1454</v>
      </c>
      <c r="K5" t="s">
        <v>600</v>
      </c>
    </row>
    <row r="6" spans="1:11" ht="15.6" x14ac:dyDescent="0.3">
      <c r="A6" s="2" t="s">
        <v>1455</v>
      </c>
      <c r="B6" s="2" t="s">
        <v>1456</v>
      </c>
      <c r="C6" s="2" t="s">
        <v>595</v>
      </c>
      <c r="D6" s="2">
        <v>11</v>
      </c>
      <c r="E6" s="2">
        <v>0</v>
      </c>
      <c r="G6" s="3" t="s">
        <v>1445</v>
      </c>
      <c r="H6" s="3" t="s">
        <v>1446</v>
      </c>
      <c r="I6" s="3" t="s">
        <v>1457</v>
      </c>
      <c r="J6" s="3" t="s">
        <v>1456</v>
      </c>
      <c r="K6" t="s">
        <v>600</v>
      </c>
    </row>
    <row r="7" spans="1:11" ht="15.6" x14ac:dyDescent="0.3">
      <c r="A7" s="2" t="s">
        <v>1458</v>
      </c>
      <c r="B7" s="2" t="s">
        <v>1459</v>
      </c>
      <c r="C7" s="2" t="s">
        <v>595</v>
      </c>
      <c r="D7" s="2">
        <v>11</v>
      </c>
      <c r="E7" s="2">
        <v>0</v>
      </c>
      <c r="G7" s="3" t="s">
        <v>1445</v>
      </c>
      <c r="H7" s="3" t="s">
        <v>1446</v>
      </c>
      <c r="I7" s="3" t="s">
        <v>1460</v>
      </c>
      <c r="J7" s="3" t="s">
        <v>1459</v>
      </c>
      <c r="K7" t="s">
        <v>600</v>
      </c>
    </row>
    <row r="8" spans="1:11" ht="15.6" x14ac:dyDescent="0.3">
      <c r="A8" s="2" t="s">
        <v>1461</v>
      </c>
      <c r="B8" s="2" t="s">
        <v>1462</v>
      </c>
      <c r="C8" s="2" t="s">
        <v>595</v>
      </c>
      <c r="D8" s="2">
        <v>11</v>
      </c>
      <c r="E8" s="2">
        <v>0</v>
      </c>
      <c r="G8" s="3" t="s">
        <v>1445</v>
      </c>
      <c r="H8" s="3" t="s">
        <v>1446</v>
      </c>
      <c r="I8" s="3" t="s">
        <v>1463</v>
      </c>
      <c r="J8" s="3" t="s">
        <v>1462</v>
      </c>
      <c r="K8" t="s">
        <v>600</v>
      </c>
    </row>
    <row r="9" spans="1:11" ht="15.6" x14ac:dyDescent="0.3">
      <c r="A9" s="2" t="s">
        <v>1464</v>
      </c>
      <c r="B9" s="2" t="s">
        <v>1465</v>
      </c>
      <c r="C9" s="2" t="s">
        <v>595</v>
      </c>
      <c r="D9" s="2">
        <v>11</v>
      </c>
      <c r="E9" s="2">
        <v>0</v>
      </c>
      <c r="G9" s="3" t="s">
        <v>1445</v>
      </c>
      <c r="H9" s="3" t="s">
        <v>1446</v>
      </c>
      <c r="I9" s="3" t="s">
        <v>1466</v>
      </c>
      <c r="J9" s="3" t="s">
        <v>1465</v>
      </c>
      <c r="K9" t="s">
        <v>600</v>
      </c>
    </row>
    <row r="10" spans="1:11" ht="15.6" x14ac:dyDescent="0.3">
      <c r="A10" s="2" t="s">
        <v>1467</v>
      </c>
      <c r="B10" s="2" t="s">
        <v>1468</v>
      </c>
      <c r="C10" s="2" t="s">
        <v>595</v>
      </c>
      <c r="D10" s="2">
        <v>11</v>
      </c>
      <c r="E10" s="2">
        <v>0</v>
      </c>
      <c r="G10" s="3" t="s">
        <v>1445</v>
      </c>
      <c r="H10" s="3" t="s">
        <v>1446</v>
      </c>
      <c r="I10" s="3" t="s">
        <v>1469</v>
      </c>
      <c r="J10" s="3" t="s">
        <v>1468</v>
      </c>
      <c r="K10" t="s">
        <v>600</v>
      </c>
    </row>
    <row r="11" spans="1:11" ht="15.6" x14ac:dyDescent="0.3">
      <c r="A11" s="2" t="s">
        <v>1470</v>
      </c>
      <c r="B11" s="2" t="s">
        <v>1471</v>
      </c>
      <c r="C11" s="2" t="s">
        <v>595</v>
      </c>
      <c r="D11" s="2">
        <v>11</v>
      </c>
      <c r="E11" s="2">
        <v>0</v>
      </c>
      <c r="G11" s="3" t="s">
        <v>1445</v>
      </c>
      <c r="H11" s="3" t="s">
        <v>1446</v>
      </c>
      <c r="I11" s="3" t="s">
        <v>1472</v>
      </c>
      <c r="J11" s="3" t="s">
        <v>1471</v>
      </c>
      <c r="K11" t="s">
        <v>600</v>
      </c>
    </row>
    <row r="12" spans="1:11" ht="15.6" x14ac:dyDescent="0.3">
      <c r="A12" s="2" t="s">
        <v>1473</v>
      </c>
      <c r="B12" s="2" t="s">
        <v>1474</v>
      </c>
      <c r="C12" s="2" t="s">
        <v>595</v>
      </c>
      <c r="D12" s="2">
        <v>11</v>
      </c>
      <c r="E12" s="2">
        <v>0</v>
      </c>
      <c r="G12" s="3" t="s">
        <v>1445</v>
      </c>
      <c r="H12" s="3" t="s">
        <v>1446</v>
      </c>
      <c r="I12" s="3" t="s">
        <v>1475</v>
      </c>
      <c r="J12" s="3" t="s">
        <v>1474</v>
      </c>
      <c r="K12" t="s">
        <v>600</v>
      </c>
    </row>
    <row r="13" spans="1:11" ht="15.6" x14ac:dyDescent="0.3">
      <c r="A13" s="2" t="s">
        <v>1476</v>
      </c>
      <c r="B13" s="2" t="s">
        <v>1477</v>
      </c>
      <c r="C13" s="2" t="s">
        <v>595</v>
      </c>
      <c r="D13" s="2">
        <v>11</v>
      </c>
      <c r="E13" s="2">
        <v>0</v>
      </c>
      <c r="G13" s="3" t="s">
        <v>1445</v>
      </c>
      <c r="H13" s="3" t="s">
        <v>1446</v>
      </c>
      <c r="I13" s="3" t="s">
        <v>1478</v>
      </c>
      <c r="J13" s="3" t="s">
        <v>1477</v>
      </c>
      <c r="K13" t="s">
        <v>600</v>
      </c>
    </row>
    <row r="14" spans="1:11" ht="15.6" x14ac:dyDescent="0.3">
      <c r="A14" s="2" t="s">
        <v>1479</v>
      </c>
      <c r="B14" s="2" t="s">
        <v>1480</v>
      </c>
      <c r="C14" s="2" t="s">
        <v>595</v>
      </c>
      <c r="D14" s="2">
        <v>11</v>
      </c>
      <c r="E14" s="2">
        <v>0</v>
      </c>
      <c r="G14" s="3" t="s">
        <v>1445</v>
      </c>
      <c r="H14" s="3" t="s">
        <v>1446</v>
      </c>
      <c r="I14" s="3" t="s">
        <v>1481</v>
      </c>
      <c r="J14" s="3" t="s">
        <v>1480</v>
      </c>
      <c r="K14" t="s">
        <v>600</v>
      </c>
    </row>
    <row r="15" spans="1:11" ht="15.6" x14ac:dyDescent="0.3">
      <c r="A15" s="2" t="s">
        <v>1482</v>
      </c>
      <c r="B15" s="2" t="s">
        <v>1483</v>
      </c>
      <c r="C15" s="2" t="s">
        <v>595</v>
      </c>
      <c r="D15" s="2">
        <v>11</v>
      </c>
      <c r="E15" s="2">
        <v>0</v>
      </c>
      <c r="G15" s="3" t="s">
        <v>1445</v>
      </c>
      <c r="H15" s="3" t="s">
        <v>1446</v>
      </c>
      <c r="I15" s="3" t="s">
        <v>1484</v>
      </c>
      <c r="J15" s="3" t="s">
        <v>1483</v>
      </c>
      <c r="K15" t="s">
        <v>600</v>
      </c>
    </row>
    <row r="16" spans="1:11" ht="15.6" x14ac:dyDescent="0.3">
      <c r="A16" s="2" t="s">
        <v>1485</v>
      </c>
      <c r="B16" s="2" t="s">
        <v>1486</v>
      </c>
      <c r="C16" s="2" t="s">
        <v>595</v>
      </c>
      <c r="D16" s="2">
        <v>11</v>
      </c>
      <c r="E16" s="2">
        <v>0</v>
      </c>
      <c r="G16" s="3" t="s">
        <v>1445</v>
      </c>
      <c r="H16" s="3" t="s">
        <v>1446</v>
      </c>
      <c r="I16" s="3" t="s">
        <v>1487</v>
      </c>
      <c r="J16" s="3" t="s">
        <v>1486</v>
      </c>
      <c r="K16" t="s">
        <v>600</v>
      </c>
    </row>
    <row r="17" spans="1:11" ht="15.6" x14ac:dyDescent="0.3">
      <c r="A17" s="2" t="s">
        <v>1488</v>
      </c>
      <c r="B17" s="2" t="s">
        <v>1489</v>
      </c>
      <c r="C17" s="2" t="s">
        <v>595</v>
      </c>
      <c r="D17" s="2">
        <v>11</v>
      </c>
      <c r="E17" s="2">
        <v>0</v>
      </c>
      <c r="G17" s="3" t="s">
        <v>1445</v>
      </c>
      <c r="H17" s="3" t="s">
        <v>1446</v>
      </c>
      <c r="I17" s="3" t="s">
        <v>1490</v>
      </c>
      <c r="J17" s="3" t="s">
        <v>1489</v>
      </c>
      <c r="K17" t="s">
        <v>600</v>
      </c>
    </row>
    <row r="18" spans="1:11" ht="15.6" x14ac:dyDescent="0.3">
      <c r="A18" s="2" t="s">
        <v>1491</v>
      </c>
      <c r="B18" s="2" t="s">
        <v>1492</v>
      </c>
      <c r="C18" s="2" t="s">
        <v>595</v>
      </c>
      <c r="D18" s="2">
        <v>11</v>
      </c>
      <c r="E18" s="2">
        <v>0</v>
      </c>
      <c r="G18" s="3" t="s">
        <v>1445</v>
      </c>
      <c r="H18" s="3" t="s">
        <v>1446</v>
      </c>
      <c r="I18" s="3" t="s">
        <v>1493</v>
      </c>
      <c r="J18" s="3" t="s">
        <v>1492</v>
      </c>
      <c r="K18" t="s">
        <v>600</v>
      </c>
    </row>
    <row r="19" spans="1:11" ht="15.6" x14ac:dyDescent="0.3">
      <c r="A19" s="2" t="s">
        <v>1494</v>
      </c>
      <c r="B19" s="2" t="s">
        <v>1495</v>
      </c>
      <c r="C19" s="2" t="s">
        <v>595</v>
      </c>
      <c r="D19" s="2">
        <v>11</v>
      </c>
      <c r="E19" s="2">
        <v>0</v>
      </c>
      <c r="G19" s="3" t="s">
        <v>1445</v>
      </c>
      <c r="H19" s="3" t="s">
        <v>1446</v>
      </c>
      <c r="I19" s="3" t="s">
        <v>1496</v>
      </c>
      <c r="J19" s="3" t="s">
        <v>1495</v>
      </c>
      <c r="K19" t="s">
        <v>600</v>
      </c>
    </row>
    <row r="20" spans="1:11" ht="15.6" x14ac:dyDescent="0.3">
      <c r="A20" s="2" t="s">
        <v>1497</v>
      </c>
      <c r="B20" s="2" t="s">
        <v>1498</v>
      </c>
      <c r="C20" s="2" t="s">
        <v>595</v>
      </c>
      <c r="D20" s="2">
        <v>11</v>
      </c>
      <c r="E20" s="2">
        <v>0</v>
      </c>
      <c r="G20" s="3" t="s">
        <v>1445</v>
      </c>
      <c r="H20" s="3" t="s">
        <v>1446</v>
      </c>
      <c r="I20" s="3" t="s">
        <v>1499</v>
      </c>
      <c r="J20" s="3" t="s">
        <v>1498</v>
      </c>
      <c r="K20" t="s">
        <v>600</v>
      </c>
    </row>
    <row r="21" spans="1:11" ht="15.6" x14ac:dyDescent="0.3">
      <c r="A21" s="2" t="s">
        <v>1500</v>
      </c>
      <c r="B21" s="2" t="s">
        <v>1501</v>
      </c>
      <c r="C21" s="2" t="s">
        <v>595</v>
      </c>
      <c r="D21" s="2">
        <v>11</v>
      </c>
      <c r="E21" s="2">
        <v>0</v>
      </c>
      <c r="G21" s="3" t="s">
        <v>1445</v>
      </c>
      <c r="H21" s="3" t="s">
        <v>1446</v>
      </c>
      <c r="I21" s="3" t="s">
        <v>1502</v>
      </c>
      <c r="J21" s="3" t="s">
        <v>1501</v>
      </c>
      <c r="K21" t="s">
        <v>600</v>
      </c>
    </row>
    <row r="22" spans="1:11" ht="15.6" x14ac:dyDescent="0.3">
      <c r="A22" s="2" t="s">
        <v>1503</v>
      </c>
      <c r="B22" s="2" t="s">
        <v>1504</v>
      </c>
      <c r="C22" s="2" t="s">
        <v>595</v>
      </c>
      <c r="D22" s="2">
        <v>11</v>
      </c>
      <c r="E22" s="2">
        <v>0</v>
      </c>
      <c r="G22" s="3" t="s">
        <v>1445</v>
      </c>
      <c r="H22" s="3" t="s">
        <v>1446</v>
      </c>
      <c r="I22" s="3" t="s">
        <v>1505</v>
      </c>
      <c r="J22" s="3" t="s">
        <v>1504</v>
      </c>
      <c r="K22" t="s">
        <v>600</v>
      </c>
    </row>
    <row r="23" spans="1:11" ht="15.6" x14ac:dyDescent="0.3">
      <c r="A23" s="2" t="s">
        <v>1506</v>
      </c>
      <c r="B23" s="2" t="s">
        <v>1507</v>
      </c>
      <c r="C23" s="2" t="s">
        <v>595</v>
      </c>
      <c r="D23" s="2">
        <v>11</v>
      </c>
      <c r="E23" s="2">
        <v>0</v>
      </c>
      <c r="G23" s="3" t="s">
        <v>1445</v>
      </c>
      <c r="H23" s="3" t="s">
        <v>1446</v>
      </c>
      <c r="I23" s="3" t="s">
        <v>1508</v>
      </c>
      <c r="J23" s="3" t="s">
        <v>1507</v>
      </c>
      <c r="K23" t="s">
        <v>600</v>
      </c>
    </row>
    <row r="24" spans="1:11" ht="15.6" x14ac:dyDescent="0.3">
      <c r="A24" s="2" t="s">
        <v>1509</v>
      </c>
      <c r="B24" s="2" t="s">
        <v>1510</v>
      </c>
      <c r="C24" s="2" t="s">
        <v>595</v>
      </c>
      <c r="D24" s="2">
        <v>11</v>
      </c>
      <c r="E24" s="2">
        <v>0</v>
      </c>
      <c r="G24" s="3" t="s">
        <v>1445</v>
      </c>
      <c r="H24" s="3" t="s">
        <v>1446</v>
      </c>
      <c r="I24" s="3" t="s">
        <v>1511</v>
      </c>
      <c r="J24" s="3" t="s">
        <v>1510</v>
      </c>
      <c r="K24" t="s">
        <v>600</v>
      </c>
    </row>
    <row r="25" spans="1:11" ht="15.6" x14ac:dyDescent="0.3">
      <c r="A25" s="2" t="s">
        <v>1512</v>
      </c>
      <c r="B25" s="2" t="s">
        <v>1513</v>
      </c>
      <c r="C25" s="2" t="s">
        <v>595</v>
      </c>
      <c r="D25" s="2">
        <v>11</v>
      </c>
      <c r="E25" s="2">
        <v>0</v>
      </c>
      <c r="G25" s="3" t="s">
        <v>1445</v>
      </c>
      <c r="H25" s="3" t="s">
        <v>1446</v>
      </c>
      <c r="I25" s="3" t="s">
        <v>1514</v>
      </c>
      <c r="J25" s="3" t="s">
        <v>1513</v>
      </c>
      <c r="K25" t="s">
        <v>600</v>
      </c>
    </row>
    <row r="26" spans="1:11" ht="15.6" x14ac:dyDescent="0.3">
      <c r="A26" s="2" t="s">
        <v>1515</v>
      </c>
      <c r="B26" s="2" t="s">
        <v>1516</v>
      </c>
      <c r="C26" s="2" t="s">
        <v>595</v>
      </c>
      <c r="D26" s="2">
        <v>11</v>
      </c>
      <c r="E26" s="2">
        <v>0</v>
      </c>
      <c r="G26" s="3" t="s">
        <v>1445</v>
      </c>
      <c r="H26" s="3" t="s">
        <v>1446</v>
      </c>
      <c r="I26" s="3" t="s">
        <v>1517</v>
      </c>
      <c r="J26" s="3" t="s">
        <v>1516</v>
      </c>
      <c r="K26" t="s">
        <v>600</v>
      </c>
    </row>
    <row r="27" spans="1:11" ht="15.6" x14ac:dyDescent="0.3">
      <c r="A27" s="2" t="s">
        <v>1518</v>
      </c>
      <c r="B27" s="2" t="s">
        <v>1519</v>
      </c>
      <c r="C27" s="2" t="s">
        <v>595</v>
      </c>
      <c r="D27" s="2">
        <v>11</v>
      </c>
      <c r="E27" s="2">
        <v>0</v>
      </c>
      <c r="G27" s="3" t="s">
        <v>1445</v>
      </c>
      <c r="H27" s="3" t="s">
        <v>1446</v>
      </c>
      <c r="I27" s="3" t="s">
        <v>1520</v>
      </c>
      <c r="J27" s="3" t="s">
        <v>1519</v>
      </c>
      <c r="K27" t="s">
        <v>600</v>
      </c>
    </row>
    <row r="28" spans="1:11" ht="15.6" x14ac:dyDescent="0.3">
      <c r="A28" s="2" t="s">
        <v>1521</v>
      </c>
      <c r="B28" s="2" t="s">
        <v>1522</v>
      </c>
      <c r="C28" s="2" t="s">
        <v>595</v>
      </c>
      <c r="D28" s="2">
        <v>11</v>
      </c>
      <c r="E28" s="2">
        <v>0</v>
      </c>
      <c r="G28" s="3" t="s">
        <v>1445</v>
      </c>
      <c r="H28" s="3" t="s">
        <v>1446</v>
      </c>
      <c r="I28" s="3" t="s">
        <v>1523</v>
      </c>
      <c r="J28" s="3" t="s">
        <v>1522</v>
      </c>
      <c r="K28" t="s">
        <v>600</v>
      </c>
    </row>
    <row r="29" spans="1:11" ht="15.6" x14ac:dyDescent="0.3">
      <c r="A29" s="2" t="s">
        <v>1524</v>
      </c>
      <c r="B29" s="2" t="s">
        <v>1525</v>
      </c>
      <c r="C29" s="2" t="s">
        <v>631</v>
      </c>
      <c r="D29" s="2">
        <v>14</v>
      </c>
      <c r="E29" s="2" t="s">
        <v>596</v>
      </c>
      <c r="G29" s="3" t="s">
        <v>1445</v>
      </c>
      <c r="H29" s="3" t="s">
        <v>1446</v>
      </c>
      <c r="I29" s="3" t="s">
        <v>1526</v>
      </c>
      <c r="J29" s="3" t="s">
        <v>1527</v>
      </c>
      <c r="K29" t="s">
        <v>600</v>
      </c>
    </row>
    <row r="30" spans="1:11" ht="15.6" x14ac:dyDescent="0.3">
      <c r="A30" s="2" t="s">
        <v>1528</v>
      </c>
      <c r="B30" s="2" t="s">
        <v>1529</v>
      </c>
      <c r="C30" s="2" t="s">
        <v>595</v>
      </c>
      <c r="D30" s="2">
        <v>8</v>
      </c>
      <c r="E30" s="2">
        <v>0</v>
      </c>
      <c r="G30" s="3" t="s">
        <v>1445</v>
      </c>
      <c r="H30" s="3" t="s">
        <v>1446</v>
      </c>
      <c r="I30" s="3" t="s">
        <v>1530</v>
      </c>
      <c r="J30" s="3" t="s">
        <v>1531</v>
      </c>
      <c r="K30" t="s">
        <v>600</v>
      </c>
    </row>
    <row r="31" spans="1:11" ht="15.6" x14ac:dyDescent="0.3">
      <c r="A31" s="2" t="s">
        <v>1532</v>
      </c>
      <c r="B31" s="2" t="s">
        <v>1533</v>
      </c>
      <c r="C31" s="2" t="s">
        <v>595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433</v>
      </c>
      <c r="B1" s="4" t="s">
        <v>434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2403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3945</v>
      </c>
      <c r="B5" s="2" t="s">
        <v>3946</v>
      </c>
      <c r="C5" s="2" t="s">
        <v>631</v>
      </c>
      <c r="D5" s="2">
        <v>3</v>
      </c>
      <c r="E5" s="2" t="s">
        <v>596</v>
      </c>
    </row>
    <row r="6" spans="1:5" ht="15.6" x14ac:dyDescent="0.3">
      <c r="A6" s="2" t="s">
        <v>3947</v>
      </c>
      <c r="B6" s="2" t="s">
        <v>3948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3949</v>
      </c>
      <c r="B7" s="2" t="s">
        <v>3950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E8"/>
  <sheetViews>
    <sheetView workbookViewId="0"/>
  </sheetViews>
  <sheetFormatPr defaultRowHeight="15" x14ac:dyDescent="0.3"/>
  <cols>
    <col min="1" max="1" width="19.6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435</v>
      </c>
      <c r="B1" s="4" t="s">
        <v>436</v>
      </c>
      <c r="C1" s="5" t="str">
        <f>HYPERLINK("#'目錄'!A1","回首頁")</f>
        <v>回首頁</v>
      </c>
    </row>
    <row r="2" spans="1:5" ht="15.6" x14ac:dyDescent="0.3">
      <c r="A2" s="2" t="s">
        <v>3483</v>
      </c>
      <c r="B2" s="2" t="s">
        <v>3951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847</v>
      </c>
      <c r="B3" s="2" t="s">
        <v>2980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3485</v>
      </c>
      <c r="B4" s="2" t="s">
        <v>3486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2648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3487</v>
      </c>
      <c r="B6" s="2" t="s">
        <v>3952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3489</v>
      </c>
      <c r="B7" s="2" t="s">
        <v>3953</v>
      </c>
      <c r="C7" s="2" t="s">
        <v>595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748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K32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23" bestFit="1" customWidth="1" collapsed="1"/>
    <col min="11" max="11" width="17.75" bestFit="1" customWidth="1" collapsed="1"/>
  </cols>
  <sheetData>
    <row r="1" spans="1:11" ht="43.2" x14ac:dyDescent="0.3">
      <c r="A1" s="4" t="s">
        <v>437</v>
      </c>
      <c r="B1" s="4" t="s">
        <v>438</v>
      </c>
      <c r="C1" s="5" t="str">
        <f>HYPERLINK("#'目錄'!A1","回首頁")</f>
        <v>回首頁</v>
      </c>
    </row>
    <row r="2" spans="1:11" ht="15.6" x14ac:dyDescent="0.3">
      <c r="A2" s="2" t="s">
        <v>3954</v>
      </c>
      <c r="B2" s="2" t="s">
        <v>3955</v>
      </c>
      <c r="C2" s="2" t="s">
        <v>631</v>
      </c>
      <c r="D2" s="2">
        <v>1</v>
      </c>
      <c r="E2" s="2" t="s">
        <v>596</v>
      </c>
      <c r="G2" s="3" t="s">
        <v>3876</v>
      </c>
      <c r="H2" s="3" t="s">
        <v>3877</v>
      </c>
      <c r="I2" s="3" t="s">
        <v>3956</v>
      </c>
      <c r="J2" s="3" t="s">
        <v>3957</v>
      </c>
      <c r="K2" t="s">
        <v>600</v>
      </c>
    </row>
    <row r="3" spans="1:11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11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  <c r="G4" s="3" t="s">
        <v>3876</v>
      </c>
      <c r="H4" s="3" t="s">
        <v>3877</v>
      </c>
      <c r="I4" s="3" t="s">
        <v>599</v>
      </c>
      <c r="J4" s="3" t="s">
        <v>1126</v>
      </c>
      <c r="K4" t="s">
        <v>600</v>
      </c>
    </row>
    <row r="5" spans="1:11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  <c r="G5" s="3" t="s">
        <v>3876</v>
      </c>
      <c r="H5" s="3" t="s">
        <v>3877</v>
      </c>
      <c r="I5" s="3" t="s">
        <v>608</v>
      </c>
      <c r="J5" s="3" t="s">
        <v>607</v>
      </c>
      <c r="K5" t="s">
        <v>600</v>
      </c>
    </row>
    <row r="6" spans="1:11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11" ht="15.6" x14ac:dyDescent="0.3">
      <c r="A7" s="2" t="s">
        <v>929</v>
      </c>
      <c r="B7" s="2" t="s">
        <v>790</v>
      </c>
      <c r="C7" s="2" t="s">
        <v>631</v>
      </c>
      <c r="D7" s="2">
        <v>42</v>
      </c>
      <c r="E7" s="2" t="s">
        <v>596</v>
      </c>
    </row>
    <row r="8" spans="1:11" ht="15.6" x14ac:dyDescent="0.3">
      <c r="A8" s="2" t="s">
        <v>2169</v>
      </c>
      <c r="B8" s="2" t="s">
        <v>2170</v>
      </c>
      <c r="C8" s="2" t="s">
        <v>595</v>
      </c>
      <c r="D8" s="2">
        <v>8</v>
      </c>
      <c r="E8" s="2" t="s">
        <v>596</v>
      </c>
      <c r="G8" s="3" t="s">
        <v>3876</v>
      </c>
      <c r="H8" s="3" t="s">
        <v>3877</v>
      </c>
      <c r="I8" s="3" t="s">
        <v>2225</v>
      </c>
      <c r="J8" s="3" t="s">
        <v>2170</v>
      </c>
      <c r="K8" t="s">
        <v>600</v>
      </c>
    </row>
    <row r="9" spans="1:11" ht="15.6" x14ac:dyDescent="0.3">
      <c r="A9" s="2" t="s">
        <v>2174</v>
      </c>
      <c r="B9" s="2" t="s">
        <v>1421</v>
      </c>
      <c r="C9" s="2" t="s">
        <v>595</v>
      </c>
      <c r="D9" s="2">
        <v>11</v>
      </c>
      <c r="E9" s="2" t="s">
        <v>596</v>
      </c>
    </row>
    <row r="10" spans="1:11" ht="15.6" x14ac:dyDescent="0.3">
      <c r="A10" s="2" t="s">
        <v>2171</v>
      </c>
      <c r="B10" s="2" t="s">
        <v>3958</v>
      </c>
      <c r="C10" s="2" t="s">
        <v>595</v>
      </c>
      <c r="D10" s="2">
        <v>8</v>
      </c>
      <c r="E10" s="2" t="s">
        <v>596</v>
      </c>
    </row>
    <row r="11" spans="1:11" ht="15.6" x14ac:dyDescent="0.3">
      <c r="A11" s="2" t="s">
        <v>1162</v>
      </c>
      <c r="B11" s="2" t="s">
        <v>2871</v>
      </c>
      <c r="C11" s="2" t="s">
        <v>595</v>
      </c>
      <c r="D11" s="2">
        <v>1</v>
      </c>
      <c r="E11" s="2" t="s">
        <v>596</v>
      </c>
    </row>
    <row r="12" spans="1:11" ht="15.6" x14ac:dyDescent="0.3">
      <c r="A12" s="2" t="s">
        <v>1164</v>
      </c>
      <c r="B12" s="2" t="s">
        <v>2872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2113</v>
      </c>
      <c r="B14" s="2" t="s">
        <v>3959</v>
      </c>
      <c r="C14" s="2" t="s">
        <v>631</v>
      </c>
      <c r="D14" s="2">
        <v>6</v>
      </c>
      <c r="E14" s="2" t="s">
        <v>596</v>
      </c>
      <c r="G14" s="3" t="s">
        <v>3876</v>
      </c>
      <c r="H14" s="3" t="s">
        <v>3877</v>
      </c>
      <c r="I14" s="3" t="s">
        <v>3892</v>
      </c>
      <c r="J14" s="3" t="s">
        <v>1379</v>
      </c>
      <c r="K14" t="s">
        <v>600</v>
      </c>
    </row>
    <row r="15" spans="1:11" ht="15.6" x14ac:dyDescent="0.3">
      <c r="A15" s="2" t="s">
        <v>2115</v>
      </c>
      <c r="B15" s="2" t="s">
        <v>3960</v>
      </c>
      <c r="C15" s="2" t="s">
        <v>631</v>
      </c>
      <c r="D15" s="2">
        <v>8</v>
      </c>
      <c r="E15" s="2" t="s">
        <v>596</v>
      </c>
    </row>
    <row r="16" spans="1:11" ht="15.6" x14ac:dyDescent="0.3">
      <c r="A16" s="2" t="s">
        <v>2117</v>
      </c>
      <c r="B16" s="2" t="s">
        <v>3961</v>
      </c>
      <c r="C16" s="2" t="s">
        <v>631</v>
      </c>
      <c r="D16" s="2">
        <v>12</v>
      </c>
      <c r="E16" s="2" t="s">
        <v>596</v>
      </c>
    </row>
    <row r="17" spans="1:11" ht="15.6" x14ac:dyDescent="0.3">
      <c r="A17" s="2" t="s">
        <v>2121</v>
      </c>
      <c r="B17" s="2" t="s">
        <v>3962</v>
      </c>
      <c r="C17" s="2" t="s">
        <v>631</v>
      </c>
      <c r="D17" s="2">
        <v>12</v>
      </c>
      <c r="E17" s="2" t="s">
        <v>596</v>
      </c>
    </row>
    <row r="18" spans="1:11" ht="15.6" x14ac:dyDescent="0.3">
      <c r="A18" s="2" t="s">
        <v>1841</v>
      </c>
      <c r="B18" s="2" t="s">
        <v>3963</v>
      </c>
      <c r="C18" s="2" t="s">
        <v>631</v>
      </c>
      <c r="D18" s="2">
        <v>58</v>
      </c>
      <c r="E18" s="2" t="s">
        <v>596</v>
      </c>
    </row>
    <row r="19" spans="1:11" ht="15.6" x14ac:dyDescent="0.3">
      <c r="A19" s="2" t="s">
        <v>1378</v>
      </c>
      <c r="B19" s="2" t="s">
        <v>2879</v>
      </c>
      <c r="C19" s="2" t="s">
        <v>595</v>
      </c>
      <c r="D19" s="2">
        <v>2</v>
      </c>
      <c r="E19" s="2" t="s">
        <v>596</v>
      </c>
    </row>
    <row r="20" spans="1:11" ht="15.6" x14ac:dyDescent="0.3">
      <c r="A20" s="2" t="s">
        <v>2434</v>
      </c>
      <c r="B20" s="2" t="s">
        <v>3964</v>
      </c>
      <c r="C20" s="2" t="s">
        <v>631</v>
      </c>
      <c r="D20" s="2">
        <v>6</v>
      </c>
      <c r="E20" s="2" t="s">
        <v>596</v>
      </c>
    </row>
    <row r="21" spans="1:11" ht="15.6" x14ac:dyDescent="0.3">
      <c r="A21" s="2" t="s">
        <v>2442</v>
      </c>
      <c r="B21" s="2" t="s">
        <v>3965</v>
      </c>
      <c r="C21" s="2" t="s">
        <v>631</v>
      </c>
      <c r="D21" s="2">
        <v>12</v>
      </c>
      <c r="E21" s="2" t="s">
        <v>596</v>
      </c>
      <c r="G21" s="3" t="s">
        <v>3876</v>
      </c>
      <c r="H21" s="3" t="s">
        <v>3877</v>
      </c>
      <c r="I21" s="3" t="s">
        <v>3966</v>
      </c>
      <c r="J21" s="3" t="s">
        <v>3967</v>
      </c>
      <c r="K21" t="s">
        <v>600</v>
      </c>
    </row>
    <row r="22" spans="1:11" ht="15.6" x14ac:dyDescent="0.3">
      <c r="A22" s="2" t="s">
        <v>2561</v>
      </c>
      <c r="B22" s="2" t="s">
        <v>3968</v>
      </c>
      <c r="C22" s="2" t="s">
        <v>595</v>
      </c>
      <c r="D22" s="2">
        <v>7</v>
      </c>
      <c r="E22" s="2" t="s">
        <v>596</v>
      </c>
    </row>
    <row r="23" spans="1:11" ht="15.6" x14ac:dyDescent="0.3">
      <c r="A23" s="2" t="s">
        <v>3969</v>
      </c>
      <c r="B23" s="2" t="s">
        <v>3970</v>
      </c>
      <c r="C23" s="2" t="s">
        <v>631</v>
      </c>
      <c r="D23" s="2">
        <v>1</v>
      </c>
      <c r="E23" s="2" t="s">
        <v>596</v>
      </c>
    </row>
    <row r="24" spans="1:11" ht="15.6" x14ac:dyDescent="0.3">
      <c r="A24" s="2" t="s">
        <v>3894</v>
      </c>
      <c r="B24" s="2" t="s">
        <v>3895</v>
      </c>
      <c r="C24" s="2" t="s">
        <v>595</v>
      </c>
      <c r="D24" s="2">
        <v>2</v>
      </c>
      <c r="E24" s="2" t="s">
        <v>596</v>
      </c>
      <c r="G24" s="3" t="s">
        <v>3876</v>
      </c>
      <c r="H24" s="3" t="s">
        <v>3877</v>
      </c>
      <c r="I24" s="3" t="s">
        <v>3896</v>
      </c>
      <c r="J24" s="3" t="s">
        <v>3897</v>
      </c>
      <c r="K24" s="3" t="s">
        <v>605</v>
      </c>
    </row>
    <row r="25" spans="1:11" ht="15.6" x14ac:dyDescent="0.3">
      <c r="A25" s="2" t="s">
        <v>3898</v>
      </c>
      <c r="B25" s="2" t="s">
        <v>3899</v>
      </c>
      <c r="C25" s="2" t="s">
        <v>631</v>
      </c>
      <c r="D25" s="2">
        <v>220</v>
      </c>
      <c r="E25" s="2" t="s">
        <v>596</v>
      </c>
      <c r="G25" s="3" t="s">
        <v>3876</v>
      </c>
      <c r="H25" s="3" t="s">
        <v>3877</v>
      </c>
      <c r="I25" s="3" t="s">
        <v>3121</v>
      </c>
      <c r="J25" s="3" t="s">
        <v>3120</v>
      </c>
      <c r="K25" t="s">
        <v>600</v>
      </c>
    </row>
    <row r="26" spans="1:11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  <c r="G26" s="7" t="s">
        <v>3876</v>
      </c>
      <c r="H26" s="7" t="s">
        <v>3877</v>
      </c>
      <c r="I26" s="7" t="s">
        <v>4738</v>
      </c>
      <c r="J26" s="7" t="s">
        <v>4739</v>
      </c>
    </row>
    <row r="27" spans="1:11" ht="15.6" x14ac:dyDescent="0.3">
      <c r="A27" s="2" t="s">
        <v>667</v>
      </c>
      <c r="B27" s="2" t="s">
        <v>668</v>
      </c>
      <c r="C27" s="2" t="s">
        <v>595</v>
      </c>
      <c r="D27" s="2">
        <v>14</v>
      </c>
      <c r="E27" s="2" t="s">
        <v>596</v>
      </c>
      <c r="G27" s="7" t="s">
        <v>3876</v>
      </c>
      <c r="H27" s="7" t="s">
        <v>3877</v>
      </c>
      <c r="I27" s="7" t="s">
        <v>4736</v>
      </c>
      <c r="J27" s="7" t="s">
        <v>4737</v>
      </c>
    </row>
    <row r="28" spans="1:11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  <c r="G28" s="7" t="s">
        <v>3876</v>
      </c>
      <c r="H28" s="7" t="s">
        <v>3877</v>
      </c>
      <c r="I28" s="7" t="s">
        <v>4746</v>
      </c>
      <c r="J28" s="7" t="s">
        <v>4747</v>
      </c>
    </row>
    <row r="29" spans="1:11" ht="15.6" x14ac:dyDescent="0.3">
      <c r="A29" s="2" t="s">
        <v>646</v>
      </c>
      <c r="B29" s="2" t="s">
        <v>670</v>
      </c>
      <c r="C29" s="2" t="s">
        <v>595</v>
      </c>
      <c r="D29" s="2">
        <v>14</v>
      </c>
      <c r="E29" s="2" t="s">
        <v>596</v>
      </c>
      <c r="G29" s="7" t="s">
        <v>3876</v>
      </c>
      <c r="H29" s="7" t="s">
        <v>3877</v>
      </c>
      <c r="I29" s="7" t="s">
        <v>4748</v>
      </c>
      <c r="J29" s="7" t="s">
        <v>4749</v>
      </c>
    </row>
    <row r="30" spans="1:11" ht="15.6" x14ac:dyDescent="0.3">
      <c r="A30" s="2" t="s">
        <v>3884</v>
      </c>
      <c r="B30" s="2" t="s">
        <v>3971</v>
      </c>
      <c r="C30" s="2" t="s">
        <v>631</v>
      </c>
      <c r="D30" s="2">
        <v>1</v>
      </c>
      <c r="E30" s="2" t="s">
        <v>596</v>
      </c>
      <c r="G30" s="7" t="s">
        <v>3876</v>
      </c>
      <c r="H30" s="7" t="s">
        <v>3877</v>
      </c>
      <c r="I30" s="7" t="s">
        <v>4797</v>
      </c>
      <c r="J30" s="7" t="s">
        <v>4798</v>
      </c>
      <c r="K30" s="7" t="s">
        <v>605</v>
      </c>
    </row>
    <row r="31" spans="1:11" ht="15.6" x14ac:dyDescent="0.3">
      <c r="A31" s="2" t="s">
        <v>3889</v>
      </c>
      <c r="B31" s="2" t="s">
        <v>3890</v>
      </c>
      <c r="C31" s="2" t="s">
        <v>631</v>
      </c>
      <c r="D31" s="2">
        <v>12</v>
      </c>
      <c r="E31" s="2" t="s">
        <v>596</v>
      </c>
    </row>
    <row r="32" spans="1:11" ht="15.6" x14ac:dyDescent="0.3">
      <c r="A32" s="2" t="s">
        <v>649</v>
      </c>
      <c r="B32" s="2" t="s">
        <v>671</v>
      </c>
      <c r="C32" s="2" t="s">
        <v>595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E32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439</v>
      </c>
      <c r="B1" s="4" t="s">
        <v>440</v>
      </c>
      <c r="C1" s="5" t="str">
        <f>HYPERLINK("#'目錄'!A1","回首頁")</f>
        <v>回首頁</v>
      </c>
    </row>
    <row r="2" spans="1:5" ht="15.6" x14ac:dyDescent="0.3">
      <c r="A2" s="2" t="s">
        <v>3954</v>
      </c>
      <c r="B2" s="2" t="s">
        <v>3955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929</v>
      </c>
      <c r="B7" s="2" t="s">
        <v>790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2169</v>
      </c>
      <c r="B8" s="2" t="s">
        <v>2170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2174</v>
      </c>
      <c r="B9" s="2" t="s">
        <v>1421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2171</v>
      </c>
      <c r="B10" s="2" t="s">
        <v>3958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1162</v>
      </c>
      <c r="B11" s="2" t="s">
        <v>2871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1164</v>
      </c>
      <c r="B12" s="2" t="s">
        <v>2872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2113</v>
      </c>
      <c r="B14" s="2" t="s">
        <v>3959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2115</v>
      </c>
      <c r="B15" s="2" t="s">
        <v>3960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2117</v>
      </c>
      <c r="B16" s="2" t="s">
        <v>3961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2121</v>
      </c>
      <c r="B17" s="2" t="s">
        <v>3962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1841</v>
      </c>
      <c r="B18" s="2" t="s">
        <v>3963</v>
      </c>
      <c r="C18" s="2" t="s">
        <v>631</v>
      </c>
      <c r="D18" s="2">
        <v>58</v>
      </c>
      <c r="E18" s="2" t="s">
        <v>596</v>
      </c>
    </row>
    <row r="19" spans="1:5" ht="15.6" x14ac:dyDescent="0.3">
      <c r="A19" s="2" t="s">
        <v>1378</v>
      </c>
      <c r="B19" s="2" t="s">
        <v>2879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2434</v>
      </c>
      <c r="B20" s="2" t="s">
        <v>3964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2442</v>
      </c>
      <c r="B21" s="2" t="s">
        <v>3965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2561</v>
      </c>
      <c r="B22" s="2" t="s">
        <v>3968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3969</v>
      </c>
      <c r="B23" s="2" t="s">
        <v>3970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3894</v>
      </c>
      <c r="B24" s="2" t="s">
        <v>3895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3898</v>
      </c>
      <c r="B25" s="2" t="s">
        <v>3899</v>
      </c>
      <c r="C25" s="2" t="s">
        <v>631</v>
      </c>
      <c r="D25" s="2">
        <v>220</v>
      </c>
      <c r="E25" s="2" t="s">
        <v>596</v>
      </c>
    </row>
    <row r="26" spans="1:5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667</v>
      </c>
      <c r="B27" s="2" t="s">
        <v>668</v>
      </c>
      <c r="C27" s="2" t="s">
        <v>595</v>
      </c>
      <c r="D27" s="2">
        <v>14</v>
      </c>
      <c r="E27" s="2" t="s">
        <v>596</v>
      </c>
    </row>
    <row r="28" spans="1:5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646</v>
      </c>
      <c r="B29" s="2" t="s">
        <v>670</v>
      </c>
      <c r="C29" s="2" t="s">
        <v>595</v>
      </c>
      <c r="D29" s="2">
        <v>14</v>
      </c>
      <c r="E29" s="2" t="s">
        <v>596</v>
      </c>
    </row>
    <row r="30" spans="1:5" ht="15.6" x14ac:dyDescent="0.3">
      <c r="A30" s="2" t="s">
        <v>3884</v>
      </c>
      <c r="B30" s="2" t="s">
        <v>3971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3889</v>
      </c>
      <c r="B31" s="2" t="s">
        <v>3890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649</v>
      </c>
      <c r="B32" s="2" t="s">
        <v>671</v>
      </c>
      <c r="C32" s="2" t="s">
        <v>595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O2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20" bestFit="1" customWidth="1" collapsed="1"/>
    <col min="9" max="9" width="20.75" bestFit="1" customWidth="1" collapsed="1"/>
    <col min="10" max="10" width="23.875" bestFit="1" customWidth="1" collapsed="1"/>
    <col min="11" max="11" width="17.75" bestFit="1" customWidth="1" collapsed="1"/>
    <col min="12" max="12" width="10.625" customWidth="1" collapsed="1"/>
    <col min="13" max="13" width="23.875" bestFit="1" customWidth="1" collapsed="1"/>
    <col min="14" max="14" width="20" bestFit="1" customWidth="1" collapsed="1"/>
    <col min="15" max="15" width="21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875" bestFit="1" customWidth="1" collapsed="1"/>
    <col min="20" max="20" width="20" bestFit="1" customWidth="1" collapsed="1"/>
    <col min="21" max="21" width="1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875" bestFit="1" customWidth="1" collapsed="1"/>
    <col min="26" max="26" width="20" bestFit="1" customWidth="1" collapsed="1"/>
    <col min="27" max="27" width="16.625" bestFit="1" customWidth="1" collapsed="1"/>
    <col min="28" max="28" width="23.875" bestFit="1" customWidth="1" collapsed="1"/>
    <col min="29" max="29" width="17.75" bestFit="1" customWidth="1" collapsed="1"/>
    <col min="30" max="30" width="10.625" customWidth="1" collapsed="1"/>
    <col min="31" max="31" width="23.875" bestFit="1" customWidth="1" collapsed="1"/>
    <col min="32" max="32" width="20" bestFit="1" customWidth="1" collapsed="1"/>
    <col min="33" max="33" width="1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3.875" bestFit="1" customWidth="1" collapsed="1"/>
    <col min="38" max="38" width="20" bestFit="1" customWidth="1" collapsed="1"/>
    <col min="39" max="39" width="14.875" bestFit="1" customWidth="1" collapsed="1"/>
    <col min="40" max="40" width="13.25" bestFit="1" customWidth="1" collapsed="1"/>
  </cols>
  <sheetData>
    <row r="1" spans="1:41" ht="21.6" x14ac:dyDescent="0.3">
      <c r="A1" s="4" t="s">
        <v>441</v>
      </c>
      <c r="B1" s="4" t="s">
        <v>442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3972</v>
      </c>
      <c r="H2" s="3" t="s">
        <v>3973</v>
      </c>
      <c r="I2" s="3" t="s">
        <v>680</v>
      </c>
      <c r="J2" s="3" t="s">
        <v>673</v>
      </c>
      <c r="K2" t="s">
        <v>600</v>
      </c>
      <c r="M2" s="3" t="s">
        <v>3972</v>
      </c>
      <c r="N2" s="3" t="s">
        <v>3973</v>
      </c>
      <c r="O2" s="3" t="s">
        <v>676</v>
      </c>
      <c r="P2" s="3" t="s">
        <v>677</v>
      </c>
      <c r="Q2" t="s">
        <v>600</v>
      </c>
      <c r="S2" s="3" t="s">
        <v>3972</v>
      </c>
      <c r="T2" s="3" t="s">
        <v>3973</v>
      </c>
      <c r="U2" s="3" t="s">
        <v>678</v>
      </c>
      <c r="V2" s="3" t="s">
        <v>679</v>
      </c>
      <c r="W2" s="3" t="s">
        <v>605</v>
      </c>
      <c r="Y2" s="3" t="s">
        <v>3974</v>
      </c>
      <c r="Z2" s="3" t="s">
        <v>3975</v>
      </c>
      <c r="AA2" s="3" t="s">
        <v>676</v>
      </c>
      <c r="AB2" s="3" t="s">
        <v>677</v>
      </c>
      <c r="AC2" t="s">
        <v>600</v>
      </c>
      <c r="AE2" s="3" t="s">
        <v>3974</v>
      </c>
      <c r="AF2" s="3" t="s">
        <v>3975</v>
      </c>
      <c r="AG2" s="3" t="s">
        <v>678</v>
      </c>
      <c r="AH2" s="3" t="s">
        <v>679</v>
      </c>
      <c r="AI2" s="3" t="s">
        <v>605</v>
      </c>
      <c r="AK2" s="3" t="s">
        <v>3974</v>
      </c>
      <c r="AL2" s="3" t="s">
        <v>3975</v>
      </c>
      <c r="AM2" s="3" t="s">
        <v>680</v>
      </c>
      <c r="AN2" s="3" t="s">
        <v>673</v>
      </c>
      <c r="AO2" t="s">
        <v>600</v>
      </c>
    </row>
    <row r="3" spans="1:41" ht="15.6" x14ac:dyDescent="0.3">
      <c r="A3" s="2" t="s">
        <v>3976</v>
      </c>
      <c r="B3" s="2" t="s">
        <v>3977</v>
      </c>
      <c r="C3" s="2" t="s">
        <v>595</v>
      </c>
      <c r="D3" s="2">
        <v>6</v>
      </c>
      <c r="E3" s="2" t="s">
        <v>596</v>
      </c>
      <c r="G3" s="3" t="s">
        <v>3972</v>
      </c>
      <c r="H3" s="3" t="s">
        <v>3973</v>
      </c>
      <c r="I3" s="3" t="s">
        <v>3978</v>
      </c>
      <c r="J3" s="3" t="s">
        <v>3977</v>
      </c>
      <c r="K3" t="s">
        <v>600</v>
      </c>
      <c r="M3" s="3" t="s">
        <v>3974</v>
      </c>
      <c r="N3" s="3" t="s">
        <v>3975</v>
      </c>
      <c r="O3" s="3" t="s">
        <v>3978</v>
      </c>
      <c r="P3" s="3" t="s">
        <v>3977</v>
      </c>
      <c r="Q3" t="s">
        <v>600</v>
      </c>
    </row>
    <row r="4" spans="1:41" ht="15.6" x14ac:dyDescent="0.3">
      <c r="A4" s="2" t="s">
        <v>3979</v>
      </c>
      <c r="B4" s="2" t="s">
        <v>3980</v>
      </c>
      <c r="C4" s="2" t="s">
        <v>595</v>
      </c>
      <c r="D4" s="2">
        <v>1</v>
      </c>
      <c r="E4" s="2" t="s">
        <v>596</v>
      </c>
      <c r="G4" s="3" t="s">
        <v>3972</v>
      </c>
      <c r="H4" s="3" t="s">
        <v>3973</v>
      </c>
      <c r="I4" s="3" t="s">
        <v>3981</v>
      </c>
      <c r="J4" s="3" t="s">
        <v>3980</v>
      </c>
      <c r="K4" t="s">
        <v>600</v>
      </c>
      <c r="M4" s="3" t="s">
        <v>3972</v>
      </c>
      <c r="N4" s="3" t="s">
        <v>3973</v>
      </c>
      <c r="O4" s="3" t="s">
        <v>695</v>
      </c>
      <c r="P4" s="3" t="s">
        <v>696</v>
      </c>
      <c r="Q4" s="3" t="s">
        <v>605</v>
      </c>
      <c r="S4" s="3" t="s">
        <v>3972</v>
      </c>
      <c r="T4" s="3" t="s">
        <v>3973</v>
      </c>
      <c r="U4" s="3" t="s">
        <v>678</v>
      </c>
      <c r="V4" s="3" t="s">
        <v>679</v>
      </c>
      <c r="W4" s="3" t="s">
        <v>605</v>
      </c>
      <c r="Y4" s="3" t="s">
        <v>3974</v>
      </c>
      <c r="Z4" s="3" t="s">
        <v>3975</v>
      </c>
      <c r="AA4" s="3" t="s">
        <v>695</v>
      </c>
      <c r="AB4" s="3" t="s">
        <v>696</v>
      </c>
      <c r="AC4" s="3" t="s">
        <v>605</v>
      </c>
      <c r="AE4" s="3" t="s">
        <v>3974</v>
      </c>
      <c r="AF4" s="3" t="s">
        <v>3975</v>
      </c>
      <c r="AG4" s="3" t="s">
        <v>678</v>
      </c>
      <c r="AH4" s="3" t="s">
        <v>679</v>
      </c>
      <c r="AI4" s="3" t="s">
        <v>605</v>
      </c>
      <c r="AK4" s="3" t="s">
        <v>3974</v>
      </c>
      <c r="AL4" s="3" t="s">
        <v>3975</v>
      </c>
      <c r="AM4" s="3" t="s">
        <v>3982</v>
      </c>
      <c r="AN4" s="3" t="s">
        <v>3983</v>
      </c>
      <c r="AO4" t="s">
        <v>600</v>
      </c>
    </row>
    <row r="5" spans="1:41" ht="15.6" x14ac:dyDescent="0.3">
      <c r="A5" s="2" t="s">
        <v>3984</v>
      </c>
      <c r="B5" s="2" t="s">
        <v>3985</v>
      </c>
      <c r="C5" s="2" t="s">
        <v>631</v>
      </c>
      <c r="D5" s="2">
        <v>1</v>
      </c>
      <c r="E5" s="2" t="s">
        <v>596</v>
      </c>
      <c r="G5" s="3" t="s">
        <v>3972</v>
      </c>
      <c r="H5" s="3" t="s">
        <v>3973</v>
      </c>
      <c r="I5" s="3" t="s">
        <v>1241</v>
      </c>
      <c r="J5" s="3" t="s">
        <v>3985</v>
      </c>
      <c r="K5" t="s">
        <v>600</v>
      </c>
      <c r="M5" s="3" t="s">
        <v>3974</v>
      </c>
      <c r="N5" s="3" t="s">
        <v>3975</v>
      </c>
      <c r="O5" s="3" t="s">
        <v>3986</v>
      </c>
      <c r="P5" s="3" t="s">
        <v>3985</v>
      </c>
      <c r="Q5" t="s">
        <v>600</v>
      </c>
    </row>
    <row r="6" spans="1:41" ht="15.6" x14ac:dyDescent="0.3">
      <c r="A6" s="2" t="s">
        <v>593</v>
      </c>
      <c r="B6" s="2" t="s">
        <v>1043</v>
      </c>
      <c r="C6" s="2" t="s">
        <v>595</v>
      </c>
      <c r="D6" s="2">
        <v>7</v>
      </c>
      <c r="E6" s="2" t="s">
        <v>596</v>
      </c>
      <c r="G6" s="3" t="s">
        <v>3972</v>
      </c>
      <c r="H6" s="3" t="s">
        <v>3973</v>
      </c>
      <c r="I6" s="3" t="s">
        <v>599</v>
      </c>
      <c r="J6" s="3" t="s">
        <v>1043</v>
      </c>
      <c r="K6" t="s">
        <v>600</v>
      </c>
      <c r="M6" s="3" t="s">
        <v>3972</v>
      </c>
      <c r="N6" s="3" t="s">
        <v>3973</v>
      </c>
      <c r="O6" s="3" t="s">
        <v>678</v>
      </c>
      <c r="P6" s="3" t="s">
        <v>679</v>
      </c>
      <c r="Q6" s="3" t="s">
        <v>605</v>
      </c>
      <c r="S6" s="3" t="s">
        <v>3974</v>
      </c>
      <c r="T6" s="3" t="s">
        <v>3975</v>
      </c>
      <c r="U6" s="3" t="s">
        <v>678</v>
      </c>
      <c r="V6" s="3" t="s">
        <v>679</v>
      </c>
      <c r="W6" s="3" t="s">
        <v>605</v>
      </c>
      <c r="Y6" s="3" t="s">
        <v>3974</v>
      </c>
      <c r="Z6" s="3" t="s">
        <v>3975</v>
      </c>
      <c r="AA6" s="3" t="s">
        <v>599</v>
      </c>
      <c r="AB6" s="3" t="s">
        <v>594</v>
      </c>
      <c r="AC6" t="s">
        <v>600</v>
      </c>
    </row>
    <row r="7" spans="1:41" ht="15.6" x14ac:dyDescent="0.3">
      <c r="A7" s="2" t="s">
        <v>692</v>
      </c>
      <c r="B7" s="2" t="s">
        <v>1413</v>
      </c>
      <c r="C7" s="2" t="s">
        <v>595</v>
      </c>
      <c r="D7" s="2">
        <v>3</v>
      </c>
      <c r="E7" s="2" t="s">
        <v>596</v>
      </c>
      <c r="G7" s="3" t="s">
        <v>3972</v>
      </c>
      <c r="H7" s="3" t="s">
        <v>3973</v>
      </c>
      <c r="I7" s="3" t="s">
        <v>694</v>
      </c>
      <c r="J7" s="3" t="s">
        <v>1413</v>
      </c>
      <c r="K7" t="s">
        <v>600</v>
      </c>
      <c r="M7" s="3" t="s">
        <v>3974</v>
      </c>
      <c r="N7" s="3" t="s">
        <v>3975</v>
      </c>
      <c r="O7" s="3" t="s">
        <v>694</v>
      </c>
      <c r="P7" s="3" t="s">
        <v>693</v>
      </c>
      <c r="Q7" t="s">
        <v>600</v>
      </c>
    </row>
    <row r="8" spans="1:41" ht="15.6" x14ac:dyDescent="0.3">
      <c r="A8" s="2" t="s">
        <v>2311</v>
      </c>
      <c r="B8" s="2" t="s">
        <v>960</v>
      </c>
      <c r="C8" s="2" t="s">
        <v>631</v>
      </c>
      <c r="D8" s="2">
        <v>6</v>
      </c>
      <c r="E8" s="2" t="s">
        <v>596</v>
      </c>
      <c r="G8" s="3" t="s">
        <v>3972</v>
      </c>
      <c r="H8" s="3" t="s">
        <v>3973</v>
      </c>
      <c r="I8" s="3" t="s">
        <v>961</v>
      </c>
      <c r="J8" s="3" t="s">
        <v>960</v>
      </c>
      <c r="K8" t="s">
        <v>600</v>
      </c>
      <c r="M8" s="3" t="s">
        <v>3972</v>
      </c>
      <c r="N8" s="3" t="s">
        <v>3973</v>
      </c>
      <c r="O8" s="3" t="s">
        <v>3340</v>
      </c>
      <c r="P8" s="3" t="s">
        <v>3341</v>
      </c>
      <c r="Q8" t="s">
        <v>600</v>
      </c>
    </row>
    <row r="9" spans="1:41" ht="15.6" x14ac:dyDescent="0.3">
      <c r="A9" s="2" t="s">
        <v>847</v>
      </c>
      <c r="B9" s="2" t="s">
        <v>802</v>
      </c>
      <c r="C9" s="2" t="s">
        <v>631</v>
      </c>
      <c r="D9" s="2">
        <v>10</v>
      </c>
      <c r="E9" s="2" t="s">
        <v>596</v>
      </c>
      <c r="G9" s="3" t="s">
        <v>3972</v>
      </c>
      <c r="H9" s="3" t="s">
        <v>3973</v>
      </c>
      <c r="I9" s="3" t="s">
        <v>917</v>
      </c>
      <c r="J9" s="3" t="s">
        <v>802</v>
      </c>
      <c r="K9" t="s">
        <v>600</v>
      </c>
      <c r="M9" s="3" t="s">
        <v>3974</v>
      </c>
      <c r="N9" s="3" t="s">
        <v>3975</v>
      </c>
      <c r="O9" s="3" t="s">
        <v>917</v>
      </c>
      <c r="P9" s="3" t="s">
        <v>3987</v>
      </c>
      <c r="Q9" t="s">
        <v>600</v>
      </c>
    </row>
    <row r="10" spans="1:41" ht="15.6" x14ac:dyDescent="0.3">
      <c r="A10" s="2" t="s">
        <v>1624</v>
      </c>
      <c r="B10" s="2" t="s">
        <v>1625</v>
      </c>
      <c r="C10" s="2" t="s">
        <v>595</v>
      </c>
      <c r="D10" s="2">
        <v>11</v>
      </c>
      <c r="E10" s="2" t="s">
        <v>596</v>
      </c>
      <c r="G10" s="3" t="s">
        <v>3972</v>
      </c>
      <c r="H10" s="3" t="s">
        <v>3973</v>
      </c>
      <c r="I10" s="3" t="s">
        <v>2017</v>
      </c>
      <c r="J10" s="3" t="s">
        <v>3988</v>
      </c>
      <c r="K10" t="s">
        <v>600</v>
      </c>
      <c r="M10" s="3" t="s">
        <v>3972</v>
      </c>
      <c r="N10" s="3" t="s">
        <v>3973</v>
      </c>
      <c r="O10" s="3" t="s">
        <v>678</v>
      </c>
      <c r="P10" s="3" t="s">
        <v>679</v>
      </c>
      <c r="Q10" s="3" t="s">
        <v>605</v>
      </c>
      <c r="S10" s="3" t="s">
        <v>3974</v>
      </c>
      <c r="T10" s="3" t="s">
        <v>3975</v>
      </c>
      <c r="U10" s="3" t="s">
        <v>678</v>
      </c>
      <c r="V10" s="3" t="s">
        <v>679</v>
      </c>
      <c r="W10" s="3" t="s">
        <v>605</v>
      </c>
      <c r="Y10" s="3" t="s">
        <v>3974</v>
      </c>
      <c r="Z10" s="3" t="s">
        <v>3975</v>
      </c>
      <c r="AA10" s="3" t="s">
        <v>2017</v>
      </c>
      <c r="AB10" s="3" t="s">
        <v>3988</v>
      </c>
      <c r="AC10" t="s">
        <v>600</v>
      </c>
    </row>
    <row r="11" spans="1:41" ht="15.6" x14ac:dyDescent="0.3">
      <c r="A11" s="2" t="s">
        <v>3989</v>
      </c>
      <c r="B11" s="2" t="s">
        <v>2313</v>
      </c>
      <c r="C11" s="2" t="s">
        <v>631</v>
      </c>
      <c r="D11" s="2">
        <v>2</v>
      </c>
      <c r="E11" s="2" t="s">
        <v>596</v>
      </c>
      <c r="G11" s="3" t="s">
        <v>3972</v>
      </c>
      <c r="H11" s="3" t="s">
        <v>3973</v>
      </c>
      <c r="I11" s="3" t="s">
        <v>3990</v>
      </c>
      <c r="J11" s="3" t="s">
        <v>2313</v>
      </c>
      <c r="K11" t="s">
        <v>600</v>
      </c>
    </row>
    <row r="12" spans="1:41" ht="15.6" x14ac:dyDescent="0.3">
      <c r="A12" s="2" t="s">
        <v>709</v>
      </c>
      <c r="B12" s="2" t="s">
        <v>710</v>
      </c>
      <c r="C12" s="2" t="s">
        <v>595</v>
      </c>
      <c r="D12" s="2">
        <v>8</v>
      </c>
      <c r="E12" s="2" t="s">
        <v>596</v>
      </c>
      <c r="G12" s="3" t="s">
        <v>3972</v>
      </c>
      <c r="H12" s="3" t="s">
        <v>3973</v>
      </c>
      <c r="I12" s="3" t="s">
        <v>3991</v>
      </c>
      <c r="J12" s="3" t="s">
        <v>710</v>
      </c>
      <c r="K12" t="s">
        <v>600</v>
      </c>
      <c r="M12" s="3" t="s">
        <v>3972</v>
      </c>
      <c r="N12" s="3" t="s">
        <v>3973</v>
      </c>
      <c r="O12" s="3" t="s">
        <v>678</v>
      </c>
      <c r="P12" s="3" t="s">
        <v>679</v>
      </c>
      <c r="Q12" s="3" t="s">
        <v>605</v>
      </c>
      <c r="S12" s="3" t="s">
        <v>3974</v>
      </c>
      <c r="T12" s="3" t="s">
        <v>3975</v>
      </c>
      <c r="U12" s="3" t="s">
        <v>678</v>
      </c>
      <c r="V12" s="3" t="s">
        <v>679</v>
      </c>
      <c r="W12" s="3" t="s">
        <v>605</v>
      </c>
      <c r="Y12" s="3" t="s">
        <v>3974</v>
      </c>
      <c r="Z12" s="3" t="s">
        <v>3975</v>
      </c>
      <c r="AA12" s="3" t="s">
        <v>681</v>
      </c>
      <c r="AB12" s="3" t="s">
        <v>682</v>
      </c>
      <c r="AC12" t="s">
        <v>600</v>
      </c>
    </row>
    <row r="13" spans="1:41" ht="15.6" x14ac:dyDescent="0.3">
      <c r="A13" s="2" t="s">
        <v>712</v>
      </c>
      <c r="B13" s="2" t="s">
        <v>713</v>
      </c>
      <c r="C13" s="2" t="s">
        <v>595</v>
      </c>
      <c r="D13" s="2">
        <v>7</v>
      </c>
      <c r="E13" s="2" t="s">
        <v>596</v>
      </c>
      <c r="G13" s="3" t="s">
        <v>3972</v>
      </c>
      <c r="H13" s="3" t="s">
        <v>3973</v>
      </c>
      <c r="I13" s="3" t="s">
        <v>714</v>
      </c>
      <c r="J13" s="3" t="s">
        <v>713</v>
      </c>
      <c r="K13" t="s">
        <v>600</v>
      </c>
      <c r="M13" s="3" t="s">
        <v>3972</v>
      </c>
      <c r="N13" s="3" t="s">
        <v>3973</v>
      </c>
      <c r="O13" s="3" t="s">
        <v>678</v>
      </c>
      <c r="P13" s="3" t="s">
        <v>679</v>
      </c>
      <c r="Q13" s="3" t="s">
        <v>605</v>
      </c>
      <c r="S13" s="3" t="s">
        <v>3974</v>
      </c>
      <c r="T13" s="3" t="s">
        <v>3975</v>
      </c>
      <c r="U13" s="3" t="s">
        <v>678</v>
      </c>
      <c r="V13" s="3" t="s">
        <v>679</v>
      </c>
      <c r="W13" s="3" t="s">
        <v>605</v>
      </c>
      <c r="Y13" s="3" t="s">
        <v>3974</v>
      </c>
      <c r="Z13" s="3" t="s">
        <v>3975</v>
      </c>
      <c r="AA13" s="3" t="s">
        <v>681</v>
      </c>
      <c r="AB13" s="3" t="s">
        <v>682</v>
      </c>
      <c r="AC13" t="s">
        <v>600</v>
      </c>
    </row>
    <row r="14" spans="1:41" ht="15.6" x14ac:dyDescent="0.3">
      <c r="A14" s="2" t="s">
        <v>724</v>
      </c>
      <c r="B14" s="2" t="s">
        <v>725</v>
      </c>
      <c r="C14" s="2" t="s">
        <v>595</v>
      </c>
      <c r="D14" s="2">
        <v>2</v>
      </c>
      <c r="E14" s="2" t="s">
        <v>596</v>
      </c>
      <c r="G14" s="3" t="s">
        <v>3972</v>
      </c>
      <c r="H14" s="3" t="s">
        <v>3973</v>
      </c>
      <c r="I14" s="3" t="s">
        <v>706</v>
      </c>
      <c r="J14" s="3" t="s">
        <v>725</v>
      </c>
      <c r="K14" t="s">
        <v>600</v>
      </c>
      <c r="M14" s="3" t="s">
        <v>3972</v>
      </c>
      <c r="N14" s="3" t="s">
        <v>3973</v>
      </c>
      <c r="O14" s="3" t="s">
        <v>678</v>
      </c>
      <c r="P14" s="3" t="s">
        <v>679</v>
      </c>
      <c r="Q14" s="3" t="s">
        <v>605</v>
      </c>
      <c r="S14" s="3" t="s">
        <v>3974</v>
      </c>
      <c r="T14" s="3" t="s">
        <v>3975</v>
      </c>
      <c r="U14" s="3" t="s">
        <v>678</v>
      </c>
      <c r="V14" s="3" t="s">
        <v>679</v>
      </c>
      <c r="W14" s="3" t="s">
        <v>605</v>
      </c>
      <c r="Y14" s="3" t="s">
        <v>3974</v>
      </c>
      <c r="Z14" s="3" t="s">
        <v>3975</v>
      </c>
      <c r="AA14" s="3" t="s">
        <v>706</v>
      </c>
      <c r="AB14" s="3" t="s">
        <v>707</v>
      </c>
      <c r="AC14" t="s">
        <v>600</v>
      </c>
      <c r="AE14" s="3" t="s">
        <v>3974</v>
      </c>
      <c r="AF14" s="3" t="s">
        <v>3975</v>
      </c>
      <c r="AG14" s="3" t="s">
        <v>681</v>
      </c>
      <c r="AH14" s="3" t="s">
        <v>682</v>
      </c>
      <c r="AI14" t="s">
        <v>600</v>
      </c>
    </row>
    <row r="15" spans="1:41" ht="15.6" x14ac:dyDescent="0.3">
      <c r="A15" s="2" t="s">
        <v>3992</v>
      </c>
      <c r="B15" s="2" t="s">
        <v>3993</v>
      </c>
      <c r="C15" s="2" t="s">
        <v>595</v>
      </c>
      <c r="D15" s="2">
        <v>11</v>
      </c>
      <c r="E15" s="2" t="s">
        <v>596</v>
      </c>
      <c r="G15" s="3" t="s">
        <v>3972</v>
      </c>
      <c r="H15" s="3" t="s">
        <v>3973</v>
      </c>
      <c r="I15" s="3" t="s">
        <v>700</v>
      </c>
      <c r="J15" s="3" t="s">
        <v>3993</v>
      </c>
      <c r="K15" t="s">
        <v>600</v>
      </c>
      <c r="M15" s="3" t="s">
        <v>3972</v>
      </c>
      <c r="N15" s="3" t="s">
        <v>3973</v>
      </c>
      <c r="O15" s="3" t="s">
        <v>678</v>
      </c>
      <c r="P15" s="3" t="s">
        <v>679</v>
      </c>
      <c r="Q15" s="3" t="s">
        <v>605</v>
      </c>
      <c r="S15" s="3" t="s">
        <v>3974</v>
      </c>
      <c r="T15" s="3" t="s">
        <v>3975</v>
      </c>
      <c r="U15" s="3" t="s">
        <v>678</v>
      </c>
      <c r="V15" s="3" t="s">
        <v>679</v>
      </c>
      <c r="W15" s="3" t="s">
        <v>605</v>
      </c>
      <c r="Y15" s="3" t="s">
        <v>3974</v>
      </c>
      <c r="Z15" s="3" t="s">
        <v>3975</v>
      </c>
      <c r="AA15" s="3" t="s">
        <v>700</v>
      </c>
      <c r="AB15" s="3" t="s">
        <v>3994</v>
      </c>
      <c r="AC15" t="s">
        <v>600</v>
      </c>
    </row>
    <row r="16" spans="1:41" ht="15.6" x14ac:dyDescent="0.3">
      <c r="A16" s="2" t="s">
        <v>3995</v>
      </c>
      <c r="B16" s="2" t="s">
        <v>3996</v>
      </c>
      <c r="C16" s="2" t="s">
        <v>631</v>
      </c>
      <c r="D16" s="2">
        <v>2</v>
      </c>
      <c r="E16" s="2" t="s">
        <v>596</v>
      </c>
      <c r="G16" s="3" t="s">
        <v>3972</v>
      </c>
      <c r="H16" s="3" t="s">
        <v>3973</v>
      </c>
      <c r="I16" s="3" t="s">
        <v>3997</v>
      </c>
      <c r="J16" s="3" t="s">
        <v>3996</v>
      </c>
      <c r="K16" t="s">
        <v>600</v>
      </c>
    </row>
    <row r="17" spans="1:29" ht="15.6" x14ac:dyDescent="0.3">
      <c r="A17" s="2" t="s">
        <v>2439</v>
      </c>
      <c r="B17" s="2" t="s">
        <v>2440</v>
      </c>
      <c r="C17" s="2" t="s">
        <v>631</v>
      </c>
      <c r="D17" s="2">
        <v>6</v>
      </c>
      <c r="E17" s="2" t="s">
        <v>596</v>
      </c>
      <c r="G17" s="3" t="s">
        <v>3972</v>
      </c>
      <c r="H17" s="3" t="s">
        <v>3973</v>
      </c>
      <c r="I17" s="3" t="s">
        <v>2441</v>
      </c>
      <c r="J17" s="3" t="s">
        <v>2440</v>
      </c>
      <c r="K17" t="s">
        <v>600</v>
      </c>
    </row>
    <row r="18" spans="1:29" ht="15.6" x14ac:dyDescent="0.3">
      <c r="A18" s="2" t="s">
        <v>2434</v>
      </c>
      <c r="B18" s="2" t="s">
        <v>2983</v>
      </c>
      <c r="C18" s="2" t="s">
        <v>631</v>
      </c>
      <c r="D18" s="2">
        <v>6</v>
      </c>
      <c r="E18" s="2" t="s">
        <v>596</v>
      </c>
      <c r="G18" s="3" t="s">
        <v>3972</v>
      </c>
      <c r="H18" s="3" t="s">
        <v>3973</v>
      </c>
      <c r="I18" s="3" t="s">
        <v>2436</v>
      </c>
      <c r="J18" s="3" t="s">
        <v>2983</v>
      </c>
      <c r="K18" t="s">
        <v>600</v>
      </c>
      <c r="M18" s="3" t="s">
        <v>3974</v>
      </c>
      <c r="N18" s="3" t="s">
        <v>3975</v>
      </c>
      <c r="O18" s="3" t="s">
        <v>2436</v>
      </c>
      <c r="P18" s="3" t="s">
        <v>2435</v>
      </c>
      <c r="Q18" t="s">
        <v>600</v>
      </c>
    </row>
    <row r="19" spans="1:29" ht="15.6" x14ac:dyDescent="0.3">
      <c r="A19" s="2" t="s">
        <v>3998</v>
      </c>
      <c r="B19" s="2" t="s">
        <v>2649</v>
      </c>
      <c r="C19" s="2" t="s">
        <v>595</v>
      </c>
      <c r="D19" s="2">
        <v>8</v>
      </c>
      <c r="E19" s="2" t="s">
        <v>596</v>
      </c>
      <c r="G19" s="3" t="s">
        <v>3972</v>
      </c>
      <c r="H19" s="3" t="s">
        <v>3973</v>
      </c>
      <c r="I19" s="3" t="s">
        <v>717</v>
      </c>
      <c r="J19" s="3" t="s">
        <v>2649</v>
      </c>
      <c r="K19" t="s">
        <v>600</v>
      </c>
    </row>
    <row r="20" spans="1:29" ht="15.6" x14ac:dyDescent="0.3">
      <c r="A20" s="2" t="s">
        <v>3999</v>
      </c>
      <c r="B20" s="2" t="s">
        <v>2650</v>
      </c>
      <c r="C20" s="2" t="s">
        <v>595</v>
      </c>
      <c r="D20" s="2">
        <v>8</v>
      </c>
      <c r="E20" s="2" t="s">
        <v>596</v>
      </c>
      <c r="G20" s="3" t="s">
        <v>3972</v>
      </c>
      <c r="H20" s="3" t="s">
        <v>3973</v>
      </c>
      <c r="I20" s="3" t="s">
        <v>720</v>
      </c>
      <c r="J20" s="3" t="s">
        <v>2650</v>
      </c>
      <c r="K20" t="s">
        <v>600</v>
      </c>
    </row>
    <row r="21" spans="1:29" ht="15.6" x14ac:dyDescent="0.3">
      <c r="A21" s="2" t="s">
        <v>4000</v>
      </c>
      <c r="B21" s="2" t="s">
        <v>4001</v>
      </c>
      <c r="C21" s="2" t="s">
        <v>631</v>
      </c>
      <c r="D21" s="2">
        <v>2</v>
      </c>
      <c r="E21" s="2" t="s">
        <v>596</v>
      </c>
      <c r="G21" s="3" t="s">
        <v>3972</v>
      </c>
      <c r="H21" s="3" t="s">
        <v>3973</v>
      </c>
      <c r="I21" s="3" t="s">
        <v>4002</v>
      </c>
      <c r="J21" s="3" t="s">
        <v>4001</v>
      </c>
      <c r="K21" t="s">
        <v>600</v>
      </c>
    </row>
    <row r="22" spans="1:29" ht="15.6" x14ac:dyDescent="0.3">
      <c r="A22" s="2" t="s">
        <v>4003</v>
      </c>
      <c r="B22" s="2" t="s">
        <v>3665</v>
      </c>
      <c r="C22" s="2" t="s">
        <v>595</v>
      </c>
      <c r="D22" s="2">
        <v>11</v>
      </c>
      <c r="E22" s="2" t="s">
        <v>596</v>
      </c>
      <c r="G22" s="3" t="s">
        <v>3972</v>
      </c>
      <c r="H22" s="3" t="s">
        <v>3973</v>
      </c>
      <c r="I22" s="3" t="s">
        <v>2626</v>
      </c>
      <c r="J22" s="3" t="s">
        <v>3665</v>
      </c>
      <c r="K22" t="s">
        <v>600</v>
      </c>
    </row>
    <row r="23" spans="1:29" ht="15.6" x14ac:dyDescent="0.3">
      <c r="A23" s="2" t="s">
        <v>4004</v>
      </c>
      <c r="B23" s="2" t="s">
        <v>3667</v>
      </c>
      <c r="C23" s="2" t="s">
        <v>595</v>
      </c>
      <c r="D23" s="2">
        <v>11</v>
      </c>
      <c r="E23" s="2" t="s">
        <v>596</v>
      </c>
      <c r="G23" s="3" t="s">
        <v>3972</v>
      </c>
      <c r="H23" s="3" t="s">
        <v>3973</v>
      </c>
      <c r="I23" s="3" t="s">
        <v>2628</v>
      </c>
      <c r="J23" s="3" t="s">
        <v>3667</v>
      </c>
      <c r="K23" t="s">
        <v>600</v>
      </c>
    </row>
    <row r="24" spans="1:29" ht="15.6" x14ac:dyDescent="0.3">
      <c r="A24" s="2" t="s">
        <v>2688</v>
      </c>
      <c r="B24" s="2" t="s">
        <v>2689</v>
      </c>
      <c r="C24" s="2" t="s">
        <v>595</v>
      </c>
      <c r="D24" s="2">
        <v>11</v>
      </c>
      <c r="E24" s="2" t="s">
        <v>596</v>
      </c>
      <c r="G24" s="3" t="s">
        <v>3972</v>
      </c>
      <c r="H24" s="3" t="s">
        <v>3973</v>
      </c>
      <c r="I24" s="3" t="s">
        <v>4005</v>
      </c>
      <c r="J24" s="3" t="s">
        <v>2689</v>
      </c>
      <c r="K24" t="s">
        <v>600</v>
      </c>
    </row>
    <row r="25" spans="1:29" ht="15.6" x14ac:dyDescent="0.3">
      <c r="A25" s="2" t="s">
        <v>4006</v>
      </c>
      <c r="B25" s="2" t="s">
        <v>4007</v>
      </c>
      <c r="C25" s="2" t="s">
        <v>595</v>
      </c>
      <c r="D25" s="2">
        <v>11</v>
      </c>
      <c r="E25" s="2" t="s">
        <v>596</v>
      </c>
      <c r="G25" s="3" t="s">
        <v>3972</v>
      </c>
      <c r="H25" s="3" t="s">
        <v>3973</v>
      </c>
      <c r="I25" s="3" t="s">
        <v>4008</v>
      </c>
      <c r="J25" s="3" t="s">
        <v>4007</v>
      </c>
      <c r="K25" t="s">
        <v>600</v>
      </c>
    </row>
    <row r="26" spans="1:29" ht="15.6" x14ac:dyDescent="0.3">
      <c r="A26" s="2" t="s">
        <v>4009</v>
      </c>
      <c r="B26" s="2" t="s">
        <v>4010</v>
      </c>
      <c r="C26" s="2" t="s">
        <v>595</v>
      </c>
      <c r="D26" s="2">
        <v>11</v>
      </c>
      <c r="E26" s="2" t="s">
        <v>596</v>
      </c>
      <c r="G26" s="3" t="s">
        <v>3972</v>
      </c>
      <c r="H26" s="3" t="s">
        <v>3973</v>
      </c>
      <c r="I26" s="3" t="s">
        <v>4011</v>
      </c>
      <c r="J26" s="3" t="s">
        <v>4010</v>
      </c>
      <c r="K26" t="s">
        <v>600</v>
      </c>
    </row>
    <row r="27" spans="1:29" ht="15.6" x14ac:dyDescent="0.3">
      <c r="A27" s="2" t="s">
        <v>2306</v>
      </c>
      <c r="B27" s="2" t="s">
        <v>732</v>
      </c>
      <c r="C27" s="2" t="s">
        <v>631</v>
      </c>
      <c r="D27" s="2">
        <v>1</v>
      </c>
      <c r="E27" s="2" t="s">
        <v>596</v>
      </c>
      <c r="G27" s="3" t="s">
        <v>3972</v>
      </c>
      <c r="H27" s="3" t="s">
        <v>3973</v>
      </c>
      <c r="I27" s="3" t="s">
        <v>731</v>
      </c>
      <c r="J27" s="3" t="s">
        <v>732</v>
      </c>
      <c r="K27" s="3" t="s">
        <v>605</v>
      </c>
      <c r="M27" s="3" t="s">
        <v>3972</v>
      </c>
      <c r="N27" s="3" t="s">
        <v>3973</v>
      </c>
      <c r="O27" s="3" t="s">
        <v>678</v>
      </c>
      <c r="P27" s="3" t="s">
        <v>679</v>
      </c>
      <c r="Q27" s="3" t="s">
        <v>605</v>
      </c>
      <c r="S27" s="3" t="s">
        <v>3974</v>
      </c>
      <c r="T27" s="3" t="s">
        <v>3975</v>
      </c>
      <c r="U27" s="3" t="s">
        <v>678</v>
      </c>
      <c r="V27" s="3" t="s">
        <v>679</v>
      </c>
      <c r="W27" s="3" t="s">
        <v>605</v>
      </c>
      <c r="Y27" s="3" t="s">
        <v>3974</v>
      </c>
      <c r="Z27" s="3" t="s">
        <v>3975</v>
      </c>
      <c r="AA27" s="3" t="s">
        <v>1241</v>
      </c>
      <c r="AB27" s="3" t="s">
        <v>730</v>
      </c>
      <c r="AC27" s="3" t="s">
        <v>605</v>
      </c>
    </row>
    <row r="28" spans="1:29" ht="15.6" x14ac:dyDescent="0.3">
      <c r="A28" s="2" t="s">
        <v>649</v>
      </c>
      <c r="B28" s="2" t="s">
        <v>763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W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875" bestFit="1" customWidth="1" collapsed="1"/>
    <col min="8" max="8" width="20" bestFit="1" customWidth="1" collapsed="1"/>
    <col min="9" max="9" width="18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3.875" bestFit="1" customWidth="1" collapsed="1"/>
    <col min="14" max="14" width="20" bestFit="1" customWidth="1" collapsed="1"/>
    <col min="15" max="15" width="16.5" bestFit="1" customWidth="1" collapsed="1"/>
    <col min="16" max="17" width="17.75" bestFit="1" customWidth="1" collapsed="1"/>
    <col min="18" max="18" width="10.625" customWidth="1" collapsed="1"/>
    <col min="19" max="19" width="13.875" bestFit="1" customWidth="1" collapsed="1"/>
    <col min="20" max="20" width="20" bestFit="1" customWidth="1" collapsed="1"/>
    <col min="21" max="21" width="16.625" bestFit="1" customWidth="1" collapsed="1"/>
    <col min="22" max="22" width="22.375" bestFit="1" customWidth="1" collapsed="1"/>
    <col min="23" max="23" width="17.75" bestFit="1" customWidth="1" collapsed="1"/>
  </cols>
  <sheetData>
    <row r="1" spans="1:23" ht="21.6" x14ac:dyDescent="0.3">
      <c r="A1" s="4" t="s">
        <v>443</v>
      </c>
      <c r="B1" s="4" t="s">
        <v>444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  <c r="G2" s="3" t="s">
        <v>4012</v>
      </c>
      <c r="H2" s="3" t="s">
        <v>444</v>
      </c>
      <c r="I2" s="3" t="s">
        <v>599</v>
      </c>
      <c r="J2" s="3" t="s">
        <v>1126</v>
      </c>
      <c r="K2" t="s">
        <v>600</v>
      </c>
      <c r="M2" s="3" t="s">
        <v>4012</v>
      </c>
      <c r="N2" s="3" t="s">
        <v>444</v>
      </c>
      <c r="O2" s="3" t="s">
        <v>4013</v>
      </c>
      <c r="P2" s="3" t="s">
        <v>4014</v>
      </c>
      <c r="Q2" t="s">
        <v>600</v>
      </c>
    </row>
    <row r="3" spans="1:23" ht="15.6" x14ac:dyDescent="0.3">
      <c r="A3" s="2" t="s">
        <v>2662</v>
      </c>
      <c r="B3" s="2" t="s">
        <v>2663</v>
      </c>
      <c r="C3" s="2" t="s">
        <v>595</v>
      </c>
      <c r="D3" s="2">
        <v>8</v>
      </c>
      <c r="E3" s="2" t="s">
        <v>596</v>
      </c>
      <c r="G3" s="3" t="s">
        <v>4012</v>
      </c>
      <c r="H3" s="3" t="s">
        <v>444</v>
      </c>
      <c r="I3" s="3" t="s">
        <v>4013</v>
      </c>
      <c r="J3" s="3" t="s">
        <v>4014</v>
      </c>
      <c r="K3" t="s">
        <v>600</v>
      </c>
      <c r="M3" s="3" t="s">
        <v>4012</v>
      </c>
      <c r="N3" s="3" t="s">
        <v>444</v>
      </c>
      <c r="O3" s="3" t="s">
        <v>669</v>
      </c>
      <c r="P3" s="3" t="s">
        <v>1013</v>
      </c>
      <c r="Q3" s="3" t="s">
        <v>605</v>
      </c>
      <c r="S3" s="3" t="s">
        <v>4012</v>
      </c>
      <c r="T3" s="3" t="s">
        <v>444</v>
      </c>
      <c r="U3" s="3" t="s">
        <v>648</v>
      </c>
      <c r="V3" s="3" t="s">
        <v>746</v>
      </c>
      <c r="W3" s="3" t="s">
        <v>605</v>
      </c>
    </row>
    <row r="4" spans="1:23" ht="15.6" x14ac:dyDescent="0.3">
      <c r="A4" s="2" t="s">
        <v>3873</v>
      </c>
      <c r="B4" s="2" t="s">
        <v>2941</v>
      </c>
      <c r="C4" s="2" t="s">
        <v>595</v>
      </c>
      <c r="D4" s="2">
        <v>2</v>
      </c>
      <c r="E4" s="2" t="s">
        <v>596</v>
      </c>
      <c r="G4" s="3" t="s">
        <v>4012</v>
      </c>
      <c r="H4" s="3" t="s">
        <v>444</v>
      </c>
      <c r="I4" s="3" t="s">
        <v>4013</v>
      </c>
      <c r="J4" s="3" t="s">
        <v>4014</v>
      </c>
      <c r="K4" t="s">
        <v>600</v>
      </c>
    </row>
    <row r="5" spans="1:23" ht="15.6" x14ac:dyDescent="0.3">
      <c r="A5" s="2" t="s">
        <v>3874</v>
      </c>
      <c r="B5" s="2" t="s">
        <v>3875</v>
      </c>
      <c r="C5" s="2" t="s">
        <v>631</v>
      </c>
      <c r="D5" s="2">
        <v>50</v>
      </c>
      <c r="E5" s="2" t="s">
        <v>596</v>
      </c>
      <c r="G5" s="3" t="s">
        <v>4012</v>
      </c>
      <c r="H5" s="3" t="s">
        <v>444</v>
      </c>
      <c r="I5" s="3" t="s">
        <v>4015</v>
      </c>
      <c r="J5" s="3" t="s">
        <v>3875</v>
      </c>
      <c r="K5" t="s">
        <v>600</v>
      </c>
    </row>
    <row r="6" spans="1:23" ht="15.6" x14ac:dyDescent="0.3">
      <c r="A6" s="2" t="s">
        <v>2613</v>
      </c>
      <c r="B6" s="2" t="s">
        <v>2661</v>
      </c>
      <c r="C6" s="2" t="s">
        <v>595</v>
      </c>
      <c r="D6" s="2">
        <v>4</v>
      </c>
      <c r="E6" s="2" t="s">
        <v>596</v>
      </c>
      <c r="G6" s="7" t="s">
        <v>4012</v>
      </c>
      <c r="H6" s="7" t="s">
        <v>444</v>
      </c>
      <c r="I6" s="7" t="s">
        <v>4738</v>
      </c>
      <c r="J6" s="7" t="s">
        <v>4739</v>
      </c>
    </row>
    <row r="7" spans="1:23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445</v>
      </c>
      <c r="B1" s="4" t="s">
        <v>446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4016</v>
      </c>
      <c r="B4" s="2" t="s">
        <v>4017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4018</v>
      </c>
      <c r="B5" s="2" t="s">
        <v>4019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4020</v>
      </c>
      <c r="B6" s="2" t="s">
        <v>3935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4021</v>
      </c>
      <c r="B7" s="2" t="s">
        <v>4022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E2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</cols>
  <sheetData>
    <row r="1" spans="1:5" ht="21.6" x14ac:dyDescent="0.3">
      <c r="A1" s="4" t="s">
        <v>447</v>
      </c>
      <c r="B1" s="4" t="s">
        <v>448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2645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929</v>
      </c>
      <c r="B6" s="2" t="s">
        <v>3562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2169</v>
      </c>
      <c r="B7" s="2" t="s">
        <v>760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1142</v>
      </c>
      <c r="B8" s="2" t="s">
        <v>3848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1145</v>
      </c>
      <c r="B9" s="2" t="s">
        <v>3878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1839</v>
      </c>
      <c r="B10" s="2" t="s">
        <v>3880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932</v>
      </c>
      <c r="B11" s="2" t="s">
        <v>3881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1836</v>
      </c>
      <c r="B12" s="2" t="s">
        <v>2941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2123</v>
      </c>
      <c r="B13" s="2" t="s">
        <v>3882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2127</v>
      </c>
      <c r="B14" s="2" t="s">
        <v>3883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2131</v>
      </c>
      <c r="B15" s="2" t="s">
        <v>3407</v>
      </c>
      <c r="C15" s="2" t="s">
        <v>595</v>
      </c>
      <c r="D15" s="2">
        <v>9</v>
      </c>
      <c r="E15" s="2">
        <v>2</v>
      </c>
    </row>
    <row r="16" spans="1:5" ht="15.6" x14ac:dyDescent="0.3">
      <c r="A16" s="2" t="s">
        <v>3884</v>
      </c>
      <c r="B16" s="2" t="s">
        <v>3885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3886</v>
      </c>
      <c r="B17" s="2" t="s">
        <v>3885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1189</v>
      </c>
      <c r="B18" s="2" t="s">
        <v>3888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3889</v>
      </c>
      <c r="B19" s="2" t="s">
        <v>3890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1378</v>
      </c>
      <c r="B20" s="2" t="s">
        <v>2879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3825</v>
      </c>
      <c r="B21" s="2" t="s">
        <v>3893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</row>
    <row r="23" spans="1:5" ht="15.6" x14ac:dyDescent="0.3">
      <c r="A23" s="2" t="s">
        <v>667</v>
      </c>
      <c r="B23" s="2" t="s">
        <v>668</v>
      </c>
      <c r="C23" s="2" t="s">
        <v>595</v>
      </c>
      <c r="D23" s="2">
        <v>14</v>
      </c>
      <c r="E23" s="2" t="s">
        <v>596</v>
      </c>
    </row>
    <row r="24" spans="1:5" ht="15.6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646</v>
      </c>
      <c r="B25" s="2" t="s">
        <v>670</v>
      </c>
      <c r="C25" s="2" t="s">
        <v>595</v>
      </c>
      <c r="D25" s="2">
        <v>14</v>
      </c>
      <c r="E25" s="2" t="s">
        <v>596</v>
      </c>
    </row>
    <row r="26" spans="1:5" ht="15.6" x14ac:dyDescent="0.3">
      <c r="A26" s="2" t="s">
        <v>3894</v>
      </c>
      <c r="B26" s="2" t="s">
        <v>3895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3898</v>
      </c>
      <c r="B27" s="2" t="s">
        <v>3899</v>
      </c>
      <c r="C27" s="2" t="s">
        <v>631</v>
      </c>
      <c r="D27" s="2">
        <v>220</v>
      </c>
      <c r="E27" s="2" t="s">
        <v>596</v>
      </c>
    </row>
    <row r="28" spans="1:5" ht="15.6" x14ac:dyDescent="0.3">
      <c r="A28" s="2" t="s">
        <v>649</v>
      </c>
      <c r="B28" s="2" t="s">
        <v>671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449</v>
      </c>
      <c r="B1" s="4" t="s">
        <v>450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709</v>
      </c>
      <c r="B7" s="2" t="s">
        <v>710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K2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453</v>
      </c>
      <c r="B1" s="4" t="s">
        <v>454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4023</v>
      </c>
      <c r="H2" s="3" t="s">
        <v>4024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4023</v>
      </c>
      <c r="H3" s="3" t="s">
        <v>4024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1132</v>
      </c>
      <c r="B4" s="2" t="s">
        <v>4025</v>
      </c>
      <c r="C4" s="2" t="s">
        <v>595</v>
      </c>
      <c r="D4" s="2">
        <v>7</v>
      </c>
      <c r="E4" s="2" t="s">
        <v>596</v>
      </c>
      <c r="G4" s="3" t="s">
        <v>4023</v>
      </c>
      <c r="H4" s="3" t="s">
        <v>4024</v>
      </c>
      <c r="I4" s="3" t="s">
        <v>1134</v>
      </c>
      <c r="J4" s="3" t="s">
        <v>1133</v>
      </c>
      <c r="K4" t="s">
        <v>600</v>
      </c>
    </row>
    <row r="5" spans="1:11" ht="15.6" x14ac:dyDescent="0.3">
      <c r="A5" s="2" t="s">
        <v>1334</v>
      </c>
      <c r="B5" s="2" t="s">
        <v>4026</v>
      </c>
      <c r="C5" s="2" t="s">
        <v>595</v>
      </c>
      <c r="D5" s="2">
        <v>8</v>
      </c>
      <c r="E5" s="2" t="s">
        <v>596</v>
      </c>
      <c r="G5" s="3" t="s">
        <v>4023</v>
      </c>
      <c r="H5" s="3" t="s">
        <v>4024</v>
      </c>
      <c r="I5" s="3" t="s">
        <v>1437</v>
      </c>
      <c r="J5" s="3" t="s">
        <v>4027</v>
      </c>
      <c r="K5" t="s">
        <v>600</v>
      </c>
    </row>
    <row r="6" spans="1:11" ht="15.6" x14ac:dyDescent="0.3">
      <c r="A6" s="2" t="s">
        <v>1276</v>
      </c>
      <c r="B6" s="2" t="s">
        <v>4028</v>
      </c>
      <c r="C6" s="2" t="s">
        <v>595</v>
      </c>
      <c r="D6" s="2">
        <v>8</v>
      </c>
      <c r="E6" s="2" t="s">
        <v>596</v>
      </c>
      <c r="G6" s="3" t="s">
        <v>4023</v>
      </c>
      <c r="H6" s="3" t="s">
        <v>4024</v>
      </c>
      <c r="I6" s="3" t="s">
        <v>2222</v>
      </c>
      <c r="J6" s="3" t="s">
        <v>4029</v>
      </c>
      <c r="K6" t="s">
        <v>600</v>
      </c>
    </row>
    <row r="7" spans="1:11" ht="15.6" x14ac:dyDescent="0.3">
      <c r="A7" s="2" t="s">
        <v>1185</v>
      </c>
      <c r="B7" s="2" t="s">
        <v>4030</v>
      </c>
      <c r="C7" s="2" t="s">
        <v>595</v>
      </c>
      <c r="D7" s="2">
        <v>8</v>
      </c>
      <c r="E7" s="2" t="s">
        <v>596</v>
      </c>
      <c r="G7" s="3" t="s">
        <v>4023</v>
      </c>
      <c r="H7" s="3" t="s">
        <v>4024</v>
      </c>
      <c r="I7" s="3" t="s">
        <v>1187</v>
      </c>
      <c r="J7" s="3" t="s">
        <v>1188</v>
      </c>
      <c r="K7" t="s">
        <v>600</v>
      </c>
    </row>
    <row r="8" spans="1:11" ht="15.6" x14ac:dyDescent="0.3">
      <c r="A8" s="2" t="s">
        <v>1168</v>
      </c>
      <c r="B8" s="2" t="s">
        <v>4031</v>
      </c>
      <c r="C8" s="2" t="s">
        <v>595</v>
      </c>
      <c r="D8" s="2">
        <v>2</v>
      </c>
      <c r="E8" s="2" t="s">
        <v>596</v>
      </c>
      <c r="G8" s="3" t="s">
        <v>4023</v>
      </c>
      <c r="H8" s="3" t="s">
        <v>4024</v>
      </c>
      <c r="I8" s="3" t="s">
        <v>1170</v>
      </c>
      <c r="J8" s="3" t="s">
        <v>1171</v>
      </c>
      <c r="K8" t="s">
        <v>600</v>
      </c>
    </row>
    <row r="9" spans="1:11" ht="15.6" x14ac:dyDescent="0.3">
      <c r="A9" s="2" t="s">
        <v>1172</v>
      </c>
      <c r="B9" s="2" t="s">
        <v>4032</v>
      </c>
      <c r="C9" s="2" t="s">
        <v>595</v>
      </c>
      <c r="D9" s="2">
        <v>2</v>
      </c>
      <c r="E9" s="2" t="s">
        <v>596</v>
      </c>
      <c r="G9" s="3" t="s">
        <v>4023</v>
      </c>
      <c r="H9" s="3" t="s">
        <v>4024</v>
      </c>
      <c r="I9" s="3" t="s">
        <v>1174</v>
      </c>
      <c r="J9" s="3" t="s">
        <v>1175</v>
      </c>
      <c r="K9" t="s">
        <v>600</v>
      </c>
    </row>
    <row r="10" spans="1:11" ht="15.6" x14ac:dyDescent="0.3">
      <c r="A10" s="2" t="s">
        <v>1176</v>
      </c>
      <c r="B10" s="2" t="s">
        <v>4033</v>
      </c>
      <c r="C10" s="2" t="s">
        <v>595</v>
      </c>
      <c r="D10" s="2">
        <v>2</v>
      </c>
      <c r="E10" s="2" t="s">
        <v>596</v>
      </c>
      <c r="G10" s="3" t="s">
        <v>4023</v>
      </c>
      <c r="H10" s="3" t="s">
        <v>4024</v>
      </c>
      <c r="I10" s="3" t="s">
        <v>1178</v>
      </c>
      <c r="J10" s="3" t="s">
        <v>1179</v>
      </c>
      <c r="K10" t="s">
        <v>600</v>
      </c>
    </row>
    <row r="11" spans="1:11" ht="15.6" x14ac:dyDescent="0.3">
      <c r="A11" s="2" t="s">
        <v>1182</v>
      </c>
      <c r="B11" s="2" t="s">
        <v>4034</v>
      </c>
      <c r="C11" s="2" t="s">
        <v>595</v>
      </c>
      <c r="D11" s="2">
        <v>8</v>
      </c>
      <c r="E11" s="2" t="s">
        <v>596</v>
      </c>
      <c r="G11" s="3" t="s">
        <v>4023</v>
      </c>
      <c r="H11" s="3" t="s">
        <v>4024</v>
      </c>
      <c r="I11" s="3" t="s">
        <v>1184</v>
      </c>
      <c r="J11" s="3" t="s">
        <v>1183</v>
      </c>
      <c r="K11" t="s">
        <v>600</v>
      </c>
    </row>
    <row r="12" spans="1:11" ht="15.6" x14ac:dyDescent="0.3">
      <c r="A12" s="2" t="s">
        <v>1223</v>
      </c>
      <c r="B12" s="2" t="s">
        <v>4035</v>
      </c>
      <c r="C12" s="2" t="s">
        <v>595</v>
      </c>
      <c r="D12" s="2">
        <v>8</v>
      </c>
      <c r="E12" s="2" t="s">
        <v>596</v>
      </c>
      <c r="G12" s="3" t="s">
        <v>4023</v>
      </c>
      <c r="H12" s="3" t="s">
        <v>4024</v>
      </c>
      <c r="I12" s="3" t="s">
        <v>1225</v>
      </c>
      <c r="J12" s="3" t="s">
        <v>1224</v>
      </c>
      <c r="K12" t="s">
        <v>600</v>
      </c>
    </row>
    <row r="13" spans="1:11" ht="15.6" x14ac:dyDescent="0.3">
      <c r="A13" s="2" t="s">
        <v>1142</v>
      </c>
      <c r="B13" s="2" t="s">
        <v>2888</v>
      </c>
      <c r="C13" s="2" t="s">
        <v>595</v>
      </c>
      <c r="D13" s="2">
        <v>11</v>
      </c>
      <c r="E13" s="2" t="s">
        <v>596</v>
      </c>
      <c r="G13" s="3" t="s">
        <v>4023</v>
      </c>
      <c r="H13" s="3" t="s">
        <v>4024</v>
      </c>
      <c r="I13" s="3" t="s">
        <v>1144</v>
      </c>
      <c r="J13" s="3" t="s">
        <v>1143</v>
      </c>
      <c r="K13" t="s">
        <v>600</v>
      </c>
    </row>
    <row r="14" spans="1:11" ht="15.6" x14ac:dyDescent="0.3">
      <c r="A14" s="2" t="s">
        <v>2174</v>
      </c>
      <c r="B14" s="2" t="s">
        <v>4036</v>
      </c>
      <c r="C14" s="2" t="s">
        <v>595</v>
      </c>
      <c r="D14" s="2">
        <v>11</v>
      </c>
      <c r="E14" s="2" t="s">
        <v>596</v>
      </c>
      <c r="G14" s="3" t="s">
        <v>4023</v>
      </c>
      <c r="H14" s="3" t="s">
        <v>4024</v>
      </c>
      <c r="I14" s="3" t="s">
        <v>1220</v>
      </c>
      <c r="J14" s="3" t="s">
        <v>1421</v>
      </c>
      <c r="K14" t="s">
        <v>600</v>
      </c>
    </row>
    <row r="15" spans="1:11" ht="15.6" x14ac:dyDescent="0.3">
      <c r="A15" s="2" t="s">
        <v>4037</v>
      </c>
      <c r="B15" s="2" t="s">
        <v>4038</v>
      </c>
      <c r="C15" s="2" t="s">
        <v>595</v>
      </c>
      <c r="D15" s="2">
        <v>11</v>
      </c>
      <c r="E15" s="2" t="s">
        <v>596</v>
      </c>
      <c r="G15" s="3" t="s">
        <v>4023</v>
      </c>
      <c r="H15" s="3" t="s">
        <v>4024</v>
      </c>
      <c r="I15" s="3" t="s">
        <v>4039</v>
      </c>
      <c r="J15" s="3" t="s">
        <v>4040</v>
      </c>
      <c r="K15" t="s">
        <v>600</v>
      </c>
    </row>
    <row r="16" spans="1:11" ht="15.6" x14ac:dyDescent="0.3">
      <c r="A16" s="2" t="s">
        <v>1218</v>
      </c>
      <c r="B16" s="2" t="s">
        <v>4041</v>
      </c>
      <c r="C16" s="2" t="s">
        <v>595</v>
      </c>
      <c r="D16" s="2">
        <v>1</v>
      </c>
      <c r="E16" s="2" t="s">
        <v>596</v>
      </c>
      <c r="G16" s="3" t="s">
        <v>4023</v>
      </c>
      <c r="H16" s="3" t="s">
        <v>4024</v>
      </c>
      <c r="I16" s="3" t="s">
        <v>1222</v>
      </c>
      <c r="J16" s="3" t="s">
        <v>4042</v>
      </c>
      <c r="K16" t="s">
        <v>600</v>
      </c>
    </row>
    <row r="17" spans="1:11" ht="15.6" x14ac:dyDescent="0.3">
      <c r="A17" s="2" t="s">
        <v>1337</v>
      </c>
      <c r="B17" s="2" t="s">
        <v>4043</v>
      </c>
      <c r="C17" s="2" t="s">
        <v>631</v>
      </c>
      <c r="D17" s="2">
        <v>1</v>
      </c>
      <c r="E17" s="2" t="s">
        <v>596</v>
      </c>
      <c r="G17" s="3" t="s">
        <v>4023</v>
      </c>
      <c r="H17" s="3" t="s">
        <v>4024</v>
      </c>
      <c r="I17" s="3" t="s">
        <v>1339</v>
      </c>
      <c r="J17" s="3" t="s">
        <v>4044</v>
      </c>
      <c r="K17" t="s">
        <v>600</v>
      </c>
    </row>
    <row r="18" spans="1:11" ht="15.6" x14ac:dyDescent="0.3">
      <c r="A18" s="2" t="s">
        <v>4045</v>
      </c>
      <c r="B18" s="2" t="s">
        <v>4046</v>
      </c>
      <c r="C18" s="2" t="s">
        <v>631</v>
      </c>
      <c r="D18" s="2">
        <v>1</v>
      </c>
      <c r="E18" s="2" t="s">
        <v>596</v>
      </c>
      <c r="G18" s="3" t="s">
        <v>4023</v>
      </c>
      <c r="H18" s="3" t="s">
        <v>4024</v>
      </c>
      <c r="I18" s="3" t="s">
        <v>1118</v>
      </c>
      <c r="J18" s="3" t="s">
        <v>1119</v>
      </c>
      <c r="K18" s="3" t="s">
        <v>605</v>
      </c>
    </row>
    <row r="19" spans="1:11" ht="15.6" x14ac:dyDescent="0.3">
      <c r="A19" s="2" t="s">
        <v>3028</v>
      </c>
      <c r="B19" s="2" t="s">
        <v>4047</v>
      </c>
      <c r="C19" s="2" t="s">
        <v>595</v>
      </c>
      <c r="D19" s="2">
        <v>5</v>
      </c>
      <c r="E19" s="2">
        <v>2</v>
      </c>
      <c r="G19" s="3" t="s">
        <v>4023</v>
      </c>
      <c r="H19" s="3" t="s">
        <v>4024</v>
      </c>
      <c r="I19" s="3" t="s">
        <v>4048</v>
      </c>
      <c r="J19" s="3" t="s">
        <v>4049</v>
      </c>
      <c r="K19" t="s">
        <v>600</v>
      </c>
    </row>
    <row r="20" spans="1:11" ht="15.6" x14ac:dyDescent="0.3">
      <c r="A20" s="2" t="s">
        <v>4050</v>
      </c>
      <c r="B20" s="2" t="s">
        <v>4051</v>
      </c>
      <c r="C20" s="2" t="s">
        <v>595</v>
      </c>
      <c r="D20" s="2">
        <v>13</v>
      </c>
      <c r="E20" s="2">
        <v>2</v>
      </c>
      <c r="G20" s="3" t="s">
        <v>4023</v>
      </c>
      <c r="H20" s="3" t="s">
        <v>4024</v>
      </c>
      <c r="I20" s="3" t="s">
        <v>4052</v>
      </c>
      <c r="J20" s="3" t="s">
        <v>4053</v>
      </c>
      <c r="K20" t="s">
        <v>600</v>
      </c>
    </row>
    <row r="21" spans="1:11" ht="15.6" x14ac:dyDescent="0.3">
      <c r="A21" s="2" t="s">
        <v>649</v>
      </c>
      <c r="B21" s="2" t="s">
        <v>671</v>
      </c>
      <c r="C21" s="2" t="s">
        <v>595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42</v>
      </c>
      <c r="B1" s="4" t="s">
        <v>43</v>
      </c>
      <c r="C1" s="5" t="str">
        <f>HYPERLINK("#'目錄'!A1","回首頁")</f>
        <v>回首頁</v>
      </c>
    </row>
    <row r="2" spans="1:5" ht="15.6" x14ac:dyDescent="0.3">
      <c r="A2" s="2" t="s">
        <v>1534</v>
      </c>
      <c r="B2" s="2" t="s">
        <v>1535</v>
      </c>
      <c r="C2" s="2" t="s">
        <v>595</v>
      </c>
      <c r="D2" s="2">
        <v>9</v>
      </c>
      <c r="E2" s="2" t="s">
        <v>596</v>
      </c>
    </row>
    <row r="3" spans="1:5" ht="15.6" x14ac:dyDescent="0.3">
      <c r="A3" s="2" t="s">
        <v>1536</v>
      </c>
      <c r="B3" s="2" t="s">
        <v>1537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1538</v>
      </c>
      <c r="B4" s="2" t="s">
        <v>1539</v>
      </c>
      <c r="C4" s="2" t="s">
        <v>595</v>
      </c>
      <c r="D4" s="2">
        <v>11</v>
      </c>
      <c r="E4" s="2">
        <v>0</v>
      </c>
    </row>
    <row r="5" spans="1:5" ht="15.6" x14ac:dyDescent="0.3">
      <c r="A5" s="2" t="s">
        <v>1540</v>
      </c>
      <c r="B5" s="2" t="s">
        <v>1541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1542</v>
      </c>
      <c r="B6" s="2" t="s">
        <v>1543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1544</v>
      </c>
      <c r="B8" s="2" t="s">
        <v>1545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1546</v>
      </c>
      <c r="B9" s="2" t="s">
        <v>1547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709</v>
      </c>
      <c r="B10" s="2" t="s">
        <v>710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712</v>
      </c>
      <c r="B11" s="2" t="s">
        <v>713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1548</v>
      </c>
      <c r="B12" s="2" t="s">
        <v>1188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1549</v>
      </c>
      <c r="B13" s="2" t="s">
        <v>1550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1551</v>
      </c>
      <c r="B14" s="2" t="s">
        <v>1552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1553</v>
      </c>
      <c r="B15" s="2" t="s">
        <v>1554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1555</v>
      </c>
      <c r="B16" s="2" t="s">
        <v>1556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1557</v>
      </c>
      <c r="B17" s="2" t="s">
        <v>1558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1559</v>
      </c>
      <c r="B18" s="2" t="s">
        <v>1560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K2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455</v>
      </c>
      <c r="B1" s="4" t="s">
        <v>456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4023</v>
      </c>
      <c r="H2" s="3" t="s">
        <v>4024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4023</v>
      </c>
      <c r="H3" s="3" t="s">
        <v>4024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1132</v>
      </c>
      <c r="B4" s="2" t="s">
        <v>4025</v>
      </c>
      <c r="C4" s="2" t="s">
        <v>595</v>
      </c>
      <c r="D4" s="2">
        <v>7</v>
      </c>
      <c r="E4" s="2" t="s">
        <v>596</v>
      </c>
      <c r="G4" s="3" t="s">
        <v>4023</v>
      </c>
      <c r="H4" s="3" t="s">
        <v>4024</v>
      </c>
      <c r="I4" s="3" t="s">
        <v>1134</v>
      </c>
      <c r="J4" s="3" t="s">
        <v>1133</v>
      </c>
      <c r="K4" t="s">
        <v>600</v>
      </c>
    </row>
    <row r="5" spans="1:11" ht="15.6" x14ac:dyDescent="0.3">
      <c r="A5" s="2" t="s">
        <v>1334</v>
      </c>
      <c r="B5" s="2" t="s">
        <v>4026</v>
      </c>
      <c r="C5" s="2" t="s">
        <v>595</v>
      </c>
      <c r="D5" s="2">
        <v>8</v>
      </c>
      <c r="E5" s="2" t="s">
        <v>596</v>
      </c>
      <c r="G5" s="3" t="s">
        <v>4023</v>
      </c>
      <c r="H5" s="3" t="s">
        <v>4024</v>
      </c>
      <c r="I5" s="3" t="s">
        <v>1437</v>
      </c>
      <c r="J5" s="3" t="s">
        <v>4027</v>
      </c>
      <c r="K5" t="s">
        <v>600</v>
      </c>
    </row>
    <row r="6" spans="1:11" ht="15.6" x14ac:dyDescent="0.3">
      <c r="A6" s="2" t="s">
        <v>1276</v>
      </c>
      <c r="B6" s="2" t="s">
        <v>4028</v>
      </c>
      <c r="C6" s="2" t="s">
        <v>595</v>
      </c>
      <c r="D6" s="2">
        <v>8</v>
      </c>
      <c r="E6" s="2" t="s">
        <v>596</v>
      </c>
      <c r="G6" s="3" t="s">
        <v>4023</v>
      </c>
      <c r="H6" s="3" t="s">
        <v>4024</v>
      </c>
      <c r="I6" s="3" t="s">
        <v>2222</v>
      </c>
      <c r="J6" s="3" t="s">
        <v>4029</v>
      </c>
      <c r="K6" t="s">
        <v>600</v>
      </c>
    </row>
    <row r="7" spans="1:11" ht="15.6" x14ac:dyDescent="0.3">
      <c r="A7" s="2" t="s">
        <v>1185</v>
      </c>
      <c r="B7" s="2" t="s">
        <v>4030</v>
      </c>
      <c r="C7" s="2" t="s">
        <v>595</v>
      </c>
      <c r="D7" s="2">
        <v>8</v>
      </c>
      <c r="E7" s="2" t="s">
        <v>596</v>
      </c>
      <c r="G7" s="3" t="s">
        <v>4023</v>
      </c>
      <c r="H7" s="3" t="s">
        <v>4024</v>
      </c>
      <c r="I7" s="3" t="s">
        <v>1187</v>
      </c>
      <c r="J7" s="3" t="s">
        <v>1188</v>
      </c>
      <c r="K7" t="s">
        <v>600</v>
      </c>
    </row>
    <row r="8" spans="1:11" ht="15.6" x14ac:dyDescent="0.3">
      <c r="A8" s="2" t="s">
        <v>1168</v>
      </c>
      <c r="B8" s="2" t="s">
        <v>4031</v>
      </c>
      <c r="C8" s="2" t="s">
        <v>595</v>
      </c>
      <c r="D8" s="2">
        <v>2</v>
      </c>
      <c r="E8" s="2" t="s">
        <v>596</v>
      </c>
      <c r="G8" s="3" t="s">
        <v>4023</v>
      </c>
      <c r="H8" s="3" t="s">
        <v>4024</v>
      </c>
      <c r="I8" s="3" t="s">
        <v>1170</v>
      </c>
      <c r="J8" s="3" t="s">
        <v>1171</v>
      </c>
      <c r="K8" t="s">
        <v>600</v>
      </c>
    </row>
    <row r="9" spans="1:11" ht="15.6" x14ac:dyDescent="0.3">
      <c r="A9" s="2" t="s">
        <v>1172</v>
      </c>
      <c r="B9" s="2" t="s">
        <v>4032</v>
      </c>
      <c r="C9" s="2" t="s">
        <v>595</v>
      </c>
      <c r="D9" s="2">
        <v>2</v>
      </c>
      <c r="E9" s="2" t="s">
        <v>596</v>
      </c>
      <c r="G9" s="3" t="s">
        <v>4023</v>
      </c>
      <c r="H9" s="3" t="s">
        <v>4024</v>
      </c>
      <c r="I9" s="3" t="s">
        <v>1174</v>
      </c>
      <c r="J9" s="3" t="s">
        <v>1175</v>
      </c>
      <c r="K9" t="s">
        <v>600</v>
      </c>
    </row>
    <row r="10" spans="1:11" ht="15.6" x14ac:dyDescent="0.3">
      <c r="A10" s="2" t="s">
        <v>1176</v>
      </c>
      <c r="B10" s="2" t="s">
        <v>4033</v>
      </c>
      <c r="C10" s="2" t="s">
        <v>595</v>
      </c>
      <c r="D10" s="2">
        <v>2</v>
      </c>
      <c r="E10" s="2" t="s">
        <v>596</v>
      </c>
      <c r="G10" s="3" t="s">
        <v>4023</v>
      </c>
      <c r="H10" s="3" t="s">
        <v>4024</v>
      </c>
      <c r="I10" s="3" t="s">
        <v>1178</v>
      </c>
      <c r="J10" s="3" t="s">
        <v>1179</v>
      </c>
      <c r="K10" t="s">
        <v>600</v>
      </c>
    </row>
    <row r="11" spans="1:11" ht="15.6" x14ac:dyDescent="0.3">
      <c r="A11" s="2" t="s">
        <v>1182</v>
      </c>
      <c r="B11" s="2" t="s">
        <v>4034</v>
      </c>
      <c r="C11" s="2" t="s">
        <v>595</v>
      </c>
      <c r="D11" s="2">
        <v>8</v>
      </c>
      <c r="E11" s="2" t="s">
        <v>596</v>
      </c>
      <c r="G11" s="3" t="s">
        <v>4023</v>
      </c>
      <c r="H11" s="3" t="s">
        <v>4024</v>
      </c>
      <c r="I11" s="3" t="s">
        <v>1184</v>
      </c>
      <c r="J11" s="3" t="s">
        <v>1183</v>
      </c>
      <c r="K11" t="s">
        <v>600</v>
      </c>
    </row>
    <row r="12" spans="1:11" ht="15.6" x14ac:dyDescent="0.3">
      <c r="A12" s="2" t="s">
        <v>1223</v>
      </c>
      <c r="B12" s="2" t="s">
        <v>4035</v>
      </c>
      <c r="C12" s="2" t="s">
        <v>595</v>
      </c>
      <c r="D12" s="2">
        <v>8</v>
      </c>
      <c r="E12" s="2" t="s">
        <v>596</v>
      </c>
      <c r="G12" s="3" t="s">
        <v>4023</v>
      </c>
      <c r="H12" s="3" t="s">
        <v>4024</v>
      </c>
      <c r="I12" s="3" t="s">
        <v>1225</v>
      </c>
      <c r="J12" s="3" t="s">
        <v>1224</v>
      </c>
      <c r="K12" t="s">
        <v>600</v>
      </c>
    </row>
    <row r="13" spans="1:11" ht="15.6" x14ac:dyDescent="0.3">
      <c r="A13" s="2" t="s">
        <v>1142</v>
      </c>
      <c r="B13" s="2" t="s">
        <v>2888</v>
      </c>
      <c r="C13" s="2" t="s">
        <v>595</v>
      </c>
      <c r="D13" s="2">
        <v>11</v>
      </c>
      <c r="E13" s="2" t="s">
        <v>596</v>
      </c>
      <c r="G13" s="3" t="s">
        <v>4023</v>
      </c>
      <c r="H13" s="3" t="s">
        <v>4024</v>
      </c>
      <c r="I13" s="3" t="s">
        <v>1144</v>
      </c>
      <c r="J13" s="3" t="s">
        <v>1143</v>
      </c>
      <c r="K13" t="s">
        <v>600</v>
      </c>
    </row>
    <row r="14" spans="1:11" ht="15.6" x14ac:dyDescent="0.3">
      <c r="A14" s="2" t="s">
        <v>2174</v>
      </c>
      <c r="B14" s="2" t="s">
        <v>4036</v>
      </c>
      <c r="C14" s="2" t="s">
        <v>595</v>
      </c>
      <c r="D14" s="2">
        <v>11</v>
      </c>
      <c r="E14" s="2" t="s">
        <v>596</v>
      </c>
      <c r="G14" s="3" t="s">
        <v>4023</v>
      </c>
      <c r="H14" s="3" t="s">
        <v>4024</v>
      </c>
      <c r="I14" s="3" t="s">
        <v>1220</v>
      </c>
      <c r="J14" s="3" t="s">
        <v>1421</v>
      </c>
      <c r="K14" t="s">
        <v>600</v>
      </c>
    </row>
    <row r="15" spans="1:11" ht="15.6" x14ac:dyDescent="0.3">
      <c r="A15" s="2" t="s">
        <v>4037</v>
      </c>
      <c r="B15" s="2" t="s">
        <v>4038</v>
      </c>
      <c r="C15" s="2" t="s">
        <v>595</v>
      </c>
      <c r="D15" s="2">
        <v>11</v>
      </c>
      <c r="E15" s="2" t="s">
        <v>596</v>
      </c>
      <c r="G15" s="3" t="s">
        <v>4023</v>
      </c>
      <c r="H15" s="3" t="s">
        <v>4024</v>
      </c>
      <c r="I15" s="3" t="s">
        <v>4039</v>
      </c>
      <c r="J15" s="3" t="s">
        <v>4040</v>
      </c>
      <c r="K15" t="s">
        <v>600</v>
      </c>
    </row>
    <row r="16" spans="1:11" ht="15.6" x14ac:dyDescent="0.3">
      <c r="A16" s="2" t="s">
        <v>1218</v>
      </c>
      <c r="B16" s="2" t="s">
        <v>4041</v>
      </c>
      <c r="C16" s="2" t="s">
        <v>595</v>
      </c>
      <c r="D16" s="2">
        <v>1</v>
      </c>
      <c r="E16" s="2" t="s">
        <v>596</v>
      </c>
      <c r="G16" s="3" t="s">
        <v>4023</v>
      </c>
      <c r="H16" s="3" t="s">
        <v>4024</v>
      </c>
      <c r="I16" s="3" t="s">
        <v>1222</v>
      </c>
      <c r="J16" s="3" t="s">
        <v>4042</v>
      </c>
      <c r="K16" t="s">
        <v>600</v>
      </c>
    </row>
    <row r="17" spans="1:11" ht="15.6" x14ac:dyDescent="0.3">
      <c r="A17" s="2" t="s">
        <v>1337</v>
      </c>
      <c r="B17" s="2" t="s">
        <v>4043</v>
      </c>
      <c r="C17" s="2" t="s">
        <v>631</v>
      </c>
      <c r="D17" s="2">
        <v>1</v>
      </c>
      <c r="E17" s="2" t="s">
        <v>596</v>
      </c>
      <c r="G17" s="3" t="s">
        <v>4023</v>
      </c>
      <c r="H17" s="3" t="s">
        <v>4024</v>
      </c>
      <c r="I17" s="3" t="s">
        <v>1339</v>
      </c>
      <c r="J17" s="3" t="s">
        <v>4044</v>
      </c>
      <c r="K17" t="s">
        <v>600</v>
      </c>
    </row>
    <row r="18" spans="1:11" ht="15.6" x14ac:dyDescent="0.3">
      <c r="A18" s="2" t="s">
        <v>4045</v>
      </c>
      <c r="B18" s="2" t="s">
        <v>4046</v>
      </c>
      <c r="C18" s="2" t="s">
        <v>631</v>
      </c>
      <c r="D18" s="2">
        <v>1</v>
      </c>
      <c r="E18" s="2" t="s">
        <v>596</v>
      </c>
      <c r="G18" s="3" t="s">
        <v>4023</v>
      </c>
      <c r="H18" s="3" t="s">
        <v>4024</v>
      </c>
      <c r="I18" s="3" t="s">
        <v>1118</v>
      </c>
      <c r="J18" s="3" t="s">
        <v>1119</v>
      </c>
      <c r="K18" s="3" t="s">
        <v>605</v>
      </c>
    </row>
    <row r="19" spans="1:11" ht="15.6" x14ac:dyDescent="0.3">
      <c r="A19" s="2" t="s">
        <v>3028</v>
      </c>
      <c r="B19" s="2" t="s">
        <v>4047</v>
      </c>
      <c r="C19" s="2" t="s">
        <v>595</v>
      </c>
      <c r="D19" s="2">
        <v>5</v>
      </c>
      <c r="E19" s="2">
        <v>2</v>
      </c>
      <c r="G19" s="3" t="s">
        <v>4023</v>
      </c>
      <c r="H19" s="3" t="s">
        <v>4024</v>
      </c>
      <c r="I19" s="3" t="s">
        <v>4048</v>
      </c>
      <c r="J19" s="3" t="s">
        <v>4049</v>
      </c>
      <c r="K19" t="s">
        <v>600</v>
      </c>
    </row>
    <row r="20" spans="1:11" ht="15.6" x14ac:dyDescent="0.3">
      <c r="A20" s="2" t="s">
        <v>4050</v>
      </c>
      <c r="B20" s="2" t="s">
        <v>4051</v>
      </c>
      <c r="C20" s="2" t="s">
        <v>595</v>
      </c>
      <c r="D20" s="2">
        <v>13</v>
      </c>
      <c r="E20" s="2">
        <v>2</v>
      </c>
      <c r="G20" s="3" t="s">
        <v>4023</v>
      </c>
      <c r="H20" s="3" t="s">
        <v>4024</v>
      </c>
      <c r="I20" s="3" t="s">
        <v>4052</v>
      </c>
      <c r="J20" s="3" t="s">
        <v>4053</v>
      </c>
      <c r="K20" t="s">
        <v>600</v>
      </c>
    </row>
    <row r="21" spans="1:11" ht="15.6" x14ac:dyDescent="0.3">
      <c r="A21" s="2" t="s">
        <v>4054</v>
      </c>
      <c r="B21" s="2" t="s">
        <v>4055</v>
      </c>
      <c r="C21" s="2" t="s">
        <v>631</v>
      </c>
      <c r="D21" s="2">
        <v>8</v>
      </c>
      <c r="E21" s="2" t="s">
        <v>596</v>
      </c>
      <c r="G21" s="3" t="s">
        <v>4023</v>
      </c>
      <c r="H21" s="3" t="s">
        <v>4024</v>
      </c>
      <c r="I21" s="3" t="s">
        <v>4056</v>
      </c>
      <c r="J21" s="3" t="s">
        <v>4057</v>
      </c>
      <c r="K21" t="s">
        <v>600</v>
      </c>
    </row>
    <row r="22" spans="1:11" ht="15.6" x14ac:dyDescent="0.3">
      <c r="A22" s="2" t="s">
        <v>4058</v>
      </c>
      <c r="B22" s="2" t="s">
        <v>4059</v>
      </c>
      <c r="C22" s="2" t="s">
        <v>631</v>
      </c>
      <c r="D22" s="2">
        <v>8</v>
      </c>
      <c r="E22" s="2" t="s">
        <v>596</v>
      </c>
      <c r="G22" s="3" t="s">
        <v>4023</v>
      </c>
      <c r="H22" s="3" t="s">
        <v>4024</v>
      </c>
      <c r="I22" s="3" t="s">
        <v>4060</v>
      </c>
      <c r="J22" s="3" t="s">
        <v>4061</v>
      </c>
      <c r="K22" t="s">
        <v>600</v>
      </c>
    </row>
    <row r="23" spans="1:11" ht="15.6" x14ac:dyDescent="0.3">
      <c r="A23" s="2" t="s">
        <v>649</v>
      </c>
      <c r="B23" s="2" t="s">
        <v>671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457</v>
      </c>
      <c r="B1" s="4" t="s">
        <v>458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1244</v>
      </c>
      <c r="B4" s="2" t="s">
        <v>4062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657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4063</v>
      </c>
      <c r="B6" s="2" t="s">
        <v>662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4064</v>
      </c>
      <c r="B7" s="2" t="s">
        <v>658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4065</v>
      </c>
      <c r="B8" s="2" t="s">
        <v>659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4066</v>
      </c>
      <c r="B9" s="2" t="s">
        <v>4067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4068</v>
      </c>
      <c r="B10" s="2" t="s">
        <v>660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4069</v>
      </c>
      <c r="B11" s="2" t="s">
        <v>4070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4071</v>
      </c>
      <c r="B12" s="2" t="s">
        <v>661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4072</v>
      </c>
      <c r="B13" s="2" t="s">
        <v>4073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4074</v>
      </c>
      <c r="B14" s="2" t="s">
        <v>4075</v>
      </c>
      <c r="C14" s="2" t="s">
        <v>631</v>
      </c>
      <c r="D14" s="2">
        <v>2</v>
      </c>
      <c r="E14" s="2" t="s">
        <v>596</v>
      </c>
    </row>
    <row r="15" spans="1:5" ht="15.6" x14ac:dyDescent="0.3">
      <c r="A15" s="2" t="s">
        <v>640</v>
      </c>
      <c r="B15" s="2" t="s">
        <v>641</v>
      </c>
      <c r="C15" s="2" t="s">
        <v>595</v>
      </c>
      <c r="D15" s="2">
        <v>4</v>
      </c>
      <c r="E15" s="2" t="s">
        <v>596</v>
      </c>
    </row>
    <row r="16" spans="1:5" ht="15.6" x14ac:dyDescent="0.3">
      <c r="A16" s="2" t="s">
        <v>4076</v>
      </c>
      <c r="B16" s="2" t="s">
        <v>651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644</v>
      </c>
      <c r="B17" s="2" t="s">
        <v>645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3386</v>
      </c>
      <c r="B18" s="2" t="s">
        <v>1829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Q2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3.75" bestFit="1" customWidth="1" collapsed="1"/>
    <col min="10" max="10" width="24.625" bestFit="1" customWidth="1" collapsed="1"/>
    <col min="11" max="11" width="3.62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7.875" bestFit="1" customWidth="1" collapsed="1"/>
    <col min="16" max="16" width="13.25" bestFit="1" customWidth="1" collapsed="1"/>
  </cols>
  <sheetData>
    <row r="1" spans="1:17" ht="21.6" x14ac:dyDescent="0.3">
      <c r="A1" s="4" t="s">
        <v>459</v>
      </c>
      <c r="B1" s="4" t="s">
        <v>460</v>
      </c>
      <c r="C1" s="5" t="str">
        <f>HYPERLINK("#'目錄'!A1","回首頁")</f>
        <v>回首頁</v>
      </c>
    </row>
    <row r="2" spans="1:17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  <c r="G2" s="3" t="s">
        <v>1127</v>
      </c>
      <c r="H2" s="3" t="s">
        <v>1128</v>
      </c>
      <c r="I2" s="3" t="s">
        <v>652</v>
      </c>
      <c r="J2" s="3" t="s">
        <v>653</v>
      </c>
      <c r="K2" t="s">
        <v>600</v>
      </c>
      <c r="M2" s="3" t="s">
        <v>1127</v>
      </c>
      <c r="N2" s="3" t="s">
        <v>1128</v>
      </c>
      <c r="O2" s="3" t="s">
        <v>619</v>
      </c>
      <c r="P2" s="3" t="s">
        <v>620</v>
      </c>
      <c r="Q2" t="s">
        <v>600</v>
      </c>
    </row>
    <row r="3" spans="1:17" ht="15.6" x14ac:dyDescent="0.3">
      <c r="A3" s="2" t="s">
        <v>4077</v>
      </c>
      <c r="B3" s="2" t="s">
        <v>2898</v>
      </c>
      <c r="C3" s="2" t="s">
        <v>595</v>
      </c>
      <c r="D3" s="2">
        <v>6</v>
      </c>
      <c r="E3" s="2" t="s">
        <v>596</v>
      </c>
      <c r="G3" s="3" t="s">
        <v>1127</v>
      </c>
      <c r="H3" s="3" t="s">
        <v>1128</v>
      </c>
      <c r="I3" s="3" t="s">
        <v>4078</v>
      </c>
      <c r="J3" s="3" t="s">
        <v>4079</v>
      </c>
      <c r="K3" t="s">
        <v>600</v>
      </c>
    </row>
    <row r="4" spans="1:17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  <c r="G4" s="3" t="s">
        <v>1127</v>
      </c>
      <c r="H4" s="3" t="s">
        <v>1128</v>
      </c>
      <c r="I4" s="3" t="s">
        <v>599</v>
      </c>
      <c r="J4" s="3" t="s">
        <v>594</v>
      </c>
      <c r="K4" t="s">
        <v>600</v>
      </c>
    </row>
    <row r="5" spans="1:17" ht="15.6" x14ac:dyDescent="0.3">
      <c r="A5" s="2" t="s">
        <v>847</v>
      </c>
      <c r="B5" s="2" t="s">
        <v>1044</v>
      </c>
      <c r="C5" s="2" t="s">
        <v>631</v>
      </c>
      <c r="D5" s="2">
        <v>10</v>
      </c>
      <c r="E5" s="2" t="s">
        <v>596</v>
      </c>
      <c r="G5" s="3" t="s">
        <v>1127</v>
      </c>
      <c r="H5" s="3" t="s">
        <v>1128</v>
      </c>
      <c r="I5" s="3" t="s">
        <v>917</v>
      </c>
      <c r="J5" s="3" t="s">
        <v>802</v>
      </c>
      <c r="K5" t="s">
        <v>600</v>
      </c>
    </row>
    <row r="6" spans="1:17" ht="15.6" x14ac:dyDescent="0.3">
      <c r="A6" s="2" t="s">
        <v>1244</v>
      </c>
      <c r="B6" s="2" t="s">
        <v>2807</v>
      </c>
      <c r="C6" s="2" t="s">
        <v>631</v>
      </c>
      <c r="D6" s="2">
        <v>1</v>
      </c>
      <c r="E6" s="2" t="s">
        <v>596</v>
      </c>
      <c r="G6" s="3" t="s">
        <v>1127</v>
      </c>
      <c r="H6" s="3" t="s">
        <v>1128</v>
      </c>
      <c r="I6" s="3" t="s">
        <v>1246</v>
      </c>
      <c r="J6" s="3" t="s">
        <v>1248</v>
      </c>
      <c r="K6" t="s">
        <v>600</v>
      </c>
    </row>
    <row r="7" spans="1:17" ht="15.6" x14ac:dyDescent="0.3">
      <c r="A7" s="2" t="s">
        <v>612</v>
      </c>
      <c r="B7" s="2" t="s">
        <v>2806</v>
      </c>
      <c r="C7" s="2" t="s">
        <v>595</v>
      </c>
      <c r="D7" s="2">
        <v>14</v>
      </c>
      <c r="E7" s="2" t="s">
        <v>596</v>
      </c>
      <c r="G7" s="3" t="s">
        <v>1127</v>
      </c>
      <c r="H7" s="3" t="s">
        <v>1128</v>
      </c>
      <c r="I7" s="3" t="s">
        <v>614</v>
      </c>
      <c r="J7" s="3" t="s">
        <v>2302</v>
      </c>
      <c r="K7" t="s">
        <v>600</v>
      </c>
    </row>
    <row r="8" spans="1:17" ht="15.6" x14ac:dyDescent="0.3">
      <c r="A8" s="2" t="s">
        <v>4063</v>
      </c>
      <c r="B8" s="2" t="s">
        <v>637</v>
      </c>
      <c r="C8" s="2" t="s">
        <v>595</v>
      </c>
      <c r="D8" s="2">
        <v>8</v>
      </c>
      <c r="E8" s="2" t="s">
        <v>596</v>
      </c>
      <c r="G8" s="3" t="s">
        <v>1127</v>
      </c>
      <c r="H8" s="3" t="s">
        <v>1128</v>
      </c>
      <c r="I8" s="3" t="s">
        <v>638</v>
      </c>
      <c r="J8" s="3" t="s">
        <v>637</v>
      </c>
      <c r="K8" t="s">
        <v>600</v>
      </c>
    </row>
    <row r="9" spans="1:17" ht="15.6" x14ac:dyDescent="0.3">
      <c r="A9" s="2" t="s">
        <v>4064</v>
      </c>
      <c r="B9" s="2" t="s">
        <v>616</v>
      </c>
      <c r="C9" s="2" t="s">
        <v>595</v>
      </c>
      <c r="D9" s="2">
        <v>14</v>
      </c>
      <c r="E9" s="2" t="s">
        <v>596</v>
      </c>
      <c r="G9" s="3" t="s">
        <v>1127</v>
      </c>
      <c r="H9" s="3" t="s">
        <v>1128</v>
      </c>
      <c r="I9" s="3" t="s">
        <v>617</v>
      </c>
      <c r="J9" s="3" t="s">
        <v>618</v>
      </c>
      <c r="K9" t="s">
        <v>600</v>
      </c>
      <c r="M9" s="3" t="s">
        <v>1127</v>
      </c>
      <c r="N9" s="3" t="s">
        <v>1128</v>
      </c>
      <c r="O9" s="3" t="s">
        <v>621</v>
      </c>
      <c r="P9" s="3" t="s">
        <v>622</v>
      </c>
      <c r="Q9" t="s">
        <v>600</v>
      </c>
    </row>
    <row r="10" spans="1:17" ht="15.6" x14ac:dyDescent="0.3">
      <c r="A10" s="2" t="s">
        <v>4065</v>
      </c>
      <c r="B10" s="2" t="s">
        <v>624</v>
      </c>
      <c r="C10" s="2" t="s">
        <v>595</v>
      </c>
      <c r="D10" s="2">
        <v>8</v>
      </c>
      <c r="E10" s="2" t="s">
        <v>596</v>
      </c>
      <c r="G10" s="3" t="s">
        <v>1127</v>
      </c>
      <c r="H10" s="3" t="s">
        <v>1128</v>
      </c>
      <c r="I10" s="3" t="s">
        <v>625</v>
      </c>
      <c r="J10" s="3" t="s">
        <v>624</v>
      </c>
      <c r="K10" t="s">
        <v>600</v>
      </c>
      <c r="M10" s="3" t="s">
        <v>1127</v>
      </c>
      <c r="N10" s="3" t="s">
        <v>1128</v>
      </c>
      <c r="O10" s="3" t="s">
        <v>627</v>
      </c>
      <c r="P10" s="3" t="s">
        <v>628</v>
      </c>
      <c r="Q10" t="s">
        <v>600</v>
      </c>
    </row>
    <row r="11" spans="1:17" ht="15.6" x14ac:dyDescent="0.3">
      <c r="A11" s="2" t="s">
        <v>4066</v>
      </c>
      <c r="B11" s="2" t="s">
        <v>4080</v>
      </c>
      <c r="C11" s="2" t="s">
        <v>595</v>
      </c>
      <c r="D11" s="2">
        <v>8</v>
      </c>
      <c r="E11" s="2" t="s">
        <v>596</v>
      </c>
      <c r="G11" s="3" t="s">
        <v>1127</v>
      </c>
      <c r="H11" s="3" t="s">
        <v>1128</v>
      </c>
      <c r="I11" s="3" t="s">
        <v>4081</v>
      </c>
      <c r="J11" s="3" t="s">
        <v>4080</v>
      </c>
      <c r="K11" t="s">
        <v>600</v>
      </c>
    </row>
    <row r="12" spans="1:17" ht="15.6" x14ac:dyDescent="0.3">
      <c r="A12" s="2" t="s">
        <v>4068</v>
      </c>
      <c r="B12" s="2" t="s">
        <v>2959</v>
      </c>
      <c r="C12" s="2" t="s">
        <v>631</v>
      </c>
      <c r="D12" s="2">
        <v>2</v>
      </c>
      <c r="E12" s="2" t="s">
        <v>596</v>
      </c>
      <c r="G12" s="3" t="s">
        <v>1127</v>
      </c>
      <c r="H12" s="3" t="s">
        <v>1128</v>
      </c>
      <c r="I12" s="3" t="s">
        <v>4082</v>
      </c>
      <c r="J12" s="3" t="s">
        <v>4083</v>
      </c>
      <c r="K12" t="s">
        <v>600</v>
      </c>
      <c r="M12" s="3" t="s">
        <v>1127</v>
      </c>
      <c r="N12" s="3" t="s">
        <v>1128</v>
      </c>
      <c r="O12" s="3" t="s">
        <v>627</v>
      </c>
      <c r="P12" s="3" t="s">
        <v>628</v>
      </c>
      <c r="Q12" t="s">
        <v>600</v>
      </c>
    </row>
    <row r="13" spans="1:17" ht="15.6" x14ac:dyDescent="0.3">
      <c r="A13" s="2" t="s">
        <v>4069</v>
      </c>
      <c r="B13" s="2" t="s">
        <v>4084</v>
      </c>
      <c r="C13" s="2" t="s">
        <v>631</v>
      </c>
      <c r="D13" s="2">
        <v>1</v>
      </c>
      <c r="E13" s="2" t="s">
        <v>596</v>
      </c>
      <c r="G13" s="3" t="s">
        <v>1127</v>
      </c>
      <c r="H13" s="3" t="s">
        <v>1128</v>
      </c>
      <c r="I13" s="3" t="s">
        <v>4085</v>
      </c>
      <c r="J13" s="3" t="s">
        <v>4086</v>
      </c>
      <c r="K13" t="s">
        <v>600</v>
      </c>
    </row>
    <row r="14" spans="1:17" ht="15.6" x14ac:dyDescent="0.3">
      <c r="A14" s="2" t="s">
        <v>4071</v>
      </c>
      <c r="B14" s="2" t="s">
        <v>4087</v>
      </c>
      <c r="C14" s="2" t="s">
        <v>631</v>
      </c>
      <c r="D14" s="2">
        <v>1</v>
      </c>
      <c r="E14" s="2" t="s">
        <v>596</v>
      </c>
      <c r="G14" s="3" t="s">
        <v>1127</v>
      </c>
      <c r="H14" s="3" t="s">
        <v>1128</v>
      </c>
      <c r="I14" s="3" t="s">
        <v>635</v>
      </c>
      <c r="J14" s="3" t="s">
        <v>634</v>
      </c>
      <c r="K14" t="s">
        <v>600</v>
      </c>
    </row>
    <row r="15" spans="1:17" ht="15.6" x14ac:dyDescent="0.3">
      <c r="A15" s="2" t="s">
        <v>4072</v>
      </c>
      <c r="B15" s="2" t="s">
        <v>4088</v>
      </c>
      <c r="C15" s="2" t="s">
        <v>631</v>
      </c>
      <c r="D15" s="2">
        <v>1</v>
      </c>
      <c r="E15" s="2" t="s">
        <v>596</v>
      </c>
    </row>
    <row r="16" spans="1:17" ht="15.6" x14ac:dyDescent="0.3">
      <c r="A16" s="2" t="s">
        <v>4074</v>
      </c>
      <c r="B16" s="2" t="s">
        <v>4089</v>
      </c>
      <c r="C16" s="2" t="s">
        <v>631</v>
      </c>
      <c r="D16" s="2">
        <v>2</v>
      </c>
      <c r="E16" s="2" t="s">
        <v>596</v>
      </c>
      <c r="G16" s="3" t="s">
        <v>1127</v>
      </c>
      <c r="H16" s="3" t="s">
        <v>1128</v>
      </c>
      <c r="I16" s="3" t="s">
        <v>4090</v>
      </c>
      <c r="J16" s="3" t="s">
        <v>1243</v>
      </c>
      <c r="K16" t="s">
        <v>600</v>
      </c>
    </row>
    <row r="17" spans="1:11" ht="15.6" x14ac:dyDescent="0.3">
      <c r="A17" s="2" t="s">
        <v>4091</v>
      </c>
      <c r="B17" s="2" t="s">
        <v>4092</v>
      </c>
      <c r="C17" s="2" t="s">
        <v>631</v>
      </c>
      <c r="D17" s="2">
        <v>1</v>
      </c>
      <c r="E17" s="2" t="s">
        <v>596</v>
      </c>
      <c r="G17" s="3" t="s">
        <v>1127</v>
      </c>
      <c r="H17" s="3" t="s">
        <v>1128</v>
      </c>
      <c r="I17" s="3" t="s">
        <v>4093</v>
      </c>
      <c r="J17" s="3" t="s">
        <v>666</v>
      </c>
      <c r="K17" t="s">
        <v>600</v>
      </c>
    </row>
    <row r="18" spans="1:11" ht="15.6" x14ac:dyDescent="0.3">
      <c r="A18" s="2" t="s">
        <v>640</v>
      </c>
      <c r="B18" s="2" t="s">
        <v>641</v>
      </c>
      <c r="C18" s="2" t="s">
        <v>595</v>
      </c>
      <c r="D18" s="2">
        <v>4</v>
      </c>
      <c r="E18" s="2" t="s">
        <v>596</v>
      </c>
    </row>
    <row r="19" spans="1:11" ht="15.6" x14ac:dyDescent="0.3">
      <c r="A19" s="2" t="s">
        <v>4076</v>
      </c>
      <c r="B19" s="2" t="s">
        <v>651</v>
      </c>
      <c r="C19" s="2" t="s">
        <v>595</v>
      </c>
      <c r="D19" s="2">
        <v>8</v>
      </c>
      <c r="E19" s="2" t="s">
        <v>596</v>
      </c>
      <c r="G19" s="3" t="s">
        <v>1127</v>
      </c>
      <c r="H19" s="3" t="s">
        <v>1128</v>
      </c>
      <c r="I19" s="3" t="s">
        <v>669</v>
      </c>
      <c r="J19" s="3" t="s">
        <v>653</v>
      </c>
      <c r="K19" t="s">
        <v>600</v>
      </c>
    </row>
    <row r="20" spans="1:11" ht="15.6" x14ac:dyDescent="0.3">
      <c r="A20" s="2" t="s">
        <v>644</v>
      </c>
      <c r="B20" s="2" t="s">
        <v>645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3386</v>
      </c>
      <c r="B21" s="2" t="s">
        <v>3387</v>
      </c>
      <c r="C21" s="2" t="s">
        <v>595</v>
      </c>
      <c r="D21" s="2">
        <v>8</v>
      </c>
      <c r="E21" s="2" t="s">
        <v>596</v>
      </c>
      <c r="G21" s="3" t="s">
        <v>1127</v>
      </c>
      <c r="H21" s="3" t="s">
        <v>1128</v>
      </c>
      <c r="I21" s="3" t="s">
        <v>648</v>
      </c>
      <c r="J21" s="3" t="s">
        <v>1829</v>
      </c>
      <c r="K21" t="s">
        <v>600</v>
      </c>
    </row>
    <row r="22" spans="1:11" ht="15.6" x14ac:dyDescent="0.3">
      <c r="A22" s="2" t="s">
        <v>649</v>
      </c>
      <c r="B22" s="2" t="s">
        <v>671</v>
      </c>
      <c r="C22" s="2" t="s">
        <v>595</v>
      </c>
      <c r="D22" s="2">
        <v>7</v>
      </c>
      <c r="E22" s="2" t="s">
        <v>596</v>
      </c>
    </row>
  </sheetData>
  <phoneticPr fontId="5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461</v>
      </c>
      <c r="B1" s="4" t="s">
        <v>462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1244</v>
      </c>
      <c r="B4" s="2" t="s">
        <v>4062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657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4094</v>
      </c>
      <c r="B6" s="2" t="s">
        <v>4095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4076</v>
      </c>
      <c r="B8" s="2" t="s">
        <v>651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463</v>
      </c>
      <c r="B1" s="4" t="s">
        <v>464</v>
      </c>
      <c r="C1" s="5" t="str">
        <f>HYPERLINK("#'目錄'!A1","回首頁")</f>
        <v>回首頁</v>
      </c>
    </row>
    <row r="2" spans="1:5" ht="15.6" x14ac:dyDescent="0.3">
      <c r="A2" s="2" t="s">
        <v>4096</v>
      </c>
      <c r="B2" s="2" t="s">
        <v>4096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465</v>
      </c>
      <c r="B1" s="4" t="s">
        <v>466</v>
      </c>
      <c r="C1" s="5" t="str">
        <f>HYPERLINK("#'目錄'!A1","回首頁")</f>
        <v>回首頁</v>
      </c>
    </row>
    <row r="2" spans="1:5" ht="15.6" x14ac:dyDescent="0.3">
      <c r="A2" s="2" t="s">
        <v>4096</v>
      </c>
      <c r="B2" s="2" t="s">
        <v>4096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1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467</v>
      </c>
      <c r="B1" s="4" t="s">
        <v>468</v>
      </c>
      <c r="C1" s="5" t="str">
        <f>HYPERLINK("#'目錄'!A1","回首頁")</f>
        <v>回首頁</v>
      </c>
    </row>
    <row r="2" spans="1:5" ht="15.6" x14ac:dyDescent="0.3">
      <c r="A2" s="2" t="s">
        <v>4096</v>
      </c>
      <c r="B2" s="2" t="s">
        <v>4096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2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469</v>
      </c>
      <c r="B1" s="4" t="s">
        <v>470</v>
      </c>
      <c r="C1" s="5" t="str">
        <f>HYPERLINK("#'目錄'!A1","回首頁")</f>
        <v>回首頁</v>
      </c>
    </row>
    <row r="2" spans="1:5" ht="15.6" x14ac:dyDescent="0.3">
      <c r="A2" s="2" t="s">
        <v>4096</v>
      </c>
      <c r="B2" s="2" t="s">
        <v>4096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471</v>
      </c>
      <c r="B1" s="4" t="s">
        <v>472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4097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4098</v>
      </c>
      <c r="B4" s="2" t="s">
        <v>4099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593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2403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473</v>
      </c>
      <c r="B1" s="4" t="s">
        <v>474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1044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1045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4098</v>
      </c>
      <c r="B4" s="2" t="s">
        <v>4100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2165</v>
      </c>
      <c r="B5" s="2" t="s">
        <v>2836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2321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2175</v>
      </c>
      <c r="B8" s="2" t="s">
        <v>2176</v>
      </c>
      <c r="C8" s="2" t="s">
        <v>595</v>
      </c>
      <c r="D8" s="2">
        <v>9</v>
      </c>
      <c r="E8" s="2" t="s">
        <v>596</v>
      </c>
    </row>
    <row r="9" spans="1:5" ht="15.6" x14ac:dyDescent="0.3">
      <c r="A9" s="2" t="s">
        <v>687</v>
      </c>
      <c r="B9" s="2" t="s">
        <v>2327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2185</v>
      </c>
      <c r="B10" s="2" t="s">
        <v>2845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2183</v>
      </c>
      <c r="B11" s="2" t="s">
        <v>2844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1990</v>
      </c>
      <c r="B12" s="2" t="s">
        <v>2328</v>
      </c>
      <c r="C12" s="2" t="s">
        <v>595</v>
      </c>
      <c r="D12" s="2">
        <v>5</v>
      </c>
      <c r="E12" s="2" t="s">
        <v>596</v>
      </c>
    </row>
    <row r="13" spans="1:5" ht="15.6" x14ac:dyDescent="0.3">
      <c r="A13" s="2" t="s">
        <v>649</v>
      </c>
      <c r="B13" s="2" t="s">
        <v>1827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9.25" bestFit="1" customWidth="1" collapsed="1"/>
    <col min="10" max="10" width="23.25" bestFit="1" customWidth="1" collapsed="1"/>
  </cols>
  <sheetData>
    <row r="1" spans="1:11" ht="21.6" x14ac:dyDescent="0.3">
      <c r="A1" s="4" t="s">
        <v>44</v>
      </c>
      <c r="B1" s="4" t="s">
        <v>45</v>
      </c>
      <c r="C1" s="5" t="str">
        <f>HYPERLINK("#'目錄'!A1","回首頁")</f>
        <v>回首頁</v>
      </c>
    </row>
    <row r="2" spans="1:11" ht="15.6" x14ac:dyDescent="0.3">
      <c r="A2" s="2" t="s">
        <v>1534</v>
      </c>
      <c r="B2" s="2" t="s">
        <v>1535</v>
      </c>
      <c r="C2" s="2" t="s">
        <v>595</v>
      </c>
      <c r="D2" s="2">
        <v>9</v>
      </c>
      <c r="E2" s="2" t="s">
        <v>596</v>
      </c>
      <c r="G2" s="3" t="s">
        <v>1561</v>
      </c>
      <c r="H2" s="3" t="s">
        <v>1562</v>
      </c>
      <c r="I2" s="3" t="s">
        <v>1563</v>
      </c>
      <c r="J2" s="3" t="s">
        <v>1535</v>
      </c>
      <c r="K2" t="s">
        <v>600</v>
      </c>
    </row>
    <row r="3" spans="1:11" ht="15.6" x14ac:dyDescent="0.3">
      <c r="A3" s="2" t="s">
        <v>1536</v>
      </c>
      <c r="B3" s="2" t="s">
        <v>1537</v>
      </c>
      <c r="C3" s="2" t="s">
        <v>595</v>
      </c>
      <c r="D3" s="2">
        <v>7</v>
      </c>
      <c r="E3" s="2" t="s">
        <v>596</v>
      </c>
      <c r="G3" s="3" t="s">
        <v>1561</v>
      </c>
      <c r="H3" s="3" t="s">
        <v>1562</v>
      </c>
      <c r="I3" s="3" t="s">
        <v>1564</v>
      </c>
      <c r="J3" s="3" t="s">
        <v>1537</v>
      </c>
      <c r="K3" t="s">
        <v>600</v>
      </c>
    </row>
    <row r="4" spans="1:11" ht="15.6" x14ac:dyDescent="0.3">
      <c r="A4" s="2" t="s">
        <v>1538</v>
      </c>
      <c r="B4" s="2" t="s">
        <v>1539</v>
      </c>
      <c r="C4" s="2" t="s">
        <v>595</v>
      </c>
      <c r="D4" s="2">
        <v>11</v>
      </c>
      <c r="E4" s="2">
        <v>0</v>
      </c>
      <c r="G4" s="3" t="s">
        <v>1561</v>
      </c>
      <c r="H4" s="3" t="s">
        <v>1562</v>
      </c>
      <c r="I4" s="3" t="s">
        <v>1565</v>
      </c>
      <c r="J4" s="3" t="s">
        <v>1539</v>
      </c>
      <c r="K4" t="s">
        <v>600</v>
      </c>
    </row>
    <row r="5" spans="1:11" ht="15.6" x14ac:dyDescent="0.3">
      <c r="A5" s="2" t="s">
        <v>1540</v>
      </c>
      <c r="B5" s="2" t="s">
        <v>1541</v>
      </c>
      <c r="C5" s="2" t="s">
        <v>631</v>
      </c>
      <c r="D5" s="2">
        <v>12</v>
      </c>
      <c r="E5" s="2" t="s">
        <v>596</v>
      </c>
    </row>
    <row r="6" spans="1:11" ht="15.6" x14ac:dyDescent="0.3">
      <c r="A6" s="2" t="s">
        <v>1542</v>
      </c>
      <c r="B6" s="2" t="s">
        <v>1543</v>
      </c>
      <c r="C6" s="2" t="s">
        <v>631</v>
      </c>
      <c r="D6" s="2">
        <v>12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1561</v>
      </c>
      <c r="H7" s="3" t="s">
        <v>1562</v>
      </c>
      <c r="I7" s="3" t="s">
        <v>599</v>
      </c>
      <c r="J7" s="3" t="s">
        <v>1126</v>
      </c>
      <c r="K7" t="s">
        <v>600</v>
      </c>
    </row>
    <row r="8" spans="1:11" ht="15.6" x14ac:dyDescent="0.3">
      <c r="A8" s="2" t="s">
        <v>1544</v>
      </c>
      <c r="B8" s="2" t="s">
        <v>1545</v>
      </c>
      <c r="C8" s="2" t="s">
        <v>595</v>
      </c>
      <c r="D8" s="2">
        <v>1</v>
      </c>
      <c r="E8" s="2" t="s">
        <v>596</v>
      </c>
      <c r="G8" s="3" t="s">
        <v>1561</v>
      </c>
      <c r="H8" s="3" t="s">
        <v>1562</v>
      </c>
      <c r="I8" s="3" t="s">
        <v>1566</v>
      </c>
      <c r="J8" s="3" t="s">
        <v>1545</v>
      </c>
      <c r="K8" t="s">
        <v>600</v>
      </c>
    </row>
    <row r="9" spans="1:11" ht="15.6" x14ac:dyDescent="0.3">
      <c r="A9" s="2" t="s">
        <v>1546</v>
      </c>
      <c r="B9" s="2" t="s">
        <v>1547</v>
      </c>
      <c r="C9" s="2" t="s">
        <v>595</v>
      </c>
      <c r="D9" s="2">
        <v>8</v>
      </c>
      <c r="E9" s="2" t="s">
        <v>596</v>
      </c>
      <c r="G9" s="3" t="s">
        <v>1561</v>
      </c>
      <c r="H9" s="3" t="s">
        <v>1562</v>
      </c>
      <c r="I9" s="3" t="s">
        <v>680</v>
      </c>
      <c r="J9" s="3" t="s">
        <v>1567</v>
      </c>
      <c r="K9" t="s">
        <v>600</v>
      </c>
    </row>
    <row r="10" spans="1:11" ht="15.6" x14ac:dyDescent="0.3">
      <c r="A10" s="2" t="s">
        <v>709</v>
      </c>
      <c r="B10" s="2" t="s">
        <v>710</v>
      </c>
      <c r="C10" s="2" t="s">
        <v>595</v>
      </c>
      <c r="D10" s="2">
        <v>8</v>
      </c>
      <c r="E10" s="2" t="s">
        <v>596</v>
      </c>
      <c r="G10" s="3" t="s">
        <v>1561</v>
      </c>
      <c r="H10" s="3" t="s">
        <v>1562</v>
      </c>
      <c r="I10" s="3" t="s">
        <v>711</v>
      </c>
      <c r="J10" s="3" t="s">
        <v>1568</v>
      </c>
      <c r="K10" t="s">
        <v>600</v>
      </c>
    </row>
    <row r="11" spans="1:11" ht="15.6" x14ac:dyDescent="0.3">
      <c r="A11" s="2" t="s">
        <v>712</v>
      </c>
      <c r="B11" s="2" t="s">
        <v>713</v>
      </c>
      <c r="C11" s="2" t="s">
        <v>595</v>
      </c>
      <c r="D11" s="2">
        <v>7</v>
      </c>
      <c r="E11" s="2" t="s">
        <v>596</v>
      </c>
      <c r="G11" s="3" t="s">
        <v>1561</v>
      </c>
      <c r="H11" s="3" t="s">
        <v>1562</v>
      </c>
      <c r="I11" s="3" t="s">
        <v>1569</v>
      </c>
      <c r="J11" s="3" t="s">
        <v>1570</v>
      </c>
      <c r="K11" t="s">
        <v>600</v>
      </c>
    </row>
    <row r="12" spans="1:11" ht="15.6" x14ac:dyDescent="0.3">
      <c r="A12" s="2" t="s">
        <v>1548</v>
      </c>
      <c r="B12" s="2" t="s">
        <v>1188</v>
      </c>
      <c r="C12" s="2" t="s">
        <v>595</v>
      </c>
      <c r="D12" s="2">
        <v>8</v>
      </c>
      <c r="E12" s="2" t="s">
        <v>596</v>
      </c>
      <c r="G12" s="3" t="s">
        <v>1561</v>
      </c>
      <c r="H12" s="3" t="s">
        <v>1562</v>
      </c>
      <c r="I12" s="3" t="s">
        <v>1571</v>
      </c>
      <c r="J12" s="3" t="s">
        <v>1572</v>
      </c>
      <c r="K12" t="s">
        <v>600</v>
      </c>
    </row>
    <row r="13" spans="1:11" ht="15.6" x14ac:dyDescent="0.3">
      <c r="A13" s="2" t="s">
        <v>1549</v>
      </c>
      <c r="B13" s="2" t="s">
        <v>1550</v>
      </c>
      <c r="C13" s="2" t="s">
        <v>595</v>
      </c>
      <c r="D13" s="2">
        <v>8</v>
      </c>
      <c r="E13" s="2" t="s">
        <v>596</v>
      </c>
      <c r="G13" s="3" t="s">
        <v>1561</v>
      </c>
      <c r="H13" s="3" t="s">
        <v>1562</v>
      </c>
      <c r="I13" s="3" t="s">
        <v>1573</v>
      </c>
      <c r="J13" s="3" t="s">
        <v>1550</v>
      </c>
      <c r="K13" t="s">
        <v>600</v>
      </c>
    </row>
    <row r="14" spans="1:11" ht="15.6" x14ac:dyDescent="0.3">
      <c r="A14" s="2" t="s">
        <v>1551</v>
      </c>
      <c r="B14" s="2" t="s">
        <v>1552</v>
      </c>
      <c r="C14" s="2" t="s">
        <v>595</v>
      </c>
      <c r="D14" s="2">
        <v>1</v>
      </c>
      <c r="E14" s="2" t="s">
        <v>596</v>
      </c>
      <c r="G14" s="3" t="s">
        <v>1561</v>
      </c>
      <c r="H14" s="3" t="s">
        <v>1562</v>
      </c>
      <c r="I14" s="3" t="s">
        <v>1434</v>
      </c>
      <c r="J14" s="3" t="s">
        <v>1552</v>
      </c>
      <c r="K14" t="s">
        <v>600</v>
      </c>
    </row>
    <row r="15" spans="1:11" ht="15.6" x14ac:dyDescent="0.3">
      <c r="A15" s="2" t="s">
        <v>1553</v>
      </c>
      <c r="B15" s="2" t="s">
        <v>1554</v>
      </c>
      <c r="C15" s="2" t="s">
        <v>595</v>
      </c>
      <c r="D15" s="2">
        <v>1</v>
      </c>
      <c r="E15" s="2" t="s">
        <v>596</v>
      </c>
      <c r="G15" s="3" t="s">
        <v>1561</v>
      </c>
      <c r="H15" s="3" t="s">
        <v>1562</v>
      </c>
      <c r="I15" s="3" t="s">
        <v>1574</v>
      </c>
      <c r="J15" s="3" t="s">
        <v>1554</v>
      </c>
      <c r="K15" t="s">
        <v>600</v>
      </c>
    </row>
    <row r="16" spans="1:11" ht="15.6" x14ac:dyDescent="0.3">
      <c r="A16" s="2" t="s">
        <v>1555</v>
      </c>
      <c r="B16" s="2" t="s">
        <v>1556</v>
      </c>
      <c r="C16" s="2" t="s">
        <v>631</v>
      </c>
      <c r="D16" s="2">
        <v>1</v>
      </c>
      <c r="E16" s="2" t="s">
        <v>596</v>
      </c>
      <c r="G16" s="3" t="s">
        <v>1561</v>
      </c>
      <c r="H16" s="3" t="s">
        <v>1562</v>
      </c>
      <c r="I16" s="3" t="s">
        <v>1575</v>
      </c>
      <c r="J16" s="3" t="s">
        <v>1576</v>
      </c>
      <c r="K16" t="s">
        <v>600</v>
      </c>
    </row>
    <row r="17" spans="1:11" ht="15.6" x14ac:dyDescent="0.3">
      <c r="A17" s="2" t="s">
        <v>1557</v>
      </c>
      <c r="B17" s="2" t="s">
        <v>1558</v>
      </c>
      <c r="C17" s="2" t="s">
        <v>595</v>
      </c>
      <c r="D17" s="2">
        <v>7</v>
      </c>
      <c r="E17" s="2" t="s">
        <v>596</v>
      </c>
      <c r="G17" s="3" t="s">
        <v>1561</v>
      </c>
      <c r="H17" s="3" t="s">
        <v>1562</v>
      </c>
      <c r="I17" s="3" t="s">
        <v>1577</v>
      </c>
      <c r="J17" s="3" t="s">
        <v>1558</v>
      </c>
      <c r="K17" t="s">
        <v>600</v>
      </c>
    </row>
    <row r="18" spans="1:11" ht="15.6" x14ac:dyDescent="0.3">
      <c r="A18" s="2" t="s">
        <v>1559</v>
      </c>
      <c r="B18" s="2" t="s">
        <v>1560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1578</v>
      </c>
      <c r="B19" s="2" t="s">
        <v>1579</v>
      </c>
      <c r="C19" s="2" t="s">
        <v>631</v>
      </c>
      <c r="D19" s="2">
        <v>1</v>
      </c>
      <c r="E19" s="2" t="s">
        <v>596</v>
      </c>
      <c r="G19" s="3" t="s">
        <v>1561</v>
      </c>
      <c r="H19" s="3" t="s">
        <v>1562</v>
      </c>
      <c r="I19" s="3" t="s">
        <v>1580</v>
      </c>
      <c r="J19" s="3" t="s">
        <v>1579</v>
      </c>
      <c r="K19" t="s">
        <v>600</v>
      </c>
    </row>
    <row r="20" spans="1:11" ht="15.6" x14ac:dyDescent="0.3">
      <c r="A20" s="2" t="s">
        <v>1581</v>
      </c>
      <c r="B20" s="2" t="s">
        <v>1582</v>
      </c>
      <c r="C20" s="2" t="s">
        <v>595</v>
      </c>
      <c r="D20" s="2">
        <v>2</v>
      </c>
      <c r="E20" s="2" t="s">
        <v>596</v>
      </c>
      <c r="G20" s="3" t="s">
        <v>1561</v>
      </c>
      <c r="H20" s="3" t="s">
        <v>1562</v>
      </c>
      <c r="I20" s="3" t="s">
        <v>1583</v>
      </c>
      <c r="J20" s="3" t="s">
        <v>1582</v>
      </c>
      <c r="K20" t="s">
        <v>600</v>
      </c>
    </row>
    <row r="21" spans="1:11" ht="15.6" x14ac:dyDescent="0.3">
      <c r="A21" s="2" t="s">
        <v>1584</v>
      </c>
      <c r="B21" s="2" t="s">
        <v>1585</v>
      </c>
      <c r="C21" s="2" t="s">
        <v>631</v>
      </c>
      <c r="D21" s="2">
        <v>10</v>
      </c>
      <c r="E21" s="2" t="s">
        <v>596</v>
      </c>
    </row>
    <row r="22" spans="1:11" ht="15.6" x14ac:dyDescent="0.3">
      <c r="A22" s="2" t="s">
        <v>1586</v>
      </c>
      <c r="B22" s="2" t="s">
        <v>1587</v>
      </c>
      <c r="C22" s="2" t="s">
        <v>631</v>
      </c>
      <c r="D22" s="2">
        <v>62</v>
      </c>
      <c r="E22" s="2" t="s">
        <v>596</v>
      </c>
      <c r="G22" s="3" t="s">
        <v>1561</v>
      </c>
      <c r="H22" s="3" t="s">
        <v>1562</v>
      </c>
      <c r="I22" s="3" t="s">
        <v>1588</v>
      </c>
      <c r="J22" s="3" t="s">
        <v>1587</v>
      </c>
      <c r="K22" t="s">
        <v>600</v>
      </c>
    </row>
    <row r="23" spans="1:11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E29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475</v>
      </c>
      <c r="B1" s="4" t="s">
        <v>476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4101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4102</v>
      </c>
      <c r="B3" s="2" t="s">
        <v>4103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4104</v>
      </c>
      <c r="B4" s="2" t="s">
        <v>4105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4106</v>
      </c>
      <c r="B5" s="2" t="s">
        <v>4107</v>
      </c>
      <c r="C5" s="2" t="s">
        <v>595</v>
      </c>
      <c r="D5" s="2">
        <v>5</v>
      </c>
      <c r="E5" s="2" t="s">
        <v>596</v>
      </c>
    </row>
    <row r="6" spans="1:5" ht="15.6" x14ac:dyDescent="0.3">
      <c r="A6" s="2" t="s">
        <v>672</v>
      </c>
      <c r="B6" s="2" t="s">
        <v>4108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847</v>
      </c>
      <c r="B7" s="2" t="s">
        <v>848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4109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4098</v>
      </c>
      <c r="B9" s="2" t="s">
        <v>4110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1350</v>
      </c>
      <c r="B10" s="2" t="s">
        <v>2407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4111</v>
      </c>
      <c r="B11" s="2" t="s">
        <v>4112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4113</v>
      </c>
      <c r="B12" s="2" t="s">
        <v>4114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4115</v>
      </c>
      <c r="B13" s="2" t="s">
        <v>4116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4117</v>
      </c>
      <c r="B14" s="2" t="s">
        <v>4118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1990</v>
      </c>
      <c r="B15" s="2" t="s">
        <v>3900</v>
      </c>
      <c r="C15" s="2" t="s">
        <v>595</v>
      </c>
      <c r="D15" s="2">
        <v>5</v>
      </c>
      <c r="E15" s="2">
        <v>3</v>
      </c>
    </row>
    <row r="16" spans="1:5" ht="15.6" x14ac:dyDescent="0.3">
      <c r="A16" s="2" t="s">
        <v>1992</v>
      </c>
      <c r="B16" s="2" t="s">
        <v>1993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4119</v>
      </c>
      <c r="B17" s="2" t="s">
        <v>4120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4121</v>
      </c>
      <c r="B18" s="2" t="s">
        <v>4122</v>
      </c>
      <c r="C18" s="2" t="s">
        <v>595</v>
      </c>
      <c r="D18" s="2">
        <v>5</v>
      </c>
      <c r="E18" s="2">
        <v>3</v>
      </c>
    </row>
    <row r="19" spans="1:5" ht="15.6" x14ac:dyDescent="0.3">
      <c r="A19" s="2" t="s">
        <v>4123</v>
      </c>
      <c r="B19" s="2" t="s">
        <v>4124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4125</v>
      </c>
      <c r="B20" s="2" t="s">
        <v>4126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709</v>
      </c>
      <c r="B21" s="2" t="s">
        <v>1996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712</v>
      </c>
      <c r="B22" s="2" t="s">
        <v>2023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724</v>
      </c>
      <c r="B23" s="2" t="s">
        <v>2037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715</v>
      </c>
      <c r="B24" s="2" t="s">
        <v>3580</v>
      </c>
      <c r="C24" s="2" t="s">
        <v>595</v>
      </c>
      <c r="D24" s="2">
        <v>8</v>
      </c>
      <c r="E24" s="2" t="s">
        <v>596</v>
      </c>
    </row>
    <row r="25" spans="1:5" ht="15.6" x14ac:dyDescent="0.3">
      <c r="A25" s="2" t="s">
        <v>718</v>
      </c>
      <c r="B25" s="2" t="s">
        <v>3581</v>
      </c>
      <c r="C25" s="2" t="s">
        <v>595</v>
      </c>
      <c r="D25" s="2">
        <v>8</v>
      </c>
      <c r="E25" s="2" t="s">
        <v>596</v>
      </c>
    </row>
    <row r="26" spans="1:5" ht="15.6" x14ac:dyDescent="0.3">
      <c r="A26" s="2" t="s">
        <v>4127</v>
      </c>
      <c r="B26" s="2" t="s">
        <v>4128</v>
      </c>
      <c r="C26" s="2" t="s">
        <v>595</v>
      </c>
      <c r="D26" s="2">
        <v>9</v>
      </c>
      <c r="E26" s="2" t="s">
        <v>596</v>
      </c>
    </row>
    <row r="27" spans="1:5" ht="15.6" x14ac:dyDescent="0.3">
      <c r="A27" s="2" t="s">
        <v>4129</v>
      </c>
      <c r="B27" s="2" t="s">
        <v>4130</v>
      </c>
      <c r="C27" s="2" t="s">
        <v>595</v>
      </c>
      <c r="D27" s="2">
        <v>7</v>
      </c>
      <c r="E27" s="2" t="s">
        <v>596</v>
      </c>
    </row>
    <row r="28" spans="1:5" ht="15.6" x14ac:dyDescent="0.3">
      <c r="A28" s="2" t="s">
        <v>4131</v>
      </c>
      <c r="B28" s="2" t="s">
        <v>4132</v>
      </c>
      <c r="C28" s="2" t="s">
        <v>595</v>
      </c>
      <c r="D28" s="2">
        <v>7</v>
      </c>
      <c r="E28" s="2" t="s">
        <v>596</v>
      </c>
    </row>
    <row r="29" spans="1:5" ht="15.6" x14ac:dyDescent="0.3">
      <c r="A29" s="2" t="s">
        <v>649</v>
      </c>
      <c r="B29" s="2" t="s">
        <v>1827</v>
      </c>
      <c r="C29" s="2" t="s">
        <v>595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477</v>
      </c>
      <c r="B1" s="4" t="s">
        <v>478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4101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4102</v>
      </c>
      <c r="B3" s="2" t="s">
        <v>4103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4104</v>
      </c>
      <c r="B4" s="2" t="s">
        <v>4105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4106</v>
      </c>
      <c r="B5" s="2" t="s">
        <v>4107</v>
      </c>
      <c r="C5" s="2" t="s">
        <v>595</v>
      </c>
      <c r="D5" s="2">
        <v>5</v>
      </c>
      <c r="E5" s="2" t="s">
        <v>596</v>
      </c>
    </row>
    <row r="6" spans="1:5" ht="15.6" x14ac:dyDescent="0.3">
      <c r="A6" s="2" t="s">
        <v>672</v>
      </c>
      <c r="B6" s="2" t="s">
        <v>4108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847</v>
      </c>
      <c r="B7" s="2" t="s">
        <v>848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4109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4098</v>
      </c>
      <c r="B9" s="2" t="s">
        <v>4110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1350</v>
      </c>
      <c r="B10" s="2" t="s">
        <v>2407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4111</v>
      </c>
      <c r="B11" s="2" t="s">
        <v>4112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4113</v>
      </c>
      <c r="B12" s="2" t="s">
        <v>4114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4115</v>
      </c>
      <c r="B13" s="2" t="s">
        <v>4116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4117</v>
      </c>
      <c r="B14" s="2" t="s">
        <v>4118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1990</v>
      </c>
      <c r="B15" s="2" t="s">
        <v>3900</v>
      </c>
      <c r="C15" s="2" t="s">
        <v>595</v>
      </c>
      <c r="D15" s="2">
        <v>5</v>
      </c>
      <c r="E15" s="2">
        <v>3</v>
      </c>
    </row>
    <row r="16" spans="1:5" ht="15.6" x14ac:dyDescent="0.3">
      <c r="A16" s="2" t="s">
        <v>4133</v>
      </c>
      <c r="B16" s="2" t="s">
        <v>3900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4119</v>
      </c>
      <c r="B17" s="2" t="s">
        <v>4120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4121</v>
      </c>
      <c r="B18" s="2" t="s">
        <v>4122</v>
      </c>
      <c r="C18" s="2" t="s">
        <v>595</v>
      </c>
      <c r="D18" s="2">
        <v>5</v>
      </c>
      <c r="E18" s="2">
        <v>3</v>
      </c>
    </row>
    <row r="19" spans="1:5" ht="15.6" x14ac:dyDescent="0.3">
      <c r="A19" s="2" t="s">
        <v>4125</v>
      </c>
      <c r="B19" s="2" t="s">
        <v>4126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649</v>
      </c>
      <c r="B20" s="2" t="s">
        <v>1827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479</v>
      </c>
      <c r="B1" s="4" t="s">
        <v>480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4097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4098</v>
      </c>
      <c r="B4" s="2" t="s">
        <v>4099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2853</v>
      </c>
      <c r="B5" s="2" t="s">
        <v>3045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2174</v>
      </c>
      <c r="B6" s="2" t="s">
        <v>1421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4113</v>
      </c>
      <c r="B7" s="2" t="s">
        <v>4134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2169</v>
      </c>
      <c r="B8" s="2" t="s">
        <v>2170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1043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2403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E40"/>
  <sheetViews>
    <sheetView workbookViewId="0"/>
  </sheetViews>
  <sheetFormatPr defaultRowHeight="15" x14ac:dyDescent="0.3"/>
  <cols>
    <col min="1" max="1" width="17" bestFit="1" customWidth="1" collapsed="1"/>
    <col min="2" max="2" width="44.2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481</v>
      </c>
      <c r="B1" s="4" t="s">
        <v>482</v>
      </c>
      <c r="C1" s="5" t="str">
        <f>HYPERLINK("#'目錄'!A1","回首頁")</f>
        <v>回首頁</v>
      </c>
    </row>
    <row r="2" spans="1:5" ht="15.6" x14ac:dyDescent="0.3">
      <c r="A2" s="2" t="s">
        <v>4135</v>
      </c>
      <c r="B2" s="2" t="s">
        <v>4136</v>
      </c>
      <c r="C2" s="2" t="s">
        <v>631</v>
      </c>
      <c r="D2" s="2">
        <v>11</v>
      </c>
      <c r="E2" s="2" t="s">
        <v>596</v>
      </c>
    </row>
    <row r="3" spans="1:5" ht="15.6" x14ac:dyDescent="0.3">
      <c r="A3" s="2" t="s">
        <v>4137</v>
      </c>
      <c r="B3" s="2" t="s">
        <v>4138</v>
      </c>
      <c r="C3" s="2" t="s">
        <v>631</v>
      </c>
      <c r="D3" s="2">
        <v>14</v>
      </c>
      <c r="E3" s="2" t="s">
        <v>596</v>
      </c>
    </row>
    <row r="4" spans="1:5" ht="15.6" x14ac:dyDescent="0.3">
      <c r="A4" s="2" t="s">
        <v>4139</v>
      </c>
      <c r="B4" s="2" t="s">
        <v>4140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4141</v>
      </c>
      <c r="B5" s="2" t="s">
        <v>4142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4143</v>
      </c>
      <c r="B6" s="2" t="s">
        <v>4144</v>
      </c>
      <c r="C6" s="2" t="s">
        <v>631</v>
      </c>
      <c r="D6" s="2">
        <v>64</v>
      </c>
      <c r="E6" s="2" t="s">
        <v>596</v>
      </c>
    </row>
    <row r="7" spans="1:5" ht="15.6" x14ac:dyDescent="0.3">
      <c r="A7" s="2" t="s">
        <v>4145</v>
      </c>
      <c r="B7" s="2" t="s">
        <v>4146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4147</v>
      </c>
      <c r="B8" s="2" t="s">
        <v>4148</v>
      </c>
      <c r="C8" s="2" t="s">
        <v>631</v>
      </c>
      <c r="D8" s="2">
        <v>64</v>
      </c>
      <c r="E8" s="2" t="s">
        <v>596</v>
      </c>
    </row>
    <row r="9" spans="1:5" ht="15.6" x14ac:dyDescent="0.3">
      <c r="A9" s="2" t="s">
        <v>4149</v>
      </c>
      <c r="B9" s="2" t="s">
        <v>4150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4151</v>
      </c>
      <c r="B10" s="2" t="s">
        <v>4152</v>
      </c>
      <c r="C10" s="2" t="s">
        <v>631</v>
      </c>
      <c r="D10" s="2">
        <v>15</v>
      </c>
      <c r="E10" s="2" t="s">
        <v>596</v>
      </c>
    </row>
    <row r="11" spans="1:5" ht="15.6" x14ac:dyDescent="0.3">
      <c r="A11" s="2" t="s">
        <v>4153</v>
      </c>
      <c r="B11" s="2" t="s">
        <v>4154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4155</v>
      </c>
      <c r="B12" s="2" t="s">
        <v>4156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4157</v>
      </c>
      <c r="B13" s="2" t="s">
        <v>4158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4159</v>
      </c>
      <c r="B14" s="2" t="s">
        <v>4160</v>
      </c>
      <c r="C14" s="2" t="s">
        <v>631</v>
      </c>
      <c r="D14" s="2">
        <v>11</v>
      </c>
      <c r="E14" s="2" t="s">
        <v>596</v>
      </c>
    </row>
    <row r="15" spans="1:5" ht="15.6" x14ac:dyDescent="0.3">
      <c r="A15" s="2" t="s">
        <v>4161</v>
      </c>
      <c r="B15" s="2" t="s">
        <v>4162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4163</v>
      </c>
      <c r="B16" s="2" t="s">
        <v>4164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4165</v>
      </c>
      <c r="B17" s="2" t="s">
        <v>4166</v>
      </c>
      <c r="C17" s="2" t="s">
        <v>631</v>
      </c>
      <c r="D17" s="2">
        <v>64</v>
      </c>
      <c r="E17" s="2" t="s">
        <v>596</v>
      </c>
    </row>
    <row r="18" spans="1:5" ht="15.6" x14ac:dyDescent="0.3">
      <c r="A18" s="2" t="s">
        <v>4167</v>
      </c>
      <c r="B18" s="2" t="s">
        <v>4168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4169</v>
      </c>
      <c r="B19" s="2" t="s">
        <v>4170</v>
      </c>
      <c r="C19" s="2" t="s">
        <v>631</v>
      </c>
      <c r="D19" s="2">
        <v>64</v>
      </c>
      <c r="E19" s="2" t="s">
        <v>596</v>
      </c>
    </row>
    <row r="20" spans="1:5" ht="15.6" x14ac:dyDescent="0.3">
      <c r="A20" s="2" t="s">
        <v>4171</v>
      </c>
      <c r="B20" s="2" t="s">
        <v>4168</v>
      </c>
      <c r="C20" s="2" t="s">
        <v>631</v>
      </c>
      <c r="D20" s="2">
        <v>5</v>
      </c>
      <c r="E20" s="2" t="s">
        <v>596</v>
      </c>
    </row>
    <row r="21" spans="1:5" ht="15.6" x14ac:dyDescent="0.3">
      <c r="A21" s="2" t="s">
        <v>4172</v>
      </c>
      <c r="B21" s="2" t="s">
        <v>4173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4174</v>
      </c>
      <c r="B22" s="2" t="s">
        <v>4175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4176</v>
      </c>
      <c r="B23" s="2" t="s">
        <v>4177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4178</v>
      </c>
      <c r="B24" s="2" t="s">
        <v>4179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4180</v>
      </c>
      <c r="B25" s="2" t="s">
        <v>4181</v>
      </c>
      <c r="C25" s="2" t="s">
        <v>631</v>
      </c>
      <c r="D25" s="2">
        <v>11</v>
      </c>
      <c r="E25" s="2" t="s">
        <v>596</v>
      </c>
    </row>
    <row r="26" spans="1:5" ht="15.6" x14ac:dyDescent="0.3">
      <c r="A26" s="2" t="s">
        <v>4182</v>
      </c>
      <c r="B26" s="2" t="s">
        <v>4183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4184</v>
      </c>
      <c r="B27" s="2" t="s">
        <v>4185</v>
      </c>
      <c r="C27" s="2" t="s">
        <v>631</v>
      </c>
      <c r="D27" s="2">
        <v>1</v>
      </c>
      <c r="E27" s="2" t="s">
        <v>596</v>
      </c>
    </row>
    <row r="28" spans="1:5" ht="15.6" x14ac:dyDescent="0.3">
      <c r="A28" s="2" t="s">
        <v>4186</v>
      </c>
      <c r="B28" s="2" t="s">
        <v>4187</v>
      </c>
      <c r="C28" s="2" t="s">
        <v>631</v>
      </c>
      <c r="D28" s="2">
        <v>64</v>
      </c>
      <c r="E28" s="2" t="s">
        <v>596</v>
      </c>
    </row>
    <row r="29" spans="1:5" ht="15.6" x14ac:dyDescent="0.3">
      <c r="A29" s="2" t="s">
        <v>4188</v>
      </c>
      <c r="B29" s="2" t="s">
        <v>4189</v>
      </c>
      <c r="C29" s="2" t="s">
        <v>631</v>
      </c>
      <c r="D29" s="2">
        <v>5</v>
      </c>
      <c r="E29" s="2" t="s">
        <v>596</v>
      </c>
    </row>
    <row r="30" spans="1:5" ht="15.6" x14ac:dyDescent="0.3">
      <c r="A30" s="2" t="s">
        <v>4190</v>
      </c>
      <c r="B30" s="2" t="s">
        <v>4191</v>
      </c>
      <c r="C30" s="2" t="s">
        <v>631</v>
      </c>
      <c r="D30" s="2">
        <v>64</v>
      </c>
      <c r="E30" s="2" t="s">
        <v>596</v>
      </c>
    </row>
    <row r="31" spans="1:5" ht="15.6" x14ac:dyDescent="0.3">
      <c r="A31" s="2" t="s">
        <v>4192</v>
      </c>
      <c r="B31" s="2" t="s">
        <v>4189</v>
      </c>
      <c r="C31" s="2" t="s">
        <v>631</v>
      </c>
      <c r="D31" s="2">
        <v>5</v>
      </c>
      <c r="E31" s="2" t="s">
        <v>596</v>
      </c>
    </row>
    <row r="32" spans="1:5" ht="15.6" x14ac:dyDescent="0.3">
      <c r="A32" s="2" t="s">
        <v>4193</v>
      </c>
      <c r="B32" s="2" t="s">
        <v>4173</v>
      </c>
      <c r="C32" s="2" t="s">
        <v>631</v>
      </c>
      <c r="D32" s="2">
        <v>15</v>
      </c>
      <c r="E32" s="2" t="s">
        <v>596</v>
      </c>
    </row>
    <row r="33" spans="1:5" ht="15.6" x14ac:dyDescent="0.3">
      <c r="A33" s="2" t="s">
        <v>4194</v>
      </c>
      <c r="B33" s="2" t="s">
        <v>4175</v>
      </c>
      <c r="C33" s="2" t="s">
        <v>631</v>
      </c>
      <c r="D33" s="2">
        <v>15</v>
      </c>
      <c r="E33" s="2" t="s">
        <v>596</v>
      </c>
    </row>
    <row r="34" spans="1:5" ht="15.6" x14ac:dyDescent="0.3">
      <c r="A34" s="2" t="s">
        <v>4195</v>
      </c>
      <c r="B34" s="2" t="s">
        <v>4177</v>
      </c>
      <c r="C34" s="2" t="s">
        <v>631</v>
      </c>
      <c r="D34" s="2">
        <v>15</v>
      </c>
      <c r="E34" s="2" t="s">
        <v>596</v>
      </c>
    </row>
    <row r="35" spans="1:5" ht="15.6" x14ac:dyDescent="0.3">
      <c r="A35" s="2" t="s">
        <v>4196</v>
      </c>
      <c r="B35" s="2" t="s">
        <v>4179</v>
      </c>
      <c r="C35" s="2" t="s">
        <v>631</v>
      </c>
      <c r="D35" s="2">
        <v>15</v>
      </c>
      <c r="E35" s="2" t="s">
        <v>596</v>
      </c>
    </row>
    <row r="36" spans="1:5" ht="15.6" x14ac:dyDescent="0.3">
      <c r="A36" s="2" t="s">
        <v>4197</v>
      </c>
      <c r="B36" s="2" t="s">
        <v>4198</v>
      </c>
      <c r="C36" s="2" t="s">
        <v>631</v>
      </c>
      <c r="D36" s="2">
        <v>11</v>
      </c>
      <c r="E36" s="2" t="s">
        <v>596</v>
      </c>
    </row>
    <row r="37" spans="1:5" ht="15.6" x14ac:dyDescent="0.3">
      <c r="A37" s="2" t="s">
        <v>4199</v>
      </c>
      <c r="B37" s="2" t="s">
        <v>4200</v>
      </c>
      <c r="C37" s="2" t="s">
        <v>631</v>
      </c>
      <c r="D37" s="2">
        <v>5</v>
      </c>
      <c r="E37" s="2" t="s">
        <v>596</v>
      </c>
    </row>
    <row r="38" spans="1:5" ht="15.6" x14ac:dyDescent="0.3">
      <c r="A38" s="2" t="s">
        <v>4201</v>
      </c>
      <c r="B38" s="2" t="s">
        <v>4202</v>
      </c>
      <c r="C38" s="2" t="s">
        <v>631</v>
      </c>
      <c r="D38" s="2">
        <v>8</v>
      </c>
      <c r="E38" s="2" t="s">
        <v>596</v>
      </c>
    </row>
    <row r="39" spans="1:5" ht="15.6" x14ac:dyDescent="0.3">
      <c r="A39" s="2" t="s">
        <v>4203</v>
      </c>
      <c r="B39" s="2" t="s">
        <v>4204</v>
      </c>
      <c r="C39" s="2" t="s">
        <v>631</v>
      </c>
      <c r="D39" s="2">
        <v>8</v>
      </c>
      <c r="E39" s="2" t="s">
        <v>596</v>
      </c>
    </row>
    <row r="40" spans="1:5" ht="15.6" x14ac:dyDescent="0.3">
      <c r="A40" s="2" t="s">
        <v>4205</v>
      </c>
      <c r="B40" s="2" t="s">
        <v>4206</v>
      </c>
      <c r="C40" s="2" t="s">
        <v>631</v>
      </c>
      <c r="D40" s="2">
        <v>8</v>
      </c>
      <c r="E40" s="2" t="s">
        <v>596</v>
      </c>
    </row>
  </sheetData>
  <phoneticPr fontId="5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E19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483</v>
      </c>
      <c r="B1" s="4" t="s">
        <v>484</v>
      </c>
      <c r="C1" s="5" t="str">
        <f>HYPERLINK("#'目錄'!A1","回首頁")</f>
        <v>回首頁</v>
      </c>
    </row>
    <row r="2" spans="1:5" ht="15.6" x14ac:dyDescent="0.3">
      <c r="A2" s="2" t="s">
        <v>4207</v>
      </c>
      <c r="B2" s="2" t="s">
        <v>4208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4209</v>
      </c>
      <c r="B3" s="2" t="s">
        <v>4210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4211</v>
      </c>
      <c r="B4" s="2" t="s">
        <v>4212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4213</v>
      </c>
      <c r="B5" s="2" t="s">
        <v>2980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4214</v>
      </c>
      <c r="B6" s="2" t="s">
        <v>4215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4216</v>
      </c>
      <c r="B7" s="2" t="s">
        <v>4217</v>
      </c>
      <c r="C7" s="2" t="s">
        <v>631</v>
      </c>
      <c r="D7" s="2">
        <v>14</v>
      </c>
      <c r="E7" s="2" t="s">
        <v>596</v>
      </c>
    </row>
    <row r="8" spans="1:5" ht="15.6" x14ac:dyDescent="0.3">
      <c r="A8" s="2" t="s">
        <v>4218</v>
      </c>
      <c r="B8" s="2" t="s">
        <v>4219</v>
      </c>
      <c r="C8" s="2" t="s">
        <v>631</v>
      </c>
      <c r="D8" s="2">
        <v>8</v>
      </c>
      <c r="E8" s="2" t="s">
        <v>596</v>
      </c>
    </row>
    <row r="9" spans="1:5" ht="15.6" x14ac:dyDescent="0.3">
      <c r="A9" s="2" t="s">
        <v>4220</v>
      </c>
      <c r="B9" s="2" t="s">
        <v>2647</v>
      </c>
      <c r="C9" s="2" t="s">
        <v>631</v>
      </c>
      <c r="D9" s="2">
        <v>9</v>
      </c>
      <c r="E9" s="2" t="s">
        <v>596</v>
      </c>
    </row>
    <row r="10" spans="1:5" ht="15.6" x14ac:dyDescent="0.3">
      <c r="A10" s="2" t="s">
        <v>4221</v>
      </c>
      <c r="B10" s="2" t="s">
        <v>3667</v>
      </c>
      <c r="C10" s="2" t="s">
        <v>631</v>
      </c>
      <c r="D10" s="2">
        <v>7</v>
      </c>
      <c r="E10" s="2" t="s">
        <v>596</v>
      </c>
    </row>
    <row r="11" spans="1:5" ht="15.6" x14ac:dyDescent="0.3">
      <c r="A11" s="2" t="s">
        <v>4222</v>
      </c>
      <c r="B11" s="2" t="s">
        <v>4223</v>
      </c>
      <c r="C11" s="2" t="s">
        <v>631</v>
      </c>
      <c r="D11" s="2">
        <v>7</v>
      </c>
      <c r="E11" s="2" t="s">
        <v>596</v>
      </c>
    </row>
    <row r="12" spans="1:5" ht="15.6" x14ac:dyDescent="0.3">
      <c r="A12" s="2" t="s">
        <v>4224</v>
      </c>
      <c r="B12" s="2" t="s">
        <v>2182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4225</v>
      </c>
      <c r="B13" s="2" t="s">
        <v>4226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4227</v>
      </c>
      <c r="B14" s="2" t="s">
        <v>3830</v>
      </c>
      <c r="C14" s="2" t="s">
        <v>631</v>
      </c>
      <c r="D14" s="2">
        <v>5</v>
      </c>
      <c r="E14" s="2" t="s">
        <v>596</v>
      </c>
    </row>
    <row r="15" spans="1:5" ht="15.6" x14ac:dyDescent="0.3">
      <c r="A15" s="2" t="s">
        <v>4228</v>
      </c>
      <c r="B15" s="2" t="s">
        <v>4229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4230</v>
      </c>
      <c r="B16" s="2" t="s">
        <v>4231</v>
      </c>
      <c r="C16" s="2" t="s">
        <v>631</v>
      </c>
      <c r="D16" s="2">
        <v>7</v>
      </c>
      <c r="E16" s="2" t="s">
        <v>596</v>
      </c>
    </row>
    <row r="17" spans="1:5" ht="15.6" x14ac:dyDescent="0.3">
      <c r="A17" s="2" t="s">
        <v>4232</v>
      </c>
      <c r="B17" s="2" t="s">
        <v>4233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4234</v>
      </c>
      <c r="B18" s="2" t="s">
        <v>4235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4236</v>
      </c>
      <c r="B19" s="2" t="s">
        <v>2655</v>
      </c>
      <c r="C19" s="2" t="s">
        <v>631</v>
      </c>
      <c r="D19" s="2">
        <v>1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485</v>
      </c>
      <c r="B1" s="4" t="s">
        <v>486</v>
      </c>
      <c r="C1" s="5" t="str">
        <f>HYPERLINK("#'目錄'!A1","回首頁")</f>
        <v>回首頁</v>
      </c>
    </row>
    <row r="2" spans="1:5" ht="15.6" x14ac:dyDescent="0.3">
      <c r="A2" s="2" t="s">
        <v>4237</v>
      </c>
      <c r="B2" s="2" t="s">
        <v>2279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487</v>
      </c>
      <c r="B1" s="4" t="s">
        <v>488</v>
      </c>
      <c r="C1" s="5" t="str">
        <f>HYPERLINK("#'目錄'!A1","回首頁")</f>
        <v>回首頁</v>
      </c>
    </row>
    <row r="2" spans="1:5" ht="15.6" x14ac:dyDescent="0.3">
      <c r="A2" s="2" t="s">
        <v>4237</v>
      </c>
      <c r="B2" s="2" t="s">
        <v>2279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489</v>
      </c>
      <c r="B1" s="4" t="s">
        <v>490</v>
      </c>
      <c r="C1" s="5" t="str">
        <f>HYPERLINK("#'目錄'!A1","回首頁")</f>
        <v>回首頁</v>
      </c>
    </row>
    <row r="2" spans="1:5" ht="15.6" x14ac:dyDescent="0.3">
      <c r="A2" s="2" t="s">
        <v>4238</v>
      </c>
      <c r="B2" s="2" t="s">
        <v>2279</v>
      </c>
      <c r="C2" s="2" t="s">
        <v>631</v>
      </c>
      <c r="D2" s="2">
        <v>80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491</v>
      </c>
      <c r="B1" s="4" t="s">
        <v>492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2619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2622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2623</v>
      </c>
      <c r="B4" s="2" t="s">
        <v>2624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4115</v>
      </c>
      <c r="B5" s="2" t="s">
        <v>4223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763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E2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493</v>
      </c>
      <c r="B1" s="4" t="s">
        <v>494</v>
      </c>
      <c r="C1" s="5" t="str">
        <f>HYPERLINK("#'目錄'!A1","回首頁")</f>
        <v>回首頁</v>
      </c>
    </row>
    <row r="2" spans="1:5" ht="15.6" x14ac:dyDescent="0.3">
      <c r="A2" s="2" t="s">
        <v>4104</v>
      </c>
      <c r="B2" s="2" t="s">
        <v>4239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4106</v>
      </c>
      <c r="B3" s="2" t="s">
        <v>4240</v>
      </c>
      <c r="C3" s="2" t="s">
        <v>595</v>
      </c>
      <c r="D3" s="2">
        <v>5</v>
      </c>
      <c r="E3" s="2" t="s">
        <v>596</v>
      </c>
    </row>
    <row r="4" spans="1:5" ht="15.6" x14ac:dyDescent="0.3">
      <c r="A4" s="2" t="s">
        <v>709</v>
      </c>
      <c r="B4" s="2" t="s">
        <v>1996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712</v>
      </c>
      <c r="B5" s="2" t="s">
        <v>2023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4241</v>
      </c>
      <c r="B6" s="2" t="s">
        <v>4242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847</v>
      </c>
      <c r="B7" s="2" t="s">
        <v>1044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1045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4098</v>
      </c>
      <c r="B9" s="2" t="s">
        <v>4100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672</v>
      </c>
      <c r="B10" s="2" t="s">
        <v>3582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4111</v>
      </c>
      <c r="B11" s="2" t="s">
        <v>4243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4113</v>
      </c>
      <c r="B12" s="2" t="s">
        <v>4244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4115</v>
      </c>
      <c r="B13" s="2" t="s">
        <v>4245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4246</v>
      </c>
      <c r="B14" s="2" t="s">
        <v>2843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2171</v>
      </c>
      <c r="B15" s="2" t="s">
        <v>2838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4247</v>
      </c>
      <c r="B16" s="2" t="s">
        <v>2328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2192</v>
      </c>
      <c r="B17" s="2" t="s">
        <v>2261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4248</v>
      </c>
      <c r="B18" s="2" t="s">
        <v>4233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4249</v>
      </c>
      <c r="B19" s="2" t="s">
        <v>4250</v>
      </c>
      <c r="C19" s="2" t="s">
        <v>595</v>
      </c>
      <c r="D19" s="2">
        <v>5</v>
      </c>
      <c r="E19" s="2" t="s">
        <v>596</v>
      </c>
    </row>
    <row r="20" spans="1:5" ht="15.6" x14ac:dyDescent="0.3">
      <c r="A20" s="2" t="s">
        <v>4251</v>
      </c>
      <c r="B20" s="2" t="s">
        <v>2655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4252</v>
      </c>
      <c r="B21" s="2" t="s">
        <v>4253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4125</v>
      </c>
      <c r="B22" s="2" t="s">
        <v>4254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4255</v>
      </c>
      <c r="B23" s="2" t="s">
        <v>4256</v>
      </c>
      <c r="C23" s="2" t="s">
        <v>595</v>
      </c>
      <c r="D23" s="2">
        <v>5</v>
      </c>
      <c r="E23" s="2">
        <v>3</v>
      </c>
    </row>
    <row r="24" spans="1:5" ht="15.6" x14ac:dyDescent="0.3">
      <c r="A24" s="2" t="s">
        <v>649</v>
      </c>
      <c r="B24" s="2" t="s">
        <v>763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5" bestFit="1" customWidth="1" collapsed="1"/>
    <col min="8" max="8" width="24.625" bestFit="1" customWidth="1" collapsed="1"/>
    <col min="9" max="9" width="28.375" bestFit="1" customWidth="1" collapsed="1"/>
    <col min="10" max="10" width="17.75" bestFit="1" customWidth="1" collapsed="1"/>
  </cols>
  <sheetData>
    <row r="1" spans="1:11" ht="21.6" x14ac:dyDescent="0.3">
      <c r="A1" s="4" t="s">
        <v>46</v>
      </c>
      <c r="B1" s="4" t="s">
        <v>47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1409</v>
      </c>
      <c r="B3" s="2" t="s">
        <v>1589</v>
      </c>
      <c r="C3" s="2" t="s">
        <v>595</v>
      </c>
      <c r="D3" s="2">
        <v>6</v>
      </c>
      <c r="E3" s="2" t="s">
        <v>596</v>
      </c>
      <c r="G3" s="3" t="s">
        <v>1590</v>
      </c>
      <c r="H3" s="3" t="s">
        <v>1591</v>
      </c>
      <c r="I3" s="3" t="s">
        <v>1592</v>
      </c>
      <c r="J3" s="3" t="s">
        <v>1589</v>
      </c>
      <c r="K3" t="s">
        <v>600</v>
      </c>
    </row>
    <row r="4" spans="1:11" ht="15.6" x14ac:dyDescent="0.3">
      <c r="A4" s="2" t="s">
        <v>1593</v>
      </c>
      <c r="B4" s="2" t="s">
        <v>1594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1595</v>
      </c>
      <c r="B5" s="2" t="s">
        <v>1596</v>
      </c>
      <c r="C5" s="2" t="s">
        <v>595</v>
      </c>
      <c r="D5" s="2">
        <v>11</v>
      </c>
      <c r="E5" s="2">
        <v>0</v>
      </c>
      <c r="G5" s="3" t="s">
        <v>1590</v>
      </c>
      <c r="H5" s="3" t="s">
        <v>1591</v>
      </c>
      <c r="I5" s="3" t="s">
        <v>1597</v>
      </c>
      <c r="J5" s="3" t="s">
        <v>1596</v>
      </c>
      <c r="K5" t="s">
        <v>600</v>
      </c>
    </row>
    <row r="6" spans="1:11" ht="15.6" x14ac:dyDescent="0.3">
      <c r="A6" s="2" t="s">
        <v>1598</v>
      </c>
      <c r="B6" s="2" t="s">
        <v>1599</v>
      </c>
      <c r="C6" s="2" t="s">
        <v>595</v>
      </c>
      <c r="D6" s="2">
        <v>11</v>
      </c>
      <c r="E6" s="2">
        <v>0</v>
      </c>
      <c r="G6" s="3" t="s">
        <v>1590</v>
      </c>
      <c r="H6" s="3" t="s">
        <v>1591</v>
      </c>
      <c r="I6" s="3" t="s">
        <v>1600</v>
      </c>
      <c r="J6" s="3" t="s">
        <v>1599</v>
      </c>
      <c r="K6" t="s">
        <v>600</v>
      </c>
    </row>
    <row r="7" spans="1:11" ht="15.6" x14ac:dyDescent="0.3">
      <c r="A7" s="2" t="s">
        <v>1601</v>
      </c>
      <c r="B7" s="2" t="s">
        <v>1602</v>
      </c>
      <c r="C7" s="2" t="s">
        <v>595</v>
      </c>
      <c r="D7" s="2">
        <v>11</v>
      </c>
      <c r="E7" s="2">
        <v>0</v>
      </c>
      <c r="G7" s="3" t="s">
        <v>1590</v>
      </c>
      <c r="H7" s="3" t="s">
        <v>1591</v>
      </c>
      <c r="I7" s="3" t="s">
        <v>1603</v>
      </c>
      <c r="J7" s="3" t="s">
        <v>1602</v>
      </c>
      <c r="K7" t="s">
        <v>600</v>
      </c>
    </row>
    <row r="8" spans="1:11" ht="15.6" x14ac:dyDescent="0.3">
      <c r="A8" s="2" t="s">
        <v>1604</v>
      </c>
      <c r="B8" s="2" t="s">
        <v>1605</v>
      </c>
      <c r="C8" s="2" t="s">
        <v>595</v>
      </c>
      <c r="D8" s="2">
        <v>11</v>
      </c>
      <c r="E8" s="2">
        <v>0</v>
      </c>
      <c r="G8" s="3" t="s">
        <v>1590</v>
      </c>
      <c r="H8" s="3" t="s">
        <v>1591</v>
      </c>
      <c r="I8" s="3" t="s">
        <v>1606</v>
      </c>
      <c r="J8" s="3" t="s">
        <v>1605</v>
      </c>
      <c r="K8" t="s">
        <v>600</v>
      </c>
    </row>
    <row r="9" spans="1:11" ht="15.6" x14ac:dyDescent="0.3">
      <c r="A9" s="2" t="s">
        <v>1607</v>
      </c>
      <c r="B9" s="2" t="s">
        <v>1608</v>
      </c>
      <c r="C9" s="2" t="s">
        <v>595</v>
      </c>
      <c r="D9" s="2">
        <v>11</v>
      </c>
      <c r="E9" s="2">
        <v>0</v>
      </c>
      <c r="G9" s="3" t="s">
        <v>1590</v>
      </c>
      <c r="H9" s="3" t="s">
        <v>1591</v>
      </c>
      <c r="I9" s="3" t="s">
        <v>1609</v>
      </c>
      <c r="J9" s="3" t="s">
        <v>1608</v>
      </c>
      <c r="K9" t="s">
        <v>600</v>
      </c>
    </row>
    <row r="10" spans="1:11" ht="15.6" x14ac:dyDescent="0.3">
      <c r="A10" s="2" t="s">
        <v>1610</v>
      </c>
      <c r="B10" s="2" t="s">
        <v>1611</v>
      </c>
      <c r="C10" s="2" t="s">
        <v>595</v>
      </c>
      <c r="D10" s="2">
        <v>11</v>
      </c>
      <c r="E10" s="2">
        <v>0</v>
      </c>
      <c r="G10" s="3" t="s">
        <v>1590</v>
      </c>
      <c r="H10" s="3" t="s">
        <v>1591</v>
      </c>
      <c r="I10" s="3" t="s">
        <v>1612</v>
      </c>
      <c r="J10" s="3" t="s">
        <v>1611</v>
      </c>
      <c r="K10" t="s">
        <v>600</v>
      </c>
    </row>
    <row r="11" spans="1:11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53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495</v>
      </c>
      <c r="B1" s="4" t="s">
        <v>496</v>
      </c>
      <c r="C1" s="5" t="str">
        <f>HYPERLINK("#'目錄'!A1","回首頁")</f>
        <v>回首頁</v>
      </c>
    </row>
    <row r="2" spans="1:5" ht="15.6" x14ac:dyDescent="0.3">
      <c r="A2" s="2" t="s">
        <v>4104</v>
      </c>
      <c r="B2" s="2" t="s">
        <v>4208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4241</v>
      </c>
      <c r="B3" s="2" t="s">
        <v>4212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4257</v>
      </c>
      <c r="B4" s="2" t="s">
        <v>4258</v>
      </c>
      <c r="C4" s="2" t="s">
        <v>595</v>
      </c>
      <c r="D4" s="2">
        <v>5</v>
      </c>
      <c r="E4" s="2" t="s">
        <v>596</v>
      </c>
    </row>
    <row r="5" spans="1:5" ht="15.6" x14ac:dyDescent="0.3">
      <c r="A5" s="2" t="s">
        <v>4259</v>
      </c>
      <c r="B5" s="2" t="s">
        <v>4260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4261</v>
      </c>
      <c r="B6" s="2" t="s">
        <v>4262</v>
      </c>
      <c r="C6" s="2" t="s">
        <v>595</v>
      </c>
      <c r="D6" s="2">
        <v>5</v>
      </c>
      <c r="E6" s="2" t="s">
        <v>596</v>
      </c>
    </row>
    <row r="7" spans="1:5" ht="15.6" x14ac:dyDescent="0.3">
      <c r="A7" s="2" t="s">
        <v>4263</v>
      </c>
      <c r="B7" s="2" t="s">
        <v>4264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649</v>
      </c>
      <c r="B8" s="2" t="s">
        <v>763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497</v>
      </c>
      <c r="B1" s="4" t="s">
        <v>498</v>
      </c>
      <c r="C1" s="5" t="str">
        <f>HYPERLINK("#'目錄'!A1","回首頁")</f>
        <v>回首頁</v>
      </c>
    </row>
    <row r="2" spans="1:5" ht="15.6" x14ac:dyDescent="0.3">
      <c r="A2" s="2" t="s">
        <v>2005</v>
      </c>
      <c r="B2" s="2" t="s">
        <v>2069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4265</v>
      </c>
      <c r="B3" s="2" t="s">
        <v>2069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499</v>
      </c>
      <c r="B1" s="4" t="s">
        <v>500</v>
      </c>
      <c r="C1" s="5" t="str">
        <f>HYPERLINK("#'目錄'!A1","回首頁")</f>
        <v>回首頁</v>
      </c>
    </row>
    <row r="2" spans="1:5" ht="15.6" x14ac:dyDescent="0.3">
      <c r="A2" s="2" t="s">
        <v>2055</v>
      </c>
      <c r="B2" s="2" t="s">
        <v>2056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2057</v>
      </c>
      <c r="B3" s="2" t="s">
        <v>2058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4266</v>
      </c>
      <c r="B4" s="2" t="s">
        <v>4267</v>
      </c>
      <c r="C4" s="2" t="s">
        <v>631</v>
      </c>
      <c r="D4" s="2">
        <v>40</v>
      </c>
      <c r="E4" s="2" t="s">
        <v>596</v>
      </c>
    </row>
    <row r="5" spans="1:5" ht="15.6" x14ac:dyDescent="0.3">
      <c r="A5" s="2" t="s">
        <v>4268</v>
      </c>
      <c r="B5" s="2" t="s">
        <v>4269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4270</v>
      </c>
      <c r="B6" s="2" t="s">
        <v>4271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4045</v>
      </c>
      <c r="B7" s="2" t="s">
        <v>4272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1827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7.2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501</v>
      </c>
      <c r="B1" s="4" t="s">
        <v>502</v>
      </c>
      <c r="C1" s="5" t="str">
        <f>HYPERLINK("#'目錄'!A1","回首頁")</f>
        <v>回首頁</v>
      </c>
    </row>
    <row r="2" spans="1:5" ht="15.6" x14ac:dyDescent="0.3">
      <c r="A2" s="2" t="s">
        <v>2434</v>
      </c>
      <c r="B2" s="2" t="s">
        <v>2435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959</v>
      </c>
      <c r="B3" s="2" t="s">
        <v>960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2451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4273</v>
      </c>
      <c r="B5" s="2" t="s">
        <v>4274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640</v>
      </c>
      <c r="B6" s="2" t="s">
        <v>641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667</v>
      </c>
      <c r="B7" s="2" t="s">
        <v>668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8" bestFit="1" customWidth="1" collapsed="1"/>
    <col min="8" max="8" width="15.5" bestFit="1" customWidth="1" collapsed="1"/>
    <col min="9" max="9" width="25" bestFit="1" customWidth="1" collapsed="1"/>
    <col min="10" max="10" width="17.75" bestFit="1" customWidth="1" collapsed="1"/>
  </cols>
  <sheetData>
    <row r="1" spans="1:11" ht="21.6" x14ac:dyDescent="0.3">
      <c r="A1" s="4" t="s">
        <v>503</v>
      </c>
      <c r="B1" s="4" t="s">
        <v>504</v>
      </c>
      <c r="C1" s="5" t="str">
        <f>HYPERLINK("#'目錄'!A1","回首頁")</f>
        <v>回首頁</v>
      </c>
    </row>
    <row r="2" spans="1:11" ht="15.6" x14ac:dyDescent="0.3">
      <c r="A2" s="2" t="s">
        <v>1329</v>
      </c>
      <c r="B2" s="2" t="s">
        <v>2829</v>
      </c>
      <c r="C2" s="2" t="s">
        <v>631</v>
      </c>
      <c r="D2" s="2">
        <v>24</v>
      </c>
      <c r="E2" s="2" t="s">
        <v>596</v>
      </c>
      <c r="G2" s="3" t="s">
        <v>4275</v>
      </c>
      <c r="H2" s="3" t="s">
        <v>4276</v>
      </c>
      <c r="I2" s="3" t="s">
        <v>4277</v>
      </c>
      <c r="J2" s="3" t="s">
        <v>4278</v>
      </c>
      <c r="K2" t="s">
        <v>600</v>
      </c>
    </row>
    <row r="3" spans="1:11" ht="15.6" x14ac:dyDescent="0.3">
      <c r="A3" s="2" t="s">
        <v>4279</v>
      </c>
      <c r="B3" s="2" t="s">
        <v>4280</v>
      </c>
      <c r="C3" s="2" t="s">
        <v>631</v>
      </c>
      <c r="D3" s="2">
        <v>50</v>
      </c>
      <c r="E3" s="2" t="s">
        <v>596</v>
      </c>
      <c r="G3" s="3" t="s">
        <v>4275</v>
      </c>
      <c r="H3" s="3" t="s">
        <v>4276</v>
      </c>
      <c r="I3" s="3" t="s">
        <v>4281</v>
      </c>
      <c r="J3" s="3" t="s">
        <v>790</v>
      </c>
      <c r="K3" t="s">
        <v>600</v>
      </c>
    </row>
    <row r="4" spans="1:11" ht="15.6" x14ac:dyDescent="0.3">
      <c r="A4" s="2" t="s">
        <v>649</v>
      </c>
      <c r="B4" s="2" t="s">
        <v>1827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505</v>
      </c>
      <c r="B1" s="4" t="s">
        <v>506</v>
      </c>
      <c r="C1" s="5" t="str">
        <f>HYPERLINK("#'目錄'!A1","回首頁")</f>
        <v>回首頁</v>
      </c>
    </row>
    <row r="2" spans="1:5" ht="15.6" x14ac:dyDescent="0.3">
      <c r="A2" s="2" t="s">
        <v>4282</v>
      </c>
      <c r="B2" s="2" t="s">
        <v>4283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4284</v>
      </c>
      <c r="B3" s="2" t="s">
        <v>4285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4286</v>
      </c>
      <c r="B4" s="2" t="s">
        <v>4287</v>
      </c>
      <c r="C4" s="2" t="s">
        <v>631</v>
      </c>
      <c r="D4" s="2">
        <v>20</v>
      </c>
      <c r="E4" s="2" t="s">
        <v>596</v>
      </c>
    </row>
    <row r="5" spans="1:5" ht="15.6" x14ac:dyDescent="0.3">
      <c r="A5" s="2" t="s">
        <v>4288</v>
      </c>
      <c r="B5" s="2" t="s">
        <v>4289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4290</v>
      </c>
      <c r="B6" s="2" t="s">
        <v>4291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4292</v>
      </c>
      <c r="B7" s="2" t="s">
        <v>4293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507</v>
      </c>
      <c r="B1" s="4" t="s">
        <v>508</v>
      </c>
      <c r="C1" s="5" t="str">
        <f>HYPERLINK("#'目錄'!A1","回首頁")</f>
        <v>回首頁</v>
      </c>
    </row>
    <row r="2" spans="1:5" ht="15.6" x14ac:dyDescent="0.3">
      <c r="A2" s="2" t="s">
        <v>692</v>
      </c>
      <c r="B2" s="2" t="s">
        <v>1811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2027</v>
      </c>
      <c r="B3" s="2" t="s">
        <v>2028</v>
      </c>
      <c r="C3" s="2" t="s">
        <v>631</v>
      </c>
      <c r="D3" s="2">
        <v>4</v>
      </c>
      <c r="E3" s="2" t="s">
        <v>596</v>
      </c>
    </row>
    <row r="4" spans="1:5" ht="15.6" x14ac:dyDescent="0.3">
      <c r="A4" s="2" t="s">
        <v>2637</v>
      </c>
      <c r="B4" s="2" t="s">
        <v>2804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4294</v>
      </c>
      <c r="B5" s="2" t="s">
        <v>4295</v>
      </c>
      <c r="C5" s="2" t="s">
        <v>631</v>
      </c>
      <c r="D5" s="2">
        <v>5</v>
      </c>
      <c r="E5" s="2" t="s">
        <v>596</v>
      </c>
    </row>
    <row r="6" spans="1:5" ht="15.6" x14ac:dyDescent="0.3">
      <c r="A6" s="2" t="s">
        <v>4296</v>
      </c>
      <c r="B6" s="2" t="s">
        <v>4297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4298</v>
      </c>
      <c r="B7" s="2" t="s">
        <v>4299</v>
      </c>
      <c r="C7" s="2" t="s">
        <v>631</v>
      </c>
      <c r="D7" s="2">
        <v>2</v>
      </c>
      <c r="E7" s="2" t="s">
        <v>596</v>
      </c>
    </row>
    <row r="8" spans="1:5" ht="15.6" x14ac:dyDescent="0.3">
      <c r="A8" s="2" t="s">
        <v>4300</v>
      </c>
      <c r="B8" s="2" t="s">
        <v>4301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4302</v>
      </c>
      <c r="B9" s="2" t="s">
        <v>4303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4304</v>
      </c>
      <c r="B10" s="2" t="s">
        <v>4305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1827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509</v>
      </c>
      <c r="B1" s="4" t="s">
        <v>510</v>
      </c>
      <c r="C1" s="5" t="str">
        <f>HYPERLINK("#'目錄'!A1","回首頁")</f>
        <v>回首頁</v>
      </c>
    </row>
    <row r="2" spans="1:5" ht="15.6" x14ac:dyDescent="0.3">
      <c r="A2" s="2" t="s">
        <v>2027</v>
      </c>
      <c r="B2" s="2" t="s">
        <v>2028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692</v>
      </c>
      <c r="B3" s="2" t="s">
        <v>1811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2637</v>
      </c>
      <c r="B4" s="2" t="s">
        <v>2804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2712</v>
      </c>
      <c r="B5" s="2" t="s">
        <v>4306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4294</v>
      </c>
      <c r="B6" s="2" t="s">
        <v>4295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4296</v>
      </c>
      <c r="B7" s="2" t="s">
        <v>4297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4298</v>
      </c>
      <c r="B8" s="2" t="s">
        <v>4299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4300</v>
      </c>
      <c r="B9" s="2" t="s">
        <v>4301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4302</v>
      </c>
      <c r="B10" s="2" t="s">
        <v>4303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4304</v>
      </c>
      <c r="B11" s="2" t="s">
        <v>4305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1827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511</v>
      </c>
      <c r="B1" s="4" t="s">
        <v>512</v>
      </c>
      <c r="C1" s="5" t="str">
        <f>HYPERLINK("#'目錄'!A1","回首頁")</f>
        <v>回首頁</v>
      </c>
    </row>
    <row r="2" spans="1:5" ht="15.6" x14ac:dyDescent="0.3">
      <c r="A2" s="2" t="s">
        <v>2027</v>
      </c>
      <c r="B2" s="2" t="s">
        <v>2028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692</v>
      </c>
      <c r="B3" s="2" t="s">
        <v>1811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2637</v>
      </c>
      <c r="B4" s="2" t="s">
        <v>2804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2712</v>
      </c>
      <c r="B5" s="2" t="s">
        <v>4306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1114</v>
      </c>
      <c r="B6" s="2" t="s">
        <v>1826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4294</v>
      </c>
      <c r="B7" s="2" t="s">
        <v>4295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4296</v>
      </c>
      <c r="B8" s="2" t="s">
        <v>4297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4298</v>
      </c>
      <c r="B9" s="2" t="s">
        <v>4299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4300</v>
      </c>
      <c r="B10" s="2" t="s">
        <v>4301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4302</v>
      </c>
      <c r="B11" s="2" t="s">
        <v>4303</v>
      </c>
      <c r="C11" s="2" t="s">
        <v>631</v>
      </c>
      <c r="D11" s="2">
        <v>5</v>
      </c>
      <c r="E11" s="2" t="s">
        <v>596</v>
      </c>
    </row>
    <row r="12" spans="1:5" ht="15.6" x14ac:dyDescent="0.3">
      <c r="A12" s="2" t="s">
        <v>4304</v>
      </c>
      <c r="B12" s="2" t="s">
        <v>4305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1827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0" bestFit="1" customWidth="1" collapsed="1"/>
    <col min="9" max="9" width="24.3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0" bestFit="1" customWidth="1" collapsed="1"/>
    <col min="15" max="15" width="17.75" bestFit="1" customWidth="1" collapsed="1"/>
    <col min="16" max="16" width="20" bestFit="1" customWidth="1" collapsed="1"/>
  </cols>
  <sheetData>
    <row r="1" spans="1:17" ht="21.6" x14ac:dyDescent="0.3">
      <c r="A1" s="4" t="s">
        <v>513</v>
      </c>
      <c r="B1" s="4" t="s">
        <v>514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  <c r="G2" s="3" t="s">
        <v>4307</v>
      </c>
      <c r="H2" s="3" t="s">
        <v>4308</v>
      </c>
      <c r="I2" s="3" t="s">
        <v>910</v>
      </c>
      <c r="J2" s="3" t="s">
        <v>909</v>
      </c>
      <c r="K2" t="s">
        <v>600</v>
      </c>
      <c r="M2" s="3" t="s">
        <v>4307</v>
      </c>
      <c r="N2" s="3" t="s">
        <v>4308</v>
      </c>
      <c r="O2" s="3" t="s">
        <v>4309</v>
      </c>
      <c r="P2" s="3" t="s">
        <v>4310</v>
      </c>
      <c r="Q2" t="s">
        <v>600</v>
      </c>
    </row>
    <row r="3" spans="1:17" ht="15.6" x14ac:dyDescent="0.3">
      <c r="A3" s="2" t="s">
        <v>4311</v>
      </c>
      <c r="B3" s="2" t="s">
        <v>4312</v>
      </c>
      <c r="C3" s="2" t="s">
        <v>595</v>
      </c>
      <c r="D3" s="2">
        <v>2</v>
      </c>
      <c r="E3" s="2" t="s">
        <v>596</v>
      </c>
      <c r="G3" s="3" t="s">
        <v>4307</v>
      </c>
      <c r="H3" s="3" t="s">
        <v>4308</v>
      </c>
      <c r="I3" s="3" t="s">
        <v>4313</v>
      </c>
      <c r="J3" s="3" t="s">
        <v>4314</v>
      </c>
      <c r="K3" t="s">
        <v>600</v>
      </c>
    </row>
    <row r="4" spans="1:17" ht="15.6" x14ac:dyDescent="0.3">
      <c r="A4" s="2" t="s">
        <v>4315</v>
      </c>
      <c r="B4" s="2" t="s">
        <v>4316</v>
      </c>
      <c r="C4" s="2" t="s">
        <v>631</v>
      </c>
      <c r="D4" s="2">
        <v>1</v>
      </c>
      <c r="E4" s="2" t="s">
        <v>596</v>
      </c>
      <c r="G4" s="3" t="s">
        <v>4307</v>
      </c>
      <c r="H4" s="3" t="s">
        <v>4308</v>
      </c>
      <c r="I4" s="3" t="s">
        <v>4317</v>
      </c>
      <c r="J4" s="3" t="s">
        <v>4318</v>
      </c>
      <c r="K4" t="s">
        <v>600</v>
      </c>
    </row>
    <row r="5" spans="1:17" ht="15.6" x14ac:dyDescent="0.3">
      <c r="A5" s="2" t="s">
        <v>4319</v>
      </c>
      <c r="B5" s="2" t="s">
        <v>4320</v>
      </c>
      <c r="C5" s="2" t="s">
        <v>631</v>
      </c>
      <c r="D5" s="2">
        <v>14</v>
      </c>
      <c r="E5" s="2" t="s">
        <v>596</v>
      </c>
      <c r="G5" s="3" t="s">
        <v>4307</v>
      </c>
      <c r="H5" s="3" t="s">
        <v>4308</v>
      </c>
      <c r="I5" s="3" t="s">
        <v>4321</v>
      </c>
      <c r="J5" s="3" t="s">
        <v>4322</v>
      </c>
      <c r="K5" t="s">
        <v>600</v>
      </c>
    </row>
    <row r="6" spans="1:17" ht="15.6" x14ac:dyDescent="0.3">
      <c r="A6" s="2" t="s">
        <v>4323</v>
      </c>
      <c r="B6" s="2" t="s">
        <v>4324</v>
      </c>
      <c r="C6" s="2" t="s">
        <v>631</v>
      </c>
      <c r="D6" s="2">
        <v>42</v>
      </c>
      <c r="E6" s="2" t="s">
        <v>596</v>
      </c>
      <c r="G6" s="3" t="s">
        <v>4307</v>
      </c>
      <c r="H6" s="3" t="s">
        <v>4308</v>
      </c>
      <c r="I6" s="3" t="s">
        <v>4325</v>
      </c>
      <c r="J6" s="3" t="s">
        <v>4326</v>
      </c>
      <c r="K6" t="s">
        <v>600</v>
      </c>
    </row>
    <row r="7" spans="1:17" ht="15.6" x14ac:dyDescent="0.3">
      <c r="A7" s="2" t="s">
        <v>4327</v>
      </c>
      <c r="B7" s="2" t="s">
        <v>4328</v>
      </c>
      <c r="C7" s="2" t="s">
        <v>631</v>
      </c>
      <c r="D7" s="2">
        <v>32</v>
      </c>
      <c r="E7" s="2" t="s">
        <v>596</v>
      </c>
      <c r="G7" s="3" t="s">
        <v>4307</v>
      </c>
      <c r="H7" s="3" t="s">
        <v>4308</v>
      </c>
      <c r="I7" s="3" t="s">
        <v>4329</v>
      </c>
      <c r="J7" s="3" t="s">
        <v>4330</v>
      </c>
      <c r="K7" t="s">
        <v>600</v>
      </c>
    </row>
    <row r="8" spans="1:17" ht="15.6" x14ac:dyDescent="0.3">
      <c r="A8" s="2" t="s">
        <v>4331</v>
      </c>
      <c r="B8" s="2" t="s">
        <v>4332</v>
      </c>
      <c r="C8" s="2" t="s">
        <v>631</v>
      </c>
      <c r="D8" s="2">
        <v>32</v>
      </c>
      <c r="E8" s="2" t="s">
        <v>596</v>
      </c>
      <c r="G8" s="3" t="s">
        <v>4307</v>
      </c>
      <c r="H8" s="3" t="s">
        <v>4308</v>
      </c>
      <c r="I8" s="3" t="s">
        <v>4333</v>
      </c>
      <c r="J8" s="3" t="s">
        <v>4334</v>
      </c>
      <c r="K8" t="s">
        <v>600</v>
      </c>
    </row>
    <row r="9" spans="1:17" ht="15.6" x14ac:dyDescent="0.3">
      <c r="A9" s="2" t="s">
        <v>4335</v>
      </c>
      <c r="B9" s="2" t="s">
        <v>2860</v>
      </c>
      <c r="C9" s="2" t="s">
        <v>631</v>
      </c>
      <c r="D9" s="2">
        <v>5</v>
      </c>
      <c r="E9" s="2" t="s">
        <v>596</v>
      </c>
      <c r="G9" s="3" t="s">
        <v>4307</v>
      </c>
      <c r="H9" s="3" t="s">
        <v>4308</v>
      </c>
      <c r="I9" s="3" t="s">
        <v>4336</v>
      </c>
      <c r="J9" s="3" t="s">
        <v>4337</v>
      </c>
      <c r="K9" t="s">
        <v>600</v>
      </c>
      <c r="M9" s="3" t="s">
        <v>4307</v>
      </c>
      <c r="N9" s="3" t="s">
        <v>4308</v>
      </c>
      <c r="O9" s="3" t="s">
        <v>4338</v>
      </c>
      <c r="P9" s="3" t="s">
        <v>4339</v>
      </c>
      <c r="Q9" t="s">
        <v>600</v>
      </c>
    </row>
    <row r="10" spans="1:17" ht="15.6" x14ac:dyDescent="0.3">
      <c r="A10" s="2" t="s">
        <v>4340</v>
      </c>
      <c r="B10" s="2" t="s">
        <v>4341</v>
      </c>
      <c r="C10" s="2" t="s">
        <v>631</v>
      </c>
      <c r="D10" s="2">
        <v>14</v>
      </c>
      <c r="E10" s="2" t="s">
        <v>596</v>
      </c>
      <c r="G10" s="3" t="s">
        <v>4307</v>
      </c>
      <c r="H10" s="3" t="s">
        <v>4308</v>
      </c>
      <c r="I10" s="3" t="s">
        <v>4342</v>
      </c>
      <c r="J10" s="3" t="s">
        <v>4343</v>
      </c>
      <c r="K10" t="s">
        <v>600</v>
      </c>
    </row>
    <row r="11" spans="1:17" ht="15.6" x14ac:dyDescent="0.3">
      <c r="A11" s="2" t="s">
        <v>4344</v>
      </c>
      <c r="B11" s="2" t="s">
        <v>4345</v>
      </c>
      <c r="C11" s="2" t="s">
        <v>631</v>
      </c>
      <c r="D11" s="2">
        <v>10</v>
      </c>
      <c r="E11" s="2" t="s">
        <v>596</v>
      </c>
      <c r="G11" s="3" t="s">
        <v>4307</v>
      </c>
      <c r="H11" s="3" t="s">
        <v>4308</v>
      </c>
      <c r="I11" s="3" t="s">
        <v>4346</v>
      </c>
      <c r="J11" s="3" t="s">
        <v>4345</v>
      </c>
      <c r="K11" t="s">
        <v>600</v>
      </c>
    </row>
    <row r="12" spans="1:17" ht="15.6" x14ac:dyDescent="0.3">
      <c r="A12" s="2" t="s">
        <v>4347</v>
      </c>
      <c r="B12" s="2" t="s">
        <v>4348</v>
      </c>
      <c r="C12" s="2" t="s">
        <v>631</v>
      </c>
      <c r="D12" s="2">
        <v>3</v>
      </c>
      <c r="E12" s="2" t="s">
        <v>596</v>
      </c>
      <c r="G12" s="3" t="s">
        <v>4307</v>
      </c>
      <c r="H12" s="3" t="s">
        <v>4308</v>
      </c>
      <c r="I12" s="3" t="s">
        <v>4349</v>
      </c>
      <c r="J12" s="3" t="s">
        <v>4348</v>
      </c>
      <c r="K12" t="s">
        <v>600</v>
      </c>
    </row>
    <row r="13" spans="1:17" ht="15.6" x14ac:dyDescent="0.3">
      <c r="A13" s="2" t="s">
        <v>4350</v>
      </c>
      <c r="B13" s="2" t="s">
        <v>4351</v>
      </c>
      <c r="C13" s="2" t="s">
        <v>631</v>
      </c>
      <c r="D13" s="2">
        <v>4</v>
      </c>
      <c r="E13" s="2" t="s">
        <v>596</v>
      </c>
      <c r="G13" s="3" t="s">
        <v>4307</v>
      </c>
      <c r="H13" s="3" t="s">
        <v>4308</v>
      </c>
      <c r="I13" s="3" t="s">
        <v>4352</v>
      </c>
      <c r="J13" s="3" t="s">
        <v>4351</v>
      </c>
      <c r="K13" t="s">
        <v>600</v>
      </c>
    </row>
    <row r="14" spans="1:17" ht="15.6" x14ac:dyDescent="0.3">
      <c r="A14" s="2" t="s">
        <v>911</v>
      </c>
      <c r="B14" s="2" t="s">
        <v>1442</v>
      </c>
      <c r="C14" s="2" t="s">
        <v>595</v>
      </c>
      <c r="D14" s="2">
        <v>6</v>
      </c>
      <c r="E14" s="2" t="s">
        <v>596</v>
      </c>
      <c r="G14" s="3" t="s">
        <v>4307</v>
      </c>
      <c r="H14" s="3" t="s">
        <v>4308</v>
      </c>
      <c r="I14" s="3" t="s">
        <v>4353</v>
      </c>
      <c r="J14" s="3" t="s">
        <v>912</v>
      </c>
      <c r="K14" t="s">
        <v>600</v>
      </c>
    </row>
    <row r="15" spans="1:17" ht="15.6" x14ac:dyDescent="0.3">
      <c r="A15" s="2" t="s">
        <v>4354</v>
      </c>
      <c r="B15" s="2" t="s">
        <v>4355</v>
      </c>
      <c r="C15" s="2" t="s">
        <v>595</v>
      </c>
      <c r="D15" s="2">
        <v>6</v>
      </c>
      <c r="E15" s="2" t="s">
        <v>596</v>
      </c>
      <c r="G15" s="3" t="s">
        <v>4307</v>
      </c>
      <c r="H15" s="3" t="s">
        <v>4308</v>
      </c>
      <c r="I15" s="3" t="s">
        <v>4356</v>
      </c>
      <c r="J15" s="3" t="s">
        <v>4355</v>
      </c>
      <c r="K15" t="s">
        <v>600</v>
      </c>
    </row>
    <row r="16" spans="1:17" ht="15.6" x14ac:dyDescent="0.3">
      <c r="A16" s="2" t="s">
        <v>649</v>
      </c>
      <c r="B16" s="2" t="s">
        <v>1422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8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6.375" bestFit="1" customWidth="1" collapsed="1"/>
    <col min="10" max="10" width="15.5" bestFit="1" customWidth="1" collapsed="1"/>
  </cols>
  <sheetData>
    <row r="1" spans="1:11" ht="43.2" x14ac:dyDescent="0.3">
      <c r="A1" s="4" t="s">
        <v>48</v>
      </c>
      <c r="B1" s="4" t="s">
        <v>49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1613</v>
      </c>
      <c r="B3" s="2" t="s">
        <v>1614</v>
      </c>
      <c r="C3" s="2" t="s">
        <v>631</v>
      </c>
      <c r="D3" s="2">
        <v>7</v>
      </c>
      <c r="E3" s="2" t="s">
        <v>596</v>
      </c>
      <c r="G3" s="3" t="s">
        <v>1561</v>
      </c>
      <c r="H3" s="3" t="s">
        <v>1562</v>
      </c>
      <c r="I3" s="3" t="s">
        <v>1615</v>
      </c>
      <c r="J3" s="3" t="s">
        <v>1614</v>
      </c>
      <c r="K3" t="s">
        <v>600</v>
      </c>
    </row>
    <row r="4" spans="1:11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11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11" ht="15.6" x14ac:dyDescent="0.3">
      <c r="A6" s="2" t="s">
        <v>1616</v>
      </c>
      <c r="B6" s="2" t="s">
        <v>1617</v>
      </c>
      <c r="C6" s="2" t="s">
        <v>595</v>
      </c>
      <c r="D6" s="2">
        <v>11</v>
      </c>
      <c r="E6" s="2">
        <v>0</v>
      </c>
    </row>
    <row r="7" spans="1:11" ht="15.6" x14ac:dyDescent="0.3">
      <c r="A7" s="2" t="s">
        <v>1618</v>
      </c>
      <c r="B7" s="2" t="s">
        <v>1619</v>
      </c>
      <c r="C7" s="2" t="s">
        <v>631</v>
      </c>
      <c r="D7" s="2">
        <v>1</v>
      </c>
      <c r="E7" s="2" t="s">
        <v>596</v>
      </c>
    </row>
    <row r="8" spans="1:11" ht="15.6" x14ac:dyDescent="0.3">
      <c r="A8" s="2" t="s">
        <v>1534</v>
      </c>
      <c r="B8" s="2" t="s">
        <v>1535</v>
      </c>
      <c r="C8" s="2" t="s">
        <v>595</v>
      </c>
      <c r="D8" s="2">
        <v>9</v>
      </c>
      <c r="E8" s="2" t="s">
        <v>596</v>
      </c>
    </row>
    <row r="9" spans="1:11" ht="15.6" x14ac:dyDescent="0.3">
      <c r="A9" s="2" t="s">
        <v>1536</v>
      </c>
      <c r="B9" s="2" t="s">
        <v>1537</v>
      </c>
      <c r="C9" s="2" t="s">
        <v>595</v>
      </c>
      <c r="D9" s="2">
        <v>7</v>
      </c>
      <c r="E9" s="2" t="s">
        <v>596</v>
      </c>
    </row>
    <row r="10" spans="1:11" ht="15.6" x14ac:dyDescent="0.3">
      <c r="A10" s="2" t="s">
        <v>1538</v>
      </c>
      <c r="B10" s="2" t="s">
        <v>1539</v>
      </c>
      <c r="C10" s="2" t="s">
        <v>595</v>
      </c>
      <c r="D10" s="2">
        <v>11</v>
      </c>
      <c r="E10" s="2">
        <v>0</v>
      </c>
      <c r="G10" s="3" t="s">
        <v>1561</v>
      </c>
      <c r="H10" s="3" t="s">
        <v>1562</v>
      </c>
      <c r="I10" s="3" t="s">
        <v>1620</v>
      </c>
      <c r="J10" s="3" t="s">
        <v>1621</v>
      </c>
      <c r="K10" t="s">
        <v>600</v>
      </c>
    </row>
    <row r="11" spans="1:11" ht="15.6" x14ac:dyDescent="0.3">
      <c r="A11" s="2" t="s">
        <v>1548</v>
      </c>
      <c r="B11" s="2" t="s">
        <v>1188</v>
      </c>
      <c r="C11" s="2" t="s">
        <v>595</v>
      </c>
      <c r="D11" s="2">
        <v>8</v>
      </c>
      <c r="E11" s="2" t="s">
        <v>596</v>
      </c>
    </row>
    <row r="12" spans="1:11" ht="15.6" x14ac:dyDescent="0.3">
      <c r="A12" s="2" t="s">
        <v>1553</v>
      </c>
      <c r="B12" s="2" t="s">
        <v>1554</v>
      </c>
      <c r="C12" s="2" t="s">
        <v>595</v>
      </c>
      <c r="D12" s="2">
        <v>1</v>
      </c>
      <c r="E12" s="2" t="s">
        <v>596</v>
      </c>
    </row>
    <row r="13" spans="1:11" ht="15.6" x14ac:dyDescent="0.3">
      <c r="A13" s="2" t="s">
        <v>1557</v>
      </c>
      <c r="B13" s="2" t="s">
        <v>1558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1578</v>
      </c>
      <c r="B14" s="2" t="s">
        <v>1579</v>
      </c>
      <c r="C14" s="2" t="s">
        <v>631</v>
      </c>
      <c r="D14" s="2">
        <v>1</v>
      </c>
      <c r="E14" s="2" t="s">
        <v>596</v>
      </c>
    </row>
    <row r="15" spans="1:11" ht="15.6" x14ac:dyDescent="0.3">
      <c r="A15" s="2" t="s">
        <v>709</v>
      </c>
      <c r="B15" s="2" t="s">
        <v>710</v>
      </c>
      <c r="C15" s="2" t="s">
        <v>595</v>
      </c>
      <c r="D15" s="2">
        <v>8</v>
      </c>
      <c r="E15" s="2" t="s">
        <v>596</v>
      </c>
    </row>
    <row r="16" spans="1:11" ht="15.6" x14ac:dyDescent="0.3">
      <c r="A16" s="2" t="s">
        <v>712</v>
      </c>
      <c r="B16" s="2" t="s">
        <v>713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724</v>
      </c>
      <c r="B17" s="2" t="s">
        <v>725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515</v>
      </c>
      <c r="B1" s="4" t="s">
        <v>516</v>
      </c>
      <c r="C1" s="5" t="str">
        <f>HYPERLINK("#'目錄'!A1","回首頁")</f>
        <v>回首頁</v>
      </c>
    </row>
    <row r="2" spans="1:5" ht="15.6" x14ac:dyDescent="0.3">
      <c r="A2" s="2" t="s">
        <v>1295</v>
      </c>
      <c r="B2" s="2" t="s">
        <v>1296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3889</v>
      </c>
      <c r="B3" s="2" t="s">
        <v>4287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8" width="13.25" bestFit="1" customWidth="1" collapsed="1"/>
    <col min="9" max="9" width="16.875" bestFit="1" customWidth="1" collapsed="1"/>
    <col min="10" max="10" width="13.25" bestFit="1" customWidth="1" collapsed="1"/>
  </cols>
  <sheetData>
    <row r="1" spans="1:11" ht="21.6" x14ac:dyDescent="0.3">
      <c r="A1" s="4" t="s">
        <v>517</v>
      </c>
      <c r="B1" s="4" t="s">
        <v>518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606</v>
      </c>
      <c r="B3" s="2" t="s">
        <v>2316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4357</v>
      </c>
      <c r="B4" s="2" t="s">
        <v>4358</v>
      </c>
      <c r="C4" s="2" t="s">
        <v>631</v>
      </c>
      <c r="D4" s="2">
        <v>10</v>
      </c>
      <c r="E4" s="2" t="s">
        <v>596</v>
      </c>
      <c r="G4" s="3" t="s">
        <v>953</v>
      </c>
      <c r="H4" s="3" t="s">
        <v>29</v>
      </c>
      <c r="I4" s="3" t="s">
        <v>4359</v>
      </c>
      <c r="J4" s="3" t="s">
        <v>4360</v>
      </c>
      <c r="K4" t="s">
        <v>600</v>
      </c>
    </row>
    <row r="5" spans="1:11" ht="15.6" x14ac:dyDescent="0.3">
      <c r="A5" s="2" t="s">
        <v>649</v>
      </c>
      <c r="B5" s="2" t="s">
        <v>1827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E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519</v>
      </c>
      <c r="B1" s="4" t="s">
        <v>520</v>
      </c>
      <c r="C1" s="5" t="str">
        <f>HYPERLINK("#'目錄'!A1","回首頁")</f>
        <v>回首頁</v>
      </c>
    </row>
    <row r="2" spans="1:5" ht="15.6" x14ac:dyDescent="0.3">
      <c r="A2" s="2" t="s">
        <v>1193</v>
      </c>
      <c r="B2" s="2" t="s">
        <v>1194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649</v>
      </c>
      <c r="B3" s="2" t="s">
        <v>1827</v>
      </c>
      <c r="C3" s="2" t="s">
        <v>595</v>
      </c>
      <c r="D3" s="2">
        <v>7</v>
      </c>
      <c r="E3" s="2" t="s">
        <v>596</v>
      </c>
    </row>
  </sheetData>
  <phoneticPr fontId="5" type="noConversion"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521</v>
      </c>
      <c r="B1" s="4" t="s">
        <v>522</v>
      </c>
      <c r="C1" s="5" t="str">
        <f>HYPERLINK("#'目錄'!A1","回首頁")</f>
        <v>回首頁</v>
      </c>
    </row>
    <row r="2" spans="1:5" ht="15.6" x14ac:dyDescent="0.3">
      <c r="A2" s="2" t="s">
        <v>4361</v>
      </c>
      <c r="B2" s="2" t="s">
        <v>4362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4363</v>
      </c>
      <c r="B3" s="2" t="s">
        <v>4364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4365</v>
      </c>
      <c r="B4" s="2" t="s">
        <v>4366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523</v>
      </c>
      <c r="B1" s="4" t="s">
        <v>524</v>
      </c>
      <c r="C1" s="5" t="str">
        <f>HYPERLINK("#'目錄'!A1","回首頁")</f>
        <v>回首頁</v>
      </c>
    </row>
    <row r="2" spans="1:11" ht="15.6" x14ac:dyDescent="0.3">
      <c r="A2" s="2" t="s">
        <v>2564</v>
      </c>
      <c r="B2" s="2" t="s">
        <v>2565</v>
      </c>
      <c r="C2" s="2" t="s">
        <v>595</v>
      </c>
      <c r="D2" s="2">
        <v>2</v>
      </c>
      <c r="E2" s="2" t="s">
        <v>596</v>
      </c>
      <c r="G2" s="3" t="s">
        <v>4367</v>
      </c>
      <c r="H2" s="3" t="s">
        <v>4368</v>
      </c>
      <c r="I2" s="3" t="s">
        <v>2566</v>
      </c>
      <c r="J2" s="3" t="s">
        <v>2565</v>
      </c>
      <c r="K2" t="s">
        <v>600</v>
      </c>
    </row>
    <row r="3" spans="1:11" ht="15.6" x14ac:dyDescent="0.3">
      <c r="A3" s="2" t="s">
        <v>4369</v>
      </c>
      <c r="B3" s="2" t="s">
        <v>4370</v>
      </c>
      <c r="C3" s="2" t="s">
        <v>631</v>
      </c>
      <c r="D3" s="2">
        <v>42</v>
      </c>
      <c r="E3" s="2" t="s">
        <v>596</v>
      </c>
      <c r="G3" s="3" t="s">
        <v>4367</v>
      </c>
      <c r="H3" s="3" t="s">
        <v>4368</v>
      </c>
      <c r="I3" s="3" t="s">
        <v>4371</v>
      </c>
      <c r="J3" s="3" t="s">
        <v>4370</v>
      </c>
      <c r="K3" t="s">
        <v>600</v>
      </c>
    </row>
    <row r="4" spans="1:11" ht="15.6" x14ac:dyDescent="0.3">
      <c r="A4" s="2" t="s">
        <v>649</v>
      </c>
      <c r="B4" s="2" t="s">
        <v>763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525</v>
      </c>
      <c r="B1" s="4" t="s">
        <v>526</v>
      </c>
      <c r="C1" s="5" t="str">
        <f>HYPERLINK("#'目錄'!A1","回首頁")</f>
        <v>回首頁</v>
      </c>
    </row>
    <row r="2" spans="1:5" ht="15.6" x14ac:dyDescent="0.3">
      <c r="A2" s="2" t="s">
        <v>2439</v>
      </c>
      <c r="B2" s="2" t="s">
        <v>2440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2448</v>
      </c>
      <c r="B3" s="2" t="s">
        <v>2449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527</v>
      </c>
      <c r="B1" s="4" t="s">
        <v>528</v>
      </c>
      <c r="C1" s="5" t="str">
        <f>HYPERLINK("#'目錄'!A1","回首頁")</f>
        <v>回首頁</v>
      </c>
    </row>
    <row r="2" spans="1:5" ht="15.6" x14ac:dyDescent="0.3">
      <c r="A2" s="2" t="s">
        <v>2165</v>
      </c>
      <c r="B2" s="2" t="s">
        <v>2836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1990</v>
      </c>
      <c r="B3" s="2" t="s">
        <v>2328</v>
      </c>
      <c r="C3" s="2" t="s">
        <v>595</v>
      </c>
      <c r="D3" s="2">
        <v>5</v>
      </c>
      <c r="E3" s="2">
        <v>3</v>
      </c>
    </row>
    <row r="4" spans="1:5" ht="15.6" x14ac:dyDescent="0.3">
      <c r="A4" s="2" t="s">
        <v>4372</v>
      </c>
      <c r="B4" s="2" t="s">
        <v>4373</v>
      </c>
      <c r="C4" s="2" t="s">
        <v>595</v>
      </c>
      <c r="D4" s="2">
        <v>20</v>
      </c>
      <c r="E4" s="2">
        <v>9</v>
      </c>
    </row>
    <row r="5" spans="1:5" ht="15.6" x14ac:dyDescent="0.3">
      <c r="A5" s="2" t="s">
        <v>649</v>
      </c>
      <c r="B5" s="2" t="s">
        <v>1827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15.5" bestFit="1" customWidth="1" collapsed="1"/>
    <col min="9" max="9" width="20.5" bestFit="1" customWidth="1" collapsed="1"/>
    <col min="10" max="10" width="17.75" bestFit="1" customWidth="1" collapsed="1"/>
  </cols>
  <sheetData>
    <row r="1" spans="1:11" ht="21.6" x14ac:dyDescent="0.3">
      <c r="A1" s="4" t="s">
        <v>529</v>
      </c>
      <c r="B1" s="4" t="s">
        <v>530</v>
      </c>
      <c r="C1" s="5" t="str">
        <f>HYPERLINK("#'目錄'!A1","回首頁")</f>
        <v>回首頁</v>
      </c>
    </row>
    <row r="2" spans="1:11" ht="15.6" x14ac:dyDescent="0.3">
      <c r="A2" s="2" t="s">
        <v>1022</v>
      </c>
      <c r="B2" s="2" t="s">
        <v>4374</v>
      </c>
      <c r="C2" s="2" t="s">
        <v>631</v>
      </c>
      <c r="D2" s="2">
        <v>6</v>
      </c>
      <c r="E2" s="2" t="s">
        <v>596</v>
      </c>
      <c r="G2" s="3" t="s">
        <v>4375</v>
      </c>
      <c r="H2" s="3" t="s">
        <v>4376</v>
      </c>
      <c r="I2" s="3" t="s">
        <v>4377</v>
      </c>
      <c r="J2" s="3" t="s">
        <v>4378</v>
      </c>
      <c r="K2" t="s">
        <v>600</v>
      </c>
    </row>
    <row r="3" spans="1:11" ht="15.6" x14ac:dyDescent="0.3">
      <c r="A3" s="2" t="s">
        <v>4379</v>
      </c>
      <c r="B3" s="2" t="s">
        <v>4380</v>
      </c>
      <c r="C3" s="2" t="s">
        <v>631</v>
      </c>
      <c r="D3" s="2">
        <v>12</v>
      </c>
      <c r="E3" s="2" t="s">
        <v>596</v>
      </c>
      <c r="G3" s="3" t="s">
        <v>4375</v>
      </c>
      <c r="H3" s="3" t="s">
        <v>4376</v>
      </c>
      <c r="I3" s="3" t="s">
        <v>4381</v>
      </c>
      <c r="J3" s="3" t="s">
        <v>4382</v>
      </c>
      <c r="K3" t="s">
        <v>600</v>
      </c>
    </row>
    <row r="4" spans="1:11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  <c r="G4" s="3" t="s">
        <v>4375</v>
      </c>
      <c r="H4" s="3" t="s">
        <v>4376</v>
      </c>
      <c r="I4" s="3" t="s">
        <v>4281</v>
      </c>
      <c r="J4" s="3" t="s">
        <v>790</v>
      </c>
      <c r="K4" t="s">
        <v>600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6.75" bestFit="1" customWidth="1" collapsed="1"/>
    <col min="8" max="8" width="20" bestFit="1" customWidth="1" collapsed="1"/>
    <col min="9" max="9" width="18.625" bestFit="1" customWidth="1" collapsed="1"/>
    <col min="10" max="10" width="17.75" bestFit="1" customWidth="1" collapsed="1"/>
  </cols>
  <sheetData>
    <row r="1" spans="1:11" ht="21.6" x14ac:dyDescent="0.3">
      <c r="A1" s="4" t="s">
        <v>531</v>
      </c>
      <c r="B1" s="4" t="s">
        <v>532</v>
      </c>
      <c r="C1" s="5" t="str">
        <f>HYPERLINK("#'目錄'!A1","回首頁")</f>
        <v>回首頁</v>
      </c>
    </row>
    <row r="2" spans="1:11" ht="15.6" x14ac:dyDescent="0.3">
      <c r="A2" s="2" t="s">
        <v>2311</v>
      </c>
      <c r="B2" s="2" t="s">
        <v>1056</v>
      </c>
      <c r="C2" s="2" t="s">
        <v>631</v>
      </c>
      <c r="D2" s="2">
        <v>6</v>
      </c>
      <c r="E2" s="2" t="s">
        <v>596</v>
      </c>
      <c r="G2" s="3" t="s">
        <v>4383</v>
      </c>
      <c r="H2" s="3" t="s">
        <v>532</v>
      </c>
      <c r="I2" s="3" t="s">
        <v>961</v>
      </c>
      <c r="J2" s="3" t="s">
        <v>960</v>
      </c>
      <c r="K2" t="s">
        <v>600</v>
      </c>
    </row>
    <row r="3" spans="1:11" ht="15.6" x14ac:dyDescent="0.3">
      <c r="A3" s="2" t="s">
        <v>4384</v>
      </c>
      <c r="B3" s="2" t="s">
        <v>4385</v>
      </c>
      <c r="C3" s="2" t="s">
        <v>631</v>
      </c>
      <c r="D3" s="2">
        <v>1</v>
      </c>
      <c r="E3" s="2" t="s">
        <v>596</v>
      </c>
      <c r="G3" s="3" t="s">
        <v>4383</v>
      </c>
      <c r="H3" s="3" t="s">
        <v>532</v>
      </c>
      <c r="I3" s="3" t="s">
        <v>4386</v>
      </c>
      <c r="J3" s="3" t="s">
        <v>4387</v>
      </c>
      <c r="K3" t="s">
        <v>600</v>
      </c>
    </row>
    <row r="4" spans="1:11" ht="15.6" x14ac:dyDescent="0.3">
      <c r="A4" s="2" t="s">
        <v>4388</v>
      </c>
      <c r="B4" s="2" t="s">
        <v>3824</v>
      </c>
      <c r="C4" s="2" t="s">
        <v>595</v>
      </c>
      <c r="D4" s="2">
        <v>8</v>
      </c>
      <c r="E4" s="2" t="s">
        <v>596</v>
      </c>
      <c r="G4" s="3" t="s">
        <v>4383</v>
      </c>
      <c r="H4" s="3" t="s">
        <v>532</v>
      </c>
      <c r="I4" s="3" t="s">
        <v>4389</v>
      </c>
      <c r="J4" s="3" t="s">
        <v>1357</v>
      </c>
      <c r="K4" t="s">
        <v>600</v>
      </c>
    </row>
    <row r="5" spans="1:11" ht="15.6" x14ac:dyDescent="0.3">
      <c r="A5" s="2" t="s">
        <v>4390</v>
      </c>
      <c r="B5" s="2" t="s">
        <v>4391</v>
      </c>
      <c r="C5" s="2" t="s">
        <v>631</v>
      </c>
      <c r="D5" s="2">
        <v>1</v>
      </c>
      <c r="E5" s="2" t="s">
        <v>596</v>
      </c>
      <c r="G5" s="3" t="s">
        <v>4383</v>
      </c>
      <c r="H5" s="3" t="s">
        <v>532</v>
      </c>
      <c r="I5" s="3" t="s">
        <v>4392</v>
      </c>
      <c r="J5" s="3" t="s">
        <v>4391</v>
      </c>
      <c r="K5" t="s">
        <v>600</v>
      </c>
    </row>
    <row r="6" spans="1:11" ht="15.6" x14ac:dyDescent="0.3">
      <c r="A6" s="2" t="s">
        <v>649</v>
      </c>
      <c r="B6" s="2" t="s">
        <v>1827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533</v>
      </c>
      <c r="B1" s="4" t="s">
        <v>530</v>
      </c>
      <c r="C1" s="5" t="str">
        <f>HYPERLINK("#'目錄'!A1","回首頁")</f>
        <v>回首頁</v>
      </c>
    </row>
    <row r="2" spans="1:5" ht="15.6" x14ac:dyDescent="0.3">
      <c r="A2" s="2" t="s">
        <v>1022</v>
      </c>
      <c r="B2" s="2" t="s">
        <v>4374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4379</v>
      </c>
      <c r="B3" s="2" t="s">
        <v>4380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50</v>
      </c>
      <c r="B1" s="4" t="s">
        <v>51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1622</v>
      </c>
      <c r="B4" s="2" t="s">
        <v>1623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1624</v>
      </c>
      <c r="B5" s="2" t="s">
        <v>1625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7.75" bestFit="1" customWidth="1" collapsed="1"/>
    <col min="9" max="9" width="12.75" bestFit="1" customWidth="1" collapsed="1"/>
    <col min="10" max="10" width="13.25" bestFit="1" customWidth="1" collapsed="1"/>
  </cols>
  <sheetData>
    <row r="1" spans="1:11" ht="21.6" x14ac:dyDescent="0.3">
      <c r="A1" s="4" t="s">
        <v>534</v>
      </c>
      <c r="B1" s="4" t="s">
        <v>535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  <c r="G2" s="3" t="s">
        <v>4393</v>
      </c>
      <c r="H2" s="3" t="s">
        <v>4394</v>
      </c>
      <c r="I2" s="3" t="s">
        <v>4395</v>
      </c>
      <c r="J2" s="3" t="s">
        <v>4396</v>
      </c>
      <c r="K2" t="s">
        <v>600</v>
      </c>
    </row>
    <row r="3" spans="1:11" ht="15.6" x14ac:dyDescent="0.3">
      <c r="A3" s="2" t="s">
        <v>606</v>
      </c>
      <c r="B3" s="2" t="s">
        <v>2403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536</v>
      </c>
      <c r="B1" s="4" t="s">
        <v>537</v>
      </c>
      <c r="C1" s="5" t="str">
        <f>HYPERLINK("#'目錄'!A1","回首頁")</f>
        <v>回首頁</v>
      </c>
    </row>
    <row r="2" spans="1:5" ht="15.6" x14ac:dyDescent="0.3">
      <c r="A2" s="2" t="s">
        <v>1687</v>
      </c>
      <c r="B2" s="2" t="s">
        <v>4397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4398</v>
      </c>
      <c r="B3" s="2" t="s">
        <v>4399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649</v>
      </c>
      <c r="B4" s="2" t="s">
        <v>1827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Q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625" bestFit="1" customWidth="1" collapsed="1"/>
    <col min="8" max="8" width="17.75" bestFit="1" customWidth="1" collapsed="1"/>
    <col min="9" max="9" width="16.25" bestFit="1" customWidth="1" collapsed="1"/>
    <col min="10" max="10" width="16.75" bestFit="1" customWidth="1" collapsed="1"/>
    <col min="11" max="11" width="3.625" bestFit="1" customWidth="1" collapsed="1"/>
    <col min="12" max="12" width="10.625" customWidth="1" collapsed="1"/>
    <col min="13" max="13" width="12.625" bestFit="1" customWidth="1" collapsed="1"/>
    <col min="14" max="14" width="15.5" bestFit="1" customWidth="1" collapsed="1"/>
    <col min="15" max="15" width="14.625" bestFit="1" customWidth="1" collapsed="1"/>
    <col min="16" max="16" width="19.5" bestFit="1" customWidth="1" collapsed="1"/>
  </cols>
  <sheetData>
    <row r="1" spans="1:17" ht="21.6" x14ac:dyDescent="0.3">
      <c r="A1" s="4" t="s">
        <v>538</v>
      </c>
      <c r="B1" s="4" t="s">
        <v>539</v>
      </c>
      <c r="C1" s="5" t="str">
        <f>HYPERLINK("#'目錄'!A1","回首頁")</f>
        <v>回首頁</v>
      </c>
    </row>
    <row r="2" spans="1:17" ht="15.6" x14ac:dyDescent="0.3">
      <c r="A2" s="2" t="s">
        <v>1162</v>
      </c>
      <c r="B2" s="2" t="s">
        <v>2938</v>
      </c>
      <c r="C2" s="2" t="s">
        <v>595</v>
      </c>
      <c r="D2" s="2">
        <v>1</v>
      </c>
      <c r="E2" s="2" t="s">
        <v>596</v>
      </c>
      <c r="G2" s="3" t="s">
        <v>4400</v>
      </c>
      <c r="H2" s="3" t="s">
        <v>4401</v>
      </c>
      <c r="I2" s="3" t="s">
        <v>4402</v>
      </c>
      <c r="J2" s="3" t="s">
        <v>4403</v>
      </c>
      <c r="K2" t="s">
        <v>600</v>
      </c>
      <c r="M2" s="3" t="s">
        <v>4404</v>
      </c>
      <c r="N2" s="3" t="s">
        <v>4405</v>
      </c>
      <c r="O2" s="3" t="s">
        <v>4406</v>
      </c>
      <c r="P2" s="3" t="s">
        <v>4407</v>
      </c>
      <c r="Q2" t="s">
        <v>600</v>
      </c>
    </row>
    <row r="3" spans="1:17" ht="15.6" x14ac:dyDescent="0.3">
      <c r="A3" s="2" t="s">
        <v>1164</v>
      </c>
      <c r="B3" s="2" t="s">
        <v>2939</v>
      </c>
      <c r="C3" s="2" t="s">
        <v>595</v>
      </c>
      <c r="D3" s="2">
        <v>2</v>
      </c>
      <c r="E3" s="2" t="s">
        <v>596</v>
      </c>
      <c r="G3" s="3" t="s">
        <v>4400</v>
      </c>
      <c r="H3" s="3" t="s">
        <v>4401</v>
      </c>
      <c r="I3" s="3" t="s">
        <v>4408</v>
      </c>
      <c r="J3" s="3" t="s">
        <v>4409</v>
      </c>
      <c r="K3" t="s">
        <v>600</v>
      </c>
      <c r="M3" s="3" t="s">
        <v>4404</v>
      </c>
      <c r="N3" s="3" t="s">
        <v>4405</v>
      </c>
      <c r="O3" s="3" t="s">
        <v>4406</v>
      </c>
      <c r="P3" s="3" t="s">
        <v>4407</v>
      </c>
      <c r="Q3" t="s">
        <v>600</v>
      </c>
    </row>
    <row r="4" spans="1:17" ht="15.6" x14ac:dyDescent="0.3">
      <c r="A4" s="2" t="s">
        <v>4410</v>
      </c>
      <c r="B4" s="2" t="s">
        <v>4411</v>
      </c>
      <c r="C4" s="2" t="s">
        <v>631</v>
      </c>
      <c r="D4" s="2">
        <v>16</v>
      </c>
      <c r="E4" s="2" t="s">
        <v>596</v>
      </c>
      <c r="G4" s="3" t="s">
        <v>4400</v>
      </c>
      <c r="H4" s="3" t="s">
        <v>4401</v>
      </c>
      <c r="I4" s="3" t="s">
        <v>4412</v>
      </c>
      <c r="J4" s="3" t="s">
        <v>4413</v>
      </c>
      <c r="K4" t="s">
        <v>600</v>
      </c>
    </row>
    <row r="5" spans="1:17" ht="15.6" x14ac:dyDescent="0.3">
      <c r="A5" s="2" t="s">
        <v>4414</v>
      </c>
      <c r="B5" s="2" t="s">
        <v>4415</v>
      </c>
      <c r="C5" s="2" t="s">
        <v>595</v>
      </c>
      <c r="D5" s="2">
        <v>7</v>
      </c>
      <c r="E5" s="2" t="s">
        <v>596</v>
      </c>
      <c r="G5" s="3" t="s">
        <v>4404</v>
      </c>
      <c r="H5" s="3" t="s">
        <v>4405</v>
      </c>
      <c r="I5" s="3" t="s">
        <v>4416</v>
      </c>
      <c r="J5" s="3" t="s">
        <v>4417</v>
      </c>
      <c r="K5" t="s">
        <v>600</v>
      </c>
    </row>
    <row r="6" spans="1:17" ht="15.6" x14ac:dyDescent="0.3">
      <c r="A6" s="2" t="s">
        <v>4418</v>
      </c>
      <c r="B6" s="2" t="s">
        <v>4419</v>
      </c>
      <c r="C6" s="2" t="s">
        <v>631</v>
      </c>
      <c r="D6" s="2">
        <v>2</v>
      </c>
      <c r="E6" s="2" t="s">
        <v>596</v>
      </c>
      <c r="G6" s="3" t="s">
        <v>4400</v>
      </c>
      <c r="H6" s="3" t="s">
        <v>4401</v>
      </c>
      <c r="I6" s="3" t="s">
        <v>4420</v>
      </c>
      <c r="J6" s="3" t="s">
        <v>4421</v>
      </c>
      <c r="K6" t="s">
        <v>600</v>
      </c>
    </row>
    <row r="7" spans="1:17" ht="15.6" x14ac:dyDescent="0.3">
      <c r="A7" s="2" t="s">
        <v>649</v>
      </c>
      <c r="B7" s="2" t="s">
        <v>1533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2.375" bestFit="1" customWidth="1" collapsed="1"/>
    <col min="9" max="9" width="17.625" bestFit="1" customWidth="1" collapsed="1"/>
    <col min="10" max="10" width="30.375" bestFit="1" customWidth="1" collapsed="1"/>
  </cols>
  <sheetData>
    <row r="1" spans="1:11" ht="21.6" x14ac:dyDescent="0.3">
      <c r="A1" s="4" t="s">
        <v>540</v>
      </c>
      <c r="B1" s="4" t="s">
        <v>541</v>
      </c>
      <c r="C1" s="5" t="str">
        <f>HYPERLINK("#'目錄'!A1","回首頁")</f>
        <v>回首頁</v>
      </c>
    </row>
    <row r="2" spans="1:11" ht="15.6" x14ac:dyDescent="0.3">
      <c r="A2" s="2" t="s">
        <v>1791</v>
      </c>
      <c r="B2" s="2" t="s">
        <v>4422</v>
      </c>
      <c r="C2" s="2" t="s">
        <v>595</v>
      </c>
      <c r="D2" s="2">
        <v>2</v>
      </c>
      <c r="E2" s="2" t="s">
        <v>596</v>
      </c>
      <c r="G2" s="3" t="s">
        <v>4423</v>
      </c>
      <c r="H2" s="3" t="s">
        <v>4424</v>
      </c>
      <c r="I2" s="3" t="s">
        <v>1793</v>
      </c>
      <c r="J2" s="3" t="s">
        <v>1794</v>
      </c>
      <c r="K2" t="s">
        <v>600</v>
      </c>
    </row>
    <row r="3" spans="1:11" ht="15.6" x14ac:dyDescent="0.3">
      <c r="A3" s="2" t="s">
        <v>4425</v>
      </c>
      <c r="B3" s="2" t="s">
        <v>4426</v>
      </c>
      <c r="C3" s="2" t="s">
        <v>631</v>
      </c>
      <c r="D3" s="2">
        <v>32</v>
      </c>
      <c r="E3" s="2" t="s">
        <v>596</v>
      </c>
      <c r="G3" s="3" t="s">
        <v>4423</v>
      </c>
      <c r="H3" s="3" t="s">
        <v>4424</v>
      </c>
      <c r="I3" s="3" t="s">
        <v>4427</v>
      </c>
      <c r="J3" s="3" t="s">
        <v>4426</v>
      </c>
      <c r="K3" t="s">
        <v>600</v>
      </c>
    </row>
    <row r="4" spans="1:11" ht="15.6" x14ac:dyDescent="0.3">
      <c r="A4" s="2" t="s">
        <v>4428</v>
      </c>
      <c r="B4" s="2" t="s">
        <v>4429</v>
      </c>
      <c r="C4" s="2" t="s">
        <v>631</v>
      </c>
      <c r="D4" s="2">
        <v>2</v>
      </c>
      <c r="E4" s="2" t="s">
        <v>596</v>
      </c>
      <c r="G4" s="3" t="s">
        <v>4423</v>
      </c>
      <c r="H4" s="3" t="s">
        <v>4424</v>
      </c>
      <c r="I4" s="3" t="s">
        <v>4430</v>
      </c>
      <c r="J4" s="3" t="s">
        <v>4431</v>
      </c>
      <c r="K4" t="s">
        <v>600</v>
      </c>
    </row>
    <row r="5" spans="1:11" ht="15.6" x14ac:dyDescent="0.3">
      <c r="A5" s="2" t="s">
        <v>649</v>
      </c>
      <c r="B5" s="2" t="s">
        <v>671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W6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7.25" bestFit="1" customWidth="1" collapsed="1"/>
    <col min="14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14.5" bestFit="1" customWidth="1" collapsed="1"/>
    <col min="22" max="23" width="17.75" bestFit="1" customWidth="1" collapsed="1"/>
  </cols>
  <sheetData>
    <row r="1" spans="1:23" ht="21.6" x14ac:dyDescent="0.3">
      <c r="A1" s="4" t="s">
        <v>542</v>
      </c>
      <c r="B1" s="4" t="s">
        <v>543</v>
      </c>
      <c r="C1" s="5" t="str">
        <f>HYPERLINK("#'目錄'!A1","回首頁")</f>
        <v>回首頁</v>
      </c>
    </row>
    <row r="2" spans="1:23" ht="15.6" x14ac:dyDescent="0.3">
      <c r="A2" s="2" t="s">
        <v>4432</v>
      </c>
      <c r="B2" s="2" t="s">
        <v>4433</v>
      </c>
      <c r="C2" s="2" t="s">
        <v>631</v>
      </c>
      <c r="D2" s="2">
        <v>2</v>
      </c>
      <c r="E2" s="2" t="s">
        <v>596</v>
      </c>
    </row>
    <row r="3" spans="1:23" ht="15.6" x14ac:dyDescent="0.3">
      <c r="A3" s="2" t="s">
        <v>3275</v>
      </c>
      <c r="B3" s="2" t="s">
        <v>2610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4434</v>
      </c>
      <c r="B4" s="2" t="s">
        <v>1357</v>
      </c>
      <c r="C4" s="2" t="s">
        <v>595</v>
      </c>
      <c r="D4" s="2">
        <v>8</v>
      </c>
      <c r="E4" s="2" t="s">
        <v>596</v>
      </c>
      <c r="G4" s="3" t="s">
        <v>4435</v>
      </c>
      <c r="H4" s="3" t="s">
        <v>4436</v>
      </c>
      <c r="I4" s="3" t="s">
        <v>1356</v>
      </c>
      <c r="J4" s="3" t="s">
        <v>1357</v>
      </c>
      <c r="K4" t="s">
        <v>600</v>
      </c>
      <c r="M4" s="3" t="s">
        <v>4435</v>
      </c>
      <c r="N4" s="3" t="s">
        <v>4436</v>
      </c>
      <c r="O4" s="3" t="s">
        <v>1356</v>
      </c>
      <c r="P4" s="3" t="s">
        <v>1357</v>
      </c>
      <c r="Q4" t="s">
        <v>600</v>
      </c>
      <c r="S4" s="3" t="s">
        <v>1197</v>
      </c>
      <c r="T4" s="3" t="s">
        <v>1198</v>
      </c>
      <c r="U4" s="3" t="s">
        <v>4437</v>
      </c>
      <c r="V4" s="3" t="s">
        <v>4438</v>
      </c>
      <c r="W4" t="s">
        <v>600</v>
      </c>
    </row>
    <row r="5" spans="1:23" ht="15.6" x14ac:dyDescent="0.3">
      <c r="A5" s="2" t="s">
        <v>4439</v>
      </c>
      <c r="B5" s="2" t="s">
        <v>4440</v>
      </c>
      <c r="C5" s="2" t="s">
        <v>595</v>
      </c>
      <c r="D5" s="2">
        <v>5</v>
      </c>
      <c r="E5" s="2">
        <v>3</v>
      </c>
      <c r="G5" s="3" t="s">
        <v>4435</v>
      </c>
      <c r="H5" s="3" t="s">
        <v>4436</v>
      </c>
      <c r="I5" s="3" t="s">
        <v>4441</v>
      </c>
      <c r="J5" s="3" t="s">
        <v>1991</v>
      </c>
      <c r="K5" t="s">
        <v>600</v>
      </c>
      <c r="M5" s="3" t="s">
        <v>4435</v>
      </c>
      <c r="N5" s="3" t="s">
        <v>4436</v>
      </c>
      <c r="O5" s="3" t="s">
        <v>4441</v>
      </c>
      <c r="P5" s="3" t="s">
        <v>1991</v>
      </c>
      <c r="Q5" t="s">
        <v>600</v>
      </c>
      <c r="S5" s="3" t="s">
        <v>1197</v>
      </c>
      <c r="T5" s="3" t="s">
        <v>1198</v>
      </c>
      <c r="U5" s="3" t="s">
        <v>4442</v>
      </c>
      <c r="V5" s="3" t="s">
        <v>4443</v>
      </c>
      <c r="W5" s="3" t="s">
        <v>605</v>
      </c>
    </row>
    <row r="6" spans="1:23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Q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75" bestFit="1" customWidth="1" collapsed="1"/>
    <col min="8" max="8" width="20" bestFit="1" customWidth="1" collapsed="1"/>
    <col min="9" max="11" width="17.75" bestFit="1" customWidth="1" collapsed="1"/>
    <col min="12" max="12" width="10.625" customWidth="1" collapsed="1"/>
    <col min="13" max="13" width="14.75" bestFit="1" customWidth="1" collapsed="1"/>
    <col min="14" max="14" width="20" bestFit="1" customWidth="1" collapsed="1"/>
    <col min="15" max="15" width="10.625" bestFit="1" customWidth="1" collapsed="1"/>
    <col min="16" max="17" width="17.75" bestFit="1" customWidth="1" collapsed="1"/>
  </cols>
  <sheetData>
    <row r="1" spans="1:17" ht="21.6" x14ac:dyDescent="0.3">
      <c r="A1" s="4" t="s">
        <v>544</v>
      </c>
      <c r="B1" s="4" t="s">
        <v>545</v>
      </c>
      <c r="C1" s="5" t="str">
        <f>HYPERLINK("#'目錄'!A1","回首頁")</f>
        <v>回首頁</v>
      </c>
    </row>
    <row r="2" spans="1:17" ht="15.6" x14ac:dyDescent="0.3">
      <c r="A2" s="2" t="s">
        <v>4444</v>
      </c>
      <c r="B2" s="2" t="s">
        <v>4445</v>
      </c>
      <c r="C2" s="2" t="s">
        <v>631</v>
      </c>
      <c r="D2" s="2">
        <v>1</v>
      </c>
      <c r="E2" s="2" t="s">
        <v>596</v>
      </c>
      <c r="G2" s="3" t="s">
        <v>4446</v>
      </c>
      <c r="H2" s="3" t="s">
        <v>545</v>
      </c>
      <c r="I2" s="3" t="s">
        <v>4447</v>
      </c>
      <c r="J2" s="3" t="s">
        <v>4445</v>
      </c>
      <c r="K2" t="s">
        <v>600</v>
      </c>
    </row>
    <row r="3" spans="1:17" ht="15.6" x14ac:dyDescent="0.3">
      <c r="A3" s="2" t="s">
        <v>4448</v>
      </c>
      <c r="B3" s="2" t="s">
        <v>4449</v>
      </c>
      <c r="C3" s="2" t="s">
        <v>631</v>
      </c>
      <c r="D3" s="2">
        <v>2</v>
      </c>
      <c r="E3" s="2" t="s">
        <v>596</v>
      </c>
      <c r="G3" s="3" t="s">
        <v>4446</v>
      </c>
      <c r="H3" s="3" t="s">
        <v>545</v>
      </c>
      <c r="I3" s="3" t="s">
        <v>4450</v>
      </c>
      <c r="J3" s="3" t="s">
        <v>4449</v>
      </c>
      <c r="K3" t="s">
        <v>600</v>
      </c>
    </row>
    <row r="4" spans="1:17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  <c r="G4" s="3" t="s">
        <v>4446</v>
      </c>
      <c r="H4" s="3" t="s">
        <v>545</v>
      </c>
      <c r="I4" s="3" t="s">
        <v>4451</v>
      </c>
      <c r="J4" s="3" t="s">
        <v>790</v>
      </c>
      <c r="K4" t="s">
        <v>600</v>
      </c>
    </row>
    <row r="5" spans="1:17" ht="15.6" x14ac:dyDescent="0.3">
      <c r="A5" s="2" t="s">
        <v>4452</v>
      </c>
      <c r="B5" s="2" t="s">
        <v>792</v>
      </c>
      <c r="C5" s="2" t="s">
        <v>631</v>
      </c>
      <c r="D5" s="2">
        <v>12</v>
      </c>
      <c r="E5" s="2" t="s">
        <v>596</v>
      </c>
      <c r="G5" s="3" t="s">
        <v>4446</v>
      </c>
      <c r="H5" s="3" t="s">
        <v>545</v>
      </c>
      <c r="I5" s="3" t="s">
        <v>4453</v>
      </c>
      <c r="J5" s="3" t="s">
        <v>792</v>
      </c>
      <c r="K5" t="s">
        <v>600</v>
      </c>
    </row>
    <row r="6" spans="1:17" ht="15.6" x14ac:dyDescent="0.3">
      <c r="A6" s="2" t="s">
        <v>4454</v>
      </c>
      <c r="B6" s="2" t="s">
        <v>4455</v>
      </c>
      <c r="C6" s="2" t="s">
        <v>631</v>
      </c>
      <c r="D6" s="2">
        <v>15</v>
      </c>
      <c r="E6" s="2" t="s">
        <v>596</v>
      </c>
      <c r="G6" s="3" t="s">
        <v>4446</v>
      </c>
      <c r="H6" s="3" t="s">
        <v>545</v>
      </c>
      <c r="I6" s="3" t="s">
        <v>4456</v>
      </c>
      <c r="J6" s="3" t="s">
        <v>4457</v>
      </c>
      <c r="K6" s="3" t="s">
        <v>605</v>
      </c>
      <c r="M6" s="3" t="s">
        <v>4446</v>
      </c>
      <c r="N6" s="3" t="s">
        <v>545</v>
      </c>
      <c r="O6" s="3" t="s">
        <v>4458</v>
      </c>
      <c r="P6" s="3" t="s">
        <v>4459</v>
      </c>
      <c r="Q6" s="3" t="s">
        <v>605</v>
      </c>
    </row>
    <row r="7" spans="1:17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546</v>
      </c>
      <c r="B1" s="4" t="s">
        <v>547</v>
      </c>
      <c r="C1" s="5" t="str">
        <f>HYPERLINK("#'目錄'!A1","回首頁")</f>
        <v>回首頁</v>
      </c>
    </row>
    <row r="2" spans="1:5" ht="15.6" x14ac:dyDescent="0.3">
      <c r="A2" s="2" t="s">
        <v>2113</v>
      </c>
      <c r="B2" s="2" t="s">
        <v>3959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2115</v>
      </c>
      <c r="B3" s="2" t="s">
        <v>3960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4460</v>
      </c>
      <c r="B4" s="2" t="s">
        <v>4461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4462</v>
      </c>
      <c r="B5" s="2" t="s">
        <v>4463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Q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2.5" bestFit="1" customWidth="1" collapsed="1"/>
    <col min="10" max="11" width="17.75" bestFit="1" customWidth="1" collapsed="1"/>
    <col min="12" max="12" width="10.625" customWidth="1" collapsed="1"/>
    <col min="13" max="13" width="12.37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548</v>
      </c>
      <c r="B1" s="4" t="s">
        <v>549</v>
      </c>
      <c r="C1" s="5" t="str">
        <f>HYPERLINK("#'目錄'!A1","回首頁")</f>
        <v>回首頁</v>
      </c>
    </row>
    <row r="2" spans="1:17" ht="15.6" x14ac:dyDescent="0.3">
      <c r="A2" s="2" t="s">
        <v>2005</v>
      </c>
      <c r="B2" s="2" t="s">
        <v>2006</v>
      </c>
      <c r="C2" s="2" t="s">
        <v>631</v>
      </c>
      <c r="D2" s="2">
        <v>5</v>
      </c>
      <c r="E2" s="2" t="s">
        <v>596</v>
      </c>
    </row>
    <row r="3" spans="1:17" ht="15.6" x14ac:dyDescent="0.3">
      <c r="A3" s="2" t="s">
        <v>2007</v>
      </c>
      <c r="B3" s="2" t="s">
        <v>2008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2009</v>
      </c>
      <c r="B4" s="2" t="s">
        <v>2010</v>
      </c>
      <c r="C4" s="2" t="s">
        <v>631</v>
      </c>
      <c r="D4" s="2">
        <v>2</v>
      </c>
      <c r="E4" s="2" t="s">
        <v>596</v>
      </c>
    </row>
    <row r="5" spans="1:17" ht="15.6" x14ac:dyDescent="0.3">
      <c r="A5" s="2" t="s">
        <v>4464</v>
      </c>
      <c r="B5" s="2" t="s">
        <v>4465</v>
      </c>
      <c r="C5" s="2" t="s">
        <v>631</v>
      </c>
      <c r="D5" s="2">
        <v>30</v>
      </c>
      <c r="E5" s="2" t="s">
        <v>596</v>
      </c>
    </row>
    <row r="6" spans="1:17" ht="15.6" x14ac:dyDescent="0.3">
      <c r="A6" s="2" t="s">
        <v>692</v>
      </c>
      <c r="B6" s="2" t="s">
        <v>1811</v>
      </c>
      <c r="C6" s="2" t="s">
        <v>595</v>
      </c>
      <c r="D6" s="2">
        <v>3</v>
      </c>
      <c r="E6" s="2" t="s">
        <v>596</v>
      </c>
    </row>
    <row r="7" spans="1:17" ht="15.6" x14ac:dyDescent="0.3">
      <c r="A7" s="2" t="s">
        <v>1087</v>
      </c>
      <c r="B7" s="2" t="s">
        <v>2834</v>
      </c>
      <c r="C7" s="2" t="s">
        <v>595</v>
      </c>
      <c r="D7" s="2">
        <v>3</v>
      </c>
      <c r="E7" s="2" t="s">
        <v>596</v>
      </c>
    </row>
    <row r="8" spans="1:17" ht="15.6" x14ac:dyDescent="0.3">
      <c r="A8" s="2" t="s">
        <v>1114</v>
      </c>
      <c r="B8" s="2" t="s">
        <v>1826</v>
      </c>
      <c r="C8" s="2" t="s">
        <v>631</v>
      </c>
      <c r="D8" s="2">
        <v>1</v>
      </c>
      <c r="E8" s="2" t="s">
        <v>596</v>
      </c>
      <c r="G8" s="3" t="s">
        <v>2072</v>
      </c>
      <c r="H8" s="3" t="s">
        <v>2073</v>
      </c>
      <c r="I8" s="3" t="s">
        <v>1118</v>
      </c>
      <c r="J8" s="3" t="s">
        <v>1119</v>
      </c>
      <c r="K8" s="3" t="s">
        <v>605</v>
      </c>
      <c r="M8" s="3" t="s">
        <v>2074</v>
      </c>
      <c r="N8" s="3" t="s">
        <v>2075</v>
      </c>
      <c r="O8" s="3" t="s">
        <v>1118</v>
      </c>
      <c r="P8" s="3" t="s">
        <v>1119</v>
      </c>
      <c r="Q8" s="3" t="s">
        <v>605</v>
      </c>
    </row>
    <row r="9" spans="1:17" ht="15.6" x14ac:dyDescent="0.3">
      <c r="A9" s="2" t="s">
        <v>2055</v>
      </c>
      <c r="B9" s="2" t="s">
        <v>2056</v>
      </c>
      <c r="C9" s="2" t="s">
        <v>631</v>
      </c>
      <c r="D9" s="2">
        <v>8</v>
      </c>
      <c r="E9" s="2" t="s">
        <v>596</v>
      </c>
    </row>
    <row r="10" spans="1:17" ht="15.6" x14ac:dyDescent="0.3">
      <c r="A10" s="2" t="s">
        <v>2057</v>
      </c>
      <c r="B10" s="2" t="s">
        <v>2058</v>
      </c>
      <c r="C10" s="2" t="s">
        <v>631</v>
      </c>
      <c r="D10" s="2">
        <v>5</v>
      </c>
      <c r="E10" s="2" t="s">
        <v>596</v>
      </c>
      <c r="G10" s="3" t="s">
        <v>2074</v>
      </c>
      <c r="H10" s="3" t="s">
        <v>2075</v>
      </c>
      <c r="I10" s="3" t="s">
        <v>4466</v>
      </c>
      <c r="J10" s="3" t="s">
        <v>4467</v>
      </c>
      <c r="K10" t="s">
        <v>600</v>
      </c>
    </row>
    <row r="11" spans="1:17" ht="15.6" x14ac:dyDescent="0.3">
      <c r="A11" s="2" t="s">
        <v>649</v>
      </c>
      <c r="B11" s="2" t="s">
        <v>1827</v>
      </c>
      <c r="C11" s="2" t="s">
        <v>595</v>
      </c>
      <c r="D11" s="2">
        <v>7</v>
      </c>
      <c r="E11" s="2" t="s">
        <v>596</v>
      </c>
    </row>
    <row r="12" spans="1:17" ht="15.6" x14ac:dyDescent="0.3">
      <c r="A12" s="2" t="s">
        <v>4468</v>
      </c>
      <c r="B12" s="2" t="s">
        <v>2056</v>
      </c>
      <c r="C12" s="2" t="s">
        <v>631</v>
      </c>
      <c r="D12" s="2">
        <v>8</v>
      </c>
      <c r="E12" s="2" t="s">
        <v>596</v>
      </c>
    </row>
    <row r="13" spans="1:17" ht="15.6" x14ac:dyDescent="0.3">
      <c r="A13" s="2" t="s">
        <v>4469</v>
      </c>
      <c r="B13" s="2" t="s">
        <v>2058</v>
      </c>
      <c r="C13" s="2" t="s">
        <v>631</v>
      </c>
      <c r="D13" s="2">
        <v>5</v>
      </c>
      <c r="E13" s="2" t="s">
        <v>596</v>
      </c>
    </row>
    <row r="14" spans="1:17" ht="15.6" x14ac:dyDescent="0.3">
      <c r="A14" s="2" t="s">
        <v>4266</v>
      </c>
      <c r="B14" s="2" t="s">
        <v>4267</v>
      </c>
      <c r="C14" s="2" t="s">
        <v>631</v>
      </c>
      <c r="D14" s="2">
        <v>40</v>
      </c>
      <c r="E14" s="2" t="s">
        <v>596</v>
      </c>
    </row>
    <row r="15" spans="1:17" ht="15.6" x14ac:dyDescent="0.3">
      <c r="A15" s="2" t="s">
        <v>4268</v>
      </c>
      <c r="B15" s="2" t="s">
        <v>4269</v>
      </c>
      <c r="C15" s="2" t="s">
        <v>631</v>
      </c>
      <c r="D15" s="2">
        <v>30</v>
      </c>
      <c r="E15" s="2" t="s">
        <v>596</v>
      </c>
    </row>
    <row r="16" spans="1:17" ht="15.6" x14ac:dyDescent="0.3">
      <c r="A16" s="2" t="s">
        <v>4270</v>
      </c>
      <c r="B16" s="2" t="s">
        <v>4271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4045</v>
      </c>
      <c r="B17" s="2" t="s">
        <v>4272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4470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550</v>
      </c>
      <c r="B1" s="4" t="s">
        <v>551</v>
      </c>
      <c r="C1" s="5" t="str">
        <f>HYPERLINK("#'目錄'!A1","回首頁")</f>
        <v>回首頁</v>
      </c>
    </row>
    <row r="2" spans="1:5" ht="15.6" x14ac:dyDescent="0.3">
      <c r="A2" s="2" t="s">
        <v>959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2451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2439</v>
      </c>
      <c r="B4" s="2" t="s">
        <v>2440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2448</v>
      </c>
      <c r="B5" s="2" t="s">
        <v>2449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552</v>
      </c>
      <c r="B1" s="4" t="s">
        <v>553</v>
      </c>
      <c r="C1" s="5" t="str">
        <f>HYPERLINK("#'目錄'!A1","回首頁")</f>
        <v>回首頁</v>
      </c>
    </row>
    <row r="2" spans="1:5" ht="15.6" x14ac:dyDescent="0.3">
      <c r="A2" s="2" t="s">
        <v>2117</v>
      </c>
      <c r="B2" s="2" t="s">
        <v>4471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2121</v>
      </c>
      <c r="B3" s="2" t="s">
        <v>4472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4473</v>
      </c>
      <c r="B4" s="2" t="s">
        <v>4474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4475</v>
      </c>
      <c r="B5" s="2" t="s">
        <v>4476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4462</v>
      </c>
      <c r="B6" s="2" t="s">
        <v>4477</v>
      </c>
      <c r="C6" s="2" t="s">
        <v>631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</v>
      </c>
      <c r="B1" s="4" t="s">
        <v>53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1626</v>
      </c>
      <c r="B4" s="2" t="s">
        <v>1627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721</v>
      </c>
      <c r="B5" s="2" t="s">
        <v>722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1628</v>
      </c>
      <c r="B7" s="2" t="s">
        <v>1629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1630</v>
      </c>
      <c r="B8" s="2" t="s">
        <v>1631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1632</v>
      </c>
      <c r="B9" s="2" t="s">
        <v>1633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1634</v>
      </c>
      <c r="B10" s="2" t="s">
        <v>1635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1636</v>
      </c>
      <c r="B11" s="2" t="s">
        <v>1637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709</v>
      </c>
      <c r="B12" s="2" t="s">
        <v>710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712</v>
      </c>
      <c r="B13" s="2" t="s">
        <v>713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724</v>
      </c>
      <c r="B14" s="2" t="s">
        <v>725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1252</v>
      </c>
      <c r="B15" s="2" t="s">
        <v>1253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1638</v>
      </c>
      <c r="B16" s="2" t="s">
        <v>1639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554</v>
      </c>
      <c r="B1" s="4" t="s">
        <v>555</v>
      </c>
      <c r="C1" s="5" t="str">
        <f>HYPERLINK("#'目錄'!A1","回首頁")</f>
        <v>回首頁</v>
      </c>
    </row>
    <row r="2" spans="1:5" ht="15.6" x14ac:dyDescent="0.3">
      <c r="A2" s="2" t="s">
        <v>1378</v>
      </c>
      <c r="B2" s="2" t="s">
        <v>3831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3825</v>
      </c>
      <c r="B3" s="2" t="s">
        <v>3832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2434</v>
      </c>
      <c r="B4" s="2" t="s">
        <v>2983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4273</v>
      </c>
      <c r="B5" s="2" t="s">
        <v>4478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649</v>
      </c>
      <c r="B6" s="2" t="s">
        <v>4479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E11"/>
  <sheetViews>
    <sheetView workbookViewId="0"/>
  </sheetViews>
  <sheetFormatPr defaultRowHeight="15" x14ac:dyDescent="0.3"/>
  <cols>
    <col min="1" max="1" width="19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556</v>
      </c>
      <c r="B1" s="4" t="s">
        <v>557</v>
      </c>
      <c r="C1" s="5" t="str">
        <f>HYPERLINK("#'目錄'!A1","回首頁")</f>
        <v>回首頁</v>
      </c>
    </row>
    <row r="2" spans="1:5" ht="15.6" x14ac:dyDescent="0.3">
      <c r="A2" s="2" t="s">
        <v>4480</v>
      </c>
      <c r="B2" s="2" t="s">
        <v>4481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4482</v>
      </c>
      <c r="B3" s="2" t="s">
        <v>4481</v>
      </c>
      <c r="C3" s="2" t="s">
        <v>631</v>
      </c>
      <c r="D3" s="2">
        <v>2</v>
      </c>
      <c r="E3" s="2" t="s">
        <v>596</v>
      </c>
    </row>
    <row r="4" spans="1:5" ht="15.6" x14ac:dyDescent="0.3">
      <c r="A4" s="2" t="s">
        <v>4483</v>
      </c>
      <c r="B4" s="2" t="s">
        <v>4484</v>
      </c>
      <c r="C4" s="2" t="s">
        <v>631</v>
      </c>
      <c r="D4" s="2">
        <v>2</v>
      </c>
      <c r="E4" s="2" t="s">
        <v>596</v>
      </c>
    </row>
    <row r="5" spans="1:5" ht="15.6" x14ac:dyDescent="0.3">
      <c r="A5" s="2" t="s">
        <v>4485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4486</v>
      </c>
      <c r="B6" s="2" t="s">
        <v>1131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4487</v>
      </c>
      <c r="B7" s="2" t="s">
        <v>1133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4488</v>
      </c>
      <c r="B8" s="2" t="s">
        <v>2611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4489</v>
      </c>
      <c r="B9" s="2" t="s">
        <v>2612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4490</v>
      </c>
      <c r="B10" s="2" t="s">
        <v>1167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4491</v>
      </c>
      <c r="B11" s="2" t="s">
        <v>4492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25" bestFit="1" customWidth="1" collapsed="1"/>
    <col min="8" max="8" width="17.75" bestFit="1" customWidth="1" collapsed="1"/>
    <col min="9" max="9" width="18.875" bestFit="1" customWidth="1" collapsed="1"/>
    <col min="10" max="10" width="15.5" bestFit="1" customWidth="1" collapsed="1"/>
  </cols>
  <sheetData>
    <row r="1" spans="1:11" ht="21.6" x14ac:dyDescent="0.3">
      <c r="A1" s="4" t="s">
        <v>558</v>
      </c>
      <c r="B1" s="4" t="s">
        <v>559</v>
      </c>
      <c r="C1" s="5" t="str">
        <f>HYPERLINK("#'目錄'!A1","回首頁")</f>
        <v>回首頁</v>
      </c>
    </row>
    <row r="2" spans="1:11" ht="15.6" x14ac:dyDescent="0.3">
      <c r="A2" s="2" t="s">
        <v>4493</v>
      </c>
      <c r="B2" s="2" t="s">
        <v>4494</v>
      </c>
      <c r="C2" s="2" t="s">
        <v>595</v>
      </c>
      <c r="D2" s="2">
        <v>6</v>
      </c>
      <c r="E2" s="2" t="s">
        <v>596</v>
      </c>
      <c r="G2" s="3" t="s">
        <v>4495</v>
      </c>
      <c r="H2" s="3" t="s">
        <v>4496</v>
      </c>
      <c r="I2" s="3" t="s">
        <v>966</v>
      </c>
      <c r="J2" s="3" t="s">
        <v>4497</v>
      </c>
      <c r="K2" t="s">
        <v>600</v>
      </c>
    </row>
    <row r="3" spans="1:11" ht="15.6" x14ac:dyDescent="0.3">
      <c r="A3" s="2" t="s">
        <v>4498</v>
      </c>
      <c r="B3" s="2" t="s">
        <v>4499</v>
      </c>
      <c r="C3" s="2" t="s">
        <v>631</v>
      </c>
      <c r="D3" s="2">
        <v>30</v>
      </c>
      <c r="E3" s="2" t="s">
        <v>596</v>
      </c>
      <c r="G3" s="3" t="s">
        <v>4495</v>
      </c>
      <c r="H3" s="3" t="s">
        <v>4496</v>
      </c>
      <c r="I3" s="3" t="s">
        <v>4500</v>
      </c>
      <c r="J3" s="3" t="s">
        <v>4501</v>
      </c>
      <c r="K3" t="s">
        <v>600</v>
      </c>
    </row>
    <row r="4" spans="1:11" ht="15.6" x14ac:dyDescent="0.3">
      <c r="A4" s="2" t="s">
        <v>4502</v>
      </c>
      <c r="B4" s="2" t="s">
        <v>4503</v>
      </c>
      <c r="C4" s="2" t="s">
        <v>631</v>
      </c>
      <c r="D4" s="2">
        <v>1</v>
      </c>
      <c r="E4" s="2" t="s">
        <v>596</v>
      </c>
      <c r="G4" s="3" t="s">
        <v>4495</v>
      </c>
      <c r="H4" s="3" t="s">
        <v>4496</v>
      </c>
      <c r="I4" s="3" t="s">
        <v>4504</v>
      </c>
      <c r="J4" s="3" t="s">
        <v>4503</v>
      </c>
      <c r="K4" t="s">
        <v>600</v>
      </c>
    </row>
    <row r="5" spans="1:11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5" bestFit="1" customWidth="1" collapsed="1"/>
    <col min="8" max="8" width="24.625" bestFit="1" customWidth="1" collapsed="1"/>
    <col min="9" max="9" width="19.375" bestFit="1" customWidth="1" collapsed="1"/>
    <col min="10" max="10" width="17.75" bestFit="1" customWidth="1" collapsed="1"/>
  </cols>
  <sheetData>
    <row r="1" spans="1:11" ht="43.2" x14ac:dyDescent="0.3">
      <c r="A1" s="4" t="s">
        <v>560</v>
      </c>
      <c r="B1" s="4" t="s">
        <v>561</v>
      </c>
      <c r="C1" s="5" t="str">
        <f>HYPERLINK("#'目錄'!A1","回首頁")</f>
        <v>回首頁</v>
      </c>
    </row>
    <row r="2" spans="1:11" ht="15.6" x14ac:dyDescent="0.3">
      <c r="A2" s="2" t="s">
        <v>2390</v>
      </c>
      <c r="B2" s="2" t="s">
        <v>4505</v>
      </c>
      <c r="C2" s="2" t="s">
        <v>631</v>
      </c>
      <c r="D2" s="2">
        <v>1</v>
      </c>
      <c r="E2" s="2" t="s">
        <v>596</v>
      </c>
      <c r="G2" s="3" t="s">
        <v>4506</v>
      </c>
      <c r="H2" s="3" t="s">
        <v>4507</v>
      </c>
      <c r="I2" s="3" t="s">
        <v>4508</v>
      </c>
      <c r="J2" s="3" t="s">
        <v>2391</v>
      </c>
      <c r="K2" t="s">
        <v>600</v>
      </c>
    </row>
    <row r="3" spans="1:11" ht="15.6" x14ac:dyDescent="0.3">
      <c r="A3" s="2" t="s">
        <v>2392</v>
      </c>
      <c r="B3" s="2" t="s">
        <v>4509</v>
      </c>
      <c r="C3" s="2" t="s">
        <v>595</v>
      </c>
      <c r="D3" s="2">
        <v>4</v>
      </c>
      <c r="E3" s="2" t="s">
        <v>596</v>
      </c>
      <c r="G3" s="3" t="s">
        <v>4506</v>
      </c>
      <c r="H3" s="3" t="s">
        <v>4507</v>
      </c>
      <c r="I3" s="3" t="s">
        <v>4510</v>
      </c>
      <c r="J3" s="3" t="s">
        <v>4511</v>
      </c>
      <c r="K3" t="s">
        <v>600</v>
      </c>
    </row>
    <row r="4" spans="1:11" ht="15.6" x14ac:dyDescent="0.3">
      <c r="A4" s="2" t="s">
        <v>4512</v>
      </c>
      <c r="B4" s="2" t="s">
        <v>4513</v>
      </c>
      <c r="C4" s="2" t="s">
        <v>631</v>
      </c>
      <c r="D4" s="2">
        <v>52</v>
      </c>
      <c r="E4" s="2" t="s">
        <v>596</v>
      </c>
      <c r="G4" s="3" t="s">
        <v>4506</v>
      </c>
      <c r="H4" s="3" t="s">
        <v>4507</v>
      </c>
      <c r="I4" s="3" t="s">
        <v>4514</v>
      </c>
      <c r="J4" s="3" t="s">
        <v>4513</v>
      </c>
      <c r="K4" t="s">
        <v>600</v>
      </c>
    </row>
    <row r="5" spans="1:11" ht="15.6" x14ac:dyDescent="0.3">
      <c r="A5" s="2" t="s">
        <v>649</v>
      </c>
      <c r="B5" s="2" t="s">
        <v>1827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</cols>
  <sheetData>
    <row r="1" spans="1:11" ht="21.6" x14ac:dyDescent="0.3">
      <c r="A1" s="4" t="s">
        <v>562</v>
      </c>
      <c r="B1" s="4" t="s">
        <v>563</v>
      </c>
      <c r="C1" s="5" t="str">
        <f>HYPERLINK("#'目錄'!A1","回首頁")</f>
        <v>回首頁</v>
      </c>
    </row>
    <row r="2" spans="1:11" ht="15.6" x14ac:dyDescent="0.3">
      <c r="A2" s="2" t="s">
        <v>4434</v>
      </c>
      <c r="B2" s="2" t="s">
        <v>1357</v>
      </c>
      <c r="C2" s="2" t="s">
        <v>595</v>
      </c>
      <c r="D2" s="2">
        <v>8</v>
      </c>
      <c r="E2" s="2">
        <v>0</v>
      </c>
      <c r="G2" s="3" t="s">
        <v>4435</v>
      </c>
      <c r="H2" s="3" t="s">
        <v>4436</v>
      </c>
      <c r="I2" s="3" t="s">
        <v>1356</v>
      </c>
      <c r="J2" s="3" t="s">
        <v>1357</v>
      </c>
      <c r="K2" t="s">
        <v>600</v>
      </c>
    </row>
    <row r="3" spans="1:11" ht="15.6" x14ac:dyDescent="0.3">
      <c r="A3" s="2" t="s">
        <v>4439</v>
      </c>
      <c r="B3" s="2" t="s">
        <v>4440</v>
      </c>
      <c r="C3" s="2" t="s">
        <v>595</v>
      </c>
      <c r="D3" s="2">
        <v>5</v>
      </c>
      <c r="E3" s="2">
        <v>3</v>
      </c>
      <c r="G3" s="3" t="s">
        <v>4435</v>
      </c>
      <c r="H3" s="3" t="s">
        <v>4436</v>
      </c>
      <c r="I3" s="3" t="s">
        <v>4441</v>
      </c>
      <c r="J3" s="3" t="s">
        <v>1991</v>
      </c>
      <c r="K3" t="s">
        <v>600</v>
      </c>
    </row>
    <row r="4" spans="1:11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>
        <v>0</v>
      </c>
    </row>
  </sheetData>
  <phoneticPr fontId="5" type="noConversion"/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564</v>
      </c>
      <c r="B1" s="4" t="s">
        <v>565</v>
      </c>
      <c r="C1" s="5" t="str">
        <f>HYPERLINK("#'目錄'!A1","回首頁")</f>
        <v>回首頁</v>
      </c>
    </row>
    <row r="2" spans="1:5" ht="15.6" x14ac:dyDescent="0.3">
      <c r="A2" s="2" t="s">
        <v>4493</v>
      </c>
      <c r="B2" s="2" t="s">
        <v>4515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4516</v>
      </c>
      <c r="B3" s="2" t="s">
        <v>4517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N6"/>
  <sheetViews>
    <sheetView workbookViewId="0">
      <selection activeCell="G15" sqref="G15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5.5" bestFit="1" customWidth="1" collapsed="1"/>
    <col min="9" max="9" width="19.5" bestFit="1" customWidth="1" collapsed="1"/>
    <col min="11" max="11" width="14" bestFit="1" customWidth="1"/>
    <col min="12" max="12" width="14.625" bestFit="1" customWidth="1"/>
    <col min="13" max="13" width="19.75" bestFit="1" customWidth="1"/>
    <col min="14" max="14" width="11.875" bestFit="1" customWidth="1"/>
  </cols>
  <sheetData>
    <row r="1" spans="1:14" ht="21.6" x14ac:dyDescent="0.3">
      <c r="A1" s="4" t="s">
        <v>566</v>
      </c>
      <c r="B1" s="4" t="s">
        <v>567</v>
      </c>
      <c r="C1" s="5" t="str">
        <f>HYPERLINK("#'目錄'!A1","回首頁")</f>
        <v>回首頁</v>
      </c>
    </row>
    <row r="2" spans="1:14" ht="16.2" x14ac:dyDescent="0.3">
      <c r="A2" s="2" t="s">
        <v>2760</v>
      </c>
      <c r="B2" s="2" t="s">
        <v>2761</v>
      </c>
      <c r="C2" s="2" t="s">
        <v>631</v>
      </c>
      <c r="D2" s="2">
        <v>6</v>
      </c>
      <c r="E2" s="2" t="s">
        <v>596</v>
      </c>
      <c r="G2" s="6" t="s">
        <v>4687</v>
      </c>
      <c r="H2" s="6" t="s">
        <v>4682</v>
      </c>
      <c r="I2" s="6" t="s">
        <v>4683</v>
      </c>
    </row>
    <row r="3" spans="1:14" ht="16.2" x14ac:dyDescent="0.3">
      <c r="A3" s="2" t="s">
        <v>4518</v>
      </c>
      <c r="B3" s="2" t="s">
        <v>4519</v>
      </c>
      <c r="C3" s="2" t="s">
        <v>631</v>
      </c>
      <c r="D3" s="2">
        <v>3</v>
      </c>
      <c r="E3" s="2" t="s">
        <v>596</v>
      </c>
      <c r="G3" s="6" t="s">
        <v>4687</v>
      </c>
      <c r="H3" s="6" t="s">
        <v>4684</v>
      </c>
      <c r="I3" s="6" t="s">
        <v>4654</v>
      </c>
    </row>
    <row r="4" spans="1:14" ht="16.2" x14ac:dyDescent="0.3">
      <c r="A4" s="2" t="s">
        <v>3889</v>
      </c>
      <c r="B4" s="2" t="s">
        <v>4287</v>
      </c>
      <c r="C4" s="2" t="s">
        <v>631</v>
      </c>
      <c r="D4" s="2">
        <v>12</v>
      </c>
      <c r="E4" s="2" t="s">
        <v>596</v>
      </c>
      <c r="G4" s="6" t="s">
        <v>4687</v>
      </c>
      <c r="H4" s="6" t="s">
        <v>4685</v>
      </c>
      <c r="I4" s="6" t="s">
        <v>4686</v>
      </c>
      <c r="J4" t="s">
        <v>600</v>
      </c>
      <c r="K4" s="3" t="s">
        <v>4520</v>
      </c>
      <c r="L4" s="3" t="s">
        <v>53</v>
      </c>
      <c r="M4" s="3" t="s">
        <v>4521</v>
      </c>
      <c r="N4" s="3" t="s">
        <v>4522</v>
      </c>
    </row>
    <row r="5" spans="1:14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  <row r="6" spans="1:14" ht="15.6" x14ac:dyDescent="0.3">
      <c r="A6" s="2" t="s">
        <v>4523</v>
      </c>
      <c r="B6" s="2" t="s">
        <v>4524</v>
      </c>
      <c r="C6" s="2" t="s">
        <v>631</v>
      </c>
      <c r="D6" s="2">
        <v>2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5" bestFit="1" customWidth="1" collapsed="1"/>
    <col min="8" max="8" width="15.5" bestFit="1" customWidth="1" collapsed="1"/>
    <col min="9" max="9" width="23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568</v>
      </c>
      <c r="B1" s="4" t="s">
        <v>569</v>
      </c>
      <c r="C1" s="5" t="str">
        <f>HYPERLINK("#'目錄'!A1","回首頁")</f>
        <v>回首頁</v>
      </c>
    </row>
    <row r="2" spans="1:11" ht="15.6" x14ac:dyDescent="0.3">
      <c r="A2" s="2" t="s">
        <v>2608</v>
      </c>
      <c r="B2" s="2" t="s">
        <v>4525</v>
      </c>
      <c r="C2" s="2" t="s">
        <v>595</v>
      </c>
      <c r="D2" s="2">
        <v>4</v>
      </c>
      <c r="E2" s="2" t="s">
        <v>596</v>
      </c>
      <c r="G2" s="3" t="s">
        <v>4526</v>
      </c>
      <c r="H2" s="3" t="s">
        <v>4527</v>
      </c>
      <c r="I2" s="3" t="s">
        <v>4528</v>
      </c>
      <c r="J2" s="3" t="s">
        <v>4529</v>
      </c>
      <c r="K2" t="s">
        <v>600</v>
      </c>
    </row>
    <row r="3" spans="1:11" ht="15.6" x14ac:dyDescent="0.3">
      <c r="A3" s="2" t="s">
        <v>4530</v>
      </c>
      <c r="B3" s="2" t="s">
        <v>4531</v>
      </c>
      <c r="C3" s="2" t="s">
        <v>631</v>
      </c>
      <c r="D3" s="2">
        <v>30</v>
      </c>
      <c r="E3" s="2" t="s">
        <v>596</v>
      </c>
      <c r="G3" s="3" t="s">
        <v>4526</v>
      </c>
      <c r="H3" s="3" t="s">
        <v>4527</v>
      </c>
      <c r="I3" s="3" t="s">
        <v>4532</v>
      </c>
      <c r="J3" s="3" t="s">
        <v>4531</v>
      </c>
      <c r="K3" t="s">
        <v>600</v>
      </c>
    </row>
    <row r="4" spans="1:11" ht="15.6" x14ac:dyDescent="0.3">
      <c r="A4" s="2" t="s">
        <v>4533</v>
      </c>
      <c r="B4" s="2" t="s">
        <v>4534</v>
      </c>
      <c r="C4" s="2" t="s">
        <v>631</v>
      </c>
      <c r="D4" s="2">
        <v>1</v>
      </c>
      <c r="E4" s="2" t="s">
        <v>596</v>
      </c>
      <c r="G4" s="3" t="s">
        <v>4526</v>
      </c>
      <c r="H4" s="3" t="s">
        <v>4527</v>
      </c>
      <c r="I4" s="3" t="s">
        <v>4535</v>
      </c>
      <c r="J4" s="3" t="s">
        <v>4536</v>
      </c>
      <c r="K4" s="3" t="s">
        <v>605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570</v>
      </c>
      <c r="B1" s="4" t="s">
        <v>571</v>
      </c>
      <c r="C1" s="5" t="str">
        <f>HYPERLINK("#'目錄'!A1","回首頁")</f>
        <v>回首頁</v>
      </c>
    </row>
    <row r="2" spans="1:5" ht="15.6" x14ac:dyDescent="0.3">
      <c r="A2" s="2" t="s">
        <v>2489</v>
      </c>
      <c r="B2" s="2" t="s">
        <v>2490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2491</v>
      </c>
      <c r="B3" s="2" t="s">
        <v>4537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2492</v>
      </c>
      <c r="B4" s="2" t="s">
        <v>2440</v>
      </c>
      <c r="C4" s="2" t="s">
        <v>631</v>
      </c>
      <c r="D4" s="2">
        <v>3</v>
      </c>
      <c r="E4" s="2" t="s">
        <v>596</v>
      </c>
    </row>
    <row r="5" spans="1:5" ht="15.6" x14ac:dyDescent="0.3">
      <c r="A5" s="2" t="s">
        <v>2424</v>
      </c>
      <c r="B5" s="2" t="s">
        <v>4538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2420</v>
      </c>
      <c r="B6" s="2" t="s">
        <v>4539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2416</v>
      </c>
      <c r="B7" s="2" t="s">
        <v>4540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AU1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875" bestFit="1" customWidth="1" collapsed="1"/>
    <col min="8" max="8" width="17.75" bestFit="1" customWidth="1" collapsed="1"/>
    <col min="9" max="9" width="24.87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2.875" bestFit="1" customWidth="1" collapsed="1"/>
    <col min="14" max="14" width="17.75" bestFit="1" customWidth="1" collapsed="1"/>
    <col min="15" max="15" width="19.2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21.25" bestFit="1" customWidth="1" collapsed="1"/>
    <col min="22" max="22" width="22.375" bestFit="1" customWidth="1" collapsed="1"/>
    <col min="23" max="23" width="17.75" bestFit="1" customWidth="1" collapsed="1"/>
    <col min="24" max="24" width="10.625" customWidth="1" collapsed="1"/>
    <col min="25" max="25" width="12.875" bestFit="1" customWidth="1" collapsed="1"/>
    <col min="26" max="26" width="17.75" bestFit="1" customWidth="1" collapsed="1"/>
    <col min="27" max="27" width="20.375" bestFit="1" customWidth="1" collapsed="1"/>
    <col min="28" max="29" width="17.75" bestFit="1" customWidth="1" collapsed="1"/>
    <col min="30" max="30" width="10.625" customWidth="1" collapsed="1"/>
    <col min="31" max="31" width="12.875" bestFit="1" customWidth="1" collapsed="1"/>
    <col min="32" max="32" width="17.75" bestFit="1" customWidth="1" collapsed="1"/>
    <col min="33" max="33" width="19.875" bestFit="1" customWidth="1" collapsed="1"/>
    <col min="34" max="35" width="17.75" bestFit="1" customWidth="1" collapsed="1"/>
    <col min="36" max="36" width="10.625" customWidth="1" collapsed="1"/>
    <col min="37" max="37" width="12.875" bestFit="1" customWidth="1" collapsed="1"/>
    <col min="38" max="38" width="17.75" bestFit="1" customWidth="1" collapsed="1"/>
    <col min="39" max="39" width="29" bestFit="1" customWidth="1" collapsed="1"/>
    <col min="40" max="40" width="20" bestFit="1" customWidth="1" collapsed="1"/>
    <col min="41" max="41" width="17.75" bestFit="1" customWidth="1" collapsed="1"/>
    <col min="42" max="42" width="10.625" customWidth="1" collapsed="1"/>
    <col min="43" max="43" width="12.875" bestFit="1" customWidth="1" collapsed="1"/>
    <col min="44" max="44" width="17.75" bestFit="1" customWidth="1" collapsed="1"/>
    <col min="45" max="45" width="21.625" bestFit="1" customWidth="1" collapsed="1"/>
    <col min="46" max="46" width="20" bestFit="1" customWidth="1" collapsed="1"/>
    <col min="47" max="47" width="17.75" bestFit="1" customWidth="1" collapsed="1"/>
  </cols>
  <sheetData>
    <row r="1" spans="1:47" ht="21.6" x14ac:dyDescent="0.3">
      <c r="A1" s="4" t="s">
        <v>572</v>
      </c>
      <c r="B1" s="4" t="s">
        <v>573</v>
      </c>
      <c r="C1" s="5" t="str">
        <f>HYPERLINK("#'目錄'!A1","回首頁")</f>
        <v>回首頁</v>
      </c>
    </row>
    <row r="2" spans="1:47" ht="15.6" x14ac:dyDescent="0.3">
      <c r="A2" s="2" t="s">
        <v>4432</v>
      </c>
      <c r="B2" s="2" t="s">
        <v>4541</v>
      </c>
      <c r="C2" s="2" t="s">
        <v>631</v>
      </c>
      <c r="D2" s="2">
        <v>2</v>
      </c>
      <c r="E2" s="2" t="s">
        <v>596</v>
      </c>
      <c r="G2" s="3" t="s">
        <v>1197</v>
      </c>
      <c r="H2" s="3" t="s">
        <v>1198</v>
      </c>
      <c r="I2" s="3" t="s">
        <v>1195</v>
      </c>
      <c r="J2" s="3" t="s">
        <v>1196</v>
      </c>
      <c r="K2" t="s">
        <v>600</v>
      </c>
      <c r="M2" s="3" t="s">
        <v>1197</v>
      </c>
      <c r="N2" s="3" t="s">
        <v>1198</v>
      </c>
      <c r="O2" s="3" t="s">
        <v>4542</v>
      </c>
      <c r="P2" s="3" t="s">
        <v>4543</v>
      </c>
      <c r="Q2" s="3" t="s">
        <v>605</v>
      </c>
      <c r="S2" s="3" t="s">
        <v>1197</v>
      </c>
      <c r="T2" s="3" t="s">
        <v>1198</v>
      </c>
      <c r="U2" s="3" t="s">
        <v>4544</v>
      </c>
      <c r="V2" s="3" t="s">
        <v>4545</v>
      </c>
      <c r="W2" s="3" t="s">
        <v>605</v>
      </c>
      <c r="Y2" s="3" t="s">
        <v>1197</v>
      </c>
      <c r="Z2" s="3" t="s">
        <v>1198</v>
      </c>
      <c r="AA2" s="3" t="s">
        <v>4442</v>
      </c>
      <c r="AB2" s="3" t="s">
        <v>4443</v>
      </c>
      <c r="AC2" s="3" t="s">
        <v>605</v>
      </c>
      <c r="AE2" s="3" t="s">
        <v>1197</v>
      </c>
      <c r="AF2" s="3" t="s">
        <v>1198</v>
      </c>
      <c r="AG2" s="3" t="s">
        <v>4546</v>
      </c>
      <c r="AH2" s="3" t="s">
        <v>4547</v>
      </c>
      <c r="AI2" s="3" t="s">
        <v>605</v>
      </c>
      <c r="AK2" s="3" t="s">
        <v>1197</v>
      </c>
      <c r="AL2" s="3" t="s">
        <v>1198</v>
      </c>
      <c r="AM2" s="3" t="s">
        <v>4548</v>
      </c>
      <c r="AN2" s="3" t="s">
        <v>4549</v>
      </c>
      <c r="AO2" s="3" t="s">
        <v>605</v>
      </c>
    </row>
    <row r="3" spans="1:47" ht="15.6" x14ac:dyDescent="0.3">
      <c r="A3" s="2" t="s">
        <v>4550</v>
      </c>
      <c r="B3" s="2" t="s">
        <v>4551</v>
      </c>
      <c r="C3" s="2" t="s">
        <v>631</v>
      </c>
      <c r="D3" s="2">
        <v>30</v>
      </c>
      <c r="E3" s="2" t="s">
        <v>596</v>
      </c>
      <c r="G3" s="3" t="s">
        <v>1197</v>
      </c>
      <c r="H3" s="3" t="s">
        <v>1198</v>
      </c>
      <c r="I3" s="3" t="s">
        <v>4552</v>
      </c>
      <c r="J3" s="3" t="s">
        <v>4553</v>
      </c>
      <c r="K3" t="s">
        <v>600</v>
      </c>
    </row>
    <row r="4" spans="1:47" ht="15.6" x14ac:dyDescent="0.3">
      <c r="A4" s="2" t="s">
        <v>1201</v>
      </c>
      <c r="B4" s="2" t="s">
        <v>2797</v>
      </c>
      <c r="C4" s="2" t="s">
        <v>595</v>
      </c>
      <c r="D4" s="2">
        <v>1</v>
      </c>
      <c r="E4" s="2" t="s">
        <v>596</v>
      </c>
      <c r="G4" s="3" t="s">
        <v>1197</v>
      </c>
      <c r="H4" s="3" t="s">
        <v>1198</v>
      </c>
      <c r="I4" s="3" t="s">
        <v>4544</v>
      </c>
      <c r="J4" s="3" t="s">
        <v>4545</v>
      </c>
      <c r="K4" s="3" t="s">
        <v>605</v>
      </c>
      <c r="M4" s="3" t="s">
        <v>1197</v>
      </c>
      <c r="N4" s="3" t="s">
        <v>1198</v>
      </c>
      <c r="O4" s="3" t="s">
        <v>4442</v>
      </c>
      <c r="P4" s="3" t="s">
        <v>4443</v>
      </c>
      <c r="Q4" s="3" t="s">
        <v>605</v>
      </c>
      <c r="S4" s="3" t="s">
        <v>1197</v>
      </c>
      <c r="T4" s="3" t="s">
        <v>1198</v>
      </c>
      <c r="U4" s="3" t="s">
        <v>4554</v>
      </c>
      <c r="V4" s="3" t="s">
        <v>4555</v>
      </c>
      <c r="W4" s="3" t="s">
        <v>605</v>
      </c>
      <c r="Y4" s="3" t="s">
        <v>1197</v>
      </c>
      <c r="Z4" s="3" t="s">
        <v>1198</v>
      </c>
      <c r="AA4" s="3" t="s">
        <v>1203</v>
      </c>
      <c r="AB4" s="3" t="s">
        <v>1202</v>
      </c>
      <c r="AC4" s="3" t="s">
        <v>605</v>
      </c>
    </row>
    <row r="5" spans="1:47" ht="15.6" x14ac:dyDescent="0.3">
      <c r="A5" s="2" t="s">
        <v>4556</v>
      </c>
      <c r="B5" s="2" t="s">
        <v>4557</v>
      </c>
      <c r="C5" s="2" t="s">
        <v>631</v>
      </c>
      <c r="D5" s="2">
        <v>2</v>
      </c>
      <c r="E5" s="2" t="s">
        <v>596</v>
      </c>
      <c r="G5" s="3" t="s">
        <v>1197</v>
      </c>
      <c r="H5" s="3" t="s">
        <v>1198</v>
      </c>
      <c r="I5" s="3" t="s">
        <v>4558</v>
      </c>
      <c r="J5" s="3" t="s">
        <v>4559</v>
      </c>
      <c r="K5" t="s">
        <v>600</v>
      </c>
    </row>
    <row r="6" spans="1:47" ht="15.6" x14ac:dyDescent="0.3">
      <c r="A6" s="2" t="s">
        <v>4560</v>
      </c>
      <c r="B6" s="2" t="s">
        <v>4561</v>
      </c>
      <c r="C6" s="2" t="s">
        <v>631</v>
      </c>
      <c r="D6" s="2">
        <v>7</v>
      </c>
      <c r="E6" s="2" t="s">
        <v>596</v>
      </c>
      <c r="G6" s="3" t="s">
        <v>1197</v>
      </c>
      <c r="H6" s="3" t="s">
        <v>1198</v>
      </c>
      <c r="I6" s="3" t="s">
        <v>4554</v>
      </c>
      <c r="J6" s="3" t="s">
        <v>4555</v>
      </c>
      <c r="K6" s="3" t="s">
        <v>605</v>
      </c>
    </row>
    <row r="7" spans="1:47" ht="15.6" x14ac:dyDescent="0.3">
      <c r="A7" s="2" t="s">
        <v>4562</v>
      </c>
      <c r="B7" s="2" t="s">
        <v>4563</v>
      </c>
      <c r="C7" s="2" t="s">
        <v>631</v>
      </c>
      <c r="D7" s="2">
        <v>1</v>
      </c>
      <c r="E7" s="2" t="s">
        <v>596</v>
      </c>
      <c r="G7" s="3" t="s">
        <v>1197</v>
      </c>
      <c r="H7" s="3" t="s">
        <v>1198</v>
      </c>
      <c r="I7" s="3" t="s">
        <v>4564</v>
      </c>
      <c r="J7" s="3" t="s">
        <v>4565</v>
      </c>
      <c r="K7" t="s">
        <v>600</v>
      </c>
    </row>
    <row r="8" spans="1:47" ht="15.6" x14ac:dyDescent="0.3">
      <c r="A8" s="2" t="s">
        <v>4566</v>
      </c>
      <c r="B8" s="2" t="s">
        <v>4567</v>
      </c>
      <c r="C8" s="2" t="s">
        <v>631</v>
      </c>
      <c r="D8" s="2">
        <v>1</v>
      </c>
      <c r="E8" s="2" t="s">
        <v>596</v>
      </c>
    </row>
    <row r="9" spans="1:47" ht="15.6" x14ac:dyDescent="0.3">
      <c r="A9" s="2" t="s">
        <v>4568</v>
      </c>
      <c r="B9" s="2" t="s">
        <v>4569</v>
      </c>
      <c r="C9" s="2" t="s">
        <v>631</v>
      </c>
      <c r="D9" s="2">
        <v>1</v>
      </c>
      <c r="E9" s="2" t="s">
        <v>596</v>
      </c>
      <c r="G9" s="3" t="s">
        <v>1197</v>
      </c>
      <c r="H9" s="3" t="s">
        <v>1198</v>
      </c>
      <c r="I9" s="3" t="s">
        <v>4570</v>
      </c>
      <c r="J9" s="3" t="s">
        <v>4569</v>
      </c>
      <c r="K9" s="3" t="s">
        <v>605</v>
      </c>
    </row>
    <row r="10" spans="1:47" ht="15.6" x14ac:dyDescent="0.3">
      <c r="A10" s="2" t="s">
        <v>4571</v>
      </c>
      <c r="B10" s="2" t="s">
        <v>4572</v>
      </c>
      <c r="C10" s="2" t="s">
        <v>595</v>
      </c>
      <c r="D10" s="2">
        <v>3</v>
      </c>
      <c r="E10" s="2" t="s">
        <v>596</v>
      </c>
      <c r="G10" s="3" t="s">
        <v>1197</v>
      </c>
      <c r="H10" s="3" t="s">
        <v>1198</v>
      </c>
      <c r="I10" s="3" t="s">
        <v>4573</v>
      </c>
      <c r="J10" s="3" t="s">
        <v>4574</v>
      </c>
      <c r="K10" s="3" t="s">
        <v>605</v>
      </c>
      <c r="M10" s="3" t="s">
        <v>1197</v>
      </c>
      <c r="N10" s="3" t="s">
        <v>1198</v>
      </c>
      <c r="O10" s="3" t="s">
        <v>4575</v>
      </c>
      <c r="P10" s="3" t="s">
        <v>1256</v>
      </c>
      <c r="Q10" s="3" t="s">
        <v>605</v>
      </c>
      <c r="S10" s="3" t="s">
        <v>1197</v>
      </c>
      <c r="T10" s="3" t="s">
        <v>1198</v>
      </c>
      <c r="U10" s="3" t="s">
        <v>4576</v>
      </c>
      <c r="V10" s="3" t="s">
        <v>4577</v>
      </c>
      <c r="W10" s="3" t="s">
        <v>605</v>
      </c>
      <c r="Y10" s="3" t="s">
        <v>1197</v>
      </c>
      <c r="Z10" s="3" t="s">
        <v>1198</v>
      </c>
      <c r="AA10" s="3" t="s">
        <v>4578</v>
      </c>
      <c r="AB10" s="3" t="s">
        <v>4579</v>
      </c>
      <c r="AC10" s="3" t="s">
        <v>605</v>
      </c>
      <c r="AE10" s="3" t="s">
        <v>1197</v>
      </c>
      <c r="AF10" s="3" t="s">
        <v>1198</v>
      </c>
      <c r="AG10" s="3" t="s">
        <v>4580</v>
      </c>
      <c r="AH10" s="3" t="s">
        <v>4581</v>
      </c>
      <c r="AI10" s="3" t="s">
        <v>605</v>
      </c>
      <c r="AK10" s="3" t="s">
        <v>1197</v>
      </c>
      <c r="AL10" s="3" t="s">
        <v>1198</v>
      </c>
      <c r="AM10" s="3" t="s">
        <v>4582</v>
      </c>
      <c r="AN10" s="3" t="s">
        <v>4583</v>
      </c>
      <c r="AO10" s="3" t="s">
        <v>605</v>
      </c>
      <c r="AQ10" s="3" t="s">
        <v>1197</v>
      </c>
      <c r="AR10" s="3" t="s">
        <v>1198</v>
      </c>
      <c r="AS10" s="3" t="s">
        <v>4584</v>
      </c>
      <c r="AT10" s="3" t="s">
        <v>4585</v>
      </c>
      <c r="AU10" s="3" t="s">
        <v>605</v>
      </c>
    </row>
    <row r="11" spans="1:47" ht="15.6" x14ac:dyDescent="0.3">
      <c r="A11" s="2" t="s">
        <v>649</v>
      </c>
      <c r="B11" s="2" t="s">
        <v>1827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54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1642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1644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1114</v>
      </c>
      <c r="B6" s="2" t="s">
        <v>1645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1646</v>
      </c>
      <c r="B7" s="2" t="s">
        <v>1647</v>
      </c>
      <c r="C7" s="2" t="s">
        <v>595</v>
      </c>
      <c r="D7" s="2">
        <v>15</v>
      </c>
      <c r="E7" s="2" t="s">
        <v>596</v>
      </c>
    </row>
    <row r="8" spans="1:5" ht="15.6" x14ac:dyDescent="0.3">
      <c r="A8" s="2" t="s">
        <v>1648</v>
      </c>
      <c r="B8" s="2" t="s">
        <v>1649</v>
      </c>
      <c r="C8" s="2" t="s">
        <v>595</v>
      </c>
      <c r="D8" s="2">
        <v>15</v>
      </c>
      <c r="E8" s="2" t="s">
        <v>596</v>
      </c>
    </row>
    <row r="9" spans="1:5" ht="15.6" x14ac:dyDescent="0.3">
      <c r="A9" s="2" t="s">
        <v>1650</v>
      </c>
      <c r="B9" s="2" t="s">
        <v>1651</v>
      </c>
      <c r="C9" s="2" t="s">
        <v>595</v>
      </c>
      <c r="D9" s="2">
        <v>15</v>
      </c>
      <c r="E9" s="2" t="s">
        <v>596</v>
      </c>
    </row>
    <row r="10" spans="1:5" ht="15.6" x14ac:dyDescent="0.3">
      <c r="A10" s="2" t="s">
        <v>1652</v>
      </c>
      <c r="B10" s="2" t="s">
        <v>1653</v>
      </c>
      <c r="C10" s="2" t="s">
        <v>595</v>
      </c>
      <c r="D10" s="2">
        <v>15</v>
      </c>
      <c r="E10" s="2" t="s">
        <v>596</v>
      </c>
    </row>
    <row r="11" spans="1:5" ht="15.6" x14ac:dyDescent="0.3">
      <c r="A11" s="2" t="s">
        <v>649</v>
      </c>
      <c r="B11" s="2" t="s">
        <v>763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AO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0.5" bestFit="1" customWidth="1" collapsed="1"/>
    <col min="8" max="8" width="26.875" bestFit="1" customWidth="1" collapsed="1"/>
    <col min="9" max="9" width="14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20.5" bestFit="1" customWidth="1" collapsed="1"/>
    <col min="14" max="14" width="26.875" bestFit="1" customWidth="1" collapsed="1"/>
    <col min="15" max="15" width="11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17.5" bestFit="1" customWidth="1" collapsed="1"/>
    <col min="22" max="22" width="10.875" bestFit="1" customWidth="1" collapsed="1"/>
    <col min="23" max="23" width="3.625" bestFit="1" customWidth="1" collapsed="1"/>
    <col min="24" max="24" width="10.625" customWidth="1" collapsed="1"/>
    <col min="25" max="25" width="14.375" bestFit="1" customWidth="1" collapsed="1"/>
    <col min="26" max="26" width="22.375" bestFit="1" customWidth="1" collapsed="1"/>
    <col min="27" max="27" width="17.87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4.625" bestFit="1" customWidth="1" collapsed="1"/>
    <col min="32" max="32" width="26.875" bestFit="1" customWidth="1" collapsed="1"/>
    <col min="33" max="33" width="17.5" bestFit="1" customWidth="1" collapsed="1"/>
    <col min="34" max="34" width="10.875" bestFit="1" customWidth="1" collapsed="1"/>
    <col min="35" max="35" width="3.625" bestFit="1" customWidth="1" collapsed="1"/>
    <col min="36" max="36" width="10.625" customWidth="1" collapsed="1"/>
    <col min="37" max="37" width="14.625" bestFit="1" customWidth="1" collapsed="1"/>
    <col min="38" max="38" width="26.875" bestFit="1" customWidth="1" collapsed="1"/>
    <col min="39" max="39" width="17.875" bestFit="1" customWidth="1" collapsed="1"/>
    <col min="40" max="40" width="10.875" bestFit="1" customWidth="1" collapsed="1"/>
    <col min="41" max="41" width="17.75" bestFit="1" customWidth="1" collapsed="1"/>
  </cols>
  <sheetData>
    <row r="1" spans="1:41" ht="21.6" x14ac:dyDescent="0.3">
      <c r="A1" s="4" t="s">
        <v>574</v>
      </c>
      <c r="B1" s="4" t="s">
        <v>575</v>
      </c>
      <c r="C1" s="5" t="str">
        <f>HYPERLINK("#'目錄'!A1","回首頁")</f>
        <v>回首頁</v>
      </c>
    </row>
    <row r="2" spans="1:41" ht="15.6" x14ac:dyDescent="0.3">
      <c r="A2" s="2" t="s">
        <v>3976</v>
      </c>
      <c r="B2" s="2" t="s">
        <v>3977</v>
      </c>
      <c r="C2" s="2" t="s">
        <v>595</v>
      </c>
      <c r="D2" s="2">
        <v>6</v>
      </c>
      <c r="E2" s="2" t="s">
        <v>596</v>
      </c>
      <c r="G2" s="3" t="s">
        <v>4586</v>
      </c>
      <c r="H2" s="3" t="s">
        <v>4587</v>
      </c>
      <c r="I2" s="3" t="s">
        <v>4588</v>
      </c>
      <c r="J2" s="3" t="s">
        <v>4589</v>
      </c>
      <c r="K2" t="s">
        <v>600</v>
      </c>
      <c r="M2" s="3" t="s">
        <v>4586</v>
      </c>
      <c r="N2" s="3" t="s">
        <v>4587</v>
      </c>
      <c r="O2" s="3" t="s">
        <v>3268</v>
      </c>
      <c r="P2" s="3" t="s">
        <v>4590</v>
      </c>
      <c r="Q2" t="s">
        <v>600</v>
      </c>
      <c r="S2" s="3" t="s">
        <v>2960</v>
      </c>
      <c r="T2" s="3" t="s">
        <v>2961</v>
      </c>
      <c r="U2" s="3" t="s">
        <v>3712</v>
      </c>
      <c r="V2" s="3" t="s">
        <v>3713</v>
      </c>
      <c r="W2" t="s">
        <v>600</v>
      </c>
      <c r="Y2" s="3" t="s">
        <v>2960</v>
      </c>
      <c r="Z2" s="3" t="s">
        <v>2961</v>
      </c>
      <c r="AA2" s="3" t="s">
        <v>3714</v>
      </c>
      <c r="AB2" s="3" t="s">
        <v>3715</v>
      </c>
      <c r="AC2" s="3" t="s">
        <v>605</v>
      </c>
      <c r="AE2" s="3" t="s">
        <v>1284</v>
      </c>
      <c r="AF2" s="3" t="s">
        <v>1285</v>
      </c>
      <c r="AG2" s="3" t="s">
        <v>3712</v>
      </c>
      <c r="AH2" s="3" t="s">
        <v>3713</v>
      </c>
      <c r="AI2" t="s">
        <v>600</v>
      </c>
      <c r="AK2" s="3" t="s">
        <v>1284</v>
      </c>
      <c r="AL2" s="3" t="s">
        <v>1285</v>
      </c>
      <c r="AM2" s="3" t="s">
        <v>3714</v>
      </c>
      <c r="AN2" s="3" t="s">
        <v>3715</v>
      </c>
      <c r="AO2" s="3" t="s">
        <v>605</v>
      </c>
    </row>
    <row r="3" spans="1:41" ht="15.6" x14ac:dyDescent="0.3">
      <c r="A3" s="2" t="s">
        <v>3553</v>
      </c>
      <c r="B3" s="2" t="s">
        <v>4591</v>
      </c>
      <c r="C3" s="2" t="s">
        <v>595</v>
      </c>
      <c r="D3" s="2">
        <v>8</v>
      </c>
      <c r="E3" s="2" t="s">
        <v>596</v>
      </c>
      <c r="G3" s="3" t="s">
        <v>4586</v>
      </c>
      <c r="H3" s="3" t="s">
        <v>4587</v>
      </c>
      <c r="I3" s="3" t="s">
        <v>4437</v>
      </c>
      <c r="J3" s="3" t="s">
        <v>4591</v>
      </c>
      <c r="K3" t="s">
        <v>600</v>
      </c>
    </row>
    <row r="4" spans="1:41" ht="15.6" x14ac:dyDescent="0.3">
      <c r="A4" s="2" t="s">
        <v>4592</v>
      </c>
      <c r="B4" s="2" t="s">
        <v>3504</v>
      </c>
      <c r="C4" s="2" t="s">
        <v>595</v>
      </c>
      <c r="D4" s="2">
        <v>8</v>
      </c>
      <c r="E4" s="2" t="s">
        <v>596</v>
      </c>
      <c r="G4" s="3" t="s">
        <v>4586</v>
      </c>
      <c r="H4" s="3" t="s">
        <v>4587</v>
      </c>
      <c r="I4" s="3" t="s">
        <v>4593</v>
      </c>
      <c r="J4" s="3" t="s">
        <v>3504</v>
      </c>
      <c r="K4" t="s">
        <v>600</v>
      </c>
    </row>
    <row r="5" spans="1:4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576</v>
      </c>
      <c r="B1" s="4" t="s">
        <v>577</v>
      </c>
      <c r="C1" s="5" t="str">
        <f>HYPERLINK("#'目錄'!A1","回首頁")</f>
        <v>回首頁</v>
      </c>
    </row>
    <row r="2" spans="1:5" ht="15.6" x14ac:dyDescent="0.3">
      <c r="A2" s="2" t="s">
        <v>2311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2451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2434</v>
      </c>
      <c r="B4" s="2" t="s">
        <v>2435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578</v>
      </c>
      <c r="B1" s="4" t="s">
        <v>579</v>
      </c>
      <c r="C1" s="5" t="str">
        <f>HYPERLINK("#'目錄'!A1","回首頁")</f>
        <v>回首頁</v>
      </c>
    </row>
    <row r="2" spans="1:5" ht="15.6" x14ac:dyDescent="0.3">
      <c r="A2" s="2" t="s">
        <v>2113</v>
      </c>
      <c r="B2" s="2" t="s">
        <v>4594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2115</v>
      </c>
      <c r="B3" s="2" t="s">
        <v>4595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4596</v>
      </c>
      <c r="B4" s="2" t="s">
        <v>4597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4598</v>
      </c>
      <c r="B5" s="2" t="s">
        <v>4599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649</v>
      </c>
      <c r="B6" s="2" t="s">
        <v>671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580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4600</v>
      </c>
      <c r="B2" s="2" t="s">
        <v>4601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4602</v>
      </c>
      <c r="B3" s="2" t="s">
        <v>1061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763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582</v>
      </c>
      <c r="B1" s="4" t="s">
        <v>583</v>
      </c>
      <c r="C1" s="5" t="str">
        <f>HYPERLINK("#'目錄'!A1","回首頁")</f>
        <v>回首頁</v>
      </c>
    </row>
    <row r="2" spans="1:5" ht="15.6" x14ac:dyDescent="0.3">
      <c r="A2" s="2" t="s">
        <v>4603</v>
      </c>
      <c r="B2" s="2" t="s">
        <v>4604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4605</v>
      </c>
      <c r="B3" s="2" t="s">
        <v>4606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584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4596</v>
      </c>
      <c r="B2" s="2" t="s">
        <v>814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2113</v>
      </c>
      <c r="B3" s="2" t="s">
        <v>3959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2115</v>
      </c>
      <c r="B4" s="2" t="s">
        <v>3960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3448</v>
      </c>
      <c r="B5" s="2" t="s">
        <v>4607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4608</v>
      </c>
      <c r="B6" s="2" t="s">
        <v>3935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585</v>
      </c>
      <c r="B1" s="4" t="s">
        <v>586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764</v>
      </c>
      <c r="B3" s="2" t="s">
        <v>4609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766</v>
      </c>
      <c r="B4" s="2" t="s">
        <v>4610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2760</v>
      </c>
      <c r="B5" s="2" t="s">
        <v>4611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2764</v>
      </c>
      <c r="B6" s="2" t="s">
        <v>4612</v>
      </c>
      <c r="C6" s="2" t="s">
        <v>631</v>
      </c>
      <c r="D6" s="2">
        <v>60</v>
      </c>
      <c r="E6" s="2" t="s">
        <v>596</v>
      </c>
    </row>
    <row r="7" spans="1:5" ht="15.6" x14ac:dyDescent="0.3">
      <c r="A7" s="2" t="s">
        <v>2766</v>
      </c>
      <c r="B7" s="2" t="s">
        <v>4613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Q6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7" bestFit="1" customWidth="1" collapsed="1"/>
    <col min="8" max="8" width="20" bestFit="1" customWidth="1" collapsed="1"/>
    <col min="9" max="9" width="20.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7" bestFit="1" customWidth="1" collapsed="1"/>
    <col min="14" max="14" width="20" bestFit="1" customWidth="1" collapsed="1"/>
    <col min="15" max="15" width="16.25" bestFit="1" customWidth="1" collapsed="1"/>
    <col min="16" max="16" width="13.25" bestFit="1" customWidth="1" collapsed="1"/>
  </cols>
  <sheetData>
    <row r="1" spans="1:17" ht="21.6" x14ac:dyDescent="0.3">
      <c r="A1" s="4" t="s">
        <v>587</v>
      </c>
      <c r="B1" s="4" t="s">
        <v>588</v>
      </c>
      <c r="C1" s="5" t="str">
        <f>HYPERLINK("#'目錄'!A1","回首頁")</f>
        <v>回首頁</v>
      </c>
    </row>
    <row r="2" spans="1:17" ht="15.6" x14ac:dyDescent="0.3">
      <c r="A2" s="2" t="s">
        <v>3976</v>
      </c>
      <c r="B2" s="2" t="s">
        <v>4614</v>
      </c>
      <c r="C2" s="2" t="s">
        <v>595</v>
      </c>
      <c r="D2" s="2">
        <v>6</v>
      </c>
      <c r="E2" s="2" t="s">
        <v>596</v>
      </c>
      <c r="G2" s="3" t="s">
        <v>4615</v>
      </c>
      <c r="H2" s="3" t="s">
        <v>4616</v>
      </c>
      <c r="I2" s="3" t="s">
        <v>3712</v>
      </c>
      <c r="J2" s="3" t="s">
        <v>4617</v>
      </c>
      <c r="K2" t="s">
        <v>600</v>
      </c>
    </row>
    <row r="3" spans="1:17" ht="15.6" x14ac:dyDescent="0.3">
      <c r="A3" s="2" t="s">
        <v>3979</v>
      </c>
      <c r="B3" s="2" t="s">
        <v>4618</v>
      </c>
      <c r="C3" s="2" t="s">
        <v>595</v>
      </c>
      <c r="D3" s="2">
        <v>1</v>
      </c>
      <c r="E3" s="2" t="s">
        <v>596</v>
      </c>
      <c r="G3" s="3" t="s">
        <v>4615</v>
      </c>
      <c r="H3" s="3" t="s">
        <v>4616</v>
      </c>
      <c r="I3" s="3" t="s">
        <v>4619</v>
      </c>
      <c r="J3" s="3" t="s">
        <v>3983</v>
      </c>
      <c r="K3" t="s">
        <v>600</v>
      </c>
    </row>
    <row r="4" spans="1:17" ht="15.6" x14ac:dyDescent="0.3">
      <c r="A4" s="2" t="s">
        <v>672</v>
      </c>
      <c r="B4" s="2" t="s">
        <v>2648</v>
      </c>
      <c r="C4" s="2" t="s">
        <v>595</v>
      </c>
      <c r="D4" s="2">
        <v>8</v>
      </c>
      <c r="E4" s="2" t="s">
        <v>596</v>
      </c>
      <c r="G4" s="3" t="s">
        <v>4615</v>
      </c>
      <c r="H4" s="3" t="s">
        <v>4616</v>
      </c>
      <c r="I4" s="3" t="s">
        <v>680</v>
      </c>
      <c r="J4" s="3" t="s">
        <v>673</v>
      </c>
      <c r="K4" t="s">
        <v>600</v>
      </c>
      <c r="M4" s="3" t="s">
        <v>4615</v>
      </c>
      <c r="N4" s="3" t="s">
        <v>4616</v>
      </c>
      <c r="O4" s="3" t="s">
        <v>676</v>
      </c>
      <c r="P4" s="3" t="s">
        <v>677</v>
      </c>
      <c r="Q4" t="s">
        <v>600</v>
      </c>
    </row>
    <row r="5" spans="1:17" ht="15.6" x14ac:dyDescent="0.3">
      <c r="A5" s="2" t="s">
        <v>4620</v>
      </c>
      <c r="B5" s="2" t="s">
        <v>4621</v>
      </c>
      <c r="C5" s="2" t="s">
        <v>595</v>
      </c>
      <c r="D5" s="2">
        <v>8</v>
      </c>
      <c r="E5" s="2" t="s">
        <v>596</v>
      </c>
      <c r="G5" s="3" t="s">
        <v>4615</v>
      </c>
      <c r="H5" s="3" t="s">
        <v>4616</v>
      </c>
      <c r="I5" s="3" t="s">
        <v>4622</v>
      </c>
      <c r="J5" s="3" t="s">
        <v>4621</v>
      </c>
      <c r="K5" t="s">
        <v>600</v>
      </c>
    </row>
    <row r="6" spans="1:17" ht="15.6" x14ac:dyDescent="0.3">
      <c r="A6" s="2" t="s">
        <v>649</v>
      </c>
      <c r="B6" s="2" t="s">
        <v>763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19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589</v>
      </c>
      <c r="B1" s="4" t="s">
        <v>590</v>
      </c>
      <c r="C1" s="5" t="str">
        <f>HYPERLINK("#'目錄'!A1","回首頁")</f>
        <v>回首頁</v>
      </c>
    </row>
    <row r="2" spans="1:5" ht="15.6" x14ac:dyDescent="0.3">
      <c r="A2" s="2" t="s">
        <v>4623</v>
      </c>
      <c r="B2" s="2" t="s">
        <v>4624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4625</v>
      </c>
      <c r="B3" s="2" t="s">
        <v>4626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4627</v>
      </c>
      <c r="B4" s="2" t="s">
        <v>4628</v>
      </c>
      <c r="C4" s="2" t="s">
        <v>631</v>
      </c>
      <c r="D4" s="2">
        <v>30</v>
      </c>
      <c r="E4" s="2" t="s">
        <v>596</v>
      </c>
    </row>
    <row r="5" spans="1:5" ht="15.6" x14ac:dyDescent="0.3">
      <c r="A5" s="2" t="s">
        <v>4629</v>
      </c>
      <c r="B5" s="2" t="s">
        <v>4630</v>
      </c>
      <c r="C5" s="2" t="s">
        <v>631</v>
      </c>
      <c r="D5" s="2">
        <v>16</v>
      </c>
      <c r="E5" s="2" t="s">
        <v>596</v>
      </c>
    </row>
    <row r="6" spans="1:5" ht="15.6" x14ac:dyDescent="0.3">
      <c r="A6" s="2" t="s">
        <v>4631</v>
      </c>
      <c r="B6" s="2" t="s">
        <v>4632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4633</v>
      </c>
      <c r="B7" s="2" t="s">
        <v>4634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4635</v>
      </c>
      <c r="B8" s="2" t="s">
        <v>4636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649</v>
      </c>
      <c r="B9" s="2" t="s">
        <v>1827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E23"/>
  <sheetViews>
    <sheetView workbookViewId="0"/>
  </sheetViews>
  <sheetFormatPr defaultRowHeight="15" x14ac:dyDescent="0.3"/>
  <cols>
    <col min="1" max="1" width="21.25" bestFit="1" customWidth="1" collapsed="1"/>
    <col min="2" max="2" width="35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451</v>
      </c>
      <c r="B1" s="4" t="s">
        <v>452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4637</v>
      </c>
      <c r="B3" s="2" t="s">
        <v>4637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4638</v>
      </c>
      <c r="B4" s="2" t="s">
        <v>4639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4640</v>
      </c>
      <c r="B5" s="2" t="s">
        <v>4641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1276</v>
      </c>
      <c r="B6" s="2" t="s">
        <v>1277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1142</v>
      </c>
      <c r="B7" s="2" t="s">
        <v>1143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4642</v>
      </c>
      <c r="B8" s="2" t="s">
        <v>4643</v>
      </c>
      <c r="C8" s="2" t="s">
        <v>595</v>
      </c>
      <c r="D8" s="2">
        <v>15</v>
      </c>
      <c r="E8" s="2" t="s">
        <v>596</v>
      </c>
    </row>
    <row r="9" spans="1:5" ht="15.6" x14ac:dyDescent="0.3">
      <c r="A9" s="2" t="s">
        <v>4644</v>
      </c>
      <c r="B9" s="2" t="s">
        <v>4645</v>
      </c>
      <c r="C9" s="2" t="s">
        <v>595</v>
      </c>
      <c r="D9" s="2">
        <v>15</v>
      </c>
      <c r="E9" s="2" t="s">
        <v>596</v>
      </c>
    </row>
    <row r="10" spans="1:5" ht="15.6" x14ac:dyDescent="0.3">
      <c r="A10" s="2" t="s">
        <v>1236</v>
      </c>
      <c r="B10" s="2" t="s">
        <v>1237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1990</v>
      </c>
      <c r="B11" s="2" t="s">
        <v>1991</v>
      </c>
      <c r="C11" s="2" t="s">
        <v>595</v>
      </c>
      <c r="D11" s="2">
        <v>6</v>
      </c>
      <c r="E11" s="2">
        <v>4</v>
      </c>
    </row>
    <row r="12" spans="1:5" ht="15.6" x14ac:dyDescent="0.3">
      <c r="A12" s="2" t="s">
        <v>4646</v>
      </c>
      <c r="B12" s="2" t="s">
        <v>4647</v>
      </c>
      <c r="C12" s="2" t="s">
        <v>595</v>
      </c>
      <c r="D12" s="2">
        <v>15</v>
      </c>
      <c r="E12" s="2" t="s">
        <v>596</v>
      </c>
    </row>
    <row r="13" spans="1:5" ht="15.6" x14ac:dyDescent="0.3">
      <c r="A13" s="2" t="s">
        <v>4648</v>
      </c>
      <c r="B13" s="2" t="s">
        <v>4649</v>
      </c>
      <c r="C13" s="2" t="s">
        <v>595</v>
      </c>
      <c r="D13" s="2">
        <v>5</v>
      </c>
      <c r="E13" s="2">
        <v>2</v>
      </c>
    </row>
    <row r="14" spans="1:5" ht="15.6" x14ac:dyDescent="0.3">
      <c r="A14" s="2" t="s">
        <v>4650</v>
      </c>
      <c r="B14" s="2" t="s">
        <v>4651</v>
      </c>
      <c r="C14" s="2" t="s">
        <v>595</v>
      </c>
      <c r="D14" s="2">
        <v>5</v>
      </c>
      <c r="E14" s="2">
        <v>2</v>
      </c>
    </row>
    <row r="15" spans="1:5" ht="15.6" x14ac:dyDescent="0.3">
      <c r="A15" s="2" t="s">
        <v>1878</v>
      </c>
      <c r="B15" s="2" t="s">
        <v>1401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1378</v>
      </c>
      <c r="B16" s="2" t="s">
        <v>1379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3825</v>
      </c>
      <c r="B17" s="2" t="s">
        <v>3832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1002</v>
      </c>
      <c r="B18" s="2" t="s">
        <v>1003</v>
      </c>
      <c r="C18" s="2" t="s">
        <v>631</v>
      </c>
      <c r="D18" s="2">
        <v>6</v>
      </c>
      <c r="E18" s="2" t="s">
        <v>596</v>
      </c>
    </row>
    <row r="19" spans="1:5" ht="15.6" x14ac:dyDescent="0.3">
      <c r="A19" s="2" t="s">
        <v>2853</v>
      </c>
      <c r="B19" s="2" t="s">
        <v>3045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1008</v>
      </c>
      <c r="B20" s="2" t="s">
        <v>1009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3222</v>
      </c>
      <c r="B21" s="2" t="s">
        <v>3045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1769</v>
      </c>
      <c r="B22" s="2" t="s">
        <v>1770</v>
      </c>
      <c r="C22" s="2" t="s">
        <v>595</v>
      </c>
      <c r="D22" s="2">
        <v>11</v>
      </c>
      <c r="E22" s="2" t="s">
        <v>596</v>
      </c>
    </row>
    <row r="23" spans="1:5" ht="15.6" x14ac:dyDescent="0.3">
      <c r="A23" s="2" t="s">
        <v>649</v>
      </c>
      <c r="B23" s="2" t="s">
        <v>4652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>
      <selection activeCell="C17" sqref="C17"/>
    </sheetView>
  </sheetViews>
  <sheetFormatPr defaultRowHeight="15" x14ac:dyDescent="0.3"/>
  <cols>
    <col min="1" max="1" width="21.25" bestFit="1" customWidth="1" collapsed="1"/>
    <col min="2" max="2" width="2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7.7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7.7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</cols>
  <sheetData>
    <row r="1" spans="1:23" ht="21.6" x14ac:dyDescent="0.3">
      <c r="A1" s="4" t="s">
        <v>2</v>
      </c>
      <c r="B1" s="4" t="s">
        <v>3</v>
      </c>
      <c r="C1" s="5" t="str">
        <f>HYPERLINK("#'目錄'!A1","回首頁")</f>
        <v>回首頁</v>
      </c>
    </row>
    <row r="2" spans="1:23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  <c r="G2" s="3" t="s">
        <v>597</v>
      </c>
      <c r="H2" s="3" t="s">
        <v>598</v>
      </c>
      <c r="I2" s="3" t="s">
        <v>652</v>
      </c>
      <c r="J2" s="3" t="s">
        <v>653</v>
      </c>
      <c r="K2" t="s">
        <v>600</v>
      </c>
    </row>
    <row r="3" spans="1:23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  <c r="G3" s="3" t="s">
        <v>597</v>
      </c>
      <c r="H3" s="3" t="s">
        <v>598</v>
      </c>
      <c r="I3" s="3" t="s">
        <v>599</v>
      </c>
      <c r="J3" s="3" t="s">
        <v>594</v>
      </c>
      <c r="K3" t="s">
        <v>600</v>
      </c>
    </row>
    <row r="4" spans="1:23" ht="15.6" x14ac:dyDescent="0.3">
      <c r="A4" s="2" t="s">
        <v>606</v>
      </c>
      <c r="B4" s="2" t="s">
        <v>655</v>
      </c>
      <c r="C4" s="2" t="s">
        <v>595</v>
      </c>
      <c r="D4" s="2">
        <v>3</v>
      </c>
      <c r="E4" s="2" t="s">
        <v>596</v>
      </c>
      <c r="G4" s="3" t="s">
        <v>597</v>
      </c>
      <c r="H4" s="3" t="s">
        <v>598</v>
      </c>
      <c r="I4" s="3" t="s">
        <v>608</v>
      </c>
      <c r="J4" s="3" t="s">
        <v>607</v>
      </c>
      <c r="K4" t="s">
        <v>600</v>
      </c>
    </row>
    <row r="5" spans="1:23" ht="15.6" x14ac:dyDescent="0.3">
      <c r="A5" s="2" t="s">
        <v>609</v>
      </c>
      <c r="B5" s="2" t="s">
        <v>656</v>
      </c>
      <c r="C5" s="2" t="s">
        <v>595</v>
      </c>
      <c r="D5" s="2">
        <v>4</v>
      </c>
      <c r="E5" s="2" t="s">
        <v>596</v>
      </c>
      <c r="G5" s="3" t="s">
        <v>597</v>
      </c>
      <c r="H5" s="3" t="s">
        <v>598</v>
      </c>
      <c r="I5" s="3" t="s">
        <v>611</v>
      </c>
      <c r="J5" s="3" t="s">
        <v>610</v>
      </c>
      <c r="K5" t="s">
        <v>600</v>
      </c>
    </row>
    <row r="6" spans="1:23" ht="15.6" x14ac:dyDescent="0.3">
      <c r="A6" s="2" t="s">
        <v>612</v>
      </c>
      <c r="B6" s="2" t="s">
        <v>657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614</v>
      </c>
      <c r="J6" s="3" t="s">
        <v>613</v>
      </c>
      <c r="K6" t="s">
        <v>600</v>
      </c>
    </row>
    <row r="7" spans="1:23" ht="15.6" x14ac:dyDescent="0.3">
      <c r="A7" s="2" t="s">
        <v>615</v>
      </c>
      <c r="B7" s="2" t="s">
        <v>658</v>
      </c>
      <c r="C7" s="2" t="s">
        <v>595</v>
      </c>
      <c r="D7" s="2">
        <v>14</v>
      </c>
      <c r="E7" s="2" t="s">
        <v>596</v>
      </c>
      <c r="G7" s="3" t="s">
        <v>597</v>
      </c>
      <c r="H7" s="3" t="s">
        <v>598</v>
      </c>
      <c r="I7" s="3" t="s">
        <v>617</v>
      </c>
      <c r="J7" s="3" t="s">
        <v>618</v>
      </c>
      <c r="K7" t="s">
        <v>600</v>
      </c>
      <c r="M7" s="3" t="s">
        <v>597</v>
      </c>
      <c r="N7" s="3" t="s">
        <v>598</v>
      </c>
      <c r="O7" s="3" t="s">
        <v>619</v>
      </c>
      <c r="P7" s="3" t="s">
        <v>620</v>
      </c>
      <c r="Q7" t="s">
        <v>600</v>
      </c>
      <c r="S7" s="3" t="s">
        <v>597</v>
      </c>
      <c r="T7" s="3" t="s">
        <v>598</v>
      </c>
      <c r="U7" s="3" t="s">
        <v>621</v>
      </c>
      <c r="V7" s="3" t="s">
        <v>622</v>
      </c>
      <c r="W7" t="s">
        <v>600</v>
      </c>
    </row>
    <row r="8" spans="1:23" ht="15.6" x14ac:dyDescent="0.3">
      <c r="A8" s="2" t="s">
        <v>623</v>
      </c>
      <c r="B8" s="2" t="s">
        <v>659</v>
      </c>
      <c r="C8" s="2" t="s">
        <v>595</v>
      </c>
      <c r="D8" s="2">
        <v>8</v>
      </c>
      <c r="E8" s="2" t="s">
        <v>596</v>
      </c>
      <c r="G8" s="3" t="s">
        <v>597</v>
      </c>
      <c r="H8" s="3" t="s">
        <v>598</v>
      </c>
      <c r="I8" s="3" t="s">
        <v>625</v>
      </c>
      <c r="J8" s="3" t="s">
        <v>626</v>
      </c>
      <c r="K8" t="s">
        <v>600</v>
      </c>
      <c r="M8" s="3" t="s">
        <v>597</v>
      </c>
      <c r="N8" s="3" t="s">
        <v>598</v>
      </c>
      <c r="O8" s="3" t="s">
        <v>627</v>
      </c>
      <c r="P8" s="3" t="s">
        <v>628</v>
      </c>
      <c r="Q8" t="s">
        <v>600</v>
      </c>
    </row>
    <row r="9" spans="1:23" ht="15.6" x14ac:dyDescent="0.3">
      <c r="A9" s="2" t="s">
        <v>629</v>
      </c>
      <c r="B9" s="2" t="s">
        <v>660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632</v>
      </c>
      <c r="J9" s="3" t="s">
        <v>630</v>
      </c>
      <c r="K9" t="s">
        <v>600</v>
      </c>
    </row>
    <row r="10" spans="1:23" ht="15.6" x14ac:dyDescent="0.3">
      <c r="A10" s="2" t="s">
        <v>633</v>
      </c>
      <c r="B10" s="2" t="s">
        <v>661</v>
      </c>
      <c r="C10" s="2" t="s">
        <v>631</v>
      </c>
      <c r="D10" s="2">
        <v>1</v>
      </c>
      <c r="E10" s="2" t="s">
        <v>596</v>
      </c>
      <c r="G10" s="3" t="s">
        <v>597</v>
      </c>
      <c r="H10" s="3" t="s">
        <v>598</v>
      </c>
      <c r="I10" s="3" t="s">
        <v>635</v>
      </c>
      <c r="J10" s="3" t="s">
        <v>634</v>
      </c>
      <c r="K10" t="s">
        <v>600</v>
      </c>
    </row>
    <row r="11" spans="1:23" ht="15.6" x14ac:dyDescent="0.3">
      <c r="A11" s="2" t="s">
        <v>636</v>
      </c>
      <c r="B11" s="2" t="s">
        <v>662</v>
      </c>
      <c r="C11" s="2" t="s">
        <v>595</v>
      </c>
      <c r="D11" s="2">
        <v>8</v>
      </c>
      <c r="E11" s="2" t="s">
        <v>596</v>
      </c>
      <c r="G11" s="3" t="s">
        <v>597</v>
      </c>
      <c r="H11" s="3" t="s">
        <v>598</v>
      </c>
      <c r="I11" s="3" t="s">
        <v>638</v>
      </c>
      <c r="J11" s="3" t="s">
        <v>637</v>
      </c>
      <c r="K11" t="s">
        <v>600</v>
      </c>
    </row>
    <row r="12" spans="1:23" ht="15.6" x14ac:dyDescent="0.3">
      <c r="A12" s="2" t="s">
        <v>663</v>
      </c>
      <c r="B12" s="2" t="s">
        <v>664</v>
      </c>
      <c r="C12" s="2" t="s">
        <v>631</v>
      </c>
      <c r="D12" s="2">
        <v>1</v>
      </c>
      <c r="E12" s="2" t="s">
        <v>596</v>
      </c>
      <c r="G12" s="3" t="s">
        <v>597</v>
      </c>
      <c r="H12" s="3" t="s">
        <v>598</v>
      </c>
      <c r="I12" s="3" t="s">
        <v>665</v>
      </c>
      <c r="J12" s="3" t="s">
        <v>666</v>
      </c>
      <c r="K12" t="s">
        <v>600</v>
      </c>
    </row>
    <row r="13" spans="1:23" ht="15.6" x14ac:dyDescent="0.3">
      <c r="A13" s="2" t="s">
        <v>640</v>
      </c>
      <c r="B13" s="2" t="s">
        <v>641</v>
      </c>
      <c r="C13" s="2" t="s">
        <v>595</v>
      </c>
      <c r="D13" s="2">
        <v>4</v>
      </c>
      <c r="E13" s="2" t="s">
        <v>596</v>
      </c>
    </row>
    <row r="14" spans="1:23" ht="15.6" x14ac:dyDescent="0.3">
      <c r="A14" s="2" t="s">
        <v>667</v>
      </c>
      <c r="B14" s="2" t="s">
        <v>668</v>
      </c>
      <c r="C14" s="2" t="s">
        <v>595</v>
      </c>
      <c r="D14" s="2">
        <v>14</v>
      </c>
      <c r="E14" s="2" t="s">
        <v>596</v>
      </c>
      <c r="G14" s="3" t="s">
        <v>597</v>
      </c>
      <c r="H14" s="3" t="s">
        <v>598</v>
      </c>
      <c r="I14" s="3" t="s">
        <v>669</v>
      </c>
      <c r="J14" s="3" t="s">
        <v>643</v>
      </c>
      <c r="K14" t="s">
        <v>600</v>
      </c>
    </row>
    <row r="15" spans="1:23" ht="15.6" x14ac:dyDescent="0.3">
      <c r="A15" s="2" t="s">
        <v>644</v>
      </c>
      <c r="B15" s="2" t="s">
        <v>645</v>
      </c>
      <c r="C15" s="2" t="s">
        <v>595</v>
      </c>
      <c r="D15" s="2">
        <v>4</v>
      </c>
      <c r="E15" s="2" t="s">
        <v>596</v>
      </c>
    </row>
    <row r="16" spans="1:23" ht="15.6" x14ac:dyDescent="0.3">
      <c r="A16" s="2" t="s">
        <v>646</v>
      </c>
      <c r="B16" s="2" t="s">
        <v>670</v>
      </c>
      <c r="C16" s="2" t="s">
        <v>595</v>
      </c>
      <c r="D16" s="2">
        <v>14</v>
      </c>
      <c r="E16" s="2" t="s">
        <v>596</v>
      </c>
      <c r="G16" s="3" t="s">
        <v>597</v>
      </c>
      <c r="H16" s="3" t="s">
        <v>598</v>
      </c>
      <c r="I16" s="3" t="s">
        <v>648</v>
      </c>
      <c r="J16" s="3" t="s">
        <v>647</v>
      </c>
      <c r="K16" t="s">
        <v>600</v>
      </c>
    </row>
    <row r="17" spans="1:5" ht="15.6" x14ac:dyDescent="0.3">
      <c r="A17" s="2" t="s">
        <v>649</v>
      </c>
      <c r="B17" s="2" t="s">
        <v>671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56</v>
      </c>
      <c r="B1" s="4" t="s">
        <v>57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712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841</v>
      </c>
      <c r="B5" s="2" t="s">
        <v>842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1350</v>
      </c>
      <c r="B8" s="2" t="s">
        <v>1351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1654</v>
      </c>
      <c r="B9" s="2" t="s">
        <v>1631</v>
      </c>
      <c r="C9" s="2" t="s">
        <v>631</v>
      </c>
      <c r="D9" s="2">
        <v>12</v>
      </c>
      <c r="E9" s="2" t="s">
        <v>596</v>
      </c>
    </row>
    <row r="10" spans="1:5" ht="15.6" x14ac:dyDescent="0.3">
      <c r="A10" s="2" t="s">
        <v>1655</v>
      </c>
      <c r="B10" s="2" t="s">
        <v>1656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1657</v>
      </c>
      <c r="B11" s="2" t="s">
        <v>1658</v>
      </c>
      <c r="C11" s="2" t="s">
        <v>631</v>
      </c>
      <c r="D11" s="2">
        <v>14</v>
      </c>
      <c r="E11" s="2" t="s">
        <v>596</v>
      </c>
    </row>
    <row r="12" spans="1:5" ht="15.6" x14ac:dyDescent="0.3">
      <c r="A12" s="2" t="s">
        <v>1659</v>
      </c>
      <c r="B12" s="2" t="s">
        <v>1629</v>
      </c>
      <c r="C12" s="2" t="s">
        <v>595</v>
      </c>
      <c r="D12" s="2">
        <v>11</v>
      </c>
      <c r="E12" s="2">
        <v>0</v>
      </c>
    </row>
    <row r="13" spans="1:5" ht="15.6" x14ac:dyDescent="0.3">
      <c r="A13" s="2" t="s">
        <v>1660</v>
      </c>
      <c r="B13" s="2" t="s">
        <v>1661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1662</v>
      </c>
      <c r="B14" s="2" t="s">
        <v>1663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1664</v>
      </c>
      <c r="B15" s="2" t="s">
        <v>1665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1666</v>
      </c>
      <c r="B16" s="2" t="s">
        <v>1667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1668</v>
      </c>
      <c r="B17" s="2" t="s">
        <v>1669</v>
      </c>
      <c r="C17" s="2" t="s">
        <v>631</v>
      </c>
      <c r="D17" s="2">
        <v>40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K4"/>
  <sheetViews>
    <sheetView workbookViewId="0"/>
  </sheetViews>
  <sheetFormatPr defaultRowHeight="15" x14ac:dyDescent="0.3"/>
  <cols>
    <col min="1" max="1" width="21.75" bestFit="1" customWidth="1" collapsed="1"/>
    <col min="2" max="2" width="25.75" bestFit="1" customWidth="1" collapsed="1"/>
    <col min="3" max="3" width="18.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.375" bestFit="1" customWidth="1" collapsed="1"/>
    <col min="8" max="8" width="22.375" bestFit="1" customWidth="1" collapsed="1"/>
    <col min="9" max="9" width="16" bestFit="1" customWidth="1" collapsed="1"/>
    <col min="10" max="10" width="13.25" bestFit="1" customWidth="1" collapsed="1"/>
  </cols>
  <sheetData>
    <row r="1" spans="1:11" ht="21.6" x14ac:dyDescent="0.3">
      <c r="A1" s="4" t="s">
        <v>591</v>
      </c>
      <c r="B1" s="4" t="s">
        <v>592</v>
      </c>
      <c r="C1" s="5" t="str">
        <f>HYPERLINK("#'目錄'!A1","回首頁")</f>
        <v>回首頁</v>
      </c>
    </row>
    <row r="2" spans="1:11" ht="15.6" x14ac:dyDescent="0.3">
      <c r="A2" s="2" t="s">
        <v>4653</v>
      </c>
      <c r="B2" s="2" t="s">
        <v>4654</v>
      </c>
      <c r="C2" s="2" t="s">
        <v>4655</v>
      </c>
      <c r="D2" s="2">
        <v>4</v>
      </c>
      <c r="E2" s="2">
        <v>0</v>
      </c>
      <c r="G2" s="3" t="s">
        <v>4656</v>
      </c>
      <c r="H2" s="3" t="s">
        <v>4657</v>
      </c>
      <c r="I2" s="3" t="s">
        <v>4658</v>
      </c>
      <c r="J2" s="3" t="s">
        <v>4659</v>
      </c>
      <c r="K2" t="s">
        <v>600</v>
      </c>
    </row>
    <row r="3" spans="1:11" ht="15.6" x14ac:dyDescent="0.3">
      <c r="A3" s="2" t="s">
        <v>4660</v>
      </c>
      <c r="B3" s="2" t="s">
        <v>790</v>
      </c>
      <c r="C3" s="2" t="s">
        <v>4661</v>
      </c>
      <c r="D3" s="2">
        <v>100</v>
      </c>
      <c r="E3" s="2" t="s">
        <v>596</v>
      </c>
      <c r="G3" s="3" t="s">
        <v>4656</v>
      </c>
      <c r="H3" s="3" t="s">
        <v>4657</v>
      </c>
      <c r="I3" s="3" t="s">
        <v>4662</v>
      </c>
      <c r="J3" s="3" t="s">
        <v>790</v>
      </c>
      <c r="K3" t="s">
        <v>600</v>
      </c>
    </row>
    <row r="4" spans="1:11" ht="15.6" x14ac:dyDescent="0.3">
      <c r="A4" s="2" t="s">
        <v>4663</v>
      </c>
      <c r="B4" s="2" t="s">
        <v>3120</v>
      </c>
      <c r="C4" s="2" t="s">
        <v>4661</v>
      </c>
      <c r="D4" s="2">
        <v>100</v>
      </c>
      <c r="E4" s="2" t="s">
        <v>596</v>
      </c>
      <c r="G4" s="3" t="s">
        <v>4656</v>
      </c>
      <c r="H4" s="3" t="s">
        <v>4657</v>
      </c>
      <c r="I4" s="3" t="s">
        <v>4664</v>
      </c>
      <c r="J4" s="3" t="s">
        <v>3120</v>
      </c>
      <c r="K4" t="s">
        <v>600</v>
      </c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6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0" bestFit="1" customWidth="1" collapsed="1"/>
    <col min="9" max="9" width="19.25" bestFit="1" customWidth="1" collapsed="1"/>
    <col min="10" max="10" width="17.5" bestFit="1" customWidth="1" collapsed="1"/>
    <col min="11" max="11" width="3.625" bestFit="1" customWidth="1" collapsed="1"/>
    <col min="12" max="12" width="10.625" customWidth="1" collapsed="1"/>
    <col min="13" max="13" width="16.875" bestFit="1" customWidth="1" collapsed="1"/>
    <col min="14" max="14" width="20" bestFit="1" customWidth="1" collapsed="1"/>
    <col min="15" max="15" width="19.87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58</v>
      </c>
      <c r="B1" s="4" t="s">
        <v>59</v>
      </c>
      <c r="C1" s="5" t="str">
        <f>HYPERLINK("#'目錄'!A1","回首頁")</f>
        <v>回首頁</v>
      </c>
    </row>
    <row r="2" spans="1:17" ht="15.6" x14ac:dyDescent="0.3">
      <c r="A2" s="2" t="s">
        <v>1670</v>
      </c>
      <c r="B2" s="2" t="s">
        <v>1671</v>
      </c>
      <c r="C2" s="2" t="s">
        <v>595</v>
      </c>
      <c r="D2" s="2">
        <v>8</v>
      </c>
      <c r="E2" s="2" t="s">
        <v>596</v>
      </c>
      <c r="G2" s="7" t="s">
        <v>1674</v>
      </c>
      <c r="H2" s="7" t="s">
        <v>1675</v>
      </c>
      <c r="I2" s="7" t="s">
        <v>4795</v>
      </c>
      <c r="J2" s="7" t="s">
        <v>4796</v>
      </c>
    </row>
    <row r="3" spans="1:17" ht="15.6" x14ac:dyDescent="0.3">
      <c r="A3" s="2" t="s">
        <v>1672</v>
      </c>
      <c r="B3" s="2" t="s">
        <v>1673</v>
      </c>
      <c r="C3" s="2" t="s">
        <v>595</v>
      </c>
      <c r="D3" s="2">
        <v>13</v>
      </c>
      <c r="E3" s="2">
        <v>0</v>
      </c>
      <c r="G3" s="3" t="s">
        <v>1674</v>
      </c>
      <c r="H3" s="3" t="s">
        <v>1675</v>
      </c>
      <c r="I3" s="3" t="s">
        <v>1676</v>
      </c>
      <c r="J3" s="3" t="s">
        <v>1673</v>
      </c>
      <c r="K3" t="s">
        <v>600</v>
      </c>
      <c r="M3" s="3" t="s">
        <v>1674</v>
      </c>
      <c r="N3" s="3" t="s">
        <v>1675</v>
      </c>
      <c r="O3" s="3" t="s">
        <v>1677</v>
      </c>
      <c r="P3" s="3" t="s">
        <v>1678</v>
      </c>
      <c r="Q3" s="3" t="s">
        <v>605</v>
      </c>
    </row>
    <row r="4" spans="1:17" ht="15.6" x14ac:dyDescent="0.3">
      <c r="A4" s="2" t="s">
        <v>1679</v>
      </c>
      <c r="B4" s="2" t="s">
        <v>1680</v>
      </c>
      <c r="C4" s="2" t="s">
        <v>595</v>
      </c>
      <c r="D4" s="2">
        <v>5</v>
      </c>
      <c r="E4" s="2">
        <v>2</v>
      </c>
      <c r="G4" s="3" t="s">
        <v>1674</v>
      </c>
      <c r="H4" s="3" t="s">
        <v>1675</v>
      </c>
      <c r="I4" s="3" t="s">
        <v>1681</v>
      </c>
      <c r="J4" s="3" t="s">
        <v>1682</v>
      </c>
      <c r="K4" t="s">
        <v>600</v>
      </c>
      <c r="M4" s="3" t="s">
        <v>1674</v>
      </c>
      <c r="N4" s="3" t="s">
        <v>1675</v>
      </c>
      <c r="O4" s="3" t="s">
        <v>1677</v>
      </c>
      <c r="P4" s="3" t="s">
        <v>1678</v>
      </c>
      <c r="Q4" s="3" t="s">
        <v>605</v>
      </c>
    </row>
    <row r="5" spans="1:17" ht="15.6" x14ac:dyDescent="0.3">
      <c r="A5" s="2" t="s">
        <v>1683</v>
      </c>
      <c r="B5" s="2" t="s">
        <v>1684</v>
      </c>
      <c r="C5" s="2" t="s">
        <v>595</v>
      </c>
      <c r="D5" s="2">
        <v>13</v>
      </c>
      <c r="E5" s="2">
        <v>0</v>
      </c>
      <c r="G5" s="3" t="s">
        <v>1674</v>
      </c>
      <c r="H5" s="3" t="s">
        <v>1675</v>
      </c>
      <c r="I5" s="3" t="s">
        <v>1685</v>
      </c>
      <c r="J5" s="3" t="s">
        <v>1684</v>
      </c>
      <c r="K5" t="s">
        <v>600</v>
      </c>
    </row>
    <row r="6" spans="1:17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60</v>
      </c>
      <c r="B1" s="4" t="s">
        <v>61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1686</v>
      </c>
      <c r="B6" s="2" t="s">
        <v>1671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1687</v>
      </c>
      <c r="B7" s="2" t="s">
        <v>1688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1689</v>
      </c>
      <c r="B8" s="2" t="s">
        <v>1690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2.25" bestFit="1" customWidth="1" collapsed="1"/>
    <col min="10" max="11" width="17.75" bestFit="1" customWidth="1" collapsed="1"/>
    <col min="12" max="12" width="10.625" customWidth="1" collapsed="1"/>
    <col min="13" max="13" width="18.875" bestFit="1" customWidth="1" collapsed="1"/>
    <col min="14" max="14" width="15.5" bestFit="1" customWidth="1" collapsed="1"/>
    <col min="15" max="15" width="16.375" bestFit="1" customWidth="1" collapsed="1"/>
    <col min="16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20.875" bestFit="1" customWidth="1" collapsed="1"/>
    <col min="22" max="22" width="20" bestFit="1" customWidth="1" collapsed="1"/>
    <col min="23" max="23" width="17.75" bestFit="1" customWidth="1" collapsed="1"/>
    <col min="24" max="24" width="10.625" customWidth="1" collapsed="1"/>
    <col min="25" max="25" width="18.875" bestFit="1" customWidth="1" collapsed="1"/>
    <col min="26" max="26" width="15.5" bestFit="1" customWidth="1" collapsed="1"/>
    <col min="27" max="27" width="16.375" bestFit="1" customWidth="1" collapsed="1"/>
    <col min="28" max="29" width="17.75" bestFit="1" customWidth="1" collapsed="1"/>
    <col min="30" max="30" width="10.625" customWidth="1" collapsed="1"/>
    <col min="31" max="31" width="18.875" bestFit="1" customWidth="1" collapsed="1"/>
    <col min="32" max="32" width="15.5" bestFit="1" customWidth="1" collapsed="1"/>
    <col min="33" max="33" width="20.8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18.875" bestFit="1" customWidth="1" collapsed="1"/>
    <col min="38" max="38" width="15.5" bestFit="1" customWidth="1" collapsed="1"/>
    <col min="39" max="39" width="13.375" bestFit="1" customWidth="1" collapsed="1"/>
    <col min="40" max="40" width="13.25" bestFit="1" customWidth="1" collapsed="1"/>
  </cols>
  <sheetData>
    <row r="1" spans="1:41" ht="21.6" x14ac:dyDescent="0.3">
      <c r="A1" s="4" t="s">
        <v>62</v>
      </c>
      <c r="B1" s="4" t="s">
        <v>63</v>
      </c>
      <c r="C1" s="5" t="str">
        <f>HYPERLINK("#'目錄'!A1","回首頁")</f>
        <v>回首頁</v>
      </c>
    </row>
    <row r="2" spans="1:4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1365</v>
      </c>
      <c r="H3" s="3" t="s">
        <v>1366</v>
      </c>
      <c r="I3" s="3" t="s">
        <v>599</v>
      </c>
      <c r="J3" s="3" t="s">
        <v>1126</v>
      </c>
      <c r="K3" t="s">
        <v>600</v>
      </c>
      <c r="M3" s="3" t="s">
        <v>1365</v>
      </c>
      <c r="N3" s="3" t="s">
        <v>1366</v>
      </c>
      <c r="O3" s="3" t="s">
        <v>1691</v>
      </c>
      <c r="P3" s="3" t="s">
        <v>1692</v>
      </c>
      <c r="Q3" t="s">
        <v>600</v>
      </c>
    </row>
    <row r="4" spans="1:4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1365</v>
      </c>
      <c r="H4" s="3" t="s">
        <v>1366</v>
      </c>
      <c r="I4" s="3" t="s">
        <v>608</v>
      </c>
      <c r="J4" s="3" t="s">
        <v>1131</v>
      </c>
      <c r="K4" t="s">
        <v>600</v>
      </c>
      <c r="M4" s="3" t="s">
        <v>1365</v>
      </c>
      <c r="N4" s="3" t="s">
        <v>1366</v>
      </c>
      <c r="O4" s="3" t="s">
        <v>1691</v>
      </c>
      <c r="P4" s="3" t="s">
        <v>1692</v>
      </c>
      <c r="Q4" t="s">
        <v>600</v>
      </c>
    </row>
    <row r="5" spans="1:41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1365</v>
      </c>
      <c r="H5" s="3" t="s">
        <v>1366</v>
      </c>
      <c r="I5" s="3" t="s">
        <v>1352</v>
      </c>
      <c r="J5" s="3" t="s">
        <v>1351</v>
      </c>
      <c r="K5" t="s">
        <v>600</v>
      </c>
      <c r="M5" s="3" t="s">
        <v>1365</v>
      </c>
      <c r="N5" s="3" t="s">
        <v>1366</v>
      </c>
      <c r="O5" s="3" t="s">
        <v>1691</v>
      </c>
      <c r="P5" s="3" t="s">
        <v>1692</v>
      </c>
      <c r="Q5" t="s">
        <v>600</v>
      </c>
    </row>
    <row r="6" spans="1:41" ht="15.6" x14ac:dyDescent="0.3">
      <c r="A6" s="2" t="s">
        <v>1693</v>
      </c>
      <c r="B6" s="2" t="s">
        <v>1694</v>
      </c>
      <c r="C6" s="2" t="s">
        <v>595</v>
      </c>
      <c r="D6" s="2">
        <v>3</v>
      </c>
      <c r="E6" s="2" t="s">
        <v>596</v>
      </c>
    </row>
    <row r="7" spans="1:41" ht="15.6" x14ac:dyDescent="0.3">
      <c r="A7" s="2" t="s">
        <v>1695</v>
      </c>
      <c r="B7" s="2" t="s">
        <v>1696</v>
      </c>
      <c r="C7" s="2" t="s">
        <v>595</v>
      </c>
      <c r="D7" s="2">
        <v>8</v>
      </c>
      <c r="E7" s="2" t="s">
        <v>596</v>
      </c>
      <c r="G7" s="3" t="s">
        <v>1365</v>
      </c>
      <c r="H7" s="3" t="s">
        <v>1366</v>
      </c>
      <c r="I7" s="3" t="s">
        <v>1691</v>
      </c>
      <c r="J7" s="3" t="s">
        <v>1692</v>
      </c>
      <c r="K7" t="s">
        <v>600</v>
      </c>
      <c r="M7" s="3" t="s">
        <v>1365</v>
      </c>
      <c r="N7" s="3" t="s">
        <v>1366</v>
      </c>
      <c r="O7" s="3" t="s">
        <v>1697</v>
      </c>
      <c r="P7" s="3" t="s">
        <v>1698</v>
      </c>
      <c r="Q7" t="s">
        <v>600</v>
      </c>
    </row>
    <row r="8" spans="1:41" ht="15.6" x14ac:dyDescent="0.3">
      <c r="A8" s="2" t="s">
        <v>1699</v>
      </c>
      <c r="B8" s="2" t="s">
        <v>1700</v>
      </c>
      <c r="C8" s="2" t="s">
        <v>595</v>
      </c>
      <c r="D8" s="2">
        <v>11</v>
      </c>
      <c r="E8" s="2">
        <v>0</v>
      </c>
      <c r="G8" s="3" t="s">
        <v>1365</v>
      </c>
      <c r="H8" s="3" t="s">
        <v>1366</v>
      </c>
      <c r="I8" s="3" t="s">
        <v>1701</v>
      </c>
      <c r="J8" s="3" t="s">
        <v>1700</v>
      </c>
      <c r="K8" t="s">
        <v>600</v>
      </c>
      <c r="M8" s="3" t="s">
        <v>1365</v>
      </c>
      <c r="N8" s="3" t="s">
        <v>1366</v>
      </c>
      <c r="O8" s="3" t="s">
        <v>1702</v>
      </c>
      <c r="P8" s="3" t="s">
        <v>1703</v>
      </c>
      <c r="Q8" t="s">
        <v>600</v>
      </c>
      <c r="S8" s="3" t="s">
        <v>1365</v>
      </c>
      <c r="T8" s="3" t="s">
        <v>1366</v>
      </c>
      <c r="U8" s="3" t="s">
        <v>1704</v>
      </c>
      <c r="V8" s="3" t="s">
        <v>1705</v>
      </c>
      <c r="W8" s="3" t="s">
        <v>605</v>
      </c>
      <c r="Y8" s="3" t="s">
        <v>1365</v>
      </c>
      <c r="Z8" s="3" t="s">
        <v>1366</v>
      </c>
      <c r="AA8" s="3" t="s">
        <v>1706</v>
      </c>
      <c r="AB8" s="3" t="s">
        <v>1707</v>
      </c>
      <c r="AC8" s="3" t="s">
        <v>605</v>
      </c>
      <c r="AE8" s="3" t="s">
        <v>1365</v>
      </c>
      <c r="AF8" s="3" t="s">
        <v>1366</v>
      </c>
      <c r="AG8" s="3" t="s">
        <v>1708</v>
      </c>
      <c r="AH8" s="3" t="s">
        <v>1709</v>
      </c>
      <c r="AI8" s="3" t="s">
        <v>605</v>
      </c>
      <c r="AK8" s="3" t="s">
        <v>1365</v>
      </c>
      <c r="AL8" s="3" t="s">
        <v>1366</v>
      </c>
      <c r="AM8" s="3" t="s">
        <v>1710</v>
      </c>
      <c r="AN8" s="3" t="s">
        <v>1711</v>
      </c>
      <c r="AO8" t="s">
        <v>600</v>
      </c>
    </row>
    <row r="9" spans="1:41" ht="15.6" x14ac:dyDescent="0.3">
      <c r="A9" s="2" t="s">
        <v>1712</v>
      </c>
      <c r="B9" s="2" t="s">
        <v>1713</v>
      </c>
      <c r="C9" s="2" t="s">
        <v>595</v>
      </c>
      <c r="D9" s="2">
        <v>11</v>
      </c>
      <c r="E9" s="2">
        <v>0</v>
      </c>
      <c r="G9" s="3" t="s">
        <v>1365</v>
      </c>
      <c r="H9" s="3" t="s">
        <v>1366</v>
      </c>
      <c r="I9" s="3" t="s">
        <v>1714</v>
      </c>
      <c r="J9" s="3" t="s">
        <v>1713</v>
      </c>
      <c r="K9" t="s">
        <v>600</v>
      </c>
      <c r="M9" s="3" t="s">
        <v>1365</v>
      </c>
      <c r="N9" s="3" t="s">
        <v>1366</v>
      </c>
      <c r="O9" s="3" t="s">
        <v>1702</v>
      </c>
      <c r="P9" s="3" t="s">
        <v>1703</v>
      </c>
      <c r="Q9" t="s">
        <v>600</v>
      </c>
      <c r="S9" s="3" t="s">
        <v>1365</v>
      </c>
      <c r="T9" s="3" t="s">
        <v>1366</v>
      </c>
      <c r="U9" s="3" t="s">
        <v>1704</v>
      </c>
      <c r="V9" s="3" t="s">
        <v>1705</v>
      </c>
      <c r="W9" s="3" t="s">
        <v>605</v>
      </c>
      <c r="Y9" s="3" t="s">
        <v>1365</v>
      </c>
      <c r="Z9" s="3" t="s">
        <v>1366</v>
      </c>
      <c r="AA9" s="3" t="s">
        <v>1706</v>
      </c>
      <c r="AB9" s="3" t="s">
        <v>1707</v>
      </c>
      <c r="AC9" s="3" t="s">
        <v>605</v>
      </c>
      <c r="AE9" s="3" t="s">
        <v>1365</v>
      </c>
      <c r="AF9" s="3" t="s">
        <v>1366</v>
      </c>
      <c r="AG9" s="3" t="s">
        <v>1708</v>
      </c>
      <c r="AH9" s="3" t="s">
        <v>1709</v>
      </c>
      <c r="AI9" s="3" t="s">
        <v>605</v>
      </c>
      <c r="AK9" s="3" t="s">
        <v>1365</v>
      </c>
      <c r="AL9" s="3" t="s">
        <v>1366</v>
      </c>
      <c r="AM9" s="3" t="s">
        <v>1710</v>
      </c>
      <c r="AN9" s="3" t="s">
        <v>1711</v>
      </c>
      <c r="AO9" t="s">
        <v>600</v>
      </c>
    </row>
    <row r="10" spans="1:41" ht="15.6" x14ac:dyDescent="0.3">
      <c r="A10" s="2" t="s">
        <v>1715</v>
      </c>
      <c r="B10" s="2" t="s">
        <v>1716</v>
      </c>
      <c r="C10" s="2" t="s">
        <v>595</v>
      </c>
      <c r="D10" s="2">
        <v>11</v>
      </c>
      <c r="E10" s="2">
        <v>0</v>
      </c>
      <c r="G10" s="3" t="s">
        <v>1365</v>
      </c>
      <c r="H10" s="3" t="s">
        <v>1366</v>
      </c>
      <c r="I10" s="3" t="s">
        <v>1717</v>
      </c>
      <c r="J10" s="3" t="s">
        <v>1716</v>
      </c>
      <c r="K10" t="s">
        <v>600</v>
      </c>
      <c r="M10" s="3" t="s">
        <v>1365</v>
      </c>
      <c r="N10" s="3" t="s">
        <v>1366</v>
      </c>
      <c r="O10" s="3" t="s">
        <v>1702</v>
      </c>
      <c r="P10" s="3" t="s">
        <v>1703</v>
      </c>
      <c r="Q10" t="s">
        <v>600</v>
      </c>
      <c r="S10" s="3" t="s">
        <v>1365</v>
      </c>
      <c r="T10" s="3" t="s">
        <v>1366</v>
      </c>
      <c r="U10" s="3" t="s">
        <v>1704</v>
      </c>
      <c r="V10" s="3" t="s">
        <v>1705</v>
      </c>
      <c r="W10" s="3" t="s">
        <v>605</v>
      </c>
      <c r="Y10" s="3" t="s">
        <v>1365</v>
      </c>
      <c r="Z10" s="3" t="s">
        <v>1366</v>
      </c>
      <c r="AA10" s="3" t="s">
        <v>1706</v>
      </c>
      <c r="AB10" s="3" t="s">
        <v>1707</v>
      </c>
      <c r="AC10" s="3" t="s">
        <v>605</v>
      </c>
      <c r="AE10" s="3" t="s">
        <v>1365</v>
      </c>
      <c r="AF10" s="3" t="s">
        <v>1366</v>
      </c>
      <c r="AG10" s="3" t="s">
        <v>1708</v>
      </c>
      <c r="AH10" s="3" t="s">
        <v>1709</v>
      </c>
      <c r="AI10" s="3" t="s">
        <v>605</v>
      </c>
      <c r="AK10" s="3" t="s">
        <v>1365</v>
      </c>
      <c r="AL10" s="3" t="s">
        <v>1366</v>
      </c>
      <c r="AM10" s="3" t="s">
        <v>1710</v>
      </c>
      <c r="AN10" s="3" t="s">
        <v>1711</v>
      </c>
      <c r="AO10" t="s">
        <v>600</v>
      </c>
    </row>
    <row r="11" spans="1:41" ht="15.6" x14ac:dyDescent="0.3">
      <c r="A11" s="2" t="s">
        <v>1718</v>
      </c>
      <c r="B11" s="2" t="s">
        <v>1719</v>
      </c>
      <c r="C11" s="2" t="s">
        <v>595</v>
      </c>
      <c r="D11" s="2">
        <v>8</v>
      </c>
      <c r="E11" s="2" t="s">
        <v>596</v>
      </c>
      <c r="G11" s="3" t="s">
        <v>1365</v>
      </c>
      <c r="H11" s="3" t="s">
        <v>1366</v>
      </c>
      <c r="I11" s="3" t="s">
        <v>711</v>
      </c>
      <c r="J11" s="3" t="s">
        <v>710</v>
      </c>
      <c r="K11" t="s">
        <v>600</v>
      </c>
    </row>
    <row r="12" spans="1:41" ht="15.6" x14ac:dyDescent="0.3">
      <c r="A12" s="2" t="s">
        <v>1720</v>
      </c>
      <c r="B12" s="2" t="s">
        <v>1721</v>
      </c>
      <c r="C12" s="2" t="s">
        <v>595</v>
      </c>
      <c r="D12" s="2">
        <v>11</v>
      </c>
      <c r="E12" s="2">
        <v>0</v>
      </c>
      <c r="G12" s="3" t="s">
        <v>1365</v>
      </c>
      <c r="H12" s="3" t="s">
        <v>1366</v>
      </c>
      <c r="I12" s="3" t="s">
        <v>1704</v>
      </c>
      <c r="J12" s="3" t="s">
        <v>1705</v>
      </c>
      <c r="K12" s="3" t="s">
        <v>605</v>
      </c>
      <c r="M12" s="3" t="s">
        <v>1365</v>
      </c>
      <c r="N12" s="3" t="s">
        <v>1366</v>
      </c>
      <c r="O12" s="3" t="s">
        <v>1706</v>
      </c>
      <c r="P12" s="3" t="s">
        <v>1707</v>
      </c>
      <c r="Q12" s="3" t="s">
        <v>605</v>
      </c>
      <c r="S12" s="3" t="s">
        <v>1365</v>
      </c>
      <c r="T12" s="3" t="s">
        <v>1366</v>
      </c>
      <c r="U12" s="3" t="s">
        <v>1708</v>
      </c>
      <c r="V12" s="3" t="s">
        <v>1709</v>
      </c>
      <c r="W12" s="3" t="s">
        <v>605</v>
      </c>
      <c r="Y12" s="3" t="s">
        <v>1365</v>
      </c>
      <c r="Z12" s="3" t="s">
        <v>1366</v>
      </c>
      <c r="AA12" s="3" t="s">
        <v>1710</v>
      </c>
      <c r="AB12" s="3" t="s">
        <v>1711</v>
      </c>
      <c r="AC12" t="s">
        <v>600</v>
      </c>
    </row>
    <row r="13" spans="1:41" ht="15.6" x14ac:dyDescent="0.3">
      <c r="A13" s="2" t="s">
        <v>1722</v>
      </c>
      <c r="B13" s="2" t="s">
        <v>1723</v>
      </c>
      <c r="C13" s="2" t="s">
        <v>595</v>
      </c>
      <c r="D13" s="2">
        <v>11</v>
      </c>
      <c r="E13" s="2">
        <v>0</v>
      </c>
      <c r="G13" s="3" t="s">
        <v>1365</v>
      </c>
      <c r="H13" s="3" t="s">
        <v>1366</v>
      </c>
      <c r="I13" s="3" t="s">
        <v>1704</v>
      </c>
      <c r="J13" s="3" t="s">
        <v>1705</v>
      </c>
      <c r="K13" s="3" t="s">
        <v>605</v>
      </c>
      <c r="M13" s="3" t="s">
        <v>1365</v>
      </c>
      <c r="N13" s="3" t="s">
        <v>1366</v>
      </c>
      <c r="O13" s="3" t="s">
        <v>1706</v>
      </c>
      <c r="P13" s="3" t="s">
        <v>1707</v>
      </c>
      <c r="Q13" s="3" t="s">
        <v>605</v>
      </c>
      <c r="S13" s="3" t="s">
        <v>1365</v>
      </c>
      <c r="T13" s="3" t="s">
        <v>1366</v>
      </c>
      <c r="U13" s="3" t="s">
        <v>1708</v>
      </c>
      <c r="V13" s="3" t="s">
        <v>1709</v>
      </c>
      <c r="W13" s="3" t="s">
        <v>605</v>
      </c>
      <c r="Y13" s="3" t="s">
        <v>1365</v>
      </c>
      <c r="Z13" s="3" t="s">
        <v>1366</v>
      </c>
      <c r="AA13" s="3" t="s">
        <v>1710</v>
      </c>
      <c r="AB13" s="3" t="s">
        <v>1711</v>
      </c>
      <c r="AC13" t="s">
        <v>600</v>
      </c>
    </row>
    <row r="14" spans="1:41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2"/>
  <sheetViews>
    <sheetView workbookViewId="0">
      <selection activeCell="C1" sqref="C1"/>
    </sheetView>
  </sheetViews>
  <sheetFormatPr defaultRowHeight="15" x14ac:dyDescent="0.3"/>
  <cols>
    <col min="1" max="1" width="20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36" bestFit="1" customWidth="1" collapsed="1"/>
    <col min="9" max="9" width="19.25" bestFit="1" customWidth="1" collapsed="1"/>
    <col min="10" max="10" width="22.375" bestFit="1" customWidth="1" collapsed="1"/>
    <col min="11" max="11" width="17.75" bestFit="1" customWidth="1" collapsed="1"/>
  </cols>
  <sheetData>
    <row r="1" spans="1:11" ht="21.6" x14ac:dyDescent="0.3">
      <c r="A1" s="4" t="s">
        <v>64</v>
      </c>
      <c r="B1" s="4" t="s">
        <v>65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  <c r="G6" s="7" t="s">
        <v>1396</v>
      </c>
      <c r="H6" s="7" t="s">
        <v>1397</v>
      </c>
      <c r="I6" s="7" t="s">
        <v>4724</v>
      </c>
      <c r="J6" s="7" t="s">
        <v>4725</v>
      </c>
      <c r="K6" s="7" t="s">
        <v>605</v>
      </c>
    </row>
    <row r="7" spans="1:11" ht="15.6" x14ac:dyDescent="0.3">
      <c r="A7" s="2" t="s">
        <v>1724</v>
      </c>
      <c r="B7" s="2" t="s">
        <v>1725</v>
      </c>
      <c r="C7" s="2" t="s">
        <v>595</v>
      </c>
      <c r="D7" s="2">
        <v>8</v>
      </c>
      <c r="E7" s="2" t="s">
        <v>596</v>
      </c>
      <c r="G7" s="3" t="s">
        <v>1396</v>
      </c>
      <c r="H7" s="3" t="s">
        <v>1397</v>
      </c>
      <c r="I7" s="3" t="s">
        <v>1726</v>
      </c>
      <c r="J7" s="3" t="s">
        <v>1727</v>
      </c>
      <c r="K7" t="s">
        <v>600</v>
      </c>
    </row>
    <row r="8" spans="1:11" ht="15.6" x14ac:dyDescent="0.3">
      <c r="A8" s="2" t="s">
        <v>1728</v>
      </c>
      <c r="B8" s="2" t="s">
        <v>1729</v>
      </c>
      <c r="C8" s="2" t="s">
        <v>595</v>
      </c>
      <c r="D8" s="2">
        <v>8</v>
      </c>
      <c r="E8" s="2" t="s">
        <v>596</v>
      </c>
      <c r="G8" s="3" t="s">
        <v>1730</v>
      </c>
      <c r="H8" s="3" t="s">
        <v>1731</v>
      </c>
      <c r="I8" s="3" t="s">
        <v>1732</v>
      </c>
      <c r="J8" s="3" t="s">
        <v>1733</v>
      </c>
      <c r="K8" t="s">
        <v>600</v>
      </c>
    </row>
    <row r="9" spans="1:11" ht="15.6" x14ac:dyDescent="0.3">
      <c r="A9" s="2" t="s">
        <v>1734</v>
      </c>
      <c r="B9" s="2" t="s">
        <v>1735</v>
      </c>
      <c r="C9" s="2" t="s">
        <v>595</v>
      </c>
      <c r="D9" s="2">
        <v>1</v>
      </c>
      <c r="E9" s="2" t="s">
        <v>596</v>
      </c>
      <c r="G9" s="3" t="s">
        <v>1730</v>
      </c>
      <c r="H9" s="3" t="s">
        <v>1731</v>
      </c>
      <c r="I9" s="3" t="s">
        <v>1736</v>
      </c>
      <c r="J9" s="3" t="s">
        <v>1737</v>
      </c>
      <c r="K9" s="3" t="s">
        <v>605</v>
      </c>
    </row>
    <row r="10" spans="1:11" ht="15.6" x14ac:dyDescent="0.3">
      <c r="A10" s="2" t="s">
        <v>1738</v>
      </c>
      <c r="B10" s="2" t="s">
        <v>1739</v>
      </c>
      <c r="C10" s="2" t="s">
        <v>595</v>
      </c>
      <c r="D10" s="2">
        <v>11</v>
      </c>
      <c r="E10" s="2">
        <v>0</v>
      </c>
      <c r="G10" s="3" t="s">
        <v>1740</v>
      </c>
      <c r="H10" s="3" t="s">
        <v>1741</v>
      </c>
      <c r="I10" s="3" t="s">
        <v>1742</v>
      </c>
      <c r="J10" s="3" t="s">
        <v>1739</v>
      </c>
      <c r="K10" s="7" t="s">
        <v>605</v>
      </c>
    </row>
    <row r="11" spans="1:11" ht="15.6" x14ac:dyDescent="0.3">
      <c r="A11" s="2" t="s">
        <v>1743</v>
      </c>
      <c r="B11" s="2" t="s">
        <v>1744</v>
      </c>
      <c r="C11" s="2" t="s">
        <v>631</v>
      </c>
      <c r="D11" s="2">
        <v>12</v>
      </c>
      <c r="E11" s="2" t="s">
        <v>596</v>
      </c>
      <c r="G11" s="3" t="s">
        <v>1740</v>
      </c>
      <c r="H11" s="3" t="s">
        <v>1741</v>
      </c>
      <c r="I11" s="3" t="s">
        <v>1745</v>
      </c>
      <c r="J11" s="3" t="s">
        <v>1744</v>
      </c>
      <c r="K11" t="s">
        <v>600</v>
      </c>
    </row>
    <row r="12" spans="1:11" ht="15.6" x14ac:dyDescent="0.3">
      <c r="A12" s="2" t="s">
        <v>1746</v>
      </c>
      <c r="B12" s="2" t="s">
        <v>1747</v>
      </c>
      <c r="C12" s="2" t="s">
        <v>595</v>
      </c>
      <c r="D12" s="2">
        <v>11</v>
      </c>
      <c r="E12" s="2">
        <v>0</v>
      </c>
      <c r="G12" s="7" t="s">
        <v>1740</v>
      </c>
      <c r="H12" s="7" t="s">
        <v>1741</v>
      </c>
      <c r="I12" s="7" t="s">
        <v>1742</v>
      </c>
      <c r="J12" s="7" t="s">
        <v>1739</v>
      </c>
      <c r="K12" s="7" t="s">
        <v>605</v>
      </c>
    </row>
    <row r="13" spans="1:11" ht="15.6" x14ac:dyDescent="0.3">
      <c r="A13" s="2" t="s">
        <v>1748</v>
      </c>
      <c r="B13" s="2" t="s">
        <v>1749</v>
      </c>
      <c r="C13" s="2" t="s">
        <v>631</v>
      </c>
      <c r="D13" s="2">
        <v>12</v>
      </c>
      <c r="E13" s="2" t="s">
        <v>596</v>
      </c>
      <c r="G13" s="7" t="s">
        <v>1740</v>
      </c>
      <c r="H13" s="7" t="s">
        <v>1741</v>
      </c>
      <c r="I13" s="7" t="s">
        <v>1745</v>
      </c>
      <c r="J13" s="7" t="s">
        <v>1744</v>
      </c>
    </row>
    <row r="14" spans="1:11" ht="15.6" x14ac:dyDescent="0.3">
      <c r="A14" s="2" t="s">
        <v>1750</v>
      </c>
      <c r="B14" s="2" t="s">
        <v>1751</v>
      </c>
      <c r="C14" s="2" t="s">
        <v>595</v>
      </c>
      <c r="D14" s="2">
        <v>11</v>
      </c>
      <c r="E14" s="2">
        <v>0</v>
      </c>
      <c r="G14" s="7" t="s">
        <v>1740</v>
      </c>
      <c r="H14" s="7" t="s">
        <v>1741</v>
      </c>
      <c r="I14" s="7" t="s">
        <v>1742</v>
      </c>
      <c r="J14" s="7" t="s">
        <v>1739</v>
      </c>
      <c r="K14" s="7" t="s">
        <v>605</v>
      </c>
    </row>
    <row r="15" spans="1:11" ht="15.6" x14ac:dyDescent="0.3">
      <c r="A15" s="2" t="s">
        <v>1752</v>
      </c>
      <c r="B15" s="2" t="s">
        <v>1753</v>
      </c>
      <c r="C15" s="2" t="s">
        <v>631</v>
      </c>
      <c r="D15" s="2">
        <v>12</v>
      </c>
      <c r="E15" s="2" t="s">
        <v>596</v>
      </c>
      <c r="G15" s="7" t="s">
        <v>1740</v>
      </c>
      <c r="H15" s="7" t="s">
        <v>1741</v>
      </c>
      <c r="I15" s="7" t="s">
        <v>1745</v>
      </c>
      <c r="J15" s="7" t="s">
        <v>1744</v>
      </c>
    </row>
    <row r="16" spans="1:11" ht="15.6" x14ac:dyDescent="0.3">
      <c r="A16" s="2" t="s">
        <v>1754</v>
      </c>
      <c r="B16" s="2" t="s">
        <v>1755</v>
      </c>
      <c r="C16" s="2" t="s">
        <v>631</v>
      </c>
      <c r="D16" s="2">
        <v>42</v>
      </c>
      <c r="E16" s="2" t="s">
        <v>596</v>
      </c>
      <c r="G16" s="3" t="s">
        <v>1730</v>
      </c>
      <c r="H16" s="3" t="s">
        <v>1731</v>
      </c>
      <c r="I16" s="3" t="s">
        <v>1756</v>
      </c>
      <c r="J16" s="3" t="s">
        <v>1755</v>
      </c>
      <c r="K16" s="3" t="s">
        <v>605</v>
      </c>
    </row>
    <row r="17" spans="1:11" ht="15.6" x14ac:dyDescent="0.3">
      <c r="A17" s="2" t="s">
        <v>1142</v>
      </c>
      <c r="B17" s="2" t="s">
        <v>1143</v>
      </c>
      <c r="C17" s="2" t="s">
        <v>595</v>
      </c>
      <c r="D17" s="2">
        <v>11</v>
      </c>
      <c r="E17" s="2">
        <v>0</v>
      </c>
    </row>
    <row r="18" spans="1:11" ht="15.6" x14ac:dyDescent="0.3">
      <c r="A18" s="2" t="s">
        <v>593</v>
      </c>
      <c r="B18" s="2" t="s">
        <v>594</v>
      </c>
      <c r="C18" s="2" t="s">
        <v>595</v>
      </c>
      <c r="D18" s="2">
        <v>7</v>
      </c>
      <c r="E18" s="2" t="s">
        <v>596</v>
      </c>
    </row>
    <row r="19" spans="1:11" ht="15.6" x14ac:dyDescent="0.3">
      <c r="A19" s="2" t="s">
        <v>606</v>
      </c>
      <c r="B19" s="2" t="s">
        <v>607</v>
      </c>
      <c r="C19" s="2" t="s">
        <v>595</v>
      </c>
      <c r="D19" s="2">
        <v>3</v>
      </c>
      <c r="E19" s="2" t="s">
        <v>596</v>
      </c>
    </row>
    <row r="20" spans="1:11" ht="15.6" x14ac:dyDescent="0.3">
      <c r="A20" s="2" t="s">
        <v>1757</v>
      </c>
      <c r="B20" s="2" t="s">
        <v>1758</v>
      </c>
      <c r="C20" s="2" t="s">
        <v>595</v>
      </c>
      <c r="D20" s="2">
        <v>8</v>
      </c>
      <c r="E20" s="2" t="s">
        <v>596</v>
      </c>
      <c r="G20" s="3" t="s">
        <v>1730</v>
      </c>
      <c r="H20" s="3" t="s">
        <v>1731</v>
      </c>
      <c r="I20" s="3" t="s">
        <v>1759</v>
      </c>
      <c r="J20" s="3" t="s">
        <v>1758</v>
      </c>
      <c r="K20" s="3" t="s">
        <v>605</v>
      </c>
    </row>
    <row r="21" spans="1:11" ht="15.6" x14ac:dyDescent="0.3">
      <c r="A21" s="2" t="s">
        <v>4726</v>
      </c>
      <c r="B21" s="2" t="s">
        <v>1760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1761</v>
      </c>
      <c r="B22" s="2" t="s">
        <v>1762</v>
      </c>
      <c r="C22" s="2" t="s">
        <v>595</v>
      </c>
      <c r="D22" s="2">
        <v>3</v>
      </c>
      <c r="E22" s="2" t="s">
        <v>596</v>
      </c>
    </row>
    <row r="23" spans="1:11" ht="15.6" x14ac:dyDescent="0.3">
      <c r="A23" s="2" t="s">
        <v>1763</v>
      </c>
      <c r="B23" s="2" t="s">
        <v>1764</v>
      </c>
      <c r="C23" s="2" t="s">
        <v>595</v>
      </c>
      <c r="D23" s="2">
        <v>11</v>
      </c>
      <c r="E23" s="2">
        <v>0</v>
      </c>
      <c r="G23" s="3" t="s">
        <v>1730</v>
      </c>
      <c r="H23" s="3" t="s">
        <v>1731</v>
      </c>
      <c r="I23" s="3" t="s">
        <v>1765</v>
      </c>
      <c r="J23" s="3" t="s">
        <v>1764</v>
      </c>
      <c r="K23" s="3" t="s">
        <v>605</v>
      </c>
    </row>
    <row r="24" spans="1:11" ht="15.6" x14ac:dyDescent="0.3">
      <c r="A24" s="2" t="s">
        <v>1766</v>
      </c>
      <c r="B24" s="2" t="s">
        <v>1767</v>
      </c>
      <c r="C24" s="2" t="s">
        <v>595</v>
      </c>
      <c r="D24" s="2">
        <v>11</v>
      </c>
      <c r="E24" s="2">
        <v>0</v>
      </c>
      <c r="G24" s="3" t="s">
        <v>1730</v>
      </c>
      <c r="H24" s="3" t="s">
        <v>1731</v>
      </c>
      <c r="I24" s="3" t="s">
        <v>1768</v>
      </c>
      <c r="J24" s="3" t="s">
        <v>1767</v>
      </c>
      <c r="K24" s="3" t="s">
        <v>605</v>
      </c>
    </row>
    <row r="25" spans="1:11" ht="15.6" x14ac:dyDescent="0.3">
      <c r="A25" s="2" t="s">
        <v>1769</v>
      </c>
      <c r="B25" s="2" t="s">
        <v>1770</v>
      </c>
      <c r="C25" s="2" t="s">
        <v>595</v>
      </c>
      <c r="D25" s="2">
        <v>11</v>
      </c>
      <c r="E25" s="2">
        <v>0</v>
      </c>
      <c r="G25" s="3" t="s">
        <v>1396</v>
      </c>
      <c r="H25" s="3" t="s">
        <v>1397</v>
      </c>
      <c r="I25" s="3" t="s">
        <v>1398</v>
      </c>
      <c r="J25" s="3" t="s">
        <v>1399</v>
      </c>
      <c r="K25" t="s">
        <v>600</v>
      </c>
    </row>
    <row r="26" spans="1:11" ht="15.6" x14ac:dyDescent="0.3">
      <c r="A26" s="2" t="s">
        <v>1771</v>
      </c>
      <c r="B26" s="2" t="s">
        <v>1772</v>
      </c>
      <c r="C26" s="2" t="s">
        <v>595</v>
      </c>
      <c r="D26" s="2">
        <v>11</v>
      </c>
      <c r="E26" s="2">
        <v>0</v>
      </c>
      <c r="G26" s="3" t="s">
        <v>1730</v>
      </c>
      <c r="H26" s="3" t="s">
        <v>1731</v>
      </c>
      <c r="I26" s="3" t="s">
        <v>1773</v>
      </c>
      <c r="J26" s="3" t="s">
        <v>1774</v>
      </c>
      <c r="K26" s="3" t="s">
        <v>605</v>
      </c>
    </row>
    <row r="27" spans="1:11" ht="15.6" x14ac:dyDescent="0.3">
      <c r="A27" s="2" t="s">
        <v>1775</v>
      </c>
      <c r="B27" s="2" t="s">
        <v>1776</v>
      </c>
      <c r="C27" s="2" t="s">
        <v>595</v>
      </c>
      <c r="D27" s="2">
        <v>11</v>
      </c>
      <c r="E27" s="2">
        <v>0</v>
      </c>
      <c r="G27" s="3" t="s">
        <v>1730</v>
      </c>
      <c r="H27" s="3" t="s">
        <v>1731</v>
      </c>
      <c r="I27" s="3" t="s">
        <v>1777</v>
      </c>
      <c r="J27" s="3" t="s">
        <v>1776</v>
      </c>
      <c r="K27" s="3" t="s">
        <v>605</v>
      </c>
    </row>
    <row r="28" spans="1:11" ht="15.6" x14ac:dyDescent="0.3">
      <c r="A28" s="2" t="s">
        <v>1778</v>
      </c>
      <c r="B28" s="2" t="s">
        <v>1779</v>
      </c>
      <c r="C28" s="2" t="s">
        <v>631</v>
      </c>
      <c r="D28" s="2">
        <v>1</v>
      </c>
      <c r="E28" s="2" t="s">
        <v>596</v>
      </c>
      <c r="G28" s="3" t="s">
        <v>1730</v>
      </c>
      <c r="H28" s="3" t="s">
        <v>1731</v>
      </c>
      <c r="I28" s="3" t="s">
        <v>1780</v>
      </c>
      <c r="J28" s="3" t="s">
        <v>1781</v>
      </c>
      <c r="K28" t="s">
        <v>600</v>
      </c>
    </row>
    <row r="29" spans="1:11" ht="15.6" x14ac:dyDescent="0.3">
      <c r="A29" s="2" t="s">
        <v>1782</v>
      </c>
      <c r="B29" s="2" t="s">
        <v>1783</v>
      </c>
      <c r="C29" s="2" t="s">
        <v>631</v>
      </c>
      <c r="D29" s="2">
        <v>1</v>
      </c>
      <c r="E29" s="2" t="s">
        <v>596</v>
      </c>
      <c r="G29" s="3" t="s">
        <v>1730</v>
      </c>
      <c r="H29" s="3" t="s">
        <v>1731</v>
      </c>
      <c r="I29" s="3" t="s">
        <v>1784</v>
      </c>
      <c r="J29" s="3" t="s">
        <v>1783</v>
      </c>
      <c r="K29" s="3" t="s">
        <v>605</v>
      </c>
    </row>
    <row r="30" spans="1:11" ht="15.6" x14ac:dyDescent="0.3">
      <c r="A30" s="2" t="s">
        <v>1406</v>
      </c>
      <c r="B30" s="2" t="s">
        <v>1407</v>
      </c>
      <c r="C30" s="2" t="s">
        <v>595</v>
      </c>
      <c r="D30" s="2">
        <v>10</v>
      </c>
      <c r="E30" s="2" t="s">
        <v>596</v>
      </c>
    </row>
    <row r="31" spans="1:11" ht="15.6" x14ac:dyDescent="0.3">
      <c r="A31" s="2" t="s">
        <v>1408</v>
      </c>
      <c r="B31" s="2" t="s">
        <v>928</v>
      </c>
      <c r="C31" s="2" t="s">
        <v>631</v>
      </c>
      <c r="D31" s="2">
        <v>1</v>
      </c>
      <c r="E31" s="2" t="s">
        <v>596</v>
      </c>
    </row>
    <row r="32" spans="1:11" ht="15.6" x14ac:dyDescent="0.3">
      <c r="A32" s="2" t="s">
        <v>1785</v>
      </c>
      <c r="B32" s="2" t="s">
        <v>600</v>
      </c>
      <c r="C32" s="2" t="s">
        <v>595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66</v>
      </c>
      <c r="B1" s="4" t="s">
        <v>67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1438</v>
      </c>
      <c r="B3" s="2" t="s">
        <v>1439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1786</v>
      </c>
      <c r="B6" s="2" t="s">
        <v>1787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13.25" bestFit="1" customWidth="1" collapsed="1"/>
    <col min="9" max="9" width="19.625" bestFit="1" customWidth="1" collapsed="1"/>
    <col min="10" max="10" width="23" bestFit="1" customWidth="1" collapsed="1"/>
    <col min="11" max="11" width="17.75" bestFit="1" customWidth="1" collapsed="1"/>
  </cols>
  <sheetData>
    <row r="1" spans="1:11" ht="21.6" x14ac:dyDescent="0.3">
      <c r="A1" s="4" t="s">
        <v>68</v>
      </c>
      <c r="B1" s="4" t="s">
        <v>69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1132</v>
      </c>
      <c r="B3" s="2" t="s">
        <v>1133</v>
      </c>
      <c r="C3" s="2" t="s">
        <v>595</v>
      </c>
      <c r="D3" s="2">
        <v>7</v>
      </c>
      <c r="E3" s="2" t="s">
        <v>596</v>
      </c>
      <c r="G3" s="3" t="s">
        <v>1788</v>
      </c>
      <c r="H3" s="3" t="s">
        <v>1789</v>
      </c>
      <c r="I3" s="3" t="s">
        <v>1790</v>
      </c>
      <c r="J3" s="3" t="s">
        <v>1133</v>
      </c>
      <c r="K3" t="s">
        <v>600</v>
      </c>
    </row>
    <row r="4" spans="1:11" ht="15.6" x14ac:dyDescent="0.3">
      <c r="A4" s="2" t="s">
        <v>911</v>
      </c>
      <c r="B4" s="2" t="s">
        <v>912</v>
      </c>
      <c r="C4" s="2" t="s">
        <v>595</v>
      </c>
      <c r="D4" s="2">
        <v>6</v>
      </c>
      <c r="E4" s="2" t="s">
        <v>596</v>
      </c>
      <c r="G4" s="7" t="s">
        <v>1788</v>
      </c>
      <c r="H4" s="7" t="s">
        <v>1789</v>
      </c>
      <c r="I4" s="7" t="s">
        <v>4750</v>
      </c>
      <c r="J4" s="7" t="s">
        <v>4751</v>
      </c>
      <c r="K4" s="7" t="s">
        <v>605</v>
      </c>
    </row>
    <row r="5" spans="1:11" ht="15.6" x14ac:dyDescent="0.3">
      <c r="A5" s="2" t="s">
        <v>1791</v>
      </c>
      <c r="B5" s="2" t="s">
        <v>1792</v>
      </c>
      <c r="C5" s="2" t="s">
        <v>595</v>
      </c>
      <c r="D5" s="2">
        <v>2</v>
      </c>
      <c r="E5" s="2" t="s">
        <v>596</v>
      </c>
      <c r="G5" s="3" t="s">
        <v>1788</v>
      </c>
      <c r="H5" s="3" t="s">
        <v>1789</v>
      </c>
      <c r="I5" s="3" t="s">
        <v>1793</v>
      </c>
      <c r="J5" s="3" t="s">
        <v>1794</v>
      </c>
      <c r="K5" t="s">
        <v>600</v>
      </c>
    </row>
    <row r="6" spans="1:11" ht="15.6" x14ac:dyDescent="0.3">
      <c r="A6" s="2" t="s">
        <v>1795</v>
      </c>
      <c r="B6" s="2" t="s">
        <v>1395</v>
      </c>
      <c r="C6" s="2" t="s">
        <v>595</v>
      </c>
      <c r="D6" s="2">
        <v>11</v>
      </c>
      <c r="E6" s="2">
        <v>0</v>
      </c>
      <c r="G6" s="3" t="s">
        <v>1788</v>
      </c>
      <c r="H6" s="3" t="s">
        <v>1789</v>
      </c>
      <c r="I6" s="3" t="s">
        <v>1796</v>
      </c>
      <c r="J6" s="3" t="s">
        <v>1395</v>
      </c>
      <c r="K6" t="s">
        <v>600</v>
      </c>
    </row>
    <row r="7" spans="1:11" ht="15.6" x14ac:dyDescent="0.3">
      <c r="A7" s="2" t="s">
        <v>1797</v>
      </c>
      <c r="B7" s="2" t="s">
        <v>1335</v>
      </c>
      <c r="C7" s="2" t="s">
        <v>595</v>
      </c>
      <c r="D7" s="2">
        <v>8</v>
      </c>
      <c r="E7" s="2" t="s">
        <v>596</v>
      </c>
      <c r="G7" s="3" t="s">
        <v>1788</v>
      </c>
      <c r="H7" s="3" t="s">
        <v>1789</v>
      </c>
      <c r="I7" s="3" t="s">
        <v>1798</v>
      </c>
      <c r="J7" s="3" t="s">
        <v>1335</v>
      </c>
      <c r="K7" t="s">
        <v>600</v>
      </c>
    </row>
    <row r="8" spans="1:11" ht="15.6" x14ac:dyDescent="0.3">
      <c r="A8" s="2" t="s">
        <v>1799</v>
      </c>
      <c r="B8" s="2" t="s">
        <v>1800</v>
      </c>
      <c r="C8" s="2" t="s">
        <v>595</v>
      </c>
      <c r="D8" s="2">
        <v>1</v>
      </c>
      <c r="E8" s="2" t="s">
        <v>596</v>
      </c>
      <c r="G8" s="3" t="s">
        <v>1788</v>
      </c>
      <c r="H8" s="3" t="s">
        <v>1789</v>
      </c>
      <c r="I8" s="3" t="s">
        <v>1801</v>
      </c>
      <c r="J8" s="3" t="s">
        <v>1800</v>
      </c>
      <c r="K8" t="s">
        <v>600</v>
      </c>
    </row>
    <row r="9" spans="1:11" ht="15.6" x14ac:dyDescent="0.3">
      <c r="A9" s="2" t="s">
        <v>1802</v>
      </c>
      <c r="B9" s="2" t="s">
        <v>1803</v>
      </c>
      <c r="C9" s="2" t="s">
        <v>595</v>
      </c>
      <c r="D9" s="2">
        <v>8</v>
      </c>
      <c r="E9" s="2" t="s">
        <v>596</v>
      </c>
      <c r="G9" s="3" t="s">
        <v>1788</v>
      </c>
      <c r="H9" s="3" t="s">
        <v>1789</v>
      </c>
      <c r="I9" s="3" t="s">
        <v>1804</v>
      </c>
      <c r="J9" s="3" t="s">
        <v>1803</v>
      </c>
      <c r="K9" t="s">
        <v>600</v>
      </c>
    </row>
    <row r="10" spans="1:11" ht="15.6" x14ac:dyDescent="0.3">
      <c r="A10" s="2" t="s">
        <v>1805</v>
      </c>
      <c r="B10" s="2" t="s">
        <v>1806</v>
      </c>
      <c r="C10" s="2" t="s">
        <v>595</v>
      </c>
      <c r="D10" s="2">
        <v>1</v>
      </c>
      <c r="E10" s="2" t="s">
        <v>596</v>
      </c>
      <c r="G10" s="3" t="s">
        <v>1788</v>
      </c>
      <c r="H10" s="3" t="s">
        <v>1789</v>
      </c>
      <c r="I10" s="3" t="s">
        <v>1807</v>
      </c>
      <c r="J10" s="3" t="s">
        <v>1808</v>
      </c>
      <c r="K10" s="3" t="s">
        <v>605</v>
      </c>
    </row>
    <row r="11" spans="1:11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70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1811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1812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1813</v>
      </c>
      <c r="B6" s="2" t="s">
        <v>1814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1815</v>
      </c>
      <c r="B7" s="2" t="s">
        <v>1816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1817</v>
      </c>
      <c r="B8" s="2" t="s">
        <v>1818</v>
      </c>
      <c r="C8" s="2" t="s">
        <v>595</v>
      </c>
      <c r="D8" s="2">
        <v>13</v>
      </c>
      <c r="E8" s="2" t="s">
        <v>596</v>
      </c>
    </row>
    <row r="9" spans="1:5" ht="15.6" x14ac:dyDescent="0.3">
      <c r="A9" s="2" t="s">
        <v>1819</v>
      </c>
      <c r="B9" s="2" t="s">
        <v>1820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1821</v>
      </c>
      <c r="B10" s="2" t="s">
        <v>1822</v>
      </c>
      <c r="C10" s="2" t="s">
        <v>595</v>
      </c>
      <c r="D10" s="2">
        <v>13</v>
      </c>
      <c r="E10" s="2" t="s">
        <v>596</v>
      </c>
    </row>
    <row r="11" spans="1:5" ht="15.6" x14ac:dyDescent="0.3">
      <c r="A11" s="2" t="s">
        <v>1823</v>
      </c>
      <c r="B11" s="2" t="s">
        <v>1824</v>
      </c>
      <c r="C11" s="2" t="s">
        <v>595</v>
      </c>
      <c r="D11" s="2">
        <v>13</v>
      </c>
      <c r="E11" s="2" t="s">
        <v>596</v>
      </c>
    </row>
    <row r="12" spans="1:5" ht="15.6" x14ac:dyDescent="0.3">
      <c r="A12" s="2" t="s">
        <v>1825</v>
      </c>
      <c r="B12" s="2" t="s">
        <v>1078</v>
      </c>
      <c r="C12" s="2" t="s">
        <v>595</v>
      </c>
      <c r="D12" s="2">
        <v>1</v>
      </c>
      <c r="E12" s="2" t="s">
        <v>596</v>
      </c>
    </row>
    <row r="13" spans="1:5" ht="15.6" x14ac:dyDescent="0.3">
      <c r="A13" s="2" t="s">
        <v>1114</v>
      </c>
      <c r="B13" s="2" t="s">
        <v>1826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1827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0"/>
  <sheetViews>
    <sheetView workbookViewId="0"/>
  </sheetViews>
  <sheetFormatPr defaultRowHeight="15" x14ac:dyDescent="0.3"/>
  <cols>
    <col min="1" max="1" width="21.25" bestFit="1" customWidth="1" collapsed="1"/>
    <col min="2" max="2" width="27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1.25" bestFit="1" customWidth="1" collapsed="1"/>
    <col min="8" max="8" width="20" bestFit="1" customWidth="1" collapsed="1"/>
    <col min="9" max="9" width="16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71</v>
      </c>
      <c r="B1" s="4" t="s">
        <v>72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1828</v>
      </c>
      <c r="B3" s="2" t="s">
        <v>1829</v>
      </c>
      <c r="C3" s="2" t="s">
        <v>595</v>
      </c>
      <c r="D3" s="2">
        <v>8</v>
      </c>
      <c r="E3" s="2" t="s">
        <v>596</v>
      </c>
    </row>
    <row r="4" spans="1:11" ht="15.6" x14ac:dyDescent="0.3">
      <c r="A4" s="2" t="s">
        <v>1162</v>
      </c>
      <c r="B4" s="2" t="s">
        <v>1830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1164</v>
      </c>
      <c r="B5" s="2" t="s">
        <v>1831</v>
      </c>
      <c r="C5" s="2" t="s">
        <v>595</v>
      </c>
      <c r="D5" s="2">
        <v>2</v>
      </c>
      <c r="E5" s="2" t="s">
        <v>596</v>
      </c>
    </row>
    <row r="6" spans="1:11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1832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1833</v>
      </c>
      <c r="B9" s="2" t="s">
        <v>1834</v>
      </c>
      <c r="C9" s="2" t="s">
        <v>631</v>
      </c>
      <c r="D9" s="2">
        <v>1</v>
      </c>
      <c r="E9" s="2" t="s">
        <v>596</v>
      </c>
      <c r="G9" s="3" t="s">
        <v>1730</v>
      </c>
      <c r="H9" s="3" t="s">
        <v>1731</v>
      </c>
      <c r="I9" s="3" t="s">
        <v>1835</v>
      </c>
      <c r="J9" s="3" t="s">
        <v>1345</v>
      </c>
      <c r="K9" s="3" t="s">
        <v>605</v>
      </c>
    </row>
    <row r="10" spans="1:11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4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25.375" bestFit="1" customWidth="1" collapsed="1"/>
    <col min="10" max="10" width="24.625" bestFit="1" customWidth="1" collapsed="1"/>
    <col min="11" max="11" width="17.7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3.62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73</v>
      </c>
      <c r="B1" s="4" t="s">
        <v>74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1370</v>
      </c>
      <c r="H5" s="3" t="s">
        <v>1371</v>
      </c>
      <c r="I5" s="3" t="s">
        <v>1376</v>
      </c>
      <c r="J5" s="3" t="s">
        <v>1377</v>
      </c>
      <c r="K5" t="s">
        <v>600</v>
      </c>
    </row>
    <row r="6" spans="1:17" ht="15.6" x14ac:dyDescent="0.3">
      <c r="A6" s="2" t="s">
        <v>1836</v>
      </c>
      <c r="B6" s="2" t="s">
        <v>1287</v>
      </c>
      <c r="C6" s="2" t="s">
        <v>595</v>
      </c>
      <c r="D6" s="2">
        <v>2</v>
      </c>
      <c r="E6" s="2" t="s">
        <v>596</v>
      </c>
      <c r="G6" s="3" t="s">
        <v>1370</v>
      </c>
      <c r="H6" s="3" t="s">
        <v>1371</v>
      </c>
      <c r="I6" s="3" t="s">
        <v>1837</v>
      </c>
      <c r="J6" s="3" t="s">
        <v>1838</v>
      </c>
      <c r="K6" t="s">
        <v>600</v>
      </c>
    </row>
    <row r="7" spans="1:17" ht="15.6" x14ac:dyDescent="0.3">
      <c r="A7" s="2" t="s">
        <v>1839</v>
      </c>
      <c r="B7" s="2" t="s">
        <v>1840</v>
      </c>
      <c r="C7" s="2" t="s">
        <v>595</v>
      </c>
      <c r="D7" s="2">
        <v>6</v>
      </c>
      <c r="E7" s="2" t="s">
        <v>596</v>
      </c>
      <c r="G7" s="7" t="s">
        <v>4712</v>
      </c>
      <c r="H7" s="7" t="s">
        <v>4713</v>
      </c>
      <c r="I7" s="7" t="s">
        <v>4714</v>
      </c>
      <c r="J7" s="7" t="s">
        <v>4715</v>
      </c>
    </row>
    <row r="8" spans="1:17" ht="15.6" x14ac:dyDescent="0.3">
      <c r="A8" s="2" t="s">
        <v>1841</v>
      </c>
      <c r="B8" s="2" t="s">
        <v>1842</v>
      </c>
      <c r="C8" s="2" t="s">
        <v>631</v>
      </c>
      <c r="D8" s="2">
        <v>58</v>
      </c>
      <c r="E8" s="2" t="s">
        <v>596</v>
      </c>
      <c r="G8" s="3" t="s">
        <v>1843</v>
      </c>
      <c r="H8" s="3" t="s">
        <v>1844</v>
      </c>
      <c r="I8" s="3" t="s">
        <v>1845</v>
      </c>
      <c r="J8" s="3" t="s">
        <v>1846</v>
      </c>
      <c r="K8" t="s">
        <v>600</v>
      </c>
      <c r="M8" s="3" t="s">
        <v>1370</v>
      </c>
      <c r="N8" s="3" t="s">
        <v>1371</v>
      </c>
      <c r="O8" s="3" t="s">
        <v>1847</v>
      </c>
      <c r="P8" s="3" t="s">
        <v>1848</v>
      </c>
      <c r="Q8" s="3" t="s">
        <v>605</v>
      </c>
    </row>
    <row r="9" spans="1:17" ht="15.6" x14ac:dyDescent="0.3">
      <c r="A9" s="2" t="s">
        <v>1849</v>
      </c>
      <c r="B9" s="2" t="s">
        <v>1850</v>
      </c>
      <c r="C9" s="2" t="s">
        <v>595</v>
      </c>
      <c r="D9" s="2">
        <v>5</v>
      </c>
      <c r="E9" s="2" t="s">
        <v>596</v>
      </c>
      <c r="G9" s="3" t="s">
        <v>1843</v>
      </c>
      <c r="H9" s="3" t="s">
        <v>1844</v>
      </c>
      <c r="I9" s="3" t="s">
        <v>1851</v>
      </c>
      <c r="J9" s="3" t="s">
        <v>1852</v>
      </c>
      <c r="K9" t="s">
        <v>600</v>
      </c>
      <c r="M9" s="3" t="s">
        <v>1370</v>
      </c>
      <c r="N9" s="3" t="s">
        <v>1371</v>
      </c>
      <c r="O9" s="3" t="s">
        <v>1847</v>
      </c>
      <c r="P9" s="3" t="s">
        <v>1848</v>
      </c>
      <c r="Q9" s="3" t="s">
        <v>605</v>
      </c>
    </row>
    <row r="10" spans="1:17" ht="15.6" x14ac:dyDescent="0.3">
      <c r="A10" s="2" t="s">
        <v>1853</v>
      </c>
      <c r="B10" s="2" t="s">
        <v>1854</v>
      </c>
      <c r="C10" s="2" t="s">
        <v>595</v>
      </c>
      <c r="D10" s="2">
        <v>9</v>
      </c>
      <c r="E10" s="2" t="s">
        <v>596</v>
      </c>
      <c r="G10" s="3" t="s">
        <v>1843</v>
      </c>
      <c r="H10" s="3" t="s">
        <v>1844</v>
      </c>
      <c r="I10" s="3" t="s">
        <v>1855</v>
      </c>
      <c r="J10" s="3" t="s">
        <v>1856</v>
      </c>
      <c r="K10" t="s">
        <v>600</v>
      </c>
    </row>
    <row r="11" spans="1:17" ht="15.6" x14ac:dyDescent="0.3">
      <c r="A11" s="2" t="s">
        <v>1857</v>
      </c>
      <c r="B11" s="2" t="s">
        <v>1858</v>
      </c>
      <c r="C11" s="2" t="s">
        <v>595</v>
      </c>
      <c r="D11" s="2">
        <v>7</v>
      </c>
      <c r="E11" s="2" t="s">
        <v>596</v>
      </c>
      <c r="G11" s="3" t="s">
        <v>1859</v>
      </c>
      <c r="H11" s="3" t="s">
        <v>1860</v>
      </c>
      <c r="I11" s="3" t="s">
        <v>1861</v>
      </c>
      <c r="J11" s="3" t="s">
        <v>1862</v>
      </c>
      <c r="K11" t="s">
        <v>600</v>
      </c>
    </row>
    <row r="12" spans="1:17" ht="15.6" x14ac:dyDescent="0.3">
      <c r="A12" s="2" t="s">
        <v>1863</v>
      </c>
      <c r="B12" s="2" t="s">
        <v>1864</v>
      </c>
      <c r="C12" s="2" t="s">
        <v>595</v>
      </c>
      <c r="D12" s="2">
        <v>6</v>
      </c>
      <c r="E12" s="2" t="s">
        <v>596</v>
      </c>
      <c r="G12" s="3" t="s">
        <v>1865</v>
      </c>
      <c r="H12" s="3" t="s">
        <v>1866</v>
      </c>
      <c r="I12" s="3" t="s">
        <v>1867</v>
      </c>
      <c r="J12" s="3" t="s">
        <v>1868</v>
      </c>
      <c r="K12" t="s">
        <v>600</v>
      </c>
    </row>
    <row r="13" spans="1:17" ht="15.6" x14ac:dyDescent="0.3">
      <c r="A13" s="2" t="s">
        <v>1869</v>
      </c>
      <c r="B13" s="2" t="s">
        <v>1870</v>
      </c>
      <c r="C13" s="2" t="s">
        <v>631</v>
      </c>
      <c r="D13" s="2">
        <v>2</v>
      </c>
      <c r="E13" s="2" t="s">
        <v>596</v>
      </c>
      <c r="G13" s="3" t="s">
        <v>1730</v>
      </c>
      <c r="H13" s="3" t="s">
        <v>1731</v>
      </c>
      <c r="I13" s="3" t="s">
        <v>1871</v>
      </c>
      <c r="J13" s="3" t="s">
        <v>1870</v>
      </c>
      <c r="K13" s="3" t="s">
        <v>605</v>
      </c>
    </row>
    <row r="14" spans="1:17" ht="15.6" x14ac:dyDescent="0.3">
      <c r="A14" s="2" t="s">
        <v>1872</v>
      </c>
      <c r="B14" s="2" t="s">
        <v>1873</v>
      </c>
      <c r="C14" s="2" t="s">
        <v>595</v>
      </c>
      <c r="D14" s="2">
        <v>11</v>
      </c>
      <c r="E14" s="2">
        <v>0</v>
      </c>
      <c r="G14" s="3" t="s">
        <v>1843</v>
      </c>
      <c r="H14" s="3" t="s">
        <v>1844</v>
      </c>
      <c r="I14" s="3" t="s">
        <v>1874</v>
      </c>
      <c r="J14" s="3" t="s">
        <v>1875</v>
      </c>
      <c r="K14" t="s">
        <v>600</v>
      </c>
    </row>
    <row r="15" spans="1:17" ht="15.6" x14ac:dyDescent="0.3">
      <c r="A15" s="2" t="s">
        <v>1876</v>
      </c>
      <c r="B15" s="2" t="s">
        <v>1877</v>
      </c>
      <c r="C15" s="2" t="s">
        <v>595</v>
      </c>
      <c r="D15" s="2">
        <v>11</v>
      </c>
      <c r="E15" s="2">
        <v>0</v>
      </c>
    </row>
    <row r="16" spans="1:17" ht="15.6" x14ac:dyDescent="0.3">
      <c r="A16" s="2" t="s">
        <v>1878</v>
      </c>
      <c r="B16" s="2" t="s">
        <v>1401</v>
      </c>
      <c r="C16" s="2" t="s">
        <v>595</v>
      </c>
      <c r="D16" s="2">
        <v>11</v>
      </c>
      <c r="E16" s="2">
        <v>0</v>
      </c>
      <c r="G16" s="3" t="s">
        <v>1730</v>
      </c>
      <c r="H16" s="3" t="s">
        <v>1731</v>
      </c>
      <c r="I16" s="3" t="s">
        <v>1400</v>
      </c>
      <c r="J16" s="3" t="s">
        <v>1401</v>
      </c>
      <c r="K16" s="3" t="s">
        <v>605</v>
      </c>
    </row>
    <row r="17" spans="1:17" ht="15.6" x14ac:dyDescent="0.3">
      <c r="A17" s="2" t="s">
        <v>1879</v>
      </c>
      <c r="B17" s="2" t="s">
        <v>1880</v>
      </c>
      <c r="C17" s="2" t="s">
        <v>595</v>
      </c>
      <c r="D17" s="2">
        <v>1</v>
      </c>
      <c r="E17" s="2" t="s">
        <v>596</v>
      </c>
      <c r="G17" s="7" t="s">
        <v>1730</v>
      </c>
      <c r="H17" s="7" t="s">
        <v>1731</v>
      </c>
      <c r="I17" s="7" t="s">
        <v>4710</v>
      </c>
      <c r="J17" s="7" t="s">
        <v>4711</v>
      </c>
    </row>
    <row r="18" spans="1:17" ht="15.6" x14ac:dyDescent="0.3">
      <c r="A18" s="2" t="s">
        <v>1402</v>
      </c>
      <c r="B18" s="2" t="s">
        <v>1403</v>
      </c>
      <c r="C18" s="2" t="s">
        <v>595</v>
      </c>
      <c r="D18" s="2">
        <v>1</v>
      </c>
      <c r="E18" s="2" t="s">
        <v>596</v>
      </c>
      <c r="G18" s="3" t="s">
        <v>1396</v>
      </c>
      <c r="H18" s="3" t="s">
        <v>1397</v>
      </c>
      <c r="I18" s="3" t="s">
        <v>1404</v>
      </c>
      <c r="J18" s="3" t="s">
        <v>1405</v>
      </c>
      <c r="K18" t="s">
        <v>600</v>
      </c>
    </row>
    <row r="19" spans="1:17" ht="15.6" x14ac:dyDescent="0.3">
      <c r="A19" s="2" t="s">
        <v>1881</v>
      </c>
      <c r="B19" s="2" t="s">
        <v>1882</v>
      </c>
      <c r="C19" s="2" t="s">
        <v>631</v>
      </c>
      <c r="D19" s="2">
        <v>2</v>
      </c>
      <c r="E19" s="2" t="s">
        <v>596</v>
      </c>
      <c r="G19" s="3" t="s">
        <v>1843</v>
      </c>
      <c r="H19" s="3" t="s">
        <v>1844</v>
      </c>
      <c r="I19" s="3" t="s">
        <v>1883</v>
      </c>
      <c r="J19" s="3" t="s">
        <v>1884</v>
      </c>
      <c r="K19" s="3" t="s">
        <v>605</v>
      </c>
    </row>
    <row r="20" spans="1:17" ht="15.6" x14ac:dyDescent="0.3">
      <c r="A20" s="2" t="s">
        <v>1885</v>
      </c>
      <c r="B20" s="2" t="s">
        <v>1886</v>
      </c>
      <c r="C20" s="2" t="s">
        <v>595</v>
      </c>
      <c r="D20" s="2">
        <v>4</v>
      </c>
      <c r="E20" s="2" t="s">
        <v>596</v>
      </c>
    </row>
    <row r="21" spans="1:17" ht="15.6" x14ac:dyDescent="0.3">
      <c r="A21" s="2" t="s">
        <v>1887</v>
      </c>
      <c r="B21" s="2" t="s">
        <v>1888</v>
      </c>
      <c r="C21" s="2" t="s">
        <v>595</v>
      </c>
      <c r="D21" s="2">
        <v>2</v>
      </c>
      <c r="E21" s="2" t="s">
        <v>596</v>
      </c>
      <c r="G21" s="3" t="s">
        <v>1843</v>
      </c>
      <c r="H21" s="3" t="s">
        <v>1844</v>
      </c>
      <c r="I21" s="3" t="s">
        <v>1889</v>
      </c>
      <c r="J21" s="3" t="s">
        <v>1890</v>
      </c>
      <c r="K21" t="s">
        <v>600</v>
      </c>
    </row>
    <row r="22" spans="1:17" ht="15.6" x14ac:dyDescent="0.3">
      <c r="A22" s="2" t="s">
        <v>1891</v>
      </c>
      <c r="B22" s="2" t="s">
        <v>1892</v>
      </c>
      <c r="C22" s="2" t="s">
        <v>631</v>
      </c>
      <c r="D22" s="2">
        <v>2</v>
      </c>
      <c r="E22" s="2" t="s">
        <v>596</v>
      </c>
      <c r="G22" s="3" t="s">
        <v>1843</v>
      </c>
      <c r="H22" s="3" t="s">
        <v>1844</v>
      </c>
      <c r="I22" s="3" t="s">
        <v>1893</v>
      </c>
      <c r="J22" s="3" t="s">
        <v>1892</v>
      </c>
      <c r="K22" s="3" t="s">
        <v>605</v>
      </c>
    </row>
    <row r="23" spans="1:17" ht="15.6" x14ac:dyDescent="0.3">
      <c r="A23" s="2" t="s">
        <v>1894</v>
      </c>
      <c r="B23" s="2" t="s">
        <v>1895</v>
      </c>
      <c r="C23" s="2" t="s">
        <v>631</v>
      </c>
      <c r="D23" s="2">
        <v>12</v>
      </c>
      <c r="E23" s="2" t="s">
        <v>596</v>
      </c>
      <c r="G23" s="7" t="s">
        <v>1843</v>
      </c>
      <c r="H23" s="7" t="s">
        <v>1844</v>
      </c>
      <c r="I23" s="7" t="s">
        <v>4708</v>
      </c>
      <c r="J23" s="7" t="s">
        <v>4709</v>
      </c>
    </row>
    <row r="24" spans="1:17" ht="15.6" x14ac:dyDescent="0.3">
      <c r="A24" s="2" t="s">
        <v>1896</v>
      </c>
      <c r="B24" s="2" t="s">
        <v>1897</v>
      </c>
      <c r="C24" s="2" t="s">
        <v>631</v>
      </c>
      <c r="D24" s="2">
        <v>10</v>
      </c>
      <c r="E24" s="2" t="s">
        <v>596</v>
      </c>
      <c r="G24" s="3" t="s">
        <v>1843</v>
      </c>
      <c r="H24" s="3" t="s">
        <v>1844</v>
      </c>
      <c r="I24" s="3" t="s">
        <v>1898</v>
      </c>
      <c r="J24" s="3" t="s">
        <v>1899</v>
      </c>
      <c r="K24" t="s">
        <v>600</v>
      </c>
    </row>
    <row r="25" spans="1:17" ht="15.6" x14ac:dyDescent="0.3">
      <c r="A25" s="2" t="s">
        <v>1900</v>
      </c>
      <c r="B25" s="2" t="s">
        <v>1901</v>
      </c>
      <c r="C25" s="2" t="s">
        <v>631</v>
      </c>
      <c r="D25" s="2">
        <v>1</v>
      </c>
      <c r="E25" s="2" t="s">
        <v>596</v>
      </c>
      <c r="G25" s="3" t="s">
        <v>1843</v>
      </c>
      <c r="H25" s="3" t="s">
        <v>1844</v>
      </c>
      <c r="I25" s="3" t="s">
        <v>1902</v>
      </c>
      <c r="J25" s="3" t="s">
        <v>1903</v>
      </c>
      <c r="K25" s="3" t="s">
        <v>605</v>
      </c>
      <c r="M25" s="3" t="s">
        <v>1865</v>
      </c>
      <c r="N25" s="3" t="s">
        <v>1866</v>
      </c>
      <c r="O25" s="3" t="s">
        <v>1902</v>
      </c>
      <c r="P25" s="3" t="s">
        <v>1901</v>
      </c>
      <c r="Q25" t="s">
        <v>600</v>
      </c>
    </row>
    <row r="26" spans="1:17" ht="15.6" x14ac:dyDescent="0.3">
      <c r="A26" s="2" t="s">
        <v>1904</v>
      </c>
      <c r="B26" s="2" t="s">
        <v>1905</v>
      </c>
      <c r="C26" s="2" t="s">
        <v>631</v>
      </c>
      <c r="D26" s="2">
        <v>1</v>
      </c>
      <c r="E26" s="2" t="s">
        <v>596</v>
      </c>
      <c r="G26" s="3" t="s">
        <v>1843</v>
      </c>
      <c r="H26" s="3" t="s">
        <v>1844</v>
      </c>
      <c r="I26" s="3" t="s">
        <v>1906</v>
      </c>
      <c r="J26" s="3" t="s">
        <v>1907</v>
      </c>
      <c r="K26" s="3" t="s">
        <v>605</v>
      </c>
    </row>
    <row r="27" spans="1:17" ht="15.6" x14ac:dyDescent="0.3">
      <c r="A27" s="2" t="s">
        <v>1908</v>
      </c>
      <c r="B27" s="2" t="s">
        <v>1909</v>
      </c>
      <c r="C27" s="2" t="s">
        <v>631</v>
      </c>
      <c r="D27" s="2">
        <v>1</v>
      </c>
      <c r="E27" s="2" t="s">
        <v>596</v>
      </c>
      <c r="G27" s="3" t="s">
        <v>1843</v>
      </c>
      <c r="H27" s="3" t="s">
        <v>1844</v>
      </c>
      <c r="I27" s="3" t="s">
        <v>1910</v>
      </c>
      <c r="J27" s="3" t="s">
        <v>1909</v>
      </c>
      <c r="K27" t="s">
        <v>600</v>
      </c>
    </row>
    <row r="28" spans="1:17" ht="15.6" x14ac:dyDescent="0.3">
      <c r="A28" s="2" t="s">
        <v>1911</v>
      </c>
      <c r="B28" s="2" t="s">
        <v>1912</v>
      </c>
      <c r="C28" s="2" t="s">
        <v>631</v>
      </c>
      <c r="D28" s="2">
        <v>7</v>
      </c>
      <c r="E28" s="2" t="s">
        <v>596</v>
      </c>
      <c r="G28" s="3" t="s">
        <v>1843</v>
      </c>
      <c r="H28" s="3" t="s">
        <v>1844</v>
      </c>
      <c r="I28" s="3" t="s">
        <v>1913</v>
      </c>
      <c r="J28" s="3" t="s">
        <v>1914</v>
      </c>
      <c r="K28" t="s">
        <v>600</v>
      </c>
    </row>
    <row r="29" spans="1:17" ht="15.6" x14ac:dyDescent="0.3">
      <c r="A29" s="2" t="s">
        <v>1915</v>
      </c>
      <c r="B29" s="2" t="s">
        <v>1916</v>
      </c>
      <c r="C29" s="2" t="s">
        <v>595</v>
      </c>
      <c r="D29" s="2">
        <v>8</v>
      </c>
      <c r="E29" s="2" t="s">
        <v>596</v>
      </c>
      <c r="G29" s="3" t="s">
        <v>1843</v>
      </c>
      <c r="H29" s="3" t="s">
        <v>1844</v>
      </c>
      <c r="I29" s="3" t="s">
        <v>1917</v>
      </c>
      <c r="J29" s="3" t="s">
        <v>1918</v>
      </c>
      <c r="K29" t="s">
        <v>600</v>
      </c>
    </row>
    <row r="30" spans="1:17" ht="15.6" x14ac:dyDescent="0.3">
      <c r="A30" s="2" t="s">
        <v>1919</v>
      </c>
      <c r="B30" s="2" t="s">
        <v>1920</v>
      </c>
      <c r="C30" s="2" t="s">
        <v>595</v>
      </c>
      <c r="D30" s="2">
        <v>9</v>
      </c>
      <c r="E30" s="2" t="s">
        <v>596</v>
      </c>
      <c r="G30" s="3" t="s">
        <v>1843</v>
      </c>
      <c r="H30" s="3" t="s">
        <v>1844</v>
      </c>
      <c r="I30" s="3" t="s">
        <v>1921</v>
      </c>
      <c r="J30" s="3" t="s">
        <v>1922</v>
      </c>
      <c r="K30" t="s">
        <v>600</v>
      </c>
    </row>
    <row r="31" spans="1:17" ht="15.6" x14ac:dyDescent="0.3">
      <c r="A31" s="2" t="s">
        <v>1923</v>
      </c>
      <c r="B31" s="2" t="s">
        <v>1924</v>
      </c>
      <c r="C31" s="2" t="s">
        <v>631</v>
      </c>
      <c r="D31" s="2">
        <v>8</v>
      </c>
      <c r="E31" s="2" t="s">
        <v>596</v>
      </c>
      <c r="G31" s="7" t="s">
        <v>1843</v>
      </c>
      <c r="H31" s="7" t="s">
        <v>1844</v>
      </c>
      <c r="I31" s="7" t="s">
        <v>4665</v>
      </c>
      <c r="J31" s="7" t="s">
        <v>2114</v>
      </c>
    </row>
    <row r="32" spans="1:17" ht="15.6" x14ac:dyDescent="0.3">
      <c r="A32" s="2" t="s">
        <v>1925</v>
      </c>
      <c r="B32" s="2" t="s">
        <v>1926</v>
      </c>
      <c r="C32" s="2" t="s">
        <v>631</v>
      </c>
      <c r="D32" s="2">
        <v>10</v>
      </c>
      <c r="E32" s="2" t="s">
        <v>596</v>
      </c>
      <c r="G32" s="7" t="s">
        <v>1843</v>
      </c>
      <c r="H32" s="7" t="s">
        <v>1844</v>
      </c>
      <c r="I32" s="7" t="s">
        <v>4667</v>
      </c>
      <c r="J32" s="7" t="s">
        <v>4716</v>
      </c>
    </row>
    <row r="33" spans="1:11" ht="15.6" x14ac:dyDescent="0.3">
      <c r="A33" s="2" t="s">
        <v>1927</v>
      </c>
      <c r="B33" s="2" t="s">
        <v>1928</v>
      </c>
      <c r="C33" s="2" t="s">
        <v>631</v>
      </c>
      <c r="D33" s="2">
        <v>58</v>
      </c>
      <c r="E33" s="2" t="s">
        <v>596</v>
      </c>
      <c r="G33" s="3" t="s">
        <v>1843</v>
      </c>
      <c r="H33" s="3" t="s">
        <v>1844</v>
      </c>
      <c r="I33" s="3" t="s">
        <v>1929</v>
      </c>
      <c r="J33" s="3" t="s">
        <v>1930</v>
      </c>
      <c r="K33" t="s">
        <v>600</v>
      </c>
    </row>
    <row r="34" spans="1:11" ht="15.6" x14ac:dyDescent="0.3">
      <c r="A34" s="2" t="s">
        <v>1931</v>
      </c>
      <c r="B34" s="2" t="s">
        <v>1932</v>
      </c>
      <c r="C34" s="2" t="s">
        <v>595</v>
      </c>
      <c r="D34" s="2">
        <v>8</v>
      </c>
      <c r="E34" s="2" t="s">
        <v>596</v>
      </c>
      <c r="G34" s="3" t="s">
        <v>1843</v>
      </c>
      <c r="H34" s="3" t="s">
        <v>1844</v>
      </c>
      <c r="I34" s="3" t="s">
        <v>1933</v>
      </c>
      <c r="J34" s="3" t="s">
        <v>1934</v>
      </c>
      <c r="K34" t="s">
        <v>600</v>
      </c>
    </row>
    <row r="35" spans="1:11" ht="15.6" x14ac:dyDescent="0.3">
      <c r="A35" s="2" t="s">
        <v>1935</v>
      </c>
      <c r="B35" s="2" t="s">
        <v>1936</v>
      </c>
      <c r="C35" s="2" t="s">
        <v>595</v>
      </c>
      <c r="D35" s="2">
        <v>11</v>
      </c>
      <c r="E35" s="2">
        <v>0</v>
      </c>
      <c r="G35" s="3" t="s">
        <v>1843</v>
      </c>
      <c r="H35" s="3" t="s">
        <v>1844</v>
      </c>
      <c r="I35" s="3" t="s">
        <v>1937</v>
      </c>
      <c r="J35" s="3" t="s">
        <v>1936</v>
      </c>
      <c r="K35" t="s">
        <v>600</v>
      </c>
    </row>
    <row r="36" spans="1:11" ht="15.6" x14ac:dyDescent="0.3">
      <c r="A36" s="2" t="s">
        <v>1938</v>
      </c>
      <c r="B36" s="2" t="s">
        <v>1939</v>
      </c>
      <c r="C36" s="2" t="s">
        <v>595</v>
      </c>
      <c r="D36" s="2">
        <v>8</v>
      </c>
      <c r="E36" s="2" t="s">
        <v>596</v>
      </c>
      <c r="G36" s="3" t="s">
        <v>1843</v>
      </c>
      <c r="H36" s="3" t="s">
        <v>1844</v>
      </c>
      <c r="I36" s="3" t="s">
        <v>1940</v>
      </c>
      <c r="J36" s="3" t="s">
        <v>1939</v>
      </c>
      <c r="K36" t="s">
        <v>600</v>
      </c>
    </row>
    <row r="37" spans="1:11" ht="15.6" x14ac:dyDescent="0.3">
      <c r="A37" s="2" t="s">
        <v>1406</v>
      </c>
      <c r="B37" s="2" t="s">
        <v>1407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1408</v>
      </c>
      <c r="B38" s="2" t="s">
        <v>928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1941</v>
      </c>
      <c r="B39" s="2" t="s">
        <v>1942</v>
      </c>
      <c r="C39" s="2" t="s">
        <v>595</v>
      </c>
      <c r="D39" s="2">
        <v>3</v>
      </c>
      <c r="E39" s="2" t="s">
        <v>596</v>
      </c>
      <c r="G39" s="3" t="s">
        <v>1843</v>
      </c>
      <c r="H39" s="3" t="s">
        <v>1844</v>
      </c>
      <c r="I39" s="3" t="s">
        <v>1943</v>
      </c>
      <c r="J39" s="3" t="s">
        <v>1944</v>
      </c>
      <c r="K39" t="s">
        <v>600</v>
      </c>
    </row>
    <row r="40" spans="1:11" ht="15.6" x14ac:dyDescent="0.3">
      <c r="A40" s="2" t="s">
        <v>1945</v>
      </c>
      <c r="B40" s="2" t="s">
        <v>1946</v>
      </c>
      <c r="C40" s="2" t="s">
        <v>631</v>
      </c>
      <c r="D40" s="2">
        <v>1</v>
      </c>
      <c r="E40" s="2" t="s">
        <v>596</v>
      </c>
      <c r="G40" s="3" t="s">
        <v>1843</v>
      </c>
      <c r="H40" s="3" t="s">
        <v>1844</v>
      </c>
      <c r="I40" s="3" t="s">
        <v>1947</v>
      </c>
      <c r="J40" s="3" t="s">
        <v>1948</v>
      </c>
      <c r="K40" s="3" t="s">
        <v>605</v>
      </c>
    </row>
    <row r="41" spans="1:11" ht="15.6" x14ac:dyDescent="0.3">
      <c r="A41" s="2" t="s">
        <v>649</v>
      </c>
      <c r="B41" s="2" t="s">
        <v>600</v>
      </c>
      <c r="C41" s="2" t="s">
        <v>595</v>
      </c>
      <c r="D41" s="2">
        <v>7</v>
      </c>
      <c r="E41" s="2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0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20.375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25" bestFit="1" customWidth="1" collapsed="1"/>
    <col min="14" max="14" width="20.375" bestFit="1" customWidth="1" collapsed="1"/>
    <col min="15" max="15" width="20.75" bestFit="1" customWidth="1" collapsed="1"/>
    <col min="16" max="16" width="22.875" bestFit="1" customWidth="1" collapsed="1"/>
    <col min="17" max="17" width="17.75" bestFit="1" customWidth="1" collapsed="1"/>
    <col min="18" max="18" width="10.625" customWidth="1" collapsed="1"/>
    <col min="19" max="19" width="23.25" bestFit="1" customWidth="1" collapsed="1"/>
    <col min="20" max="20" width="20.375" bestFit="1" customWidth="1" collapsed="1"/>
    <col min="21" max="21" width="19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25" bestFit="1" customWidth="1" collapsed="1"/>
    <col min="26" max="26" width="20.375" bestFit="1" customWidth="1" collapsed="1"/>
    <col min="27" max="27" width="17.2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75" bestFit="1" customWidth="1" collapsed="1"/>
    <col min="32" max="32" width="20" bestFit="1" customWidth="1" collapsed="1"/>
    <col min="33" max="33" width="15.87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75" bestFit="1" customWidth="1" collapsed="1"/>
    <col min="38" max="38" width="20" bestFit="1" customWidth="1" collapsed="1"/>
    <col min="39" max="39" width="16.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4</v>
      </c>
      <c r="B1" s="4" t="s">
        <v>5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674</v>
      </c>
      <c r="H2" s="3" t="s">
        <v>675</v>
      </c>
      <c r="I2" s="3" t="s">
        <v>676</v>
      </c>
      <c r="J2" s="3" t="s">
        <v>677</v>
      </c>
      <c r="K2" s="3" t="s">
        <v>605</v>
      </c>
      <c r="M2" s="3" t="s">
        <v>674</v>
      </c>
      <c r="N2" s="3" t="s">
        <v>675</v>
      </c>
      <c r="O2" s="3" t="s">
        <v>678</v>
      </c>
      <c r="P2" s="3" t="s">
        <v>679</v>
      </c>
      <c r="Q2" s="3" t="s">
        <v>605</v>
      </c>
      <c r="S2" s="3" t="s">
        <v>674</v>
      </c>
      <c r="T2" s="3" t="s">
        <v>675</v>
      </c>
      <c r="U2" s="3" t="s">
        <v>680</v>
      </c>
      <c r="V2" s="3" t="s">
        <v>673</v>
      </c>
      <c r="W2" t="s">
        <v>600</v>
      </c>
      <c r="Y2" s="3" t="s">
        <v>674</v>
      </c>
      <c r="Z2" s="3" t="s">
        <v>675</v>
      </c>
      <c r="AA2" s="3" t="s">
        <v>681</v>
      </c>
      <c r="AB2" s="3" t="s">
        <v>682</v>
      </c>
      <c r="AC2" s="3" t="s">
        <v>605</v>
      </c>
      <c r="AE2" s="3" t="s">
        <v>683</v>
      </c>
      <c r="AF2" s="3" t="s">
        <v>684</v>
      </c>
      <c r="AG2" s="3" t="s">
        <v>680</v>
      </c>
      <c r="AH2" s="3" t="s">
        <v>673</v>
      </c>
      <c r="AI2" t="s">
        <v>600</v>
      </c>
      <c r="AK2" s="3" t="s">
        <v>683</v>
      </c>
      <c r="AL2" s="3" t="s">
        <v>684</v>
      </c>
      <c r="AM2" s="3" t="s">
        <v>676</v>
      </c>
      <c r="AN2" s="3" t="s">
        <v>677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674</v>
      </c>
      <c r="H3" s="3" t="s">
        <v>675</v>
      </c>
      <c r="I3" s="3" t="s">
        <v>678</v>
      </c>
      <c r="J3" s="3" t="s">
        <v>679</v>
      </c>
      <c r="K3" s="3" t="s">
        <v>605</v>
      </c>
      <c r="M3" s="3" t="s">
        <v>674</v>
      </c>
      <c r="N3" s="3" t="s">
        <v>675</v>
      </c>
      <c r="O3" s="3" t="s">
        <v>599</v>
      </c>
      <c r="P3" s="3" t="s">
        <v>594</v>
      </c>
      <c r="Q3" t="s">
        <v>600</v>
      </c>
      <c r="S3" s="3" t="s">
        <v>674</v>
      </c>
      <c r="T3" s="3" t="s">
        <v>675</v>
      </c>
      <c r="U3" s="3" t="s">
        <v>681</v>
      </c>
      <c r="V3" s="3" t="s">
        <v>682</v>
      </c>
      <c r="W3" s="3" t="s">
        <v>605</v>
      </c>
      <c r="Y3" s="3" t="s">
        <v>683</v>
      </c>
      <c r="Z3" s="3" t="s">
        <v>684</v>
      </c>
      <c r="AA3" s="3" t="s">
        <v>599</v>
      </c>
      <c r="AB3" s="3" t="s">
        <v>594</v>
      </c>
      <c r="AC3" t="s">
        <v>600</v>
      </c>
    </row>
    <row r="4" spans="1:41" ht="15.6" x14ac:dyDescent="0.3">
      <c r="A4" s="2" t="s">
        <v>685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674</v>
      </c>
      <c r="H4" s="3" t="s">
        <v>675</v>
      </c>
      <c r="I4" s="3" t="s">
        <v>678</v>
      </c>
      <c r="J4" s="3" t="s">
        <v>679</v>
      </c>
      <c r="K4" s="3" t="s">
        <v>605</v>
      </c>
      <c r="M4" s="3" t="s">
        <v>674</v>
      </c>
      <c r="N4" s="3" t="s">
        <v>675</v>
      </c>
      <c r="O4" s="3" t="s">
        <v>608</v>
      </c>
      <c r="P4" s="3" t="s">
        <v>607</v>
      </c>
      <c r="Q4" t="s">
        <v>600</v>
      </c>
      <c r="S4" s="3" t="s">
        <v>674</v>
      </c>
      <c r="T4" s="3" t="s">
        <v>675</v>
      </c>
      <c r="U4" s="3" t="s">
        <v>681</v>
      </c>
      <c r="V4" s="3" t="s">
        <v>682</v>
      </c>
      <c r="W4" s="3" t="s">
        <v>605</v>
      </c>
      <c r="Y4" s="3" t="s">
        <v>683</v>
      </c>
      <c r="Z4" s="3" t="s">
        <v>684</v>
      </c>
      <c r="AA4" s="3" t="s">
        <v>608</v>
      </c>
      <c r="AB4" s="3" t="s">
        <v>686</v>
      </c>
      <c r="AC4" t="s">
        <v>600</v>
      </c>
    </row>
    <row r="5" spans="1:41" ht="15.6" x14ac:dyDescent="0.3">
      <c r="A5" s="2" t="s">
        <v>687</v>
      </c>
      <c r="B5" s="2" t="s">
        <v>688</v>
      </c>
      <c r="C5" s="2" t="s">
        <v>595</v>
      </c>
      <c r="D5" s="2">
        <v>8</v>
      </c>
      <c r="E5" s="2" t="s">
        <v>596</v>
      </c>
      <c r="G5" s="3" t="s">
        <v>674</v>
      </c>
      <c r="H5" s="3" t="s">
        <v>675</v>
      </c>
      <c r="I5" s="3" t="s">
        <v>689</v>
      </c>
      <c r="J5" s="3" t="s">
        <v>688</v>
      </c>
      <c r="K5" t="s">
        <v>600</v>
      </c>
      <c r="M5" s="3" t="s">
        <v>683</v>
      </c>
      <c r="N5" s="3" t="s">
        <v>684</v>
      </c>
      <c r="O5" s="3" t="s">
        <v>690</v>
      </c>
      <c r="P5" s="3" t="s">
        <v>691</v>
      </c>
      <c r="Q5" t="s">
        <v>600</v>
      </c>
      <c r="S5" s="3" t="s">
        <v>683</v>
      </c>
      <c r="T5" s="3" t="s">
        <v>684</v>
      </c>
      <c r="U5" s="3" t="s">
        <v>689</v>
      </c>
      <c r="V5" s="3" t="s">
        <v>688</v>
      </c>
      <c r="W5" t="s">
        <v>600</v>
      </c>
    </row>
    <row r="6" spans="1:41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674</v>
      </c>
      <c r="H6" s="3" t="s">
        <v>675</v>
      </c>
      <c r="I6" s="3" t="s">
        <v>678</v>
      </c>
      <c r="J6" s="3" t="s">
        <v>679</v>
      </c>
      <c r="K6" s="3" t="s">
        <v>605</v>
      </c>
      <c r="M6" s="3" t="s">
        <v>674</v>
      </c>
      <c r="N6" s="3" t="s">
        <v>675</v>
      </c>
      <c r="O6" s="3" t="s">
        <v>694</v>
      </c>
      <c r="P6" s="3" t="s">
        <v>693</v>
      </c>
      <c r="Q6" t="s">
        <v>600</v>
      </c>
      <c r="S6" s="3" t="s">
        <v>683</v>
      </c>
      <c r="T6" s="3" t="s">
        <v>684</v>
      </c>
      <c r="U6" s="3" t="s">
        <v>694</v>
      </c>
      <c r="V6" s="3" t="s">
        <v>693</v>
      </c>
      <c r="W6" t="s">
        <v>600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674</v>
      </c>
      <c r="H7" s="3" t="s">
        <v>675</v>
      </c>
      <c r="I7" s="3" t="s">
        <v>695</v>
      </c>
      <c r="J7" s="3" t="s">
        <v>696</v>
      </c>
      <c r="K7" s="3" t="s">
        <v>605</v>
      </c>
      <c r="M7" s="3" t="s">
        <v>674</v>
      </c>
      <c r="N7" s="3" t="s">
        <v>675</v>
      </c>
      <c r="O7" s="3" t="s">
        <v>678</v>
      </c>
      <c r="P7" s="3" t="s">
        <v>679</v>
      </c>
      <c r="Q7" s="3" t="s">
        <v>605</v>
      </c>
      <c r="S7" s="3" t="s">
        <v>674</v>
      </c>
      <c r="T7" s="3" t="s">
        <v>675</v>
      </c>
      <c r="U7" s="3" t="s">
        <v>611</v>
      </c>
      <c r="V7" s="3" t="s">
        <v>610</v>
      </c>
      <c r="W7" t="s">
        <v>600</v>
      </c>
      <c r="Y7" s="3" t="s">
        <v>683</v>
      </c>
      <c r="Z7" s="3" t="s">
        <v>684</v>
      </c>
      <c r="AA7" s="3" t="s">
        <v>611</v>
      </c>
      <c r="AB7" s="3" t="s">
        <v>610</v>
      </c>
      <c r="AC7" s="3" t="s">
        <v>605</v>
      </c>
      <c r="AE7" s="3" t="s">
        <v>683</v>
      </c>
      <c r="AF7" s="3" t="s">
        <v>684</v>
      </c>
      <c r="AG7" s="3" t="s">
        <v>695</v>
      </c>
      <c r="AH7" s="3" t="s">
        <v>696</v>
      </c>
      <c r="AI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674</v>
      </c>
      <c r="H8" s="3" t="s">
        <v>675</v>
      </c>
      <c r="I8" s="3" t="s">
        <v>678</v>
      </c>
      <c r="J8" s="3" t="s">
        <v>679</v>
      </c>
      <c r="K8" s="3" t="s">
        <v>605</v>
      </c>
      <c r="M8" s="3" t="s">
        <v>674</v>
      </c>
      <c r="N8" s="3" t="s">
        <v>675</v>
      </c>
      <c r="O8" s="3" t="s">
        <v>697</v>
      </c>
      <c r="P8" s="3" t="s">
        <v>613</v>
      </c>
      <c r="Q8" t="s">
        <v>600</v>
      </c>
      <c r="S8" s="3" t="s">
        <v>683</v>
      </c>
      <c r="T8" s="3" t="s">
        <v>684</v>
      </c>
      <c r="U8" s="3" t="s">
        <v>697</v>
      </c>
      <c r="V8" s="3" t="s">
        <v>613</v>
      </c>
      <c r="W8" t="s">
        <v>600</v>
      </c>
    </row>
    <row r="9" spans="1:41" ht="15.6" x14ac:dyDescent="0.3">
      <c r="A9" s="2" t="s">
        <v>698</v>
      </c>
      <c r="B9" s="2" t="s">
        <v>699</v>
      </c>
      <c r="C9" s="2" t="s">
        <v>595</v>
      </c>
      <c r="D9" s="2">
        <v>11</v>
      </c>
      <c r="E9" s="2">
        <v>0</v>
      </c>
      <c r="G9" s="3" t="s">
        <v>674</v>
      </c>
      <c r="H9" s="3" t="s">
        <v>675</v>
      </c>
      <c r="I9" s="3" t="s">
        <v>678</v>
      </c>
      <c r="J9" s="3" t="s">
        <v>679</v>
      </c>
      <c r="K9" s="3" t="s">
        <v>605</v>
      </c>
      <c r="M9" s="3" t="s">
        <v>674</v>
      </c>
      <c r="N9" s="3" t="s">
        <v>675</v>
      </c>
      <c r="O9" s="3" t="s">
        <v>700</v>
      </c>
      <c r="P9" s="3" t="s">
        <v>701</v>
      </c>
      <c r="Q9" t="s">
        <v>600</v>
      </c>
      <c r="S9" s="3" t="s">
        <v>683</v>
      </c>
      <c r="T9" s="3" t="s">
        <v>684</v>
      </c>
      <c r="U9" s="3" t="s">
        <v>700</v>
      </c>
      <c r="V9" s="3" t="s">
        <v>699</v>
      </c>
      <c r="W9" t="s">
        <v>600</v>
      </c>
    </row>
    <row r="10" spans="1:41" ht="15.6" x14ac:dyDescent="0.3">
      <c r="A10" s="2" t="s">
        <v>702</v>
      </c>
      <c r="B10" s="2" t="s">
        <v>703</v>
      </c>
      <c r="C10" s="2" t="s">
        <v>631</v>
      </c>
      <c r="D10" s="2">
        <v>2</v>
      </c>
      <c r="E10" s="2" t="s">
        <v>596</v>
      </c>
      <c r="G10" s="3" t="s">
        <v>674</v>
      </c>
      <c r="H10" s="3" t="s">
        <v>675</v>
      </c>
      <c r="I10" s="3" t="s">
        <v>704</v>
      </c>
      <c r="J10" s="3" t="s">
        <v>705</v>
      </c>
      <c r="K10" t="s">
        <v>600</v>
      </c>
      <c r="M10" s="3" t="s">
        <v>674</v>
      </c>
      <c r="N10" s="3" t="s">
        <v>675</v>
      </c>
      <c r="O10" s="3" t="s">
        <v>706</v>
      </c>
      <c r="P10" s="3" t="s">
        <v>707</v>
      </c>
      <c r="Q10" s="3" t="s">
        <v>605</v>
      </c>
      <c r="S10" s="3" t="s">
        <v>674</v>
      </c>
      <c r="T10" s="3" t="s">
        <v>675</v>
      </c>
      <c r="U10" s="3" t="s">
        <v>681</v>
      </c>
      <c r="V10" s="3" t="s">
        <v>682</v>
      </c>
      <c r="W10" s="3" t="s">
        <v>605</v>
      </c>
      <c r="Y10" s="3" t="s">
        <v>683</v>
      </c>
      <c r="Z10" s="3" t="s">
        <v>684</v>
      </c>
      <c r="AA10" s="3" t="s">
        <v>704</v>
      </c>
      <c r="AB10" s="3" t="s">
        <v>708</v>
      </c>
      <c r="AC10" t="s">
        <v>600</v>
      </c>
    </row>
    <row r="11" spans="1:41" ht="15.6" x14ac:dyDescent="0.3">
      <c r="A11" s="2" t="s">
        <v>709</v>
      </c>
      <c r="B11" s="2" t="s">
        <v>710</v>
      </c>
      <c r="C11" s="2" t="s">
        <v>595</v>
      </c>
      <c r="D11" s="2">
        <v>8</v>
      </c>
      <c r="E11" s="2" t="s">
        <v>596</v>
      </c>
      <c r="G11" s="3" t="s">
        <v>674</v>
      </c>
      <c r="H11" s="3" t="s">
        <v>675</v>
      </c>
      <c r="I11" s="3" t="s">
        <v>711</v>
      </c>
      <c r="J11" s="3" t="s">
        <v>710</v>
      </c>
      <c r="K11" t="s">
        <v>600</v>
      </c>
      <c r="M11" s="3" t="s">
        <v>683</v>
      </c>
      <c r="N11" s="3" t="s">
        <v>684</v>
      </c>
      <c r="O11" s="3" t="s">
        <v>711</v>
      </c>
      <c r="P11" s="3" t="s">
        <v>710</v>
      </c>
      <c r="Q11" t="s">
        <v>600</v>
      </c>
    </row>
    <row r="12" spans="1:41" ht="15.6" x14ac:dyDescent="0.3">
      <c r="A12" s="2" t="s">
        <v>712</v>
      </c>
      <c r="B12" s="2" t="s">
        <v>713</v>
      </c>
      <c r="C12" s="2" t="s">
        <v>595</v>
      </c>
      <c r="D12" s="2">
        <v>7</v>
      </c>
      <c r="E12" s="2" t="s">
        <v>596</v>
      </c>
      <c r="G12" s="3" t="s">
        <v>683</v>
      </c>
      <c r="H12" s="3" t="s">
        <v>684</v>
      </c>
      <c r="I12" s="3" t="s">
        <v>714</v>
      </c>
      <c r="J12" s="3" t="s">
        <v>713</v>
      </c>
      <c r="K12" t="s">
        <v>600</v>
      </c>
    </row>
    <row r="13" spans="1:41" ht="15.6" x14ac:dyDescent="0.3">
      <c r="A13" s="2" t="s">
        <v>715</v>
      </c>
      <c r="B13" s="2" t="s">
        <v>716</v>
      </c>
      <c r="C13" s="2" t="s">
        <v>595</v>
      </c>
      <c r="D13" s="2">
        <v>8</v>
      </c>
      <c r="E13" s="2" t="s">
        <v>596</v>
      </c>
      <c r="G13" s="3" t="s">
        <v>674</v>
      </c>
      <c r="H13" s="3" t="s">
        <v>675</v>
      </c>
      <c r="I13" s="3" t="s">
        <v>678</v>
      </c>
      <c r="J13" s="3" t="s">
        <v>679</v>
      </c>
      <c r="K13" s="3" t="s">
        <v>605</v>
      </c>
      <c r="M13" s="3" t="s">
        <v>674</v>
      </c>
      <c r="N13" s="3" t="s">
        <v>675</v>
      </c>
      <c r="O13" s="3" t="s">
        <v>717</v>
      </c>
      <c r="P13" s="3" t="s">
        <v>716</v>
      </c>
      <c r="Q13" t="s">
        <v>600</v>
      </c>
      <c r="S13" s="3" t="s">
        <v>683</v>
      </c>
      <c r="T13" s="3" t="s">
        <v>684</v>
      </c>
      <c r="U13" s="3" t="s">
        <v>717</v>
      </c>
      <c r="V13" s="3" t="s">
        <v>716</v>
      </c>
      <c r="W13" t="s">
        <v>600</v>
      </c>
    </row>
    <row r="14" spans="1:41" ht="15.6" x14ac:dyDescent="0.3">
      <c r="A14" s="2" t="s">
        <v>718</v>
      </c>
      <c r="B14" s="2" t="s">
        <v>719</v>
      </c>
      <c r="C14" s="2" t="s">
        <v>595</v>
      </c>
      <c r="D14" s="2">
        <v>8</v>
      </c>
      <c r="E14" s="2" t="s">
        <v>596</v>
      </c>
      <c r="G14" s="3" t="s">
        <v>674</v>
      </c>
      <c r="H14" s="3" t="s">
        <v>675</v>
      </c>
      <c r="I14" s="3" t="s">
        <v>678</v>
      </c>
      <c r="J14" s="3" t="s">
        <v>679</v>
      </c>
      <c r="K14" s="3" t="s">
        <v>605</v>
      </c>
      <c r="M14" s="3" t="s">
        <v>674</v>
      </c>
      <c r="N14" s="3" t="s">
        <v>675</v>
      </c>
      <c r="O14" s="3" t="s">
        <v>720</v>
      </c>
      <c r="P14" s="3" t="s">
        <v>719</v>
      </c>
      <c r="Q14" t="s">
        <v>600</v>
      </c>
      <c r="S14" s="3" t="s">
        <v>683</v>
      </c>
      <c r="T14" s="3" t="s">
        <v>684</v>
      </c>
      <c r="U14" s="3" t="s">
        <v>720</v>
      </c>
      <c r="V14" s="3" t="s">
        <v>719</v>
      </c>
      <c r="W14" t="s">
        <v>600</v>
      </c>
    </row>
    <row r="15" spans="1:41" ht="15.6" x14ac:dyDescent="0.3">
      <c r="A15" s="2" t="s">
        <v>721</v>
      </c>
      <c r="B15" s="2" t="s">
        <v>722</v>
      </c>
      <c r="C15" s="2" t="s">
        <v>631</v>
      </c>
      <c r="D15" s="2">
        <v>2</v>
      </c>
      <c r="E15" s="2" t="s">
        <v>596</v>
      </c>
      <c r="G15" s="3" t="s">
        <v>674</v>
      </c>
      <c r="H15" s="3" t="s">
        <v>675</v>
      </c>
      <c r="I15" s="3" t="s">
        <v>723</v>
      </c>
      <c r="J15" s="3" t="s">
        <v>722</v>
      </c>
      <c r="K15" t="s">
        <v>600</v>
      </c>
    </row>
    <row r="16" spans="1:41" ht="15.6" x14ac:dyDescent="0.3">
      <c r="A16" s="2" t="s">
        <v>724</v>
      </c>
      <c r="B16" s="2" t="s">
        <v>725</v>
      </c>
      <c r="C16" s="2" t="s">
        <v>595</v>
      </c>
      <c r="D16" s="2">
        <v>2</v>
      </c>
      <c r="E16" s="2" t="s">
        <v>596</v>
      </c>
    </row>
    <row r="17" spans="1:23" ht="15.6" x14ac:dyDescent="0.3">
      <c r="A17" s="2" t="s">
        <v>726</v>
      </c>
      <c r="B17" s="2" t="s">
        <v>666</v>
      </c>
      <c r="C17" s="2" t="s">
        <v>631</v>
      </c>
      <c r="D17" s="2">
        <v>1</v>
      </c>
      <c r="E17" s="2" t="s">
        <v>596</v>
      </c>
      <c r="G17" s="3" t="s">
        <v>683</v>
      </c>
      <c r="H17" s="3" t="s">
        <v>684</v>
      </c>
      <c r="I17" s="3" t="s">
        <v>665</v>
      </c>
      <c r="J17" s="3" t="s">
        <v>666</v>
      </c>
      <c r="K17" t="s">
        <v>600</v>
      </c>
    </row>
    <row r="18" spans="1:23" ht="15.6" x14ac:dyDescent="0.3">
      <c r="A18" s="2" t="s">
        <v>727</v>
      </c>
      <c r="B18" s="2" t="s">
        <v>728</v>
      </c>
      <c r="C18" s="2" t="s">
        <v>631</v>
      </c>
      <c r="D18" s="2">
        <v>1</v>
      </c>
      <c r="E18" s="2" t="s">
        <v>596</v>
      </c>
      <c r="G18" s="3" t="s">
        <v>674</v>
      </c>
      <c r="H18" s="3" t="s">
        <v>675</v>
      </c>
      <c r="I18" s="3" t="s">
        <v>729</v>
      </c>
      <c r="J18" s="3" t="s">
        <v>730</v>
      </c>
      <c r="K18" s="3" t="s">
        <v>605</v>
      </c>
      <c r="M18" s="3" t="s">
        <v>674</v>
      </c>
      <c r="N18" s="3" t="s">
        <v>675</v>
      </c>
      <c r="O18" s="3" t="s">
        <v>731</v>
      </c>
      <c r="P18" s="3" t="s">
        <v>732</v>
      </c>
      <c r="Q18" t="s">
        <v>600</v>
      </c>
      <c r="S18" s="3" t="s">
        <v>683</v>
      </c>
      <c r="T18" s="3" t="s">
        <v>684</v>
      </c>
      <c r="U18" s="3" t="s">
        <v>729</v>
      </c>
      <c r="V18" s="3" t="s">
        <v>730</v>
      </c>
      <c r="W18" s="3" t="s">
        <v>605</v>
      </c>
    </row>
    <row r="19" spans="1:23" ht="15.6" x14ac:dyDescent="0.3">
      <c r="A19" s="2" t="s">
        <v>733</v>
      </c>
      <c r="B19" s="2" t="s">
        <v>734</v>
      </c>
      <c r="C19" s="2" t="s">
        <v>631</v>
      </c>
      <c r="D19" s="2">
        <v>2</v>
      </c>
      <c r="E19" s="2" t="s">
        <v>596</v>
      </c>
      <c r="G19" s="3" t="s">
        <v>674</v>
      </c>
      <c r="H19" s="3" t="s">
        <v>675</v>
      </c>
      <c r="I19" s="3" t="s">
        <v>735</v>
      </c>
      <c r="J19" s="3" t="s">
        <v>734</v>
      </c>
      <c r="K19" t="s">
        <v>600</v>
      </c>
      <c r="M19" s="3" t="s">
        <v>683</v>
      </c>
      <c r="N19" s="3" t="s">
        <v>684</v>
      </c>
      <c r="O19" s="3" t="s">
        <v>735</v>
      </c>
      <c r="P19" s="3" t="s">
        <v>734</v>
      </c>
      <c r="Q19" t="s">
        <v>600</v>
      </c>
    </row>
    <row r="20" spans="1:23" ht="15.6" x14ac:dyDescent="0.3">
      <c r="A20" s="2" t="s">
        <v>736</v>
      </c>
      <c r="B20" s="2" t="s">
        <v>737</v>
      </c>
      <c r="C20" s="2" t="s">
        <v>631</v>
      </c>
      <c r="D20" s="2">
        <v>62</v>
      </c>
      <c r="E20" s="2" t="s">
        <v>596</v>
      </c>
      <c r="G20" s="3" t="s">
        <v>674</v>
      </c>
      <c r="H20" s="3" t="s">
        <v>675</v>
      </c>
      <c r="I20" s="3" t="s">
        <v>738</v>
      </c>
      <c r="J20" s="3" t="s">
        <v>737</v>
      </c>
      <c r="K20" t="s">
        <v>600</v>
      </c>
      <c r="M20" s="3" t="s">
        <v>683</v>
      </c>
      <c r="N20" s="3" t="s">
        <v>684</v>
      </c>
      <c r="O20" s="3" t="s">
        <v>738</v>
      </c>
      <c r="P20" s="3" t="s">
        <v>739</v>
      </c>
      <c r="Q20" t="s">
        <v>600</v>
      </c>
    </row>
    <row r="21" spans="1:23" ht="15.6" x14ac:dyDescent="0.3">
      <c r="A21" s="2" t="s">
        <v>740</v>
      </c>
      <c r="B21" s="2" t="s">
        <v>741</v>
      </c>
      <c r="C21" s="2" t="s">
        <v>631</v>
      </c>
      <c r="D21" s="2">
        <v>10</v>
      </c>
      <c r="E21" s="2" t="s">
        <v>596</v>
      </c>
      <c r="G21" s="3" t="s">
        <v>674</v>
      </c>
      <c r="H21" s="3" t="s">
        <v>675</v>
      </c>
      <c r="I21" s="3" t="s">
        <v>742</v>
      </c>
      <c r="J21" s="3" t="s">
        <v>741</v>
      </c>
      <c r="K21" t="s">
        <v>600</v>
      </c>
      <c r="M21" s="3" t="s">
        <v>683</v>
      </c>
      <c r="N21" s="3" t="s">
        <v>684</v>
      </c>
      <c r="O21" s="3" t="s">
        <v>742</v>
      </c>
      <c r="P21" s="3" t="s">
        <v>743</v>
      </c>
      <c r="Q21" t="s">
        <v>600</v>
      </c>
    </row>
    <row r="22" spans="1:23" ht="15.6" x14ac:dyDescent="0.3">
      <c r="A22" s="2" t="s">
        <v>744</v>
      </c>
      <c r="B22" s="2" t="s">
        <v>745</v>
      </c>
      <c r="C22" s="2" t="s">
        <v>631</v>
      </c>
      <c r="D22" s="2">
        <v>1</v>
      </c>
      <c r="E22" s="2" t="s">
        <v>596</v>
      </c>
    </row>
    <row r="23" spans="1:23" ht="15.6" x14ac:dyDescent="0.3">
      <c r="A23" s="2" t="s">
        <v>644</v>
      </c>
      <c r="B23" s="2" t="s">
        <v>645</v>
      </c>
      <c r="C23" s="2" t="s">
        <v>595</v>
      </c>
      <c r="D23" s="2">
        <v>4</v>
      </c>
      <c r="E23" s="2" t="s">
        <v>596</v>
      </c>
    </row>
    <row r="24" spans="1:23" ht="15.6" x14ac:dyDescent="0.3">
      <c r="A24" s="2" t="s">
        <v>646</v>
      </c>
      <c r="B24" s="2" t="s">
        <v>647</v>
      </c>
      <c r="C24" s="2" t="s">
        <v>595</v>
      </c>
      <c r="D24" s="2">
        <v>14</v>
      </c>
      <c r="E24" s="2" t="s">
        <v>596</v>
      </c>
      <c r="G24" s="3" t="s">
        <v>674</v>
      </c>
      <c r="H24" s="3" t="s">
        <v>675</v>
      </c>
      <c r="I24" s="3" t="s">
        <v>648</v>
      </c>
      <c r="J24" s="3" t="s">
        <v>746</v>
      </c>
      <c r="K24" s="3" t="s">
        <v>605</v>
      </c>
      <c r="M24" s="3" t="s">
        <v>683</v>
      </c>
      <c r="N24" s="3" t="s">
        <v>684</v>
      </c>
      <c r="O24" s="3" t="s">
        <v>648</v>
      </c>
      <c r="P24" s="3" t="s">
        <v>746</v>
      </c>
      <c r="Q24" s="3" t="s">
        <v>605</v>
      </c>
    </row>
    <row r="25" spans="1:23" ht="15.6" x14ac:dyDescent="0.3">
      <c r="A25" s="2" t="s">
        <v>649</v>
      </c>
      <c r="B25" s="2" t="s">
        <v>600</v>
      </c>
      <c r="C25" s="2" t="s">
        <v>595</v>
      </c>
      <c r="D25" s="2">
        <v>7</v>
      </c>
      <c r="E25" s="2">
        <v>0</v>
      </c>
    </row>
  </sheetData>
  <phoneticPr fontId="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75</v>
      </c>
      <c r="B1" s="4" t="s">
        <v>76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1949</v>
      </c>
      <c r="B6" s="2" t="s">
        <v>1950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1951</v>
      </c>
      <c r="B7" s="2" t="s">
        <v>1952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1953</v>
      </c>
      <c r="B8" s="2" t="s">
        <v>1954</v>
      </c>
      <c r="C8" s="2" t="s">
        <v>595</v>
      </c>
      <c r="D8" s="2">
        <v>6</v>
      </c>
      <c r="E8" s="2" t="s">
        <v>596</v>
      </c>
    </row>
    <row r="9" spans="1:5" ht="15.6" x14ac:dyDescent="0.3">
      <c r="A9" s="2" t="s">
        <v>1955</v>
      </c>
      <c r="B9" s="2" t="s">
        <v>1956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1957</v>
      </c>
      <c r="B10" s="2" t="s">
        <v>1958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1959</v>
      </c>
      <c r="B11" s="2" t="s">
        <v>1960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5.5" bestFit="1" customWidth="1" collapsed="1"/>
    <col min="9" max="9" width="19.75" bestFit="1" customWidth="1" collapsed="1"/>
    <col min="10" max="10" width="20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5.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77</v>
      </c>
      <c r="B1" s="4" t="s">
        <v>78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1836</v>
      </c>
      <c r="B6" s="2" t="s">
        <v>1287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1949</v>
      </c>
      <c r="B7" s="2" t="s">
        <v>1950</v>
      </c>
      <c r="C7" s="2" t="s">
        <v>631</v>
      </c>
      <c r="D7" s="2">
        <v>16</v>
      </c>
      <c r="E7" s="2" t="s">
        <v>596</v>
      </c>
      <c r="G7" s="3" t="s">
        <v>1961</v>
      </c>
      <c r="H7" s="3" t="s">
        <v>1962</v>
      </c>
      <c r="I7" s="3" t="s">
        <v>1963</v>
      </c>
      <c r="J7" s="3" t="s">
        <v>1964</v>
      </c>
      <c r="K7" t="s">
        <v>600</v>
      </c>
    </row>
    <row r="8" spans="1:17" ht="15.6" x14ac:dyDescent="0.3">
      <c r="A8" s="2" t="s">
        <v>1965</v>
      </c>
      <c r="B8" s="2" t="s">
        <v>1966</v>
      </c>
      <c r="C8" s="2" t="s">
        <v>595</v>
      </c>
      <c r="D8" s="2">
        <v>12</v>
      </c>
      <c r="E8" s="2">
        <v>0</v>
      </c>
      <c r="G8" s="3" t="s">
        <v>1961</v>
      </c>
      <c r="H8" s="3" t="s">
        <v>1962</v>
      </c>
      <c r="I8" s="3" t="s">
        <v>1967</v>
      </c>
      <c r="J8" s="3" t="s">
        <v>1968</v>
      </c>
      <c r="K8" s="3" t="s">
        <v>605</v>
      </c>
      <c r="M8" s="3" t="s">
        <v>1961</v>
      </c>
      <c r="N8" s="3" t="s">
        <v>1962</v>
      </c>
      <c r="O8" s="3" t="s">
        <v>1969</v>
      </c>
      <c r="P8" s="3" t="s">
        <v>1970</v>
      </c>
      <c r="Q8" t="s">
        <v>600</v>
      </c>
    </row>
    <row r="9" spans="1:17" ht="15.6" x14ac:dyDescent="0.3">
      <c r="A9" s="2" t="s">
        <v>1971</v>
      </c>
      <c r="B9" s="2" t="s">
        <v>1972</v>
      </c>
      <c r="C9" s="2" t="s">
        <v>595</v>
      </c>
      <c r="D9" s="2">
        <v>5</v>
      </c>
      <c r="E9" s="2" t="s">
        <v>596</v>
      </c>
    </row>
    <row r="10" spans="1:17" ht="15.6" x14ac:dyDescent="0.3">
      <c r="A10" s="2" t="s">
        <v>1955</v>
      </c>
      <c r="B10" s="2" t="s">
        <v>1956</v>
      </c>
      <c r="C10" s="2" t="s">
        <v>595</v>
      </c>
      <c r="D10" s="2">
        <v>8</v>
      </c>
      <c r="E10" s="2" t="s">
        <v>596</v>
      </c>
      <c r="G10" s="3" t="s">
        <v>1961</v>
      </c>
      <c r="H10" s="3" t="s">
        <v>1962</v>
      </c>
      <c r="I10" s="3" t="s">
        <v>1973</v>
      </c>
      <c r="J10" s="3" t="s">
        <v>1956</v>
      </c>
      <c r="K10" t="s">
        <v>600</v>
      </c>
    </row>
    <row r="11" spans="1:17" ht="15.6" x14ac:dyDescent="0.3">
      <c r="A11" s="2" t="s">
        <v>1957</v>
      </c>
      <c r="B11" s="2" t="s">
        <v>1958</v>
      </c>
      <c r="C11" s="2" t="s">
        <v>595</v>
      </c>
      <c r="D11" s="2">
        <v>8</v>
      </c>
      <c r="E11" s="2" t="s">
        <v>596</v>
      </c>
      <c r="G11" s="3" t="s">
        <v>1961</v>
      </c>
      <c r="H11" s="3" t="s">
        <v>1962</v>
      </c>
      <c r="I11" s="3" t="s">
        <v>1974</v>
      </c>
      <c r="J11" s="3" t="s">
        <v>1958</v>
      </c>
      <c r="K11" t="s">
        <v>600</v>
      </c>
    </row>
    <row r="12" spans="1:17" ht="15.6" x14ac:dyDescent="0.3">
      <c r="A12" s="2" t="s">
        <v>1959</v>
      </c>
      <c r="B12" s="2" t="s">
        <v>1960</v>
      </c>
      <c r="C12" s="2" t="s">
        <v>631</v>
      </c>
      <c r="D12" s="2">
        <v>2</v>
      </c>
      <c r="E12" s="2" t="s">
        <v>596</v>
      </c>
      <c r="G12" s="3" t="s">
        <v>1961</v>
      </c>
      <c r="H12" s="3" t="s">
        <v>1962</v>
      </c>
      <c r="I12" s="3" t="s">
        <v>1975</v>
      </c>
      <c r="J12" s="3" t="s">
        <v>1960</v>
      </c>
      <c r="K12" t="s">
        <v>600</v>
      </c>
    </row>
    <row r="13" spans="1:17" ht="15.6" x14ac:dyDescent="0.3">
      <c r="A13" s="2" t="s">
        <v>1976</v>
      </c>
      <c r="B13" s="2" t="s">
        <v>1977</v>
      </c>
      <c r="C13" s="2" t="s">
        <v>595</v>
      </c>
      <c r="D13" s="2">
        <v>6</v>
      </c>
      <c r="E13" s="2" t="s">
        <v>596</v>
      </c>
      <c r="G13" s="3" t="s">
        <v>1961</v>
      </c>
      <c r="H13" s="3" t="s">
        <v>1962</v>
      </c>
      <c r="I13" s="3" t="s">
        <v>1978</v>
      </c>
      <c r="J13" s="3" t="s">
        <v>1979</v>
      </c>
      <c r="K13" t="s">
        <v>600</v>
      </c>
    </row>
    <row r="14" spans="1:17" ht="15.6" x14ac:dyDescent="0.3">
      <c r="A14" s="2" t="s">
        <v>1980</v>
      </c>
      <c r="B14" s="2" t="s">
        <v>1981</v>
      </c>
      <c r="C14" s="2" t="s">
        <v>595</v>
      </c>
      <c r="D14" s="2">
        <v>6</v>
      </c>
      <c r="E14" s="2" t="s">
        <v>596</v>
      </c>
      <c r="G14" s="3" t="s">
        <v>1961</v>
      </c>
      <c r="H14" s="3" t="s">
        <v>1962</v>
      </c>
      <c r="I14" s="3" t="s">
        <v>1982</v>
      </c>
      <c r="J14" s="3" t="s">
        <v>1981</v>
      </c>
      <c r="K14" t="s">
        <v>600</v>
      </c>
    </row>
    <row r="15" spans="1:17" ht="15.6" x14ac:dyDescent="0.3">
      <c r="A15" s="2" t="s">
        <v>1983</v>
      </c>
      <c r="B15" s="2" t="s">
        <v>1984</v>
      </c>
      <c r="C15" s="2" t="s">
        <v>595</v>
      </c>
      <c r="D15" s="2">
        <v>7</v>
      </c>
      <c r="E15" s="2">
        <v>0</v>
      </c>
      <c r="G15" s="3" t="s">
        <v>1961</v>
      </c>
      <c r="H15" s="3" t="s">
        <v>1962</v>
      </c>
      <c r="I15" s="3" t="s">
        <v>1967</v>
      </c>
      <c r="J15" s="3" t="s">
        <v>1968</v>
      </c>
      <c r="K15" s="3" t="s">
        <v>605</v>
      </c>
      <c r="M15" s="3" t="s">
        <v>1961</v>
      </c>
      <c r="N15" s="3" t="s">
        <v>1962</v>
      </c>
      <c r="O15" s="3" t="s">
        <v>1985</v>
      </c>
      <c r="P15" s="3" t="s">
        <v>1986</v>
      </c>
      <c r="Q15" t="s">
        <v>600</v>
      </c>
    </row>
    <row r="16" spans="1:17" ht="15.6" x14ac:dyDescent="0.3">
      <c r="A16" s="2" t="s">
        <v>649</v>
      </c>
      <c r="B16" s="2" t="s">
        <v>600</v>
      </c>
      <c r="C16" s="2" t="s">
        <v>595</v>
      </c>
      <c r="D16" s="2">
        <v>7</v>
      </c>
      <c r="E16" s="2">
        <v>0</v>
      </c>
    </row>
  </sheetData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5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1.75" bestFit="1" customWidth="1" collapsed="1"/>
    <col min="16" max="16" width="13.25" bestFit="1" customWidth="1" collapsed="1"/>
  </cols>
  <sheetData>
    <row r="1" spans="1:17" ht="21.6" x14ac:dyDescent="0.3">
      <c r="A1" s="4" t="s">
        <v>79</v>
      </c>
      <c r="B1" s="4" t="s">
        <v>80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593</v>
      </c>
      <c r="B3" s="2" t="s">
        <v>952</v>
      </c>
      <c r="C3" s="2" t="s">
        <v>595</v>
      </c>
      <c r="D3" s="2">
        <v>7</v>
      </c>
      <c r="E3" s="2" t="s">
        <v>596</v>
      </c>
    </row>
    <row r="4" spans="1:17" ht="15.6" x14ac:dyDescent="0.3">
      <c r="A4" s="2" t="s">
        <v>606</v>
      </c>
      <c r="B4" s="2" t="s">
        <v>686</v>
      </c>
      <c r="C4" s="2" t="s">
        <v>595</v>
      </c>
      <c r="D4" s="2">
        <v>3</v>
      </c>
      <c r="E4" s="2" t="s">
        <v>596</v>
      </c>
    </row>
    <row r="5" spans="1:17" ht="15.6" x14ac:dyDescent="0.3">
      <c r="A5" s="2" t="s">
        <v>1987</v>
      </c>
      <c r="B5" s="2" t="s">
        <v>1988</v>
      </c>
      <c r="C5" s="2" t="s">
        <v>595</v>
      </c>
      <c r="D5" s="2">
        <v>3</v>
      </c>
      <c r="E5" s="2" t="s">
        <v>596</v>
      </c>
    </row>
    <row r="6" spans="1:17" ht="15.6" x14ac:dyDescent="0.3">
      <c r="A6" s="2" t="s">
        <v>1989</v>
      </c>
      <c r="B6" s="2" t="s">
        <v>1357</v>
      </c>
      <c r="C6" s="2" t="s">
        <v>595</v>
      </c>
      <c r="D6" s="2">
        <v>8</v>
      </c>
      <c r="E6" s="2" t="s">
        <v>596</v>
      </c>
      <c r="G6" s="3" t="s">
        <v>1348</v>
      </c>
      <c r="H6" s="3" t="s">
        <v>1349</v>
      </c>
      <c r="I6" s="3" t="s">
        <v>1356</v>
      </c>
      <c r="J6" s="3" t="s">
        <v>1357</v>
      </c>
      <c r="K6" t="s">
        <v>600</v>
      </c>
      <c r="M6" s="3" t="s">
        <v>1348</v>
      </c>
      <c r="N6" s="3" t="s">
        <v>1349</v>
      </c>
      <c r="O6" s="3" t="s">
        <v>603</v>
      </c>
      <c r="P6" s="3" t="s">
        <v>1355</v>
      </c>
      <c r="Q6" t="s">
        <v>600</v>
      </c>
    </row>
    <row r="7" spans="1:17" ht="15.6" x14ac:dyDescent="0.3">
      <c r="A7" s="2" t="s">
        <v>1990</v>
      </c>
      <c r="B7" s="2" t="s">
        <v>1991</v>
      </c>
      <c r="C7" s="2" t="s">
        <v>595</v>
      </c>
      <c r="D7" s="2">
        <v>6</v>
      </c>
      <c r="E7" s="2">
        <v>4</v>
      </c>
      <c r="G7" s="3" t="s">
        <v>923</v>
      </c>
      <c r="H7" s="3" t="s">
        <v>924</v>
      </c>
      <c r="I7" s="3" t="s">
        <v>1160</v>
      </c>
      <c r="J7" s="3" t="s">
        <v>1161</v>
      </c>
      <c r="K7" t="s">
        <v>600</v>
      </c>
      <c r="M7" s="3" t="s">
        <v>1348</v>
      </c>
      <c r="N7" s="3" t="s">
        <v>1349</v>
      </c>
      <c r="O7" s="3" t="s">
        <v>1361</v>
      </c>
      <c r="P7" s="3" t="s">
        <v>1362</v>
      </c>
      <c r="Q7" t="s">
        <v>600</v>
      </c>
    </row>
    <row r="8" spans="1:17" ht="15.6" x14ac:dyDescent="0.3">
      <c r="A8" s="2" t="s">
        <v>1992</v>
      </c>
      <c r="B8" s="2" t="s">
        <v>1993</v>
      </c>
      <c r="C8" s="2" t="s">
        <v>595</v>
      </c>
      <c r="D8" s="2">
        <v>6</v>
      </c>
      <c r="E8" s="2">
        <v>4</v>
      </c>
    </row>
    <row r="9" spans="1:17" ht="15.6" x14ac:dyDescent="0.3">
      <c r="A9" s="2" t="s">
        <v>1994</v>
      </c>
      <c r="B9" s="2" t="s">
        <v>1995</v>
      </c>
      <c r="C9" s="2" t="s">
        <v>595</v>
      </c>
      <c r="D9" s="2">
        <v>5</v>
      </c>
      <c r="E9" s="2">
        <v>3</v>
      </c>
    </row>
    <row r="10" spans="1:17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20"/>
  <sheetViews>
    <sheetView workbookViewId="0">
      <selection activeCell="C1" sqref="C1"/>
    </sheetView>
  </sheetViews>
  <sheetFormatPr defaultRowHeight="15" customHeight="1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5.375" bestFit="1" customWidth="1" collapsed="1"/>
    <col min="10" max="10" width="21.375" bestFit="1" customWidth="1" collapsed="1"/>
    <col min="11" max="11" width="17.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1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3" width="17.75" bestFit="1" customWidth="1" collapsed="1"/>
  </cols>
  <sheetData>
    <row r="1" spans="1:23" ht="15" customHeight="1" x14ac:dyDescent="0.3">
      <c r="A1" s="4" t="s">
        <v>81</v>
      </c>
      <c r="B1" s="4" t="s">
        <v>82</v>
      </c>
      <c r="C1" s="5" t="str">
        <f>HYPERLINK("#'目錄'!A1","回首頁")</f>
        <v>回首頁</v>
      </c>
    </row>
    <row r="2" spans="1:23" ht="15" customHeight="1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  <c r="G2" s="7" t="s">
        <v>1116</v>
      </c>
      <c r="H2" s="7" t="s">
        <v>1117</v>
      </c>
      <c r="I2" s="7" t="s">
        <v>910</v>
      </c>
      <c r="J2" s="7" t="s">
        <v>909</v>
      </c>
      <c r="K2" t="s">
        <v>600</v>
      </c>
    </row>
    <row r="3" spans="1:23" ht="15" customHeight="1" x14ac:dyDescent="0.3">
      <c r="A3" s="2" t="s">
        <v>709</v>
      </c>
      <c r="B3" s="2" t="s">
        <v>1996</v>
      </c>
      <c r="C3" s="2" t="s">
        <v>595</v>
      </c>
      <c r="D3" s="2">
        <v>8</v>
      </c>
      <c r="E3" s="2" t="s">
        <v>596</v>
      </c>
      <c r="G3" s="7" t="s">
        <v>1116</v>
      </c>
      <c r="H3" s="7" t="s">
        <v>1117</v>
      </c>
      <c r="I3" s="7" t="s">
        <v>1997</v>
      </c>
      <c r="J3" s="7" t="s">
        <v>1998</v>
      </c>
      <c r="K3" t="s">
        <v>600</v>
      </c>
      <c r="M3" s="3" t="s">
        <v>1116</v>
      </c>
      <c r="N3" s="3" t="s">
        <v>1117</v>
      </c>
      <c r="O3" s="3" t="s">
        <v>1999</v>
      </c>
      <c r="P3" s="3" t="s">
        <v>2000</v>
      </c>
      <c r="Q3" t="s">
        <v>600</v>
      </c>
      <c r="S3" s="3" t="s">
        <v>1116</v>
      </c>
      <c r="T3" s="3" t="s">
        <v>1117</v>
      </c>
      <c r="U3" s="3" t="s">
        <v>711</v>
      </c>
      <c r="V3" s="3" t="s">
        <v>710</v>
      </c>
      <c r="W3" t="s">
        <v>600</v>
      </c>
    </row>
    <row r="4" spans="1:23" ht="15" customHeight="1" x14ac:dyDescent="0.3">
      <c r="A4" s="2" t="s">
        <v>2001</v>
      </c>
      <c r="B4" s="2" t="s">
        <v>2002</v>
      </c>
      <c r="C4" s="2" t="s">
        <v>595</v>
      </c>
      <c r="D4" s="2">
        <v>5</v>
      </c>
      <c r="E4" s="2" t="s">
        <v>596</v>
      </c>
      <c r="G4" s="7" t="s">
        <v>1116</v>
      </c>
      <c r="H4" s="7" t="s">
        <v>1117</v>
      </c>
      <c r="I4" s="7" t="s">
        <v>1999</v>
      </c>
      <c r="J4" s="7" t="s">
        <v>2000</v>
      </c>
      <c r="K4" t="s">
        <v>600</v>
      </c>
      <c r="M4" s="3" t="s">
        <v>1116</v>
      </c>
      <c r="N4" s="3" t="s">
        <v>1117</v>
      </c>
      <c r="O4" s="3" t="s">
        <v>2003</v>
      </c>
      <c r="P4" s="3" t="s">
        <v>2004</v>
      </c>
      <c r="Q4" t="s">
        <v>600</v>
      </c>
    </row>
    <row r="5" spans="1:23" ht="15" customHeight="1" x14ac:dyDescent="0.3">
      <c r="A5" s="2" t="s">
        <v>2005</v>
      </c>
      <c r="B5" s="2" t="s">
        <v>2006</v>
      </c>
      <c r="C5" s="2" t="s">
        <v>631</v>
      </c>
      <c r="D5" s="2">
        <v>5</v>
      </c>
      <c r="E5" s="2" t="s">
        <v>596</v>
      </c>
      <c r="G5" s="7" t="s">
        <v>1116</v>
      </c>
      <c r="H5" s="7" t="s">
        <v>1117</v>
      </c>
      <c r="I5" s="7" t="s">
        <v>4700</v>
      </c>
      <c r="J5" s="7" t="s">
        <v>4701</v>
      </c>
      <c r="K5" s="7" t="s">
        <v>605</v>
      </c>
    </row>
    <row r="6" spans="1:23" ht="15" customHeight="1" x14ac:dyDescent="0.3">
      <c r="A6" s="2" t="s">
        <v>2007</v>
      </c>
      <c r="B6" s="2" t="s">
        <v>2008</v>
      </c>
      <c r="C6" s="2" t="s">
        <v>631</v>
      </c>
      <c r="D6" s="2">
        <v>5</v>
      </c>
      <c r="E6" s="2" t="s">
        <v>596</v>
      </c>
      <c r="G6" s="7" t="s">
        <v>1116</v>
      </c>
      <c r="H6" s="7" t="s">
        <v>1117</v>
      </c>
      <c r="I6" s="7" t="s">
        <v>4702</v>
      </c>
      <c r="J6" s="7" t="s">
        <v>4703</v>
      </c>
      <c r="K6" s="7" t="s">
        <v>605</v>
      </c>
    </row>
    <row r="7" spans="1:23" ht="15" customHeight="1" x14ac:dyDescent="0.3">
      <c r="A7" s="2" t="s">
        <v>2009</v>
      </c>
      <c r="B7" s="2" t="s">
        <v>2010</v>
      </c>
      <c r="C7" s="2" t="s">
        <v>631</v>
      </c>
      <c r="D7" s="2">
        <v>2</v>
      </c>
      <c r="E7" s="2" t="s">
        <v>596</v>
      </c>
      <c r="G7" s="7" t="s">
        <v>1116</v>
      </c>
      <c r="H7" s="7" t="s">
        <v>1117</v>
      </c>
      <c r="I7" s="7" t="s">
        <v>4704</v>
      </c>
      <c r="J7" s="7" t="s">
        <v>4705</v>
      </c>
      <c r="K7" s="7" t="s">
        <v>605</v>
      </c>
    </row>
    <row r="8" spans="1:23" ht="15" customHeight="1" x14ac:dyDescent="0.3">
      <c r="A8" s="2" t="s">
        <v>2011</v>
      </c>
      <c r="B8" s="2" t="s">
        <v>2012</v>
      </c>
      <c r="C8" s="2" t="s">
        <v>631</v>
      </c>
      <c r="D8" s="2">
        <v>1</v>
      </c>
      <c r="E8" s="2" t="s">
        <v>596</v>
      </c>
      <c r="G8" s="7" t="s">
        <v>1116</v>
      </c>
      <c r="H8" s="7" t="s">
        <v>1117</v>
      </c>
      <c r="I8" s="7" t="s">
        <v>2013</v>
      </c>
      <c r="J8" s="7" t="s">
        <v>2014</v>
      </c>
      <c r="K8" t="s">
        <v>600</v>
      </c>
    </row>
    <row r="9" spans="1:23" ht="15" customHeight="1" x14ac:dyDescent="0.3">
      <c r="A9" s="2" t="s">
        <v>2015</v>
      </c>
      <c r="B9" s="2" t="s">
        <v>2016</v>
      </c>
      <c r="C9" s="2" t="s">
        <v>595</v>
      </c>
      <c r="D9" s="2">
        <v>11</v>
      </c>
      <c r="E9" s="2" t="s">
        <v>596</v>
      </c>
      <c r="G9" s="7" t="s">
        <v>1116</v>
      </c>
      <c r="H9" s="7" t="s">
        <v>1117</v>
      </c>
      <c r="I9" s="7" t="s">
        <v>2017</v>
      </c>
      <c r="J9" s="7" t="s">
        <v>2018</v>
      </c>
      <c r="K9" s="7" t="s">
        <v>605</v>
      </c>
      <c r="M9" s="3" t="s">
        <v>1116</v>
      </c>
      <c r="N9" s="3" t="s">
        <v>1117</v>
      </c>
      <c r="O9" s="3" t="s">
        <v>2017</v>
      </c>
      <c r="P9" s="3" t="s">
        <v>2018</v>
      </c>
      <c r="Q9" s="3" t="s">
        <v>605</v>
      </c>
      <c r="S9" s="3" t="s">
        <v>2019</v>
      </c>
      <c r="T9" s="3" t="s">
        <v>2020</v>
      </c>
      <c r="U9" s="3" t="s">
        <v>2021</v>
      </c>
      <c r="V9" s="3" t="s">
        <v>2022</v>
      </c>
      <c r="W9" s="3" t="s">
        <v>605</v>
      </c>
    </row>
    <row r="10" spans="1:23" ht="15" customHeight="1" x14ac:dyDescent="0.3">
      <c r="A10" s="2" t="s">
        <v>712</v>
      </c>
      <c r="B10" s="2" t="s">
        <v>2023</v>
      </c>
      <c r="C10" s="2" t="s">
        <v>595</v>
      </c>
      <c r="D10" s="2">
        <v>7</v>
      </c>
      <c r="E10" s="2" t="s">
        <v>596</v>
      </c>
      <c r="G10" s="7" t="s">
        <v>1116</v>
      </c>
      <c r="H10" s="7" t="s">
        <v>1117</v>
      </c>
      <c r="I10" s="7" t="s">
        <v>2024</v>
      </c>
      <c r="J10" s="7" t="s">
        <v>2025</v>
      </c>
      <c r="K10" t="s">
        <v>600</v>
      </c>
      <c r="M10" s="3" t="s">
        <v>1116</v>
      </c>
      <c r="N10" s="3" t="s">
        <v>1117</v>
      </c>
      <c r="O10" s="3" t="s">
        <v>1999</v>
      </c>
      <c r="P10" s="3" t="s">
        <v>2000</v>
      </c>
      <c r="Q10" t="s">
        <v>600</v>
      </c>
      <c r="S10" s="3" t="s">
        <v>1116</v>
      </c>
      <c r="T10" s="3" t="s">
        <v>1117</v>
      </c>
      <c r="U10" s="3" t="s">
        <v>714</v>
      </c>
      <c r="V10" s="3" t="s">
        <v>2026</v>
      </c>
      <c r="W10" t="s">
        <v>600</v>
      </c>
    </row>
    <row r="11" spans="1:23" ht="15" customHeight="1" x14ac:dyDescent="0.3">
      <c r="A11" s="2" t="s">
        <v>2027</v>
      </c>
      <c r="B11" s="2" t="s">
        <v>2028</v>
      </c>
      <c r="C11" s="2" t="s">
        <v>631</v>
      </c>
      <c r="D11" s="2">
        <v>4</v>
      </c>
      <c r="E11" s="2" t="s">
        <v>596</v>
      </c>
      <c r="G11" s="7" t="s">
        <v>1116</v>
      </c>
      <c r="H11" s="7" t="s">
        <v>1117</v>
      </c>
      <c r="I11" s="7" t="s">
        <v>2029</v>
      </c>
      <c r="J11" s="7" t="s">
        <v>2030</v>
      </c>
      <c r="K11" t="s">
        <v>600</v>
      </c>
    </row>
    <row r="12" spans="1:23" ht="15" customHeight="1" x14ac:dyDescent="0.3">
      <c r="A12" s="2" t="s">
        <v>692</v>
      </c>
      <c r="B12" s="2" t="s">
        <v>1811</v>
      </c>
      <c r="C12" s="2" t="s">
        <v>595</v>
      </c>
      <c r="D12" s="2">
        <v>3</v>
      </c>
      <c r="E12" s="2" t="s">
        <v>596</v>
      </c>
      <c r="G12" s="7" t="s">
        <v>1116</v>
      </c>
      <c r="H12" s="7" t="s">
        <v>1117</v>
      </c>
      <c r="I12" s="7" t="s">
        <v>4706</v>
      </c>
      <c r="J12" s="7" t="s">
        <v>4707</v>
      </c>
    </row>
    <row r="13" spans="1:23" ht="15" customHeight="1" x14ac:dyDescent="0.3">
      <c r="A13" s="2" t="s">
        <v>2031</v>
      </c>
      <c r="B13" s="2" t="s">
        <v>2032</v>
      </c>
      <c r="C13" s="2" t="s">
        <v>595</v>
      </c>
      <c r="D13" s="2">
        <v>5</v>
      </c>
      <c r="E13" s="2" t="s">
        <v>596</v>
      </c>
    </row>
    <row r="14" spans="1:23" ht="15" customHeight="1" x14ac:dyDescent="0.3">
      <c r="A14" s="2" t="s">
        <v>2033</v>
      </c>
      <c r="B14" s="2" t="s">
        <v>2034</v>
      </c>
      <c r="C14" s="2" t="s">
        <v>631</v>
      </c>
      <c r="D14" s="2">
        <v>1</v>
      </c>
      <c r="E14" s="2" t="s">
        <v>596</v>
      </c>
      <c r="G14" s="7" t="s">
        <v>1116</v>
      </c>
      <c r="H14" s="7" t="s">
        <v>1117</v>
      </c>
      <c r="I14" s="7" t="s">
        <v>2035</v>
      </c>
      <c r="J14" s="7" t="s">
        <v>2036</v>
      </c>
      <c r="K14" t="s">
        <v>600</v>
      </c>
    </row>
    <row r="15" spans="1:23" ht="15" customHeight="1" x14ac:dyDescent="0.3">
      <c r="A15" s="2" t="s">
        <v>724</v>
      </c>
      <c r="B15" s="2" t="s">
        <v>2037</v>
      </c>
      <c r="C15" s="2" t="s">
        <v>595</v>
      </c>
      <c r="D15" s="2">
        <v>2</v>
      </c>
      <c r="E15" s="2" t="s">
        <v>596</v>
      </c>
      <c r="G15" s="7" t="s">
        <v>1116</v>
      </c>
      <c r="H15" s="7" t="s">
        <v>1117</v>
      </c>
      <c r="I15" s="7" t="s">
        <v>2038</v>
      </c>
      <c r="J15" s="7" t="s">
        <v>840</v>
      </c>
      <c r="K15" t="s">
        <v>600</v>
      </c>
    </row>
    <row r="16" spans="1:23" ht="15" customHeight="1" x14ac:dyDescent="0.3">
      <c r="A16" s="2" t="s">
        <v>839</v>
      </c>
      <c r="B16" s="2" t="s">
        <v>2039</v>
      </c>
      <c r="C16" s="2" t="s">
        <v>595</v>
      </c>
      <c r="D16" s="2">
        <v>2</v>
      </c>
      <c r="E16" s="2" t="s">
        <v>596</v>
      </c>
    </row>
    <row r="17" spans="1:11" ht="15" customHeight="1" x14ac:dyDescent="0.3">
      <c r="A17" s="2" t="s">
        <v>2040</v>
      </c>
      <c r="B17" s="2" t="s">
        <v>2041</v>
      </c>
      <c r="C17" s="2" t="s">
        <v>595</v>
      </c>
      <c r="D17" s="2">
        <v>11</v>
      </c>
      <c r="E17" s="2" t="s">
        <v>596</v>
      </c>
      <c r="G17" s="7" t="s">
        <v>1116</v>
      </c>
      <c r="H17" s="7" t="s">
        <v>1117</v>
      </c>
      <c r="I17" s="7" t="s">
        <v>2042</v>
      </c>
      <c r="J17" s="7" t="s">
        <v>2043</v>
      </c>
      <c r="K17" t="s">
        <v>600</v>
      </c>
    </row>
    <row r="18" spans="1:11" ht="15" customHeight="1" x14ac:dyDescent="0.3">
      <c r="A18" s="2" t="s">
        <v>2044</v>
      </c>
      <c r="B18" s="2" t="s">
        <v>2045</v>
      </c>
      <c r="C18" s="2" t="s">
        <v>595</v>
      </c>
      <c r="D18" s="2">
        <v>5</v>
      </c>
      <c r="E18" s="2" t="s">
        <v>596</v>
      </c>
    </row>
    <row r="19" spans="1:11" ht="15" customHeight="1" x14ac:dyDescent="0.3">
      <c r="A19" s="2" t="s">
        <v>2046</v>
      </c>
      <c r="B19" s="2" t="s">
        <v>2047</v>
      </c>
      <c r="C19" s="2" t="s">
        <v>595</v>
      </c>
      <c r="D19" s="2">
        <v>2</v>
      </c>
      <c r="E19" s="2" t="s">
        <v>596</v>
      </c>
      <c r="G19" s="7" t="s">
        <v>1116</v>
      </c>
      <c r="H19" s="7" t="s">
        <v>1117</v>
      </c>
      <c r="I19" s="7" t="s">
        <v>4698</v>
      </c>
      <c r="J19" s="7" t="s">
        <v>4699</v>
      </c>
    </row>
    <row r="20" spans="1:11" ht="15" customHeight="1" x14ac:dyDescent="0.3">
      <c r="A20" s="2" t="s">
        <v>649</v>
      </c>
      <c r="B20" s="2" t="s">
        <v>763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1.25" bestFit="1" customWidth="1" collapsed="1"/>
    <col min="10" max="10" width="16.625" bestFit="1" customWidth="1" collapsed="1"/>
    <col min="11" max="11" width="17.7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375" bestFit="1" customWidth="1" collapsed="1"/>
    <col min="20" max="20" width="20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83</v>
      </c>
      <c r="B1" s="4" t="s">
        <v>84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2046</v>
      </c>
      <c r="B3" s="2" t="s">
        <v>2048</v>
      </c>
      <c r="C3" s="2" t="s">
        <v>595</v>
      </c>
      <c r="D3" s="2">
        <v>2</v>
      </c>
      <c r="E3" s="2" t="s">
        <v>596</v>
      </c>
      <c r="G3" s="3" t="s">
        <v>1116</v>
      </c>
      <c r="H3" s="3" t="s">
        <v>1117</v>
      </c>
      <c r="I3" s="3" t="s">
        <v>1999</v>
      </c>
      <c r="J3" s="3" t="s">
        <v>2000</v>
      </c>
      <c r="K3" t="s">
        <v>600</v>
      </c>
      <c r="M3" s="3" t="s">
        <v>1116</v>
      </c>
      <c r="N3" s="3" t="s">
        <v>1117</v>
      </c>
      <c r="O3" s="3" t="s">
        <v>2038</v>
      </c>
      <c r="P3" s="3" t="s">
        <v>840</v>
      </c>
      <c r="Q3" t="s">
        <v>600</v>
      </c>
    </row>
    <row r="4" spans="1:23" ht="15.6" x14ac:dyDescent="0.3">
      <c r="A4" s="2" t="s">
        <v>2049</v>
      </c>
      <c r="B4" s="2" t="s">
        <v>2050</v>
      </c>
      <c r="C4" s="2" t="s">
        <v>631</v>
      </c>
      <c r="D4" s="2">
        <v>3</v>
      </c>
      <c r="E4" s="2" t="s">
        <v>596</v>
      </c>
      <c r="G4" s="3" t="s">
        <v>1116</v>
      </c>
      <c r="H4" s="3" t="s">
        <v>1117</v>
      </c>
      <c r="I4" s="3" t="s">
        <v>1999</v>
      </c>
      <c r="J4" s="3" t="s">
        <v>2000</v>
      </c>
      <c r="K4" t="s">
        <v>600</v>
      </c>
      <c r="M4" s="3" t="s">
        <v>1116</v>
      </c>
      <c r="N4" s="3" t="s">
        <v>1117</v>
      </c>
      <c r="O4" s="3" t="s">
        <v>2017</v>
      </c>
      <c r="P4" s="3" t="s">
        <v>2018</v>
      </c>
      <c r="Q4" s="3" t="s">
        <v>605</v>
      </c>
      <c r="S4" s="3" t="s">
        <v>1116</v>
      </c>
      <c r="T4" s="3" t="s">
        <v>1117</v>
      </c>
      <c r="U4" s="3" t="s">
        <v>1118</v>
      </c>
      <c r="V4" s="3" t="s">
        <v>1119</v>
      </c>
      <c r="W4" s="3" t="s">
        <v>605</v>
      </c>
    </row>
    <row r="5" spans="1:23" ht="15.6" x14ac:dyDescent="0.3">
      <c r="A5" s="2" t="s">
        <v>2051</v>
      </c>
      <c r="B5" s="2" t="s">
        <v>2052</v>
      </c>
      <c r="C5" s="2" t="s">
        <v>631</v>
      </c>
      <c r="D5" s="2">
        <v>10</v>
      </c>
      <c r="E5" s="2" t="s">
        <v>596</v>
      </c>
    </row>
    <row r="6" spans="1:23" ht="15.6" x14ac:dyDescent="0.3">
      <c r="A6" s="2" t="s">
        <v>2053</v>
      </c>
      <c r="B6" s="2" t="s">
        <v>2054</v>
      </c>
      <c r="C6" s="2" t="s">
        <v>595</v>
      </c>
      <c r="D6" s="2">
        <v>3</v>
      </c>
      <c r="E6" s="2" t="s">
        <v>596</v>
      </c>
      <c r="G6" s="3" t="s">
        <v>1116</v>
      </c>
      <c r="H6" s="3" t="s">
        <v>1117</v>
      </c>
      <c r="I6" s="3" t="s">
        <v>1999</v>
      </c>
      <c r="J6" s="3" t="s">
        <v>2000</v>
      </c>
      <c r="K6" t="s">
        <v>600</v>
      </c>
      <c r="M6" s="3" t="s">
        <v>1116</v>
      </c>
      <c r="N6" s="3" t="s">
        <v>1117</v>
      </c>
      <c r="O6" s="3" t="s">
        <v>2003</v>
      </c>
      <c r="P6" s="3" t="s">
        <v>2004</v>
      </c>
      <c r="Q6" t="s">
        <v>600</v>
      </c>
    </row>
    <row r="7" spans="1:23" ht="15.6" x14ac:dyDescent="0.3">
      <c r="A7" s="2" t="s">
        <v>709</v>
      </c>
      <c r="B7" s="2" t="s">
        <v>1996</v>
      </c>
      <c r="C7" s="2" t="s">
        <v>595</v>
      </c>
      <c r="D7" s="2">
        <v>8</v>
      </c>
      <c r="E7" s="2" t="s">
        <v>596</v>
      </c>
      <c r="G7" s="3" t="s">
        <v>1116</v>
      </c>
      <c r="H7" s="3" t="s">
        <v>1117</v>
      </c>
      <c r="I7" s="3" t="s">
        <v>1997</v>
      </c>
      <c r="J7" s="3" t="s">
        <v>1998</v>
      </c>
      <c r="K7" t="s">
        <v>600</v>
      </c>
      <c r="M7" s="3" t="s">
        <v>1116</v>
      </c>
      <c r="N7" s="3" t="s">
        <v>1117</v>
      </c>
      <c r="O7" s="3" t="s">
        <v>1999</v>
      </c>
      <c r="P7" s="3" t="s">
        <v>2000</v>
      </c>
      <c r="Q7" t="s">
        <v>600</v>
      </c>
      <c r="S7" s="3" t="s">
        <v>1116</v>
      </c>
      <c r="T7" s="3" t="s">
        <v>1117</v>
      </c>
      <c r="U7" s="3" t="s">
        <v>711</v>
      </c>
      <c r="V7" s="3" t="s">
        <v>710</v>
      </c>
      <c r="W7" t="s">
        <v>600</v>
      </c>
    </row>
    <row r="8" spans="1:23" ht="15.6" x14ac:dyDescent="0.3">
      <c r="A8" s="2" t="s">
        <v>2011</v>
      </c>
      <c r="B8" s="2" t="s">
        <v>2012</v>
      </c>
      <c r="C8" s="2" t="s">
        <v>631</v>
      </c>
      <c r="D8" s="2">
        <v>1</v>
      </c>
      <c r="E8" s="2" t="s">
        <v>596</v>
      </c>
      <c r="G8" s="3" t="s">
        <v>1116</v>
      </c>
      <c r="H8" s="3" t="s">
        <v>1117</v>
      </c>
      <c r="I8" s="3" t="s">
        <v>2013</v>
      </c>
      <c r="J8" s="3" t="s">
        <v>2014</v>
      </c>
      <c r="K8" t="s">
        <v>600</v>
      </c>
    </row>
    <row r="9" spans="1:23" ht="15.6" x14ac:dyDescent="0.3">
      <c r="A9" s="2" t="s">
        <v>2055</v>
      </c>
      <c r="B9" s="2" t="s">
        <v>2056</v>
      </c>
      <c r="C9" s="2" t="s">
        <v>631</v>
      </c>
      <c r="D9" s="2">
        <v>8</v>
      </c>
      <c r="E9" s="2" t="s">
        <v>596</v>
      </c>
    </row>
    <row r="10" spans="1:23" ht="15.6" x14ac:dyDescent="0.3">
      <c r="A10" s="2" t="s">
        <v>2057</v>
      </c>
      <c r="B10" s="2" t="s">
        <v>2058</v>
      </c>
      <c r="C10" s="2" t="s">
        <v>631</v>
      </c>
      <c r="D10" s="2">
        <v>5</v>
      </c>
      <c r="E10" s="2" t="s">
        <v>596</v>
      </c>
    </row>
    <row r="11" spans="1:23" ht="15.6" x14ac:dyDescent="0.3">
      <c r="A11" s="2" t="s">
        <v>2059</v>
      </c>
      <c r="B11" s="2" t="s">
        <v>2060</v>
      </c>
      <c r="C11" s="2" t="s">
        <v>595</v>
      </c>
      <c r="D11" s="2">
        <v>14</v>
      </c>
      <c r="E11" s="2">
        <v>2</v>
      </c>
      <c r="G11" s="3" t="s">
        <v>1116</v>
      </c>
      <c r="H11" s="3" t="s">
        <v>1117</v>
      </c>
      <c r="I11" s="3" t="s">
        <v>2017</v>
      </c>
      <c r="J11" s="3" t="s">
        <v>2018</v>
      </c>
      <c r="K11" s="3" t="s">
        <v>605</v>
      </c>
    </row>
    <row r="12" spans="1:23" ht="15.6" x14ac:dyDescent="0.3">
      <c r="A12" s="2" t="s">
        <v>2061</v>
      </c>
      <c r="B12" s="2" t="s">
        <v>2062</v>
      </c>
      <c r="C12" s="2" t="s">
        <v>631</v>
      </c>
      <c r="D12" s="2">
        <v>30</v>
      </c>
      <c r="E12" s="2" t="s">
        <v>596</v>
      </c>
    </row>
    <row r="13" spans="1:23" ht="15.6" x14ac:dyDescent="0.3">
      <c r="A13" s="2" t="s">
        <v>2063</v>
      </c>
      <c r="B13" s="2" t="s">
        <v>2064</v>
      </c>
      <c r="C13" s="2" t="s">
        <v>631</v>
      </c>
      <c r="D13" s="2">
        <v>15</v>
      </c>
      <c r="E13" s="2" t="s">
        <v>596</v>
      </c>
    </row>
    <row r="14" spans="1:23" ht="15.6" x14ac:dyDescent="0.3">
      <c r="A14" s="2" t="s">
        <v>2065</v>
      </c>
      <c r="B14" s="2" t="s">
        <v>2066</v>
      </c>
      <c r="C14" s="2" t="s">
        <v>631</v>
      </c>
      <c r="D14" s="2">
        <v>6</v>
      </c>
      <c r="E14" s="2" t="s">
        <v>596</v>
      </c>
    </row>
    <row r="15" spans="1:23" ht="15.6" x14ac:dyDescent="0.3">
      <c r="A15" s="2" t="s">
        <v>2067</v>
      </c>
      <c r="B15" s="2" t="s">
        <v>2068</v>
      </c>
      <c r="C15" s="2" t="s">
        <v>631</v>
      </c>
      <c r="D15" s="2">
        <v>3</v>
      </c>
      <c r="E15" s="2" t="s">
        <v>596</v>
      </c>
    </row>
    <row r="16" spans="1:23" ht="15.6" x14ac:dyDescent="0.3">
      <c r="A16" s="2" t="s">
        <v>649</v>
      </c>
      <c r="B16" s="2" t="s">
        <v>1827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14.875" bestFit="1" customWidth="1" collapsed="1"/>
    <col min="10" max="11" width="17.7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5.625" bestFit="1" customWidth="1" collapsed="1"/>
    <col min="16" max="17" width="17.75" bestFit="1" customWidth="1" collapsed="1"/>
  </cols>
  <sheetData>
    <row r="1" spans="1:17" ht="21.6" x14ac:dyDescent="0.3">
      <c r="A1" s="4" t="s">
        <v>85</v>
      </c>
      <c r="B1" s="4" t="s">
        <v>86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2005</v>
      </c>
      <c r="B3" s="2" t="s">
        <v>2069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2007</v>
      </c>
      <c r="B4" s="2" t="s">
        <v>2070</v>
      </c>
      <c r="C4" s="2" t="s">
        <v>631</v>
      </c>
      <c r="D4" s="2">
        <v>5</v>
      </c>
      <c r="E4" s="2" t="s">
        <v>596</v>
      </c>
    </row>
    <row r="5" spans="1:17" ht="15.6" x14ac:dyDescent="0.3">
      <c r="A5" s="2" t="s">
        <v>2009</v>
      </c>
      <c r="B5" s="2" t="s">
        <v>2071</v>
      </c>
      <c r="C5" s="2" t="s">
        <v>631</v>
      </c>
      <c r="D5" s="2">
        <v>2</v>
      </c>
      <c r="E5" s="2" t="s">
        <v>596</v>
      </c>
    </row>
    <row r="6" spans="1:17" ht="15.6" x14ac:dyDescent="0.3">
      <c r="A6" s="2" t="s">
        <v>709</v>
      </c>
      <c r="B6" s="2" t="s">
        <v>710</v>
      </c>
      <c r="C6" s="2" t="s">
        <v>595</v>
      </c>
      <c r="D6" s="2">
        <v>8</v>
      </c>
      <c r="E6" s="2" t="s">
        <v>596</v>
      </c>
      <c r="G6" s="3" t="s">
        <v>2072</v>
      </c>
      <c r="H6" s="3" t="s">
        <v>2073</v>
      </c>
      <c r="I6" s="3" t="s">
        <v>711</v>
      </c>
      <c r="J6" s="3" t="s">
        <v>710</v>
      </c>
      <c r="K6" t="s">
        <v>600</v>
      </c>
      <c r="M6" s="3" t="s">
        <v>2074</v>
      </c>
      <c r="N6" s="3" t="s">
        <v>2075</v>
      </c>
      <c r="O6" s="3" t="s">
        <v>711</v>
      </c>
      <c r="P6" s="3" t="s">
        <v>710</v>
      </c>
      <c r="Q6" t="s">
        <v>600</v>
      </c>
    </row>
    <row r="7" spans="1:17" ht="15.6" x14ac:dyDescent="0.3">
      <c r="A7" s="2" t="s">
        <v>2076</v>
      </c>
      <c r="B7" s="2" t="s">
        <v>2077</v>
      </c>
      <c r="C7" s="2" t="s">
        <v>595</v>
      </c>
      <c r="D7" s="2">
        <v>7</v>
      </c>
      <c r="E7" s="2" t="s">
        <v>596</v>
      </c>
      <c r="G7" s="3" t="s">
        <v>2072</v>
      </c>
      <c r="H7" s="3" t="s">
        <v>2073</v>
      </c>
      <c r="I7" s="3" t="s">
        <v>2078</v>
      </c>
      <c r="J7" s="3" t="s">
        <v>2079</v>
      </c>
      <c r="K7" t="s">
        <v>600</v>
      </c>
    </row>
    <row r="8" spans="1:17" ht="15.6" x14ac:dyDescent="0.3">
      <c r="A8" s="2" t="s">
        <v>2080</v>
      </c>
      <c r="B8" s="2" t="s">
        <v>2081</v>
      </c>
      <c r="C8" s="2" t="s">
        <v>595</v>
      </c>
      <c r="D8" s="2">
        <v>11</v>
      </c>
      <c r="E8" s="2">
        <v>0</v>
      </c>
      <c r="G8" s="3" t="s">
        <v>2074</v>
      </c>
      <c r="H8" s="3" t="s">
        <v>2075</v>
      </c>
      <c r="I8" s="3" t="s">
        <v>2082</v>
      </c>
      <c r="J8" s="3" t="s">
        <v>2083</v>
      </c>
      <c r="K8" s="3" t="s">
        <v>605</v>
      </c>
      <c r="M8" s="3" t="s">
        <v>2074</v>
      </c>
      <c r="N8" s="3" t="s">
        <v>2075</v>
      </c>
      <c r="O8" s="3" t="s">
        <v>2084</v>
      </c>
      <c r="P8" s="3" t="s">
        <v>2085</v>
      </c>
      <c r="Q8" s="3" t="s">
        <v>605</v>
      </c>
    </row>
    <row r="9" spans="1:17" ht="15.6" x14ac:dyDescent="0.3">
      <c r="A9" s="2" t="s">
        <v>2086</v>
      </c>
      <c r="B9" s="2" t="s">
        <v>2087</v>
      </c>
      <c r="C9" s="2" t="s">
        <v>595</v>
      </c>
      <c r="D9" s="2">
        <v>11</v>
      </c>
      <c r="E9" s="2">
        <v>0</v>
      </c>
      <c r="G9" s="3" t="s">
        <v>2074</v>
      </c>
      <c r="H9" s="3" t="s">
        <v>2075</v>
      </c>
      <c r="I9" s="3" t="s">
        <v>2082</v>
      </c>
      <c r="J9" s="3" t="s">
        <v>2083</v>
      </c>
      <c r="K9" s="3" t="s">
        <v>605</v>
      </c>
      <c r="M9" s="3" t="s">
        <v>2074</v>
      </c>
      <c r="N9" s="3" t="s">
        <v>2075</v>
      </c>
      <c r="O9" s="3" t="s">
        <v>2084</v>
      </c>
      <c r="P9" s="3" t="s">
        <v>2085</v>
      </c>
      <c r="Q9" s="3" t="s">
        <v>605</v>
      </c>
    </row>
    <row r="10" spans="1:17" ht="15.6" x14ac:dyDescent="0.3">
      <c r="A10" s="2" t="s">
        <v>2088</v>
      </c>
      <c r="B10" s="2" t="s">
        <v>2089</v>
      </c>
      <c r="C10" s="2" t="s">
        <v>595</v>
      </c>
      <c r="D10" s="2">
        <v>5</v>
      </c>
      <c r="E10" s="2">
        <v>0</v>
      </c>
      <c r="G10" s="3" t="s">
        <v>2072</v>
      </c>
      <c r="H10" s="3" t="s">
        <v>2073</v>
      </c>
      <c r="I10" s="3" t="s">
        <v>2078</v>
      </c>
      <c r="J10" s="3" t="s">
        <v>2079</v>
      </c>
      <c r="K10" t="s">
        <v>600</v>
      </c>
      <c r="M10" s="3" t="s">
        <v>2072</v>
      </c>
      <c r="N10" s="3" t="s">
        <v>2073</v>
      </c>
      <c r="O10" s="3" t="s">
        <v>2090</v>
      </c>
      <c r="P10" s="3" t="s">
        <v>2089</v>
      </c>
      <c r="Q10" t="s">
        <v>600</v>
      </c>
    </row>
    <row r="11" spans="1:17" ht="15.6" x14ac:dyDescent="0.3">
      <c r="A11" s="2" t="s">
        <v>2091</v>
      </c>
      <c r="B11" s="2" t="s">
        <v>2092</v>
      </c>
      <c r="C11" s="2" t="s">
        <v>595</v>
      </c>
      <c r="D11" s="2">
        <v>5</v>
      </c>
      <c r="E11" s="2">
        <v>0</v>
      </c>
      <c r="G11" s="3" t="s">
        <v>2072</v>
      </c>
      <c r="H11" s="3" t="s">
        <v>2073</v>
      </c>
      <c r="I11" s="3" t="s">
        <v>2078</v>
      </c>
      <c r="J11" s="3" t="s">
        <v>2079</v>
      </c>
      <c r="K11" t="s">
        <v>600</v>
      </c>
      <c r="M11" s="3" t="s">
        <v>2072</v>
      </c>
      <c r="N11" s="3" t="s">
        <v>2073</v>
      </c>
      <c r="O11" s="3" t="s">
        <v>2093</v>
      </c>
      <c r="P11" s="3" t="s">
        <v>2092</v>
      </c>
      <c r="Q11" t="s">
        <v>600</v>
      </c>
    </row>
    <row r="12" spans="1:17" ht="15.6" x14ac:dyDescent="0.3">
      <c r="A12" s="2" t="s">
        <v>2094</v>
      </c>
      <c r="B12" s="2" t="s">
        <v>2095</v>
      </c>
      <c r="C12" s="2" t="s">
        <v>595</v>
      </c>
      <c r="D12" s="2">
        <v>11</v>
      </c>
      <c r="E12" s="2">
        <v>0</v>
      </c>
      <c r="G12" s="3" t="s">
        <v>2074</v>
      </c>
      <c r="H12" s="3" t="s">
        <v>2075</v>
      </c>
      <c r="I12" s="3" t="s">
        <v>2084</v>
      </c>
      <c r="J12" s="3" t="s">
        <v>2085</v>
      </c>
      <c r="K12" s="3" t="s">
        <v>605</v>
      </c>
      <c r="M12" s="3" t="s">
        <v>2074</v>
      </c>
      <c r="N12" s="3" t="s">
        <v>2075</v>
      </c>
      <c r="O12" s="3" t="s">
        <v>2096</v>
      </c>
      <c r="P12" s="3" t="s">
        <v>2097</v>
      </c>
      <c r="Q12" t="s">
        <v>600</v>
      </c>
    </row>
    <row r="13" spans="1:17" ht="15.6" x14ac:dyDescent="0.3">
      <c r="A13" s="2" t="s">
        <v>2098</v>
      </c>
      <c r="B13" s="2" t="s">
        <v>2099</v>
      </c>
      <c r="C13" s="2" t="s">
        <v>595</v>
      </c>
      <c r="D13" s="2">
        <v>11</v>
      </c>
      <c r="E13" s="2">
        <v>0</v>
      </c>
      <c r="G13" s="3" t="s">
        <v>2074</v>
      </c>
      <c r="H13" s="3" t="s">
        <v>2075</v>
      </c>
      <c r="I13" s="3" t="s">
        <v>2084</v>
      </c>
      <c r="J13" s="3" t="s">
        <v>2085</v>
      </c>
      <c r="K13" s="3" t="s">
        <v>605</v>
      </c>
      <c r="M13" s="3" t="s">
        <v>2074</v>
      </c>
      <c r="N13" s="3" t="s">
        <v>2075</v>
      </c>
      <c r="O13" s="3" t="s">
        <v>2100</v>
      </c>
      <c r="P13" s="3" t="s">
        <v>2101</v>
      </c>
      <c r="Q13" t="s">
        <v>600</v>
      </c>
    </row>
    <row r="14" spans="1:17" ht="15.6" x14ac:dyDescent="0.3">
      <c r="A14" s="2" t="s">
        <v>2102</v>
      </c>
      <c r="B14" s="2" t="s">
        <v>2103</v>
      </c>
      <c r="C14" s="2" t="s">
        <v>595</v>
      </c>
      <c r="D14" s="2">
        <v>5</v>
      </c>
      <c r="E14" s="2">
        <v>0</v>
      </c>
      <c r="G14" s="3" t="s">
        <v>2072</v>
      </c>
      <c r="H14" s="3" t="s">
        <v>2073</v>
      </c>
      <c r="I14" s="3" t="s">
        <v>2078</v>
      </c>
      <c r="J14" s="3" t="s">
        <v>2079</v>
      </c>
      <c r="K14" t="s">
        <v>600</v>
      </c>
      <c r="M14" s="3" t="s">
        <v>2072</v>
      </c>
      <c r="N14" s="3" t="s">
        <v>2073</v>
      </c>
      <c r="O14" s="3" t="s">
        <v>2104</v>
      </c>
      <c r="P14" s="3" t="s">
        <v>2103</v>
      </c>
      <c r="Q14" t="s">
        <v>600</v>
      </c>
    </row>
    <row r="15" spans="1:17" ht="15.6" x14ac:dyDescent="0.3">
      <c r="A15" s="2" t="s">
        <v>2105</v>
      </c>
      <c r="B15" s="2" t="s">
        <v>2106</v>
      </c>
      <c r="C15" s="2" t="s">
        <v>595</v>
      </c>
      <c r="D15" s="2">
        <v>11</v>
      </c>
      <c r="E15" s="2">
        <v>0</v>
      </c>
      <c r="G15" s="3" t="s">
        <v>2072</v>
      </c>
      <c r="H15" s="3" t="s">
        <v>2073</v>
      </c>
      <c r="I15" s="3" t="s">
        <v>2107</v>
      </c>
      <c r="J15" s="3" t="s">
        <v>2106</v>
      </c>
      <c r="K15" t="s">
        <v>600</v>
      </c>
    </row>
    <row r="16" spans="1:17" ht="15.6" x14ac:dyDescent="0.3">
      <c r="A16" s="2" t="s">
        <v>2108</v>
      </c>
      <c r="B16" s="2" t="s">
        <v>2103</v>
      </c>
      <c r="C16" s="2" t="s">
        <v>595</v>
      </c>
      <c r="D16" s="2">
        <v>5</v>
      </c>
      <c r="E16" s="2">
        <v>0</v>
      </c>
      <c r="G16" s="3" t="s">
        <v>2072</v>
      </c>
      <c r="H16" s="3" t="s">
        <v>2073</v>
      </c>
      <c r="I16" s="3" t="s">
        <v>2078</v>
      </c>
      <c r="J16" s="3" t="s">
        <v>2079</v>
      </c>
      <c r="K16" t="s">
        <v>600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8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I32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1.75" bestFit="1" customWidth="1" collapsed="1"/>
    <col min="8" max="8" width="24.625" bestFit="1" customWidth="1" collapsed="1"/>
    <col min="9" max="9" width="35.62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4.5" bestFit="1" customWidth="1" collapsed="1"/>
    <col min="14" max="14" width="26.875" bestFit="1" customWidth="1" collapsed="1"/>
    <col min="15" max="15" width="35.625" bestFit="1" customWidth="1" collapsed="1"/>
    <col min="16" max="16" width="22.375" bestFit="1" customWidth="1" collapsed="1"/>
    <col min="17" max="17" width="17.75" bestFit="1" customWidth="1" collapsed="1"/>
    <col min="18" max="18" width="10.625" customWidth="1" collapsed="1"/>
    <col min="19" max="19" width="11.5" bestFit="1" customWidth="1" collapsed="1"/>
    <col min="20" max="20" width="24.625" bestFit="1" customWidth="1" collapsed="1"/>
    <col min="21" max="21" width="14" bestFit="1" customWidth="1" collapsed="1"/>
    <col min="22" max="22" width="14.75" bestFit="1" customWidth="1" collapsed="1"/>
    <col min="23" max="23" width="3.625" bestFit="1" customWidth="1" collapsed="1"/>
    <col min="24" max="24" width="10.625" customWidth="1" collapsed="1"/>
    <col min="25" max="25" width="11.5" bestFit="1" customWidth="1" collapsed="1"/>
    <col min="26" max="26" width="24.625" bestFit="1" customWidth="1" collapsed="1"/>
    <col min="27" max="27" width="18.87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14.5" bestFit="1" customWidth="1" collapsed="1"/>
    <col min="32" max="32" width="26.875" bestFit="1" customWidth="1" collapsed="1"/>
    <col min="33" max="33" width="13" bestFit="1" customWidth="1" collapsed="1"/>
    <col min="34" max="34" width="13.25" bestFit="1" customWidth="1" collapsed="1"/>
    <col min="35" max="35" width="17.75" bestFit="1" customWidth="1" collapsed="1"/>
  </cols>
  <sheetData>
    <row r="1" spans="1:35" ht="21.6" x14ac:dyDescent="0.3">
      <c r="A1" s="4" t="s">
        <v>87</v>
      </c>
      <c r="B1" s="4" t="s">
        <v>88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35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2109</v>
      </c>
      <c r="H3" s="3" t="s">
        <v>2110</v>
      </c>
      <c r="I3" s="3" t="s">
        <v>2111</v>
      </c>
      <c r="J3" s="3" t="s">
        <v>2112</v>
      </c>
      <c r="K3" s="3" t="s">
        <v>605</v>
      </c>
      <c r="M3" s="3" t="s">
        <v>1370</v>
      </c>
      <c r="N3" s="3" t="s">
        <v>1371</v>
      </c>
      <c r="O3" s="3" t="s">
        <v>1372</v>
      </c>
      <c r="P3" s="3" t="s">
        <v>1373</v>
      </c>
      <c r="Q3" t="s">
        <v>600</v>
      </c>
    </row>
    <row r="4" spans="1:35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2109</v>
      </c>
      <c r="H4" s="3" t="s">
        <v>2110</v>
      </c>
      <c r="I4" s="3" t="s">
        <v>2111</v>
      </c>
      <c r="J4" s="3" t="s">
        <v>2112</v>
      </c>
      <c r="K4" s="3" t="s">
        <v>605</v>
      </c>
      <c r="M4" s="3" t="s">
        <v>1370</v>
      </c>
      <c r="N4" s="3" t="s">
        <v>1371</v>
      </c>
      <c r="O4" s="3" t="s">
        <v>1374</v>
      </c>
      <c r="P4" s="3" t="s">
        <v>1375</v>
      </c>
      <c r="Q4" t="s">
        <v>600</v>
      </c>
    </row>
    <row r="5" spans="1:35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2109</v>
      </c>
      <c r="H5" s="3" t="s">
        <v>2110</v>
      </c>
      <c r="I5" s="3" t="s">
        <v>2111</v>
      </c>
      <c r="J5" s="3" t="s">
        <v>2112</v>
      </c>
      <c r="K5" s="3" t="s">
        <v>605</v>
      </c>
      <c r="M5" s="3" t="s">
        <v>1370</v>
      </c>
      <c r="N5" s="3" t="s">
        <v>1371</v>
      </c>
      <c r="O5" s="3" t="s">
        <v>1376</v>
      </c>
      <c r="P5" s="3" t="s">
        <v>1377</v>
      </c>
      <c r="Q5" t="s">
        <v>600</v>
      </c>
    </row>
    <row r="6" spans="1:35" ht="15.6" x14ac:dyDescent="0.3">
      <c r="A6" s="2" t="s">
        <v>1836</v>
      </c>
      <c r="B6" s="2" t="s">
        <v>1287</v>
      </c>
      <c r="C6" s="2" t="s">
        <v>595</v>
      </c>
      <c r="D6" s="2">
        <v>2</v>
      </c>
      <c r="E6" s="2" t="s">
        <v>596</v>
      </c>
      <c r="G6" s="3" t="s">
        <v>2109</v>
      </c>
      <c r="H6" s="3" t="s">
        <v>2110</v>
      </c>
      <c r="I6" s="3" t="s">
        <v>2111</v>
      </c>
      <c r="J6" s="3" t="s">
        <v>2112</v>
      </c>
      <c r="K6" s="3" t="s">
        <v>605</v>
      </c>
      <c r="M6" s="3" t="s">
        <v>1370</v>
      </c>
      <c r="N6" s="3" t="s">
        <v>1371</v>
      </c>
      <c r="O6" s="3" t="s">
        <v>1837</v>
      </c>
      <c r="P6" s="3" t="s">
        <v>1838</v>
      </c>
      <c r="Q6" t="s">
        <v>600</v>
      </c>
    </row>
    <row r="7" spans="1:35" ht="31.2" x14ac:dyDescent="0.3">
      <c r="A7" s="2" t="s">
        <v>1839</v>
      </c>
      <c r="B7" s="2" t="s">
        <v>1840</v>
      </c>
      <c r="C7" s="2" t="s">
        <v>595</v>
      </c>
      <c r="D7" s="2">
        <v>6</v>
      </c>
      <c r="E7" s="2" t="s">
        <v>596</v>
      </c>
      <c r="G7" s="7" t="s">
        <v>4717</v>
      </c>
      <c r="H7" s="7" t="s">
        <v>4718</v>
      </c>
      <c r="I7" s="7" t="s">
        <v>4719</v>
      </c>
      <c r="J7" s="7" t="s">
        <v>4720</v>
      </c>
    </row>
    <row r="8" spans="1:35" ht="15.6" x14ac:dyDescent="0.3">
      <c r="A8" s="2" t="s">
        <v>2113</v>
      </c>
      <c r="B8" s="2" t="s">
        <v>2114</v>
      </c>
      <c r="C8" s="2" t="s">
        <v>631</v>
      </c>
      <c r="D8" s="2">
        <v>6</v>
      </c>
      <c r="E8" s="2" t="s">
        <v>596</v>
      </c>
      <c r="G8" s="7" t="s">
        <v>2109</v>
      </c>
      <c r="H8" s="7" t="s">
        <v>2110</v>
      </c>
      <c r="I8" s="7" t="s">
        <v>4665</v>
      </c>
      <c r="J8" s="7" t="s">
        <v>4721</v>
      </c>
    </row>
    <row r="9" spans="1:35" ht="15.6" x14ac:dyDescent="0.3">
      <c r="A9" s="2" t="s">
        <v>2115</v>
      </c>
      <c r="B9" s="2" t="s">
        <v>2116</v>
      </c>
      <c r="C9" s="2" t="s">
        <v>631</v>
      </c>
      <c r="D9" s="2">
        <v>8</v>
      </c>
      <c r="E9" s="2" t="s">
        <v>596</v>
      </c>
      <c r="G9" s="7" t="s">
        <v>2109</v>
      </c>
      <c r="H9" s="7" t="s">
        <v>2110</v>
      </c>
      <c r="I9" s="7" t="s">
        <v>4667</v>
      </c>
      <c r="J9" s="7" t="s">
        <v>4722</v>
      </c>
    </row>
    <row r="10" spans="1:35" ht="15.6" x14ac:dyDescent="0.3">
      <c r="A10" s="2" t="s">
        <v>2117</v>
      </c>
      <c r="B10" s="2" t="s">
        <v>2118</v>
      </c>
      <c r="C10" s="2" t="s">
        <v>631</v>
      </c>
      <c r="D10" s="2">
        <v>12</v>
      </c>
      <c r="E10" s="2" t="s">
        <v>596</v>
      </c>
      <c r="G10" s="3" t="s">
        <v>2109</v>
      </c>
      <c r="H10" s="3" t="s">
        <v>2110</v>
      </c>
      <c r="I10" s="3" t="s">
        <v>2119</v>
      </c>
      <c r="J10" s="3" t="s">
        <v>2120</v>
      </c>
      <c r="K10" s="3" t="s">
        <v>605</v>
      </c>
      <c r="M10" s="3" t="s">
        <v>2109</v>
      </c>
      <c r="N10" s="3" t="s">
        <v>2110</v>
      </c>
      <c r="O10" s="3" t="s">
        <v>2119</v>
      </c>
      <c r="P10" s="3" t="s">
        <v>2120</v>
      </c>
      <c r="Q10" s="3" t="s">
        <v>605</v>
      </c>
    </row>
    <row r="11" spans="1:35" ht="15.6" x14ac:dyDescent="0.3">
      <c r="A11" s="2" t="s">
        <v>2121</v>
      </c>
      <c r="B11" s="2" t="s">
        <v>2122</v>
      </c>
      <c r="C11" s="2" t="s">
        <v>631</v>
      </c>
      <c r="D11" s="2">
        <v>12</v>
      </c>
      <c r="E11" s="2" t="s">
        <v>596</v>
      </c>
      <c r="G11" s="3" t="s">
        <v>2109</v>
      </c>
      <c r="H11" s="3" t="s">
        <v>2110</v>
      </c>
      <c r="I11" s="3" t="s">
        <v>2119</v>
      </c>
      <c r="J11" s="3" t="s">
        <v>2120</v>
      </c>
      <c r="K11" s="3" t="s">
        <v>605</v>
      </c>
      <c r="M11" s="3" t="s">
        <v>2109</v>
      </c>
      <c r="N11" s="3" t="s">
        <v>2110</v>
      </c>
      <c r="O11" s="3" t="s">
        <v>2119</v>
      </c>
      <c r="P11" s="3" t="s">
        <v>2120</v>
      </c>
      <c r="Q11" s="3" t="s">
        <v>605</v>
      </c>
    </row>
    <row r="12" spans="1:35" ht="15.6" x14ac:dyDescent="0.3">
      <c r="A12" s="2" t="s">
        <v>2123</v>
      </c>
      <c r="B12" s="2" t="s">
        <v>2124</v>
      </c>
      <c r="C12" s="2" t="s">
        <v>595</v>
      </c>
      <c r="D12" s="2">
        <v>4</v>
      </c>
      <c r="E12" s="2" t="s">
        <v>596</v>
      </c>
      <c r="G12" s="3" t="s">
        <v>2109</v>
      </c>
      <c r="H12" s="3" t="s">
        <v>2110</v>
      </c>
      <c r="I12" s="3" t="s">
        <v>2125</v>
      </c>
      <c r="J12" s="3" t="s">
        <v>2126</v>
      </c>
      <c r="K12" t="s">
        <v>600</v>
      </c>
      <c r="M12" s="3" t="s">
        <v>2109</v>
      </c>
      <c r="N12" s="3" t="s">
        <v>2110</v>
      </c>
      <c r="O12" s="3" t="s">
        <v>2119</v>
      </c>
      <c r="P12" s="3" t="s">
        <v>2120</v>
      </c>
      <c r="Q12" s="3" t="s">
        <v>605</v>
      </c>
      <c r="S12" s="3" t="s">
        <v>2109</v>
      </c>
      <c r="T12" s="3" t="s">
        <v>2110</v>
      </c>
      <c r="U12" s="3" t="s">
        <v>2125</v>
      </c>
      <c r="V12" s="3" t="s">
        <v>2126</v>
      </c>
      <c r="W12" t="s">
        <v>600</v>
      </c>
      <c r="Y12" s="3" t="s">
        <v>2109</v>
      </c>
      <c r="Z12" s="3" t="s">
        <v>2110</v>
      </c>
      <c r="AA12" s="3" t="s">
        <v>2119</v>
      </c>
      <c r="AB12" s="3" t="s">
        <v>2120</v>
      </c>
      <c r="AC12" s="3" t="s">
        <v>605</v>
      </c>
      <c r="AE12" s="3" t="s">
        <v>1370</v>
      </c>
      <c r="AF12" s="3" t="s">
        <v>1371</v>
      </c>
      <c r="AG12" s="3" t="s">
        <v>1847</v>
      </c>
      <c r="AH12" s="3" t="s">
        <v>1848</v>
      </c>
      <c r="AI12" s="3" t="s">
        <v>605</v>
      </c>
    </row>
    <row r="13" spans="1:35" ht="15.6" x14ac:dyDescent="0.3">
      <c r="A13" s="2" t="s">
        <v>2127</v>
      </c>
      <c r="B13" s="2" t="s">
        <v>2128</v>
      </c>
      <c r="C13" s="2" t="s">
        <v>595</v>
      </c>
      <c r="D13" s="2">
        <v>4</v>
      </c>
      <c r="E13" s="2" t="s">
        <v>596</v>
      </c>
      <c r="G13" s="3" t="s">
        <v>2109</v>
      </c>
      <c r="H13" s="3" t="s">
        <v>2110</v>
      </c>
      <c r="I13" s="3" t="s">
        <v>2129</v>
      </c>
      <c r="J13" s="3" t="s">
        <v>2130</v>
      </c>
      <c r="K13" t="s">
        <v>600</v>
      </c>
      <c r="M13" s="3" t="s">
        <v>2109</v>
      </c>
      <c r="N13" s="3" t="s">
        <v>2110</v>
      </c>
      <c r="O13" s="3" t="s">
        <v>2119</v>
      </c>
      <c r="P13" s="3" t="s">
        <v>2120</v>
      </c>
      <c r="Q13" s="3" t="s">
        <v>605</v>
      </c>
      <c r="S13" s="3" t="s">
        <v>2109</v>
      </c>
      <c r="T13" s="3" t="s">
        <v>2110</v>
      </c>
      <c r="U13" s="3" t="s">
        <v>2129</v>
      </c>
      <c r="V13" s="3" t="s">
        <v>2130</v>
      </c>
      <c r="W13" t="s">
        <v>600</v>
      </c>
      <c r="Y13" s="3" t="s">
        <v>2109</v>
      </c>
      <c r="Z13" s="3" t="s">
        <v>2110</v>
      </c>
      <c r="AA13" s="3" t="s">
        <v>2119</v>
      </c>
      <c r="AB13" s="3" t="s">
        <v>2120</v>
      </c>
      <c r="AC13" s="3" t="s">
        <v>605</v>
      </c>
    </row>
    <row r="14" spans="1:35" ht="15.6" x14ac:dyDescent="0.3">
      <c r="A14" s="2" t="s">
        <v>2131</v>
      </c>
      <c r="B14" s="2" t="s">
        <v>2132</v>
      </c>
      <c r="C14" s="2" t="s">
        <v>595</v>
      </c>
      <c r="D14" s="2">
        <v>9</v>
      </c>
      <c r="E14" s="2" t="s">
        <v>596</v>
      </c>
      <c r="G14" s="3" t="s">
        <v>2109</v>
      </c>
      <c r="H14" s="3" t="s">
        <v>2110</v>
      </c>
      <c r="I14" s="3" t="s">
        <v>1861</v>
      </c>
      <c r="J14" s="3" t="s">
        <v>2133</v>
      </c>
      <c r="K14" t="s">
        <v>600</v>
      </c>
      <c r="M14" s="3" t="s">
        <v>2109</v>
      </c>
      <c r="N14" s="3" t="s">
        <v>2110</v>
      </c>
      <c r="O14" s="3" t="s">
        <v>1861</v>
      </c>
      <c r="P14" s="3" t="s">
        <v>2133</v>
      </c>
      <c r="Q14" t="s">
        <v>600</v>
      </c>
    </row>
    <row r="15" spans="1:35" ht="15.6" x14ac:dyDescent="0.3">
      <c r="A15" s="2" t="s">
        <v>2134</v>
      </c>
      <c r="B15" s="2" t="s">
        <v>2135</v>
      </c>
      <c r="C15" s="2" t="s">
        <v>595</v>
      </c>
      <c r="D15" s="2">
        <v>4</v>
      </c>
      <c r="E15" s="2" t="s">
        <v>596</v>
      </c>
      <c r="G15" s="3" t="s">
        <v>2109</v>
      </c>
      <c r="H15" s="3" t="s">
        <v>2110</v>
      </c>
      <c r="I15" s="3" t="s">
        <v>2136</v>
      </c>
      <c r="J15" s="3" t="s">
        <v>2135</v>
      </c>
      <c r="K15" t="s">
        <v>600</v>
      </c>
      <c r="M15" s="3" t="s">
        <v>2109</v>
      </c>
      <c r="N15" s="3" t="s">
        <v>2110</v>
      </c>
      <c r="O15" s="3" t="s">
        <v>2136</v>
      </c>
      <c r="P15" s="3" t="s">
        <v>2135</v>
      </c>
      <c r="Q15" t="s">
        <v>600</v>
      </c>
    </row>
    <row r="16" spans="1:35" ht="15.6" x14ac:dyDescent="0.3">
      <c r="A16" s="2" t="s">
        <v>2137</v>
      </c>
      <c r="B16" s="2" t="s">
        <v>2138</v>
      </c>
      <c r="C16" s="2" t="s">
        <v>595</v>
      </c>
      <c r="D16" s="2">
        <v>11</v>
      </c>
      <c r="E16" s="2">
        <v>0</v>
      </c>
      <c r="G16" s="3" t="s">
        <v>2109</v>
      </c>
      <c r="H16" s="3" t="s">
        <v>2110</v>
      </c>
      <c r="I16" s="3" t="s">
        <v>2139</v>
      </c>
      <c r="J16" s="3" t="s">
        <v>2138</v>
      </c>
      <c r="K16" t="s">
        <v>600</v>
      </c>
      <c r="M16" s="3" t="s">
        <v>2109</v>
      </c>
      <c r="N16" s="3" t="s">
        <v>2110</v>
      </c>
      <c r="O16" s="3" t="s">
        <v>2139</v>
      </c>
      <c r="P16" s="3" t="s">
        <v>2138</v>
      </c>
      <c r="Q16" t="s">
        <v>600</v>
      </c>
    </row>
    <row r="17" spans="1:17" ht="15.6" x14ac:dyDescent="0.3">
      <c r="A17" s="2" t="s">
        <v>1869</v>
      </c>
      <c r="B17" s="2" t="s">
        <v>1870</v>
      </c>
      <c r="C17" s="2" t="s">
        <v>631</v>
      </c>
      <c r="D17" s="2">
        <v>2</v>
      </c>
      <c r="E17" s="2" t="s">
        <v>596</v>
      </c>
      <c r="G17" s="3" t="s">
        <v>1730</v>
      </c>
      <c r="H17" s="3" t="s">
        <v>1731</v>
      </c>
      <c r="I17" s="3" t="s">
        <v>1871</v>
      </c>
      <c r="J17" s="3" t="s">
        <v>1870</v>
      </c>
      <c r="K17" s="3" t="s">
        <v>605</v>
      </c>
    </row>
    <row r="18" spans="1:17" ht="15.6" x14ac:dyDescent="0.3">
      <c r="A18" s="2" t="s">
        <v>1872</v>
      </c>
      <c r="B18" s="2" t="s">
        <v>1875</v>
      </c>
      <c r="C18" s="2" t="s">
        <v>595</v>
      </c>
      <c r="D18" s="2">
        <v>11</v>
      </c>
      <c r="E18" s="2">
        <v>0</v>
      </c>
      <c r="G18" s="3" t="s">
        <v>2109</v>
      </c>
      <c r="H18" s="3" t="s">
        <v>2110</v>
      </c>
      <c r="I18" s="3" t="s">
        <v>1874</v>
      </c>
      <c r="J18" s="3" t="s">
        <v>1875</v>
      </c>
      <c r="K18" t="s">
        <v>600</v>
      </c>
      <c r="M18" s="3" t="s">
        <v>2109</v>
      </c>
      <c r="N18" s="3" t="s">
        <v>2110</v>
      </c>
      <c r="O18" s="3" t="s">
        <v>1874</v>
      </c>
      <c r="P18" s="3" t="s">
        <v>1875</v>
      </c>
      <c r="Q18" t="s">
        <v>600</v>
      </c>
    </row>
    <row r="19" spans="1:17" ht="15.6" x14ac:dyDescent="0.3">
      <c r="A19" s="2" t="s">
        <v>1876</v>
      </c>
      <c r="B19" s="2" t="s">
        <v>1877</v>
      </c>
      <c r="C19" s="2" t="s">
        <v>595</v>
      </c>
      <c r="D19" s="2">
        <v>11</v>
      </c>
      <c r="E19" s="2">
        <v>0</v>
      </c>
    </row>
    <row r="20" spans="1:17" ht="15.6" x14ac:dyDescent="0.3">
      <c r="A20" s="2" t="s">
        <v>1878</v>
      </c>
      <c r="B20" s="2" t="s">
        <v>1401</v>
      </c>
      <c r="C20" s="2" t="s">
        <v>595</v>
      </c>
      <c r="D20" s="2">
        <v>11</v>
      </c>
      <c r="E20" s="2">
        <v>0</v>
      </c>
      <c r="G20" s="3" t="s">
        <v>1730</v>
      </c>
      <c r="H20" s="3" t="s">
        <v>1731</v>
      </c>
      <c r="I20" s="3" t="s">
        <v>1400</v>
      </c>
      <c r="J20" s="3" t="s">
        <v>1401</v>
      </c>
      <c r="K20" s="3" t="s">
        <v>605</v>
      </c>
    </row>
    <row r="21" spans="1:17" ht="15.6" x14ac:dyDescent="0.3">
      <c r="A21" s="2" t="s">
        <v>1879</v>
      </c>
      <c r="B21" s="2" t="s">
        <v>1880</v>
      </c>
      <c r="C21" s="2" t="s">
        <v>595</v>
      </c>
      <c r="D21" s="2">
        <v>1</v>
      </c>
      <c r="E21" s="2" t="s">
        <v>596</v>
      </c>
      <c r="G21" s="7" t="s">
        <v>1730</v>
      </c>
      <c r="H21" s="7" t="s">
        <v>1731</v>
      </c>
      <c r="I21" s="7" t="s">
        <v>4723</v>
      </c>
      <c r="J21" s="7" t="s">
        <v>1880</v>
      </c>
    </row>
    <row r="22" spans="1:17" ht="15.6" x14ac:dyDescent="0.3">
      <c r="A22" s="2" t="s">
        <v>1402</v>
      </c>
      <c r="B22" s="2" t="s">
        <v>1403</v>
      </c>
      <c r="C22" s="2" t="s">
        <v>595</v>
      </c>
      <c r="D22" s="2">
        <v>1</v>
      </c>
      <c r="E22" s="2" t="s">
        <v>596</v>
      </c>
      <c r="G22" s="3" t="s">
        <v>1396</v>
      </c>
      <c r="H22" s="3" t="s">
        <v>1397</v>
      </c>
      <c r="I22" s="3" t="s">
        <v>1404</v>
      </c>
      <c r="J22" s="3" t="s">
        <v>1405</v>
      </c>
      <c r="K22" t="s">
        <v>600</v>
      </c>
    </row>
    <row r="23" spans="1:17" ht="15.6" x14ac:dyDescent="0.3">
      <c r="A23" s="2" t="s">
        <v>2140</v>
      </c>
      <c r="B23" s="2" t="s">
        <v>1774</v>
      </c>
      <c r="C23" s="2" t="s">
        <v>595</v>
      </c>
      <c r="D23" s="2">
        <v>11</v>
      </c>
      <c r="E23" s="2">
        <v>0</v>
      </c>
      <c r="G23" s="3" t="s">
        <v>2109</v>
      </c>
      <c r="H23" s="3" t="s">
        <v>2110</v>
      </c>
      <c r="I23" s="3" t="s">
        <v>1773</v>
      </c>
      <c r="J23" s="3" t="s">
        <v>1774</v>
      </c>
      <c r="K23" t="s">
        <v>600</v>
      </c>
      <c r="M23" s="3" t="s">
        <v>2109</v>
      </c>
      <c r="N23" s="3" t="s">
        <v>2110</v>
      </c>
      <c r="O23" s="3" t="s">
        <v>1773</v>
      </c>
      <c r="P23" s="3" t="s">
        <v>1774</v>
      </c>
      <c r="Q23" t="s">
        <v>600</v>
      </c>
    </row>
    <row r="24" spans="1:17" ht="15.6" x14ac:dyDescent="0.3">
      <c r="A24" s="2" t="s">
        <v>2141</v>
      </c>
      <c r="B24" s="2" t="s">
        <v>2142</v>
      </c>
      <c r="C24" s="2" t="s">
        <v>595</v>
      </c>
      <c r="D24" s="2">
        <v>6</v>
      </c>
      <c r="E24" s="2" t="s">
        <v>596</v>
      </c>
      <c r="G24" s="3" t="s">
        <v>2109</v>
      </c>
      <c r="H24" s="3" t="s">
        <v>2110</v>
      </c>
      <c r="I24" s="3" t="s">
        <v>2143</v>
      </c>
      <c r="J24" s="3" t="s">
        <v>2144</v>
      </c>
      <c r="K24" t="s">
        <v>600</v>
      </c>
      <c r="M24" s="3" t="s">
        <v>2109</v>
      </c>
      <c r="N24" s="3" t="s">
        <v>2110</v>
      </c>
      <c r="O24" s="3" t="s">
        <v>2143</v>
      </c>
      <c r="P24" s="3" t="s">
        <v>2144</v>
      </c>
      <c r="Q24" t="s">
        <v>600</v>
      </c>
    </row>
    <row r="25" spans="1:17" ht="15.6" x14ac:dyDescent="0.3">
      <c r="A25" s="2" t="s">
        <v>2145</v>
      </c>
      <c r="B25" s="2" t="s">
        <v>2146</v>
      </c>
      <c r="C25" s="2" t="s">
        <v>631</v>
      </c>
      <c r="D25" s="2">
        <v>2</v>
      </c>
      <c r="E25" s="2" t="s">
        <v>596</v>
      </c>
      <c r="G25" s="3" t="s">
        <v>2109</v>
      </c>
      <c r="H25" s="3" t="s">
        <v>2110</v>
      </c>
      <c r="I25" s="3" t="s">
        <v>2147</v>
      </c>
      <c r="J25" s="3" t="s">
        <v>2148</v>
      </c>
      <c r="K25" t="s">
        <v>600</v>
      </c>
      <c r="M25" s="3" t="s">
        <v>2109</v>
      </c>
      <c r="N25" s="3" t="s">
        <v>2110</v>
      </c>
      <c r="O25" s="3" t="s">
        <v>2147</v>
      </c>
      <c r="P25" s="3" t="s">
        <v>2148</v>
      </c>
      <c r="Q25" t="s">
        <v>600</v>
      </c>
    </row>
    <row r="26" spans="1:17" ht="15.6" x14ac:dyDescent="0.3">
      <c r="A26" s="2" t="s">
        <v>2149</v>
      </c>
      <c r="B26" s="2" t="s">
        <v>2150</v>
      </c>
      <c r="C26" s="2" t="s">
        <v>631</v>
      </c>
      <c r="D26" s="2">
        <v>1</v>
      </c>
      <c r="E26" s="2" t="s">
        <v>596</v>
      </c>
      <c r="G26" s="3" t="s">
        <v>2109</v>
      </c>
      <c r="H26" s="3" t="s">
        <v>2110</v>
      </c>
      <c r="I26" s="3" t="s">
        <v>2151</v>
      </c>
      <c r="J26" s="3" t="s">
        <v>2152</v>
      </c>
      <c r="K26" s="3" t="s">
        <v>605</v>
      </c>
      <c r="M26" s="3" t="s">
        <v>2109</v>
      </c>
      <c r="N26" s="3" t="s">
        <v>2110</v>
      </c>
      <c r="O26" s="3" t="s">
        <v>2151</v>
      </c>
      <c r="P26" s="3" t="s">
        <v>2152</v>
      </c>
      <c r="Q26" s="3" t="s">
        <v>605</v>
      </c>
    </row>
    <row r="27" spans="1:17" ht="15.6" x14ac:dyDescent="0.3">
      <c r="A27" s="2" t="s">
        <v>2153</v>
      </c>
      <c r="B27" s="2" t="s">
        <v>2154</v>
      </c>
      <c r="C27" s="2" t="s">
        <v>631</v>
      </c>
      <c r="D27" s="2">
        <v>2</v>
      </c>
      <c r="E27" s="2" t="s">
        <v>596</v>
      </c>
      <c r="G27" s="3" t="s">
        <v>2109</v>
      </c>
      <c r="H27" s="3" t="s">
        <v>2110</v>
      </c>
      <c r="I27" s="3" t="s">
        <v>2155</v>
      </c>
      <c r="J27" s="3" t="s">
        <v>2154</v>
      </c>
      <c r="K27" s="3" t="s">
        <v>605</v>
      </c>
      <c r="M27" s="3" t="s">
        <v>2109</v>
      </c>
      <c r="N27" s="3" t="s">
        <v>2110</v>
      </c>
      <c r="O27" s="3" t="s">
        <v>2155</v>
      </c>
      <c r="P27" s="3" t="s">
        <v>2154</v>
      </c>
      <c r="Q27" s="3" t="s">
        <v>605</v>
      </c>
    </row>
    <row r="28" spans="1:17" ht="15.6" x14ac:dyDescent="0.3">
      <c r="A28" s="2" t="s">
        <v>2156</v>
      </c>
      <c r="B28" s="2" t="s">
        <v>2157</v>
      </c>
      <c r="C28" s="2" t="s">
        <v>595</v>
      </c>
      <c r="D28" s="2">
        <v>11</v>
      </c>
      <c r="E28" s="2">
        <v>0</v>
      </c>
      <c r="G28" s="3" t="s">
        <v>2109</v>
      </c>
      <c r="H28" s="3" t="s">
        <v>2110</v>
      </c>
      <c r="I28" s="3" t="s">
        <v>2158</v>
      </c>
      <c r="J28" s="3" t="s">
        <v>2157</v>
      </c>
      <c r="K28" t="s">
        <v>600</v>
      </c>
      <c r="M28" s="3" t="s">
        <v>2109</v>
      </c>
      <c r="N28" s="3" t="s">
        <v>2110</v>
      </c>
      <c r="O28" s="3" t="s">
        <v>2158</v>
      </c>
      <c r="P28" s="3" t="s">
        <v>2157</v>
      </c>
      <c r="Q28" t="s">
        <v>600</v>
      </c>
    </row>
    <row r="29" spans="1:17" ht="15.6" x14ac:dyDescent="0.3">
      <c r="A29" s="2" t="s">
        <v>2159</v>
      </c>
      <c r="B29" s="2" t="s">
        <v>2160</v>
      </c>
      <c r="C29" s="2" t="s">
        <v>595</v>
      </c>
      <c r="D29" s="2">
        <v>6</v>
      </c>
      <c r="E29" s="2" t="s">
        <v>596</v>
      </c>
      <c r="G29" s="3" t="s">
        <v>2109</v>
      </c>
      <c r="H29" s="3" t="s">
        <v>2110</v>
      </c>
      <c r="I29" s="3" t="s">
        <v>2161</v>
      </c>
      <c r="J29" s="3" t="s">
        <v>2162</v>
      </c>
      <c r="K29" t="s">
        <v>600</v>
      </c>
      <c r="M29" s="3" t="s">
        <v>2109</v>
      </c>
      <c r="N29" s="3" t="s">
        <v>2110</v>
      </c>
      <c r="O29" s="3" t="s">
        <v>2161</v>
      </c>
      <c r="P29" s="3" t="s">
        <v>2162</v>
      </c>
      <c r="Q29" t="s">
        <v>600</v>
      </c>
    </row>
    <row r="30" spans="1:17" ht="15.6" x14ac:dyDescent="0.3">
      <c r="A30" s="2" t="s">
        <v>1406</v>
      </c>
      <c r="B30" s="2" t="s">
        <v>1407</v>
      </c>
      <c r="C30" s="2" t="s">
        <v>595</v>
      </c>
      <c r="D30" s="2">
        <v>10</v>
      </c>
      <c r="E30" s="2" t="s">
        <v>596</v>
      </c>
    </row>
    <row r="31" spans="1:17" ht="15.6" x14ac:dyDescent="0.3">
      <c r="A31" s="2" t="s">
        <v>1408</v>
      </c>
      <c r="B31" s="2" t="s">
        <v>928</v>
      </c>
      <c r="C31" s="2" t="s">
        <v>631</v>
      </c>
      <c r="D31" s="2">
        <v>1</v>
      </c>
      <c r="E31" s="2" t="s">
        <v>596</v>
      </c>
    </row>
    <row r="32" spans="1:17" ht="15.6" x14ac:dyDescent="0.3">
      <c r="A32" s="2" t="s">
        <v>649</v>
      </c>
      <c r="B32" s="2" t="s">
        <v>600</v>
      </c>
      <c r="C32" s="2" t="s">
        <v>595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6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89</v>
      </c>
      <c r="B1" s="4" t="s">
        <v>90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712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2027</v>
      </c>
      <c r="B5" s="2" t="s">
        <v>2030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1350</v>
      </c>
      <c r="B8" s="2" t="s">
        <v>1351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692</v>
      </c>
      <c r="B9" s="2" t="s">
        <v>693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1087</v>
      </c>
      <c r="B10" s="2" t="s">
        <v>1088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2163</v>
      </c>
      <c r="B11" s="2" t="s">
        <v>2164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2165</v>
      </c>
      <c r="B12" s="2" t="s">
        <v>2166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2167</v>
      </c>
      <c r="B13" s="2" t="s">
        <v>2168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2169</v>
      </c>
      <c r="B14" s="2" t="s">
        <v>2170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2171</v>
      </c>
      <c r="B15" s="2" t="s">
        <v>1188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2172</v>
      </c>
      <c r="B16" s="2" t="s">
        <v>2173</v>
      </c>
      <c r="C16" s="2" t="s">
        <v>595</v>
      </c>
      <c r="D16" s="2">
        <v>11</v>
      </c>
      <c r="E16" s="2">
        <v>0</v>
      </c>
    </row>
    <row r="17" spans="1:5" ht="15.6" x14ac:dyDescent="0.3">
      <c r="A17" s="2" t="s">
        <v>2174</v>
      </c>
      <c r="B17" s="2" t="s">
        <v>1421</v>
      </c>
      <c r="C17" s="2" t="s">
        <v>595</v>
      </c>
      <c r="D17" s="2">
        <v>11</v>
      </c>
      <c r="E17" s="2">
        <v>0</v>
      </c>
    </row>
    <row r="18" spans="1:5" ht="15.6" x14ac:dyDescent="0.3">
      <c r="A18" s="2" t="s">
        <v>2175</v>
      </c>
      <c r="B18" s="2" t="s">
        <v>2176</v>
      </c>
      <c r="C18" s="2" t="s">
        <v>595</v>
      </c>
      <c r="D18" s="2">
        <v>9</v>
      </c>
      <c r="E18" s="2">
        <v>0</v>
      </c>
    </row>
    <row r="19" spans="1:5" ht="15.6" x14ac:dyDescent="0.3">
      <c r="A19" s="2" t="s">
        <v>687</v>
      </c>
      <c r="B19" s="2" t="s">
        <v>688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2177</v>
      </c>
      <c r="B20" s="2" t="s">
        <v>2178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2179</v>
      </c>
      <c r="B21" s="2" t="s">
        <v>2180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2181</v>
      </c>
      <c r="B22" s="2" t="s">
        <v>2182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1249</v>
      </c>
      <c r="B23" s="2" t="s">
        <v>1250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1215</v>
      </c>
      <c r="B24" s="2" t="s">
        <v>1216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2183</v>
      </c>
      <c r="B25" s="2" t="s">
        <v>2184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2185</v>
      </c>
      <c r="B26" s="2" t="s">
        <v>691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2186</v>
      </c>
      <c r="B27" s="2" t="s">
        <v>2187</v>
      </c>
      <c r="C27" s="2" t="s">
        <v>595</v>
      </c>
      <c r="D27" s="2">
        <v>3</v>
      </c>
      <c r="E27" s="2" t="s">
        <v>596</v>
      </c>
    </row>
    <row r="28" spans="1:5" ht="15.6" x14ac:dyDescent="0.3">
      <c r="A28" s="2" t="s">
        <v>2188</v>
      </c>
      <c r="B28" s="2" t="s">
        <v>2189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2190</v>
      </c>
      <c r="B29" s="2" t="s">
        <v>2191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1239</v>
      </c>
      <c r="B30" s="2" t="s">
        <v>1240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609</v>
      </c>
      <c r="B31" s="2" t="s">
        <v>610</v>
      </c>
      <c r="C31" s="2" t="s">
        <v>595</v>
      </c>
      <c r="D31" s="2">
        <v>4</v>
      </c>
      <c r="E31" s="2" t="s">
        <v>596</v>
      </c>
    </row>
    <row r="32" spans="1:5" ht="15.6" x14ac:dyDescent="0.3">
      <c r="A32" s="2" t="s">
        <v>612</v>
      </c>
      <c r="B32" s="2" t="s">
        <v>613</v>
      </c>
      <c r="C32" s="2" t="s">
        <v>595</v>
      </c>
      <c r="D32" s="2">
        <v>14</v>
      </c>
      <c r="E32" s="2" t="s">
        <v>596</v>
      </c>
    </row>
    <row r="33" spans="1:5" ht="15.6" x14ac:dyDescent="0.3">
      <c r="A33" s="2" t="s">
        <v>1244</v>
      </c>
      <c r="B33" s="2" t="s">
        <v>1245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1100</v>
      </c>
      <c r="B34" s="2" t="s">
        <v>1101</v>
      </c>
      <c r="C34" s="2" t="s">
        <v>595</v>
      </c>
      <c r="D34" s="2">
        <v>7</v>
      </c>
      <c r="E34" s="2" t="s">
        <v>596</v>
      </c>
    </row>
    <row r="35" spans="1:5" ht="15.6" x14ac:dyDescent="0.3">
      <c r="A35" s="2" t="s">
        <v>1102</v>
      </c>
      <c r="B35" s="2" t="s">
        <v>1103</v>
      </c>
      <c r="C35" s="2" t="s">
        <v>595</v>
      </c>
      <c r="D35" s="2">
        <v>7</v>
      </c>
      <c r="E35" s="2">
        <v>0</v>
      </c>
    </row>
    <row r="36" spans="1:5" ht="15.6" x14ac:dyDescent="0.3">
      <c r="A36" s="2" t="s">
        <v>1104</v>
      </c>
      <c r="B36" s="2" t="s">
        <v>1105</v>
      </c>
      <c r="C36" s="2" t="s">
        <v>595</v>
      </c>
      <c r="D36" s="2">
        <v>7</v>
      </c>
      <c r="E36" s="2">
        <v>0</v>
      </c>
    </row>
    <row r="37" spans="1:5" ht="15.6" x14ac:dyDescent="0.3">
      <c r="A37" s="2" t="s">
        <v>1193</v>
      </c>
      <c r="B37" s="2" t="s">
        <v>1194</v>
      </c>
      <c r="C37" s="2" t="s">
        <v>631</v>
      </c>
      <c r="D37" s="2">
        <v>2</v>
      </c>
      <c r="E37" s="2" t="s">
        <v>596</v>
      </c>
    </row>
    <row r="38" spans="1:5" ht="15.6" x14ac:dyDescent="0.3">
      <c r="A38" s="2" t="s">
        <v>1201</v>
      </c>
      <c r="B38" s="2" t="s">
        <v>1202</v>
      </c>
      <c r="C38" s="2" t="s">
        <v>595</v>
      </c>
      <c r="D38" s="2">
        <v>1</v>
      </c>
      <c r="E38" s="2" t="s">
        <v>596</v>
      </c>
    </row>
    <row r="39" spans="1:5" ht="15.6" x14ac:dyDescent="0.3">
      <c r="A39" s="2" t="s">
        <v>1204</v>
      </c>
      <c r="B39" s="2" t="s">
        <v>1205</v>
      </c>
      <c r="C39" s="2" t="s">
        <v>595</v>
      </c>
      <c r="D39" s="2">
        <v>2</v>
      </c>
      <c r="E39" s="2" t="s">
        <v>596</v>
      </c>
    </row>
    <row r="40" spans="1:5" ht="15.6" x14ac:dyDescent="0.3">
      <c r="A40" s="2" t="s">
        <v>2192</v>
      </c>
      <c r="B40" s="2" t="s">
        <v>1209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2193</v>
      </c>
      <c r="B41" s="2" t="s">
        <v>2194</v>
      </c>
      <c r="C41" s="2" t="s">
        <v>595</v>
      </c>
      <c r="D41" s="2">
        <v>8</v>
      </c>
      <c r="E41" s="2" t="s">
        <v>596</v>
      </c>
    </row>
    <row r="42" spans="1:5" ht="15.6" x14ac:dyDescent="0.3">
      <c r="A42" s="2" t="s">
        <v>1306</v>
      </c>
      <c r="B42" s="2" t="s">
        <v>1307</v>
      </c>
      <c r="C42" s="2" t="s">
        <v>595</v>
      </c>
      <c r="D42" s="2">
        <v>5</v>
      </c>
      <c r="E42" s="2">
        <v>3</v>
      </c>
    </row>
    <row r="43" spans="1:5" ht="15.6" x14ac:dyDescent="0.3">
      <c r="A43" s="2" t="s">
        <v>1990</v>
      </c>
      <c r="B43" s="2" t="s">
        <v>1991</v>
      </c>
      <c r="C43" s="2" t="s">
        <v>595</v>
      </c>
      <c r="D43" s="2">
        <v>6</v>
      </c>
      <c r="E43" s="2">
        <v>4</v>
      </c>
    </row>
    <row r="44" spans="1:5" ht="15.6" x14ac:dyDescent="0.3">
      <c r="A44" s="2" t="s">
        <v>2195</v>
      </c>
      <c r="B44" s="2" t="s">
        <v>2196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2197</v>
      </c>
      <c r="B45" s="2" t="s">
        <v>2198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2199</v>
      </c>
      <c r="B46" s="2" t="s">
        <v>2200</v>
      </c>
      <c r="C46" s="2" t="s">
        <v>631</v>
      </c>
      <c r="D46" s="2">
        <v>4</v>
      </c>
      <c r="E46" s="2" t="s">
        <v>596</v>
      </c>
    </row>
    <row r="47" spans="1:5" ht="15.6" x14ac:dyDescent="0.3">
      <c r="A47" s="2" t="s">
        <v>1693</v>
      </c>
      <c r="B47" s="2" t="s">
        <v>1694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1695</v>
      </c>
      <c r="B48" s="2" t="s">
        <v>1696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1699</v>
      </c>
      <c r="B49" s="2" t="s">
        <v>1700</v>
      </c>
      <c r="C49" s="2" t="s">
        <v>595</v>
      </c>
      <c r="D49" s="2">
        <v>11</v>
      </c>
      <c r="E49" s="2">
        <v>0</v>
      </c>
    </row>
    <row r="50" spans="1:5" ht="15.6" x14ac:dyDescent="0.3">
      <c r="A50" s="2" t="s">
        <v>1712</v>
      </c>
      <c r="B50" s="2" t="s">
        <v>1713</v>
      </c>
      <c r="C50" s="2" t="s">
        <v>595</v>
      </c>
      <c r="D50" s="2">
        <v>11</v>
      </c>
      <c r="E50" s="2">
        <v>0</v>
      </c>
    </row>
    <row r="51" spans="1:5" ht="15.6" x14ac:dyDescent="0.3">
      <c r="A51" s="2" t="s">
        <v>1715</v>
      </c>
      <c r="B51" s="2" t="s">
        <v>1716</v>
      </c>
      <c r="C51" s="2" t="s">
        <v>595</v>
      </c>
      <c r="D51" s="2">
        <v>11</v>
      </c>
      <c r="E51" s="2">
        <v>0</v>
      </c>
    </row>
    <row r="52" spans="1:5" ht="15.6" x14ac:dyDescent="0.3">
      <c r="A52" s="2" t="s">
        <v>1718</v>
      </c>
      <c r="B52" s="2" t="s">
        <v>1719</v>
      </c>
      <c r="C52" s="2" t="s">
        <v>595</v>
      </c>
      <c r="D52" s="2">
        <v>8</v>
      </c>
      <c r="E52" s="2" t="s">
        <v>596</v>
      </c>
    </row>
    <row r="53" spans="1:5" ht="15.6" x14ac:dyDescent="0.3">
      <c r="A53" s="2" t="s">
        <v>1720</v>
      </c>
      <c r="B53" s="2" t="s">
        <v>1721</v>
      </c>
      <c r="C53" s="2" t="s">
        <v>595</v>
      </c>
      <c r="D53" s="2">
        <v>11</v>
      </c>
      <c r="E53" s="2">
        <v>0</v>
      </c>
    </row>
    <row r="54" spans="1:5" ht="15.6" x14ac:dyDescent="0.3">
      <c r="A54" s="2" t="s">
        <v>2201</v>
      </c>
      <c r="B54" s="2" t="s">
        <v>2202</v>
      </c>
      <c r="C54" s="2" t="s">
        <v>595</v>
      </c>
      <c r="D54" s="2">
        <v>7</v>
      </c>
      <c r="E54" s="2">
        <v>0</v>
      </c>
    </row>
    <row r="55" spans="1:5" ht="15.6" x14ac:dyDescent="0.3">
      <c r="A55" s="2" t="s">
        <v>1722</v>
      </c>
      <c r="B55" s="2" t="s">
        <v>1723</v>
      </c>
      <c r="C55" s="2" t="s">
        <v>595</v>
      </c>
      <c r="D55" s="2">
        <v>11</v>
      </c>
      <c r="E55" s="2">
        <v>0</v>
      </c>
    </row>
    <row r="56" spans="1:5" ht="15.6" x14ac:dyDescent="0.3">
      <c r="A56" s="2" t="s">
        <v>733</v>
      </c>
      <c r="B56" s="2" t="s">
        <v>734</v>
      </c>
      <c r="C56" s="2" t="s">
        <v>631</v>
      </c>
      <c r="D56" s="2">
        <v>2</v>
      </c>
      <c r="E56" s="2" t="s">
        <v>596</v>
      </c>
    </row>
    <row r="57" spans="1:5" ht="15.6" x14ac:dyDescent="0.3">
      <c r="A57" s="2" t="s">
        <v>736</v>
      </c>
      <c r="B57" s="2" t="s">
        <v>737</v>
      </c>
      <c r="C57" s="2" t="s">
        <v>631</v>
      </c>
      <c r="D57" s="2">
        <v>62</v>
      </c>
      <c r="E57" s="2" t="s">
        <v>596</v>
      </c>
    </row>
    <row r="58" spans="1:5" ht="15.6" x14ac:dyDescent="0.3">
      <c r="A58" s="2" t="s">
        <v>740</v>
      </c>
      <c r="B58" s="2" t="s">
        <v>741</v>
      </c>
      <c r="C58" s="2" t="s">
        <v>631</v>
      </c>
      <c r="D58" s="2">
        <v>10</v>
      </c>
      <c r="E58" s="2" t="s">
        <v>596</v>
      </c>
    </row>
    <row r="59" spans="1:5" ht="15.6" x14ac:dyDescent="0.3">
      <c r="A59" s="2" t="s">
        <v>744</v>
      </c>
      <c r="B59" s="2" t="s">
        <v>745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2203</v>
      </c>
      <c r="B60" s="2" t="s">
        <v>2204</v>
      </c>
      <c r="C60" s="2" t="s">
        <v>595</v>
      </c>
      <c r="D60" s="2">
        <v>11</v>
      </c>
      <c r="E60" s="2">
        <v>0</v>
      </c>
    </row>
    <row r="61" spans="1:5" ht="15.6" x14ac:dyDescent="0.3">
      <c r="A61" s="2" t="s">
        <v>649</v>
      </c>
      <c r="B61" s="2" t="s">
        <v>600</v>
      </c>
      <c r="C61" s="2" t="s">
        <v>595</v>
      </c>
      <c r="D61" s="2">
        <v>7</v>
      </c>
      <c r="E61" s="2">
        <v>0</v>
      </c>
    </row>
  </sheetData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C5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75" bestFit="1" customWidth="1" collapsed="1"/>
    <col min="8" max="8" width="22.375" bestFit="1" customWidth="1" collapsed="1"/>
    <col min="9" max="9" width="23.25" bestFit="1" customWidth="1" collapsed="1"/>
    <col min="10" max="10" width="27.5" bestFit="1" customWidth="1" collapsed="1"/>
    <col min="11" max="11" width="17.7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23.25" bestFit="1" customWidth="1" collapsed="1"/>
    <col min="16" max="16" width="25.25" bestFit="1" customWidth="1" collapsed="1"/>
    <col min="17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18.37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20.5" bestFit="1" customWidth="1" collapsed="1"/>
    <col min="28" max="28" width="23.875" bestFit="1" customWidth="1" collapsed="1"/>
    <col min="29" max="29" width="3.62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5" bestFit="1" customWidth="1" collapsed="1"/>
    <col min="34" max="34" width="33" bestFit="1" customWidth="1" collapsed="1"/>
    <col min="35" max="35" width="17.75" bestFit="1" customWidth="1" collapsed="1"/>
    <col min="36" max="36" width="10.625" customWidth="1" collapsed="1"/>
    <col min="37" max="37" width="18.75" bestFit="1" customWidth="1" collapsed="1"/>
    <col min="38" max="38" width="13.25" bestFit="1" customWidth="1" collapsed="1"/>
    <col min="39" max="39" width="13.375" bestFit="1" customWidth="1" collapsed="1"/>
    <col min="40" max="40" width="23.5" bestFit="1" customWidth="1" collapsed="1"/>
    <col min="41" max="41" width="17.75" bestFit="1" customWidth="1" collapsed="1"/>
    <col min="42" max="42" width="10.625" customWidth="1" collapsed="1"/>
    <col min="43" max="43" width="22.75" bestFit="1" customWidth="1" collapsed="1"/>
    <col min="44" max="44" width="20" bestFit="1" customWidth="1" collapsed="1"/>
    <col min="45" max="45" width="25.87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50" width="13.25" bestFit="1" customWidth="1" collapsed="1"/>
    <col min="51" max="51" width="15.25" bestFit="1" customWidth="1" collapsed="1"/>
    <col min="52" max="52" width="33" bestFit="1" customWidth="1" collapsed="1"/>
    <col min="53" max="53" width="17.75" bestFit="1" customWidth="1" collapsed="1"/>
    <col min="54" max="54" width="10.625" customWidth="1" collapsed="1"/>
    <col min="55" max="55" width="18.75" bestFit="1" customWidth="1" collapsed="1"/>
    <col min="56" max="56" width="13.25" bestFit="1" customWidth="1" collapsed="1"/>
    <col min="57" max="57" width="13.375" bestFit="1" customWidth="1" collapsed="1"/>
    <col min="58" max="58" width="23.5" bestFit="1" customWidth="1" collapsed="1"/>
    <col min="59" max="59" width="17.75" bestFit="1" customWidth="1" collapsed="1"/>
    <col min="60" max="60" width="10.625" customWidth="1" collapsed="1"/>
    <col min="61" max="61" width="18.75" bestFit="1" customWidth="1" collapsed="1"/>
    <col min="62" max="62" width="13.25" bestFit="1" customWidth="1" collapsed="1"/>
    <col min="63" max="63" width="10.875" bestFit="1" customWidth="1" collapsed="1"/>
    <col min="64" max="64" width="8.625" bestFit="1" customWidth="1" collapsed="1"/>
    <col min="65" max="65" width="17.75" bestFit="1" customWidth="1" collapsed="1"/>
    <col min="66" max="66" width="10.625" customWidth="1" collapsed="1"/>
    <col min="67" max="67" width="18.75" bestFit="1" customWidth="1" collapsed="1"/>
    <col min="68" max="68" width="13.25" bestFit="1" customWidth="1" collapsed="1"/>
    <col min="69" max="69" width="12.75" bestFit="1" customWidth="1" collapsed="1"/>
    <col min="70" max="70" width="13.25" bestFit="1" customWidth="1" collapsed="1"/>
    <col min="71" max="71" width="17.75" bestFit="1" customWidth="1" collapsed="1"/>
    <col min="72" max="72" width="10.625" customWidth="1" collapsed="1"/>
    <col min="73" max="73" width="18.75" bestFit="1" customWidth="1" collapsed="1"/>
    <col min="74" max="74" width="13.25" bestFit="1" customWidth="1" collapsed="1"/>
    <col min="75" max="75" width="21.25" bestFit="1" customWidth="1" collapsed="1"/>
    <col min="76" max="76" width="23.5" bestFit="1" customWidth="1" collapsed="1"/>
    <col min="77" max="77" width="3.625" bestFit="1" customWidth="1" collapsed="1"/>
    <col min="78" max="78" width="10.625" customWidth="1" collapsed="1"/>
    <col min="79" max="79" width="18.75" bestFit="1" customWidth="1" collapsed="1"/>
    <col min="80" max="80" width="13.25" bestFit="1" customWidth="1" collapsed="1"/>
    <col min="81" max="81" width="17.75" bestFit="1" customWidth="1" collapsed="1"/>
    <col min="82" max="82" width="15.5" bestFit="1" customWidth="1" collapsed="1"/>
    <col min="83" max="83" width="3.625" bestFit="1" customWidth="1" collapsed="1"/>
    <col min="84" max="84" width="10.625" customWidth="1" collapsed="1"/>
    <col min="85" max="85" width="18.75" bestFit="1" customWidth="1" collapsed="1"/>
    <col min="86" max="86" width="13.25" bestFit="1" customWidth="1" collapsed="1"/>
    <col min="87" max="87" width="19.5" bestFit="1" customWidth="1" collapsed="1"/>
    <col min="88" max="88" width="15.5" bestFit="1" customWidth="1" collapsed="1"/>
    <col min="89" max="89" width="3.625" bestFit="1" customWidth="1" collapsed="1"/>
    <col min="90" max="90" width="10.625" customWidth="1" collapsed="1"/>
    <col min="91" max="91" width="18.75" bestFit="1" customWidth="1" collapsed="1"/>
    <col min="92" max="92" width="13.25" bestFit="1" customWidth="1" collapsed="1"/>
    <col min="93" max="93" width="18.375" bestFit="1" customWidth="1" collapsed="1"/>
    <col min="94" max="94" width="15.5" bestFit="1" customWidth="1" collapsed="1"/>
    <col min="95" max="95" width="3.625" bestFit="1" customWidth="1" collapsed="1"/>
    <col min="96" max="96" width="10.625" customWidth="1" collapsed="1"/>
    <col min="97" max="97" width="18.75" bestFit="1" customWidth="1" collapsed="1"/>
    <col min="98" max="98" width="13.25" bestFit="1" customWidth="1" collapsed="1"/>
    <col min="99" max="99" width="21.5" bestFit="1" customWidth="1" collapsed="1"/>
    <col min="100" max="100" width="25.25" bestFit="1" customWidth="1" collapsed="1"/>
    <col min="101" max="101" width="17.75" bestFit="1" customWidth="1" collapsed="1"/>
    <col min="102" max="102" width="10.625" customWidth="1" collapsed="1"/>
    <col min="103" max="103" width="15.75" bestFit="1" customWidth="1" collapsed="1"/>
    <col min="104" max="104" width="20" bestFit="1" customWidth="1" collapsed="1"/>
    <col min="105" max="105" width="13.375" bestFit="1" customWidth="1" collapsed="1"/>
    <col min="106" max="106" width="13.25" bestFit="1" customWidth="1" collapsed="1"/>
    <col min="107" max="107" width="17.75" bestFit="1" customWidth="1" collapsed="1"/>
  </cols>
  <sheetData>
    <row r="1" spans="1:107" ht="21.6" x14ac:dyDescent="0.3">
      <c r="A1" s="4" t="s">
        <v>91</v>
      </c>
      <c r="B1" s="4" t="s">
        <v>92</v>
      </c>
      <c r="C1" s="5" t="str">
        <f>HYPERLINK("#'目錄'!A1","回首頁")</f>
        <v>回首頁</v>
      </c>
    </row>
    <row r="2" spans="1:107" ht="15.6" x14ac:dyDescent="0.3">
      <c r="A2" s="2" t="s">
        <v>845</v>
      </c>
      <c r="B2" s="2" t="s">
        <v>2205</v>
      </c>
      <c r="C2" s="2" t="s">
        <v>595</v>
      </c>
      <c r="D2" s="2">
        <v>4</v>
      </c>
      <c r="E2" s="2" t="s">
        <v>596</v>
      </c>
    </row>
    <row r="3" spans="1:107" ht="15.6" x14ac:dyDescent="0.3">
      <c r="A3" s="2" t="s">
        <v>593</v>
      </c>
      <c r="B3" s="2" t="s">
        <v>1126</v>
      </c>
      <c r="C3" s="2" t="s">
        <v>595</v>
      </c>
      <c r="D3" s="2">
        <v>7</v>
      </c>
      <c r="E3" s="2" t="s">
        <v>596</v>
      </c>
      <c r="G3" s="3" t="s">
        <v>1120</v>
      </c>
      <c r="H3" s="3" t="s">
        <v>1121</v>
      </c>
      <c r="I3" s="3" t="s">
        <v>599</v>
      </c>
      <c r="J3" s="3" t="s">
        <v>594</v>
      </c>
      <c r="K3" t="s">
        <v>600</v>
      </c>
      <c r="M3" s="3" t="s">
        <v>1120</v>
      </c>
      <c r="N3" s="3" t="s">
        <v>1121</v>
      </c>
      <c r="O3" s="3" t="s">
        <v>599</v>
      </c>
      <c r="P3" s="3" t="s">
        <v>594</v>
      </c>
      <c r="Q3" t="s">
        <v>600</v>
      </c>
      <c r="S3" s="3" t="s">
        <v>923</v>
      </c>
      <c r="T3" s="3" t="s">
        <v>924</v>
      </c>
      <c r="U3" s="3" t="s">
        <v>599</v>
      </c>
      <c r="V3" s="3" t="s">
        <v>1126</v>
      </c>
      <c r="W3" t="s">
        <v>600</v>
      </c>
      <c r="Y3" s="3" t="s">
        <v>1348</v>
      </c>
      <c r="Z3" s="3" t="s">
        <v>1349</v>
      </c>
      <c r="AA3" s="3" t="s">
        <v>599</v>
      </c>
      <c r="AB3" s="3" t="s">
        <v>1126</v>
      </c>
      <c r="AC3" t="s">
        <v>600</v>
      </c>
    </row>
    <row r="4" spans="1:107" ht="15.6" x14ac:dyDescent="0.3">
      <c r="A4" s="2" t="s">
        <v>606</v>
      </c>
      <c r="B4" s="2" t="s">
        <v>1131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608</v>
      </c>
      <c r="J4" s="3" t="s">
        <v>1131</v>
      </c>
      <c r="K4" t="s">
        <v>600</v>
      </c>
      <c r="M4" s="3" t="s">
        <v>1120</v>
      </c>
      <c r="N4" s="3" t="s">
        <v>1121</v>
      </c>
      <c r="O4" s="3" t="s">
        <v>608</v>
      </c>
      <c r="P4" s="3" t="s">
        <v>1131</v>
      </c>
      <c r="Q4" t="s">
        <v>600</v>
      </c>
      <c r="S4" s="3" t="s">
        <v>923</v>
      </c>
      <c r="T4" s="3" t="s">
        <v>924</v>
      </c>
      <c r="U4" s="3" t="s">
        <v>608</v>
      </c>
      <c r="V4" s="3" t="s">
        <v>1131</v>
      </c>
      <c r="W4" t="s">
        <v>600</v>
      </c>
      <c r="Y4" s="3" t="s">
        <v>1348</v>
      </c>
      <c r="Z4" s="3" t="s">
        <v>1349</v>
      </c>
      <c r="AA4" s="3" t="s">
        <v>608</v>
      </c>
      <c r="AB4" s="3" t="s">
        <v>1131</v>
      </c>
      <c r="AC4" t="s">
        <v>600</v>
      </c>
    </row>
    <row r="5" spans="1:107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1120</v>
      </c>
      <c r="H5" s="3" t="s">
        <v>1121</v>
      </c>
      <c r="I5" s="3" t="s">
        <v>2206</v>
      </c>
      <c r="J5" s="3" t="s">
        <v>2207</v>
      </c>
      <c r="K5" t="s">
        <v>600</v>
      </c>
      <c r="M5" s="3" t="s">
        <v>1120</v>
      </c>
      <c r="N5" s="3" t="s">
        <v>1121</v>
      </c>
      <c r="O5" s="3" t="s">
        <v>2206</v>
      </c>
      <c r="P5" s="3" t="s">
        <v>2207</v>
      </c>
      <c r="Q5" t="s">
        <v>600</v>
      </c>
      <c r="S5" s="3" t="s">
        <v>953</v>
      </c>
      <c r="T5" s="3" t="s">
        <v>29</v>
      </c>
      <c r="U5" s="3" t="s">
        <v>2208</v>
      </c>
      <c r="V5" s="3" t="s">
        <v>2209</v>
      </c>
      <c r="W5" t="s">
        <v>600</v>
      </c>
      <c r="Y5" s="3" t="s">
        <v>953</v>
      </c>
      <c r="Z5" s="3" t="s">
        <v>29</v>
      </c>
      <c r="AA5" s="3" t="s">
        <v>2210</v>
      </c>
      <c r="AB5" s="3" t="s">
        <v>2211</v>
      </c>
      <c r="AC5" t="s">
        <v>600</v>
      </c>
      <c r="AE5" s="3" t="s">
        <v>953</v>
      </c>
      <c r="AF5" s="3" t="s">
        <v>29</v>
      </c>
      <c r="AG5" s="3" t="s">
        <v>2212</v>
      </c>
      <c r="AH5" s="3" t="s">
        <v>2213</v>
      </c>
      <c r="AI5" s="3" t="s">
        <v>605</v>
      </c>
      <c r="AK5" s="3" t="s">
        <v>923</v>
      </c>
      <c r="AL5" s="3" t="s">
        <v>924</v>
      </c>
      <c r="AM5" s="3" t="s">
        <v>1352</v>
      </c>
      <c r="AN5" s="3" t="s">
        <v>2214</v>
      </c>
      <c r="AO5" s="3" t="s">
        <v>605</v>
      </c>
      <c r="AQ5" s="3" t="s">
        <v>1348</v>
      </c>
      <c r="AR5" s="3" t="s">
        <v>1349</v>
      </c>
      <c r="AS5" s="3" t="s">
        <v>1352</v>
      </c>
      <c r="AT5" s="3" t="s">
        <v>1351</v>
      </c>
      <c r="AU5" t="s">
        <v>600</v>
      </c>
    </row>
    <row r="6" spans="1:107" ht="15.6" x14ac:dyDescent="0.3">
      <c r="A6" s="2" t="s">
        <v>692</v>
      </c>
      <c r="B6" s="2" t="s">
        <v>2215</v>
      </c>
      <c r="C6" s="2" t="s">
        <v>595</v>
      </c>
      <c r="D6" s="2">
        <v>3</v>
      </c>
      <c r="E6" s="2" t="s">
        <v>596</v>
      </c>
      <c r="G6" s="3" t="s">
        <v>923</v>
      </c>
      <c r="H6" s="3" t="s">
        <v>924</v>
      </c>
      <c r="I6" s="3" t="s">
        <v>1136</v>
      </c>
      <c r="J6" s="3" t="s">
        <v>1137</v>
      </c>
      <c r="K6" s="3" t="s">
        <v>605</v>
      </c>
    </row>
    <row r="7" spans="1:107" ht="15.6" x14ac:dyDescent="0.3">
      <c r="A7" s="2" t="s">
        <v>1087</v>
      </c>
      <c r="B7" s="2" t="s">
        <v>2216</v>
      </c>
      <c r="C7" s="2" t="s">
        <v>595</v>
      </c>
      <c r="D7" s="2">
        <v>3</v>
      </c>
      <c r="E7" s="2" t="s">
        <v>596</v>
      </c>
      <c r="G7" s="3" t="s">
        <v>953</v>
      </c>
      <c r="H7" s="3" t="s">
        <v>29</v>
      </c>
      <c r="I7" s="3" t="s">
        <v>1136</v>
      </c>
      <c r="J7" s="3" t="s">
        <v>1137</v>
      </c>
      <c r="K7" s="3" t="s">
        <v>605</v>
      </c>
      <c r="M7" s="3" t="s">
        <v>923</v>
      </c>
      <c r="N7" s="3" t="s">
        <v>924</v>
      </c>
      <c r="O7" s="3" t="s">
        <v>1136</v>
      </c>
      <c r="P7" s="3" t="s">
        <v>1137</v>
      </c>
      <c r="Q7" s="3" t="s">
        <v>605</v>
      </c>
    </row>
    <row r="8" spans="1:107" ht="15.6" x14ac:dyDescent="0.3">
      <c r="A8" s="2" t="s">
        <v>2163</v>
      </c>
      <c r="B8" s="2" t="s">
        <v>2164</v>
      </c>
      <c r="C8" s="2" t="s">
        <v>595</v>
      </c>
      <c r="D8" s="2">
        <v>1</v>
      </c>
      <c r="E8" s="2" t="s">
        <v>596</v>
      </c>
      <c r="G8" s="3" t="s">
        <v>923</v>
      </c>
      <c r="H8" s="3" t="s">
        <v>924</v>
      </c>
      <c r="I8" s="3" t="s">
        <v>603</v>
      </c>
      <c r="J8" s="3" t="s">
        <v>2164</v>
      </c>
      <c r="K8" s="3" t="s">
        <v>605</v>
      </c>
      <c r="M8" s="3" t="s">
        <v>923</v>
      </c>
      <c r="N8" s="3" t="s">
        <v>924</v>
      </c>
      <c r="O8" s="3" t="s">
        <v>2217</v>
      </c>
      <c r="P8" s="3" t="s">
        <v>2218</v>
      </c>
      <c r="Q8" s="3" t="s">
        <v>605</v>
      </c>
      <c r="S8" s="3" t="s">
        <v>1365</v>
      </c>
      <c r="T8" s="3" t="s">
        <v>1366</v>
      </c>
      <c r="U8" s="3" t="s">
        <v>603</v>
      </c>
      <c r="V8" s="3" t="s">
        <v>1355</v>
      </c>
      <c r="W8" s="3" t="s">
        <v>605</v>
      </c>
    </row>
    <row r="9" spans="1:107" ht="15.6" x14ac:dyDescent="0.3">
      <c r="A9" s="2" t="s">
        <v>2165</v>
      </c>
      <c r="B9" s="2" t="s">
        <v>2166</v>
      </c>
      <c r="C9" s="2" t="s">
        <v>595</v>
      </c>
      <c r="D9" s="2">
        <v>3</v>
      </c>
      <c r="E9" s="2" t="s">
        <v>596</v>
      </c>
      <c r="G9" s="3" t="s">
        <v>923</v>
      </c>
      <c r="H9" s="3" t="s">
        <v>924</v>
      </c>
      <c r="I9" s="3" t="s">
        <v>2219</v>
      </c>
      <c r="J9" s="3" t="s">
        <v>2166</v>
      </c>
      <c r="K9" t="s">
        <v>600</v>
      </c>
    </row>
    <row r="10" spans="1:107" ht="15.6" x14ac:dyDescent="0.3">
      <c r="A10" s="2" t="s">
        <v>1233</v>
      </c>
      <c r="B10" s="2" t="s">
        <v>1234</v>
      </c>
      <c r="C10" s="2" t="s">
        <v>595</v>
      </c>
      <c r="D10" s="2">
        <v>1</v>
      </c>
      <c r="E10" s="2" t="s">
        <v>596</v>
      </c>
      <c r="G10" s="3" t="s">
        <v>923</v>
      </c>
      <c r="H10" s="3" t="s">
        <v>924</v>
      </c>
      <c r="I10" s="3" t="s">
        <v>1235</v>
      </c>
      <c r="J10" s="3" t="s">
        <v>1234</v>
      </c>
      <c r="K10" t="s">
        <v>600</v>
      </c>
      <c r="M10" s="3" t="s">
        <v>923</v>
      </c>
      <c r="N10" s="3" t="s">
        <v>924</v>
      </c>
      <c r="O10" s="3" t="s">
        <v>2217</v>
      </c>
      <c r="P10" s="3" t="s">
        <v>2218</v>
      </c>
      <c r="Q10" s="3" t="s">
        <v>605</v>
      </c>
      <c r="S10" s="3" t="s">
        <v>923</v>
      </c>
      <c r="T10" s="3" t="s">
        <v>924</v>
      </c>
      <c r="U10" s="3" t="s">
        <v>2220</v>
      </c>
      <c r="V10" s="3" t="s">
        <v>2221</v>
      </c>
      <c r="W10" s="3" t="s">
        <v>605</v>
      </c>
    </row>
    <row r="11" spans="1:107" ht="15.6" x14ac:dyDescent="0.3">
      <c r="A11" s="2" t="s">
        <v>2169</v>
      </c>
      <c r="B11" s="2" t="s">
        <v>2170</v>
      </c>
      <c r="C11" s="2" t="s">
        <v>595</v>
      </c>
      <c r="D11" s="2">
        <v>8</v>
      </c>
      <c r="E11" s="2" t="s">
        <v>596</v>
      </c>
      <c r="G11" s="3" t="s">
        <v>1147</v>
      </c>
      <c r="H11" s="3" t="s">
        <v>1148</v>
      </c>
      <c r="I11" s="3" t="s">
        <v>1149</v>
      </c>
      <c r="J11" s="3" t="s">
        <v>1150</v>
      </c>
      <c r="K11" s="3" t="s">
        <v>605</v>
      </c>
      <c r="M11" s="3" t="s">
        <v>1147</v>
      </c>
      <c r="N11" s="3" t="s">
        <v>1148</v>
      </c>
      <c r="O11" s="3" t="s">
        <v>1151</v>
      </c>
      <c r="P11" s="3" t="s">
        <v>1152</v>
      </c>
      <c r="Q11" s="3" t="s">
        <v>605</v>
      </c>
      <c r="S11" s="3" t="s">
        <v>953</v>
      </c>
      <c r="T11" s="3" t="s">
        <v>29</v>
      </c>
      <c r="U11" s="3" t="s">
        <v>2208</v>
      </c>
      <c r="V11" s="3" t="s">
        <v>2209</v>
      </c>
      <c r="W11" t="s">
        <v>600</v>
      </c>
      <c r="Y11" s="3" t="s">
        <v>953</v>
      </c>
      <c r="Z11" s="3" t="s">
        <v>29</v>
      </c>
      <c r="AA11" s="3" t="s">
        <v>2210</v>
      </c>
      <c r="AB11" s="3" t="s">
        <v>2211</v>
      </c>
      <c r="AC11" t="s">
        <v>600</v>
      </c>
      <c r="AE11" s="3" t="s">
        <v>953</v>
      </c>
      <c r="AF11" s="3" t="s">
        <v>29</v>
      </c>
      <c r="AG11" s="3" t="s">
        <v>1153</v>
      </c>
      <c r="AH11" s="3" t="s">
        <v>1154</v>
      </c>
      <c r="AI11" t="s">
        <v>600</v>
      </c>
      <c r="AK11" s="3" t="s">
        <v>953</v>
      </c>
      <c r="AL11" s="3" t="s">
        <v>29</v>
      </c>
      <c r="AM11" s="3" t="s">
        <v>1220</v>
      </c>
      <c r="AN11" s="3" t="s">
        <v>1221</v>
      </c>
      <c r="AO11" s="3" t="s">
        <v>605</v>
      </c>
      <c r="AQ11" s="3" t="s">
        <v>953</v>
      </c>
      <c r="AR11" s="3" t="s">
        <v>29</v>
      </c>
      <c r="AS11" s="3" t="s">
        <v>2222</v>
      </c>
      <c r="AT11" s="3" t="s">
        <v>2223</v>
      </c>
      <c r="AU11" s="3" t="s">
        <v>605</v>
      </c>
      <c r="AW11" s="3" t="s">
        <v>953</v>
      </c>
      <c r="AX11" s="3" t="s">
        <v>29</v>
      </c>
      <c r="AY11" s="3" t="s">
        <v>2212</v>
      </c>
      <c r="AZ11" s="3" t="s">
        <v>2213</v>
      </c>
      <c r="BA11" s="3" t="s">
        <v>605</v>
      </c>
      <c r="BC11" s="3" t="s">
        <v>923</v>
      </c>
      <c r="BD11" s="3" t="s">
        <v>924</v>
      </c>
      <c r="BE11" s="3" t="s">
        <v>1352</v>
      </c>
      <c r="BF11" s="3" t="s">
        <v>2214</v>
      </c>
      <c r="BG11" s="3" t="s">
        <v>605</v>
      </c>
      <c r="BI11" s="3" t="s">
        <v>923</v>
      </c>
      <c r="BJ11" s="3" t="s">
        <v>924</v>
      </c>
      <c r="BK11" s="3" t="s">
        <v>603</v>
      </c>
      <c r="BL11" s="3" t="s">
        <v>2164</v>
      </c>
      <c r="BM11" s="3" t="s">
        <v>605</v>
      </c>
      <c r="BO11" s="3" t="s">
        <v>923</v>
      </c>
      <c r="BP11" s="3" t="s">
        <v>924</v>
      </c>
      <c r="BQ11" s="3" t="s">
        <v>2224</v>
      </c>
      <c r="BR11" s="3" t="s">
        <v>1421</v>
      </c>
      <c r="BS11" s="3" t="s">
        <v>605</v>
      </c>
      <c r="BU11" s="3" t="s">
        <v>923</v>
      </c>
      <c r="BV11" s="3" t="s">
        <v>924</v>
      </c>
      <c r="BW11" s="3" t="s">
        <v>2225</v>
      </c>
      <c r="BX11" s="3" t="s">
        <v>2226</v>
      </c>
      <c r="BY11" t="s">
        <v>600</v>
      </c>
      <c r="CA11" s="3" t="s">
        <v>923</v>
      </c>
      <c r="CB11" s="3" t="s">
        <v>924</v>
      </c>
      <c r="CC11" s="3" t="s">
        <v>1170</v>
      </c>
      <c r="CD11" s="3" t="s">
        <v>1171</v>
      </c>
      <c r="CE11" t="s">
        <v>600</v>
      </c>
      <c r="CG11" s="3" t="s">
        <v>923</v>
      </c>
      <c r="CH11" s="3" t="s">
        <v>924</v>
      </c>
      <c r="CI11" s="3" t="s">
        <v>1174</v>
      </c>
      <c r="CJ11" s="3" t="s">
        <v>1175</v>
      </c>
      <c r="CK11" t="s">
        <v>600</v>
      </c>
      <c r="CM11" s="3" t="s">
        <v>923</v>
      </c>
      <c r="CN11" s="3" t="s">
        <v>924</v>
      </c>
      <c r="CO11" s="3" t="s">
        <v>1178</v>
      </c>
      <c r="CP11" s="3" t="s">
        <v>1179</v>
      </c>
      <c r="CQ11" t="s">
        <v>600</v>
      </c>
      <c r="CS11" s="3" t="s">
        <v>923</v>
      </c>
      <c r="CT11" s="3" t="s">
        <v>924</v>
      </c>
      <c r="CU11" s="3" t="s">
        <v>2217</v>
      </c>
      <c r="CV11" s="3" t="s">
        <v>2218</v>
      </c>
      <c r="CW11" s="3" t="s">
        <v>605</v>
      </c>
      <c r="CY11" s="3" t="s">
        <v>2019</v>
      </c>
      <c r="CZ11" s="3" t="s">
        <v>2020</v>
      </c>
      <c r="DA11" s="3" t="s">
        <v>1352</v>
      </c>
      <c r="DB11" s="3" t="s">
        <v>1351</v>
      </c>
      <c r="DC11" s="3" t="s">
        <v>605</v>
      </c>
    </row>
    <row r="12" spans="1:107" ht="15.6" x14ac:dyDescent="0.3">
      <c r="A12" s="2" t="s">
        <v>2171</v>
      </c>
      <c r="B12" s="2" t="s">
        <v>1188</v>
      </c>
      <c r="C12" s="2" t="s">
        <v>595</v>
      </c>
      <c r="D12" s="2">
        <v>8</v>
      </c>
      <c r="E12" s="2" t="s">
        <v>596</v>
      </c>
      <c r="G12" s="3" t="s">
        <v>923</v>
      </c>
      <c r="H12" s="3" t="s">
        <v>924</v>
      </c>
      <c r="I12" s="3" t="s">
        <v>1170</v>
      </c>
      <c r="J12" s="3" t="s">
        <v>1171</v>
      </c>
      <c r="K12" t="s">
        <v>600</v>
      </c>
      <c r="M12" s="3" t="s">
        <v>923</v>
      </c>
      <c r="N12" s="3" t="s">
        <v>924</v>
      </c>
      <c r="O12" s="3" t="s">
        <v>1174</v>
      </c>
      <c r="P12" s="3" t="s">
        <v>1175</v>
      </c>
      <c r="Q12" t="s">
        <v>600</v>
      </c>
      <c r="S12" s="3" t="s">
        <v>923</v>
      </c>
      <c r="T12" s="3" t="s">
        <v>924</v>
      </c>
      <c r="U12" s="3" t="s">
        <v>1178</v>
      </c>
      <c r="V12" s="3" t="s">
        <v>1179</v>
      </c>
      <c r="W12" t="s">
        <v>600</v>
      </c>
      <c r="Y12" s="3" t="s">
        <v>923</v>
      </c>
      <c r="Z12" s="3" t="s">
        <v>924</v>
      </c>
      <c r="AA12" s="3" t="s">
        <v>1187</v>
      </c>
      <c r="AB12" s="3" t="s">
        <v>1188</v>
      </c>
      <c r="AC12" t="s">
        <v>600</v>
      </c>
      <c r="AE12" s="3" t="s">
        <v>923</v>
      </c>
      <c r="AF12" s="3" t="s">
        <v>924</v>
      </c>
      <c r="AG12" s="3" t="s">
        <v>2217</v>
      </c>
      <c r="AH12" s="3" t="s">
        <v>2218</v>
      </c>
      <c r="AI12" s="3" t="s">
        <v>605</v>
      </c>
    </row>
    <row r="13" spans="1:107" ht="15.6" x14ac:dyDescent="0.3">
      <c r="A13" s="2" t="s">
        <v>2172</v>
      </c>
      <c r="B13" s="2" t="s">
        <v>2173</v>
      </c>
      <c r="C13" s="2" t="s">
        <v>595</v>
      </c>
      <c r="D13" s="2">
        <v>11</v>
      </c>
      <c r="E13" s="2" t="s">
        <v>596</v>
      </c>
      <c r="G13" s="3" t="s">
        <v>953</v>
      </c>
      <c r="H13" s="3" t="s">
        <v>29</v>
      </c>
      <c r="I13" s="3" t="s">
        <v>1220</v>
      </c>
      <c r="J13" s="3" t="s">
        <v>1221</v>
      </c>
      <c r="K13" s="3" t="s">
        <v>605</v>
      </c>
      <c r="M13" s="3" t="s">
        <v>923</v>
      </c>
      <c r="N13" s="3" t="s">
        <v>924</v>
      </c>
      <c r="O13" s="3" t="s">
        <v>2227</v>
      </c>
      <c r="P13" s="3" t="s">
        <v>2173</v>
      </c>
      <c r="Q13" t="s">
        <v>600</v>
      </c>
    </row>
    <row r="14" spans="1:107" ht="15.6" x14ac:dyDescent="0.3">
      <c r="A14" s="2" t="s">
        <v>2228</v>
      </c>
      <c r="B14" s="2" t="s">
        <v>2229</v>
      </c>
      <c r="C14" s="2" t="s">
        <v>631</v>
      </c>
      <c r="D14" s="2">
        <v>62</v>
      </c>
      <c r="E14" s="2" t="s">
        <v>596</v>
      </c>
      <c r="G14" s="3" t="s">
        <v>923</v>
      </c>
      <c r="H14" s="3" t="s">
        <v>924</v>
      </c>
      <c r="I14" s="3" t="s">
        <v>2230</v>
      </c>
      <c r="J14" s="3" t="s">
        <v>2231</v>
      </c>
      <c r="K14" t="s">
        <v>600</v>
      </c>
    </row>
    <row r="15" spans="1:107" ht="15.6" x14ac:dyDescent="0.3">
      <c r="A15" s="2" t="s">
        <v>2174</v>
      </c>
      <c r="B15" s="2" t="s">
        <v>1421</v>
      </c>
      <c r="C15" s="2" t="s">
        <v>595</v>
      </c>
      <c r="D15" s="2">
        <v>11</v>
      </c>
      <c r="E15" s="2">
        <v>0</v>
      </c>
      <c r="G15" s="3" t="s">
        <v>2232</v>
      </c>
      <c r="H15" s="3" t="s">
        <v>2233</v>
      </c>
      <c r="I15" s="3" t="s">
        <v>2234</v>
      </c>
      <c r="J15" s="3" t="s">
        <v>2235</v>
      </c>
      <c r="K15" t="s">
        <v>600</v>
      </c>
      <c r="M15" s="3" t="s">
        <v>1147</v>
      </c>
      <c r="N15" s="3" t="s">
        <v>1148</v>
      </c>
      <c r="O15" s="3" t="s">
        <v>1149</v>
      </c>
      <c r="P15" s="3" t="s">
        <v>1150</v>
      </c>
      <c r="Q15" s="3" t="s">
        <v>605</v>
      </c>
      <c r="S15" s="3" t="s">
        <v>1147</v>
      </c>
      <c r="T15" s="3" t="s">
        <v>1148</v>
      </c>
      <c r="U15" s="3" t="s">
        <v>1151</v>
      </c>
      <c r="V15" s="3" t="s">
        <v>1152</v>
      </c>
      <c r="W15" s="3" t="s">
        <v>605</v>
      </c>
      <c r="Y15" s="3" t="s">
        <v>953</v>
      </c>
      <c r="Z15" s="3" t="s">
        <v>29</v>
      </c>
      <c r="AA15" s="3" t="s">
        <v>1153</v>
      </c>
      <c r="AB15" s="3" t="s">
        <v>1154</v>
      </c>
      <c r="AC15" t="s">
        <v>600</v>
      </c>
      <c r="AE15" s="3" t="s">
        <v>953</v>
      </c>
      <c r="AF15" s="3" t="s">
        <v>29</v>
      </c>
      <c r="AG15" s="3" t="s">
        <v>1220</v>
      </c>
      <c r="AH15" s="3" t="s">
        <v>1221</v>
      </c>
      <c r="AI15" s="3" t="s">
        <v>605</v>
      </c>
      <c r="AK15" s="3" t="s">
        <v>923</v>
      </c>
      <c r="AL15" s="3" t="s">
        <v>924</v>
      </c>
      <c r="AM15" s="3" t="s">
        <v>2224</v>
      </c>
      <c r="AN15" s="3" t="s">
        <v>1421</v>
      </c>
      <c r="AO15" s="3" t="s">
        <v>605</v>
      </c>
    </row>
    <row r="16" spans="1:107" ht="15.6" x14ac:dyDescent="0.3">
      <c r="A16" s="2" t="s">
        <v>2175</v>
      </c>
      <c r="B16" s="2" t="s">
        <v>2176</v>
      </c>
      <c r="C16" s="2" t="s">
        <v>595</v>
      </c>
      <c r="D16" s="2">
        <v>9</v>
      </c>
      <c r="E16" s="2">
        <v>0</v>
      </c>
      <c r="G16" s="3" t="s">
        <v>923</v>
      </c>
      <c r="H16" s="3" t="s">
        <v>924</v>
      </c>
      <c r="I16" s="3" t="s">
        <v>2236</v>
      </c>
      <c r="J16" s="3" t="s">
        <v>2176</v>
      </c>
      <c r="K16" t="s">
        <v>600</v>
      </c>
    </row>
    <row r="17" spans="1:29" ht="15.6" x14ac:dyDescent="0.3">
      <c r="A17" s="2" t="s">
        <v>687</v>
      </c>
      <c r="B17" s="2" t="s">
        <v>688</v>
      </c>
      <c r="C17" s="2" t="s">
        <v>595</v>
      </c>
      <c r="D17" s="2">
        <v>8</v>
      </c>
      <c r="E17" s="2" t="s">
        <v>596</v>
      </c>
      <c r="G17" s="3" t="s">
        <v>923</v>
      </c>
      <c r="H17" s="3" t="s">
        <v>924</v>
      </c>
      <c r="I17" s="3" t="s">
        <v>2237</v>
      </c>
      <c r="J17" s="3" t="s">
        <v>2238</v>
      </c>
      <c r="K17" t="s">
        <v>600</v>
      </c>
      <c r="M17" s="3" t="s">
        <v>923</v>
      </c>
      <c r="N17" s="3" t="s">
        <v>924</v>
      </c>
      <c r="O17" s="3" t="s">
        <v>2217</v>
      </c>
      <c r="P17" s="3" t="s">
        <v>2218</v>
      </c>
      <c r="Q17" s="3" t="s">
        <v>605</v>
      </c>
    </row>
    <row r="18" spans="1:29" ht="15.6" x14ac:dyDescent="0.3">
      <c r="A18" s="2" t="s">
        <v>2177</v>
      </c>
      <c r="B18" s="2" t="s">
        <v>2178</v>
      </c>
      <c r="C18" s="2" t="s">
        <v>595</v>
      </c>
      <c r="D18" s="2">
        <v>8</v>
      </c>
      <c r="E18" s="2" t="s">
        <v>596</v>
      </c>
      <c r="G18" s="3" t="s">
        <v>923</v>
      </c>
      <c r="H18" s="3" t="s">
        <v>924</v>
      </c>
      <c r="I18" s="3" t="s">
        <v>2239</v>
      </c>
      <c r="J18" s="3" t="s">
        <v>2240</v>
      </c>
      <c r="K18" t="s">
        <v>600</v>
      </c>
    </row>
    <row r="19" spans="1:29" ht="15.6" x14ac:dyDescent="0.3">
      <c r="A19" s="2" t="s">
        <v>2179</v>
      </c>
      <c r="B19" s="2" t="s">
        <v>2180</v>
      </c>
      <c r="C19" s="2" t="s">
        <v>595</v>
      </c>
      <c r="D19" s="2">
        <v>8</v>
      </c>
      <c r="E19" s="2" t="s">
        <v>596</v>
      </c>
      <c r="G19" s="3" t="s">
        <v>923</v>
      </c>
      <c r="H19" s="3" t="s">
        <v>924</v>
      </c>
      <c r="I19" s="3" t="s">
        <v>2241</v>
      </c>
      <c r="J19" s="3" t="s">
        <v>2242</v>
      </c>
      <c r="K19" t="s">
        <v>600</v>
      </c>
    </row>
    <row r="20" spans="1:29" ht="15.6" x14ac:dyDescent="0.3">
      <c r="A20" s="2" t="s">
        <v>2181</v>
      </c>
      <c r="B20" s="2" t="s">
        <v>2243</v>
      </c>
      <c r="C20" s="2" t="s">
        <v>595</v>
      </c>
      <c r="D20" s="2">
        <v>8</v>
      </c>
      <c r="E20" s="2" t="s">
        <v>596</v>
      </c>
      <c r="G20" s="3" t="s">
        <v>1120</v>
      </c>
      <c r="H20" s="3" t="s">
        <v>1121</v>
      </c>
      <c r="I20" s="3" t="s">
        <v>2244</v>
      </c>
      <c r="J20" s="3" t="s">
        <v>2245</v>
      </c>
      <c r="K20" t="s">
        <v>600</v>
      </c>
      <c r="M20" s="3" t="s">
        <v>923</v>
      </c>
      <c r="N20" s="3" t="s">
        <v>924</v>
      </c>
      <c r="O20" s="3" t="s">
        <v>2217</v>
      </c>
      <c r="P20" s="3" t="s">
        <v>2218</v>
      </c>
      <c r="Q20" s="3" t="s">
        <v>605</v>
      </c>
      <c r="S20" s="3" t="s">
        <v>923</v>
      </c>
      <c r="T20" s="3" t="s">
        <v>924</v>
      </c>
      <c r="U20" s="3" t="s">
        <v>2246</v>
      </c>
      <c r="V20" s="3" t="s">
        <v>2247</v>
      </c>
      <c r="W20" s="3" t="s">
        <v>605</v>
      </c>
      <c r="Y20" s="3" t="s">
        <v>923</v>
      </c>
      <c r="Z20" s="3" t="s">
        <v>924</v>
      </c>
      <c r="AA20" s="3" t="s">
        <v>2248</v>
      </c>
      <c r="AB20" s="3" t="s">
        <v>2182</v>
      </c>
      <c r="AC20" t="s">
        <v>600</v>
      </c>
    </row>
    <row r="21" spans="1:29" ht="15.6" x14ac:dyDescent="0.3">
      <c r="A21" s="2" t="s">
        <v>1249</v>
      </c>
      <c r="B21" s="2" t="s">
        <v>1250</v>
      </c>
      <c r="C21" s="2" t="s">
        <v>595</v>
      </c>
      <c r="D21" s="2">
        <v>2</v>
      </c>
      <c r="E21" s="2" t="s">
        <v>596</v>
      </c>
      <c r="G21" s="3" t="s">
        <v>923</v>
      </c>
      <c r="H21" s="3" t="s">
        <v>924</v>
      </c>
      <c r="I21" s="3" t="s">
        <v>1251</v>
      </c>
      <c r="J21" s="3" t="s">
        <v>1250</v>
      </c>
      <c r="K21" t="s">
        <v>600</v>
      </c>
    </row>
    <row r="22" spans="1:29" ht="15.6" x14ac:dyDescent="0.3">
      <c r="A22" s="2" t="s">
        <v>1215</v>
      </c>
      <c r="B22" s="2" t="s">
        <v>1216</v>
      </c>
      <c r="C22" s="2" t="s">
        <v>595</v>
      </c>
      <c r="D22" s="2">
        <v>2</v>
      </c>
      <c r="E22" s="2" t="s">
        <v>596</v>
      </c>
      <c r="G22" s="3" t="s">
        <v>923</v>
      </c>
      <c r="H22" s="3" t="s">
        <v>924</v>
      </c>
      <c r="I22" s="3" t="s">
        <v>1217</v>
      </c>
      <c r="J22" s="3" t="s">
        <v>1216</v>
      </c>
      <c r="K22" t="s">
        <v>600</v>
      </c>
    </row>
    <row r="23" spans="1:29" ht="15.6" x14ac:dyDescent="0.3">
      <c r="A23" s="2" t="s">
        <v>2183</v>
      </c>
      <c r="B23" s="2" t="s">
        <v>2184</v>
      </c>
      <c r="C23" s="2" t="s">
        <v>595</v>
      </c>
      <c r="D23" s="2">
        <v>3</v>
      </c>
      <c r="E23" s="2" t="s">
        <v>596</v>
      </c>
      <c r="G23" s="3" t="s">
        <v>923</v>
      </c>
      <c r="H23" s="3" t="s">
        <v>924</v>
      </c>
      <c r="I23" s="3" t="s">
        <v>2249</v>
      </c>
      <c r="J23" s="3" t="s">
        <v>2250</v>
      </c>
      <c r="K23" s="3" t="s">
        <v>605</v>
      </c>
      <c r="M23" s="3" t="s">
        <v>923</v>
      </c>
      <c r="N23" s="3" t="s">
        <v>924</v>
      </c>
      <c r="O23" s="3" t="s">
        <v>2251</v>
      </c>
      <c r="P23" s="3" t="s">
        <v>2252</v>
      </c>
      <c r="Q23" t="s">
        <v>600</v>
      </c>
    </row>
    <row r="24" spans="1:29" ht="15.6" x14ac:dyDescent="0.3">
      <c r="A24" s="2" t="s">
        <v>2185</v>
      </c>
      <c r="B24" s="2" t="s">
        <v>691</v>
      </c>
      <c r="C24" s="2" t="s">
        <v>595</v>
      </c>
      <c r="D24" s="2">
        <v>2</v>
      </c>
      <c r="E24" s="2" t="s">
        <v>596</v>
      </c>
      <c r="G24" s="3" t="s">
        <v>923</v>
      </c>
      <c r="H24" s="3" t="s">
        <v>924</v>
      </c>
      <c r="I24" s="3" t="s">
        <v>2217</v>
      </c>
      <c r="J24" s="3" t="s">
        <v>2218</v>
      </c>
      <c r="K24" s="3" t="s">
        <v>605</v>
      </c>
      <c r="M24" s="3" t="s">
        <v>923</v>
      </c>
      <c r="N24" s="3" t="s">
        <v>924</v>
      </c>
      <c r="O24" s="3" t="s">
        <v>2220</v>
      </c>
      <c r="P24" s="3" t="s">
        <v>2221</v>
      </c>
      <c r="Q24" s="3" t="s">
        <v>605</v>
      </c>
      <c r="S24" s="3" t="s">
        <v>923</v>
      </c>
      <c r="T24" s="3" t="s">
        <v>924</v>
      </c>
      <c r="U24" s="3" t="s">
        <v>2246</v>
      </c>
      <c r="V24" s="3" t="s">
        <v>2247</v>
      </c>
      <c r="W24" s="3" t="s">
        <v>605</v>
      </c>
    </row>
    <row r="25" spans="1:29" ht="15.6" x14ac:dyDescent="0.3">
      <c r="A25" s="2" t="s">
        <v>2186</v>
      </c>
      <c r="B25" s="2" t="s">
        <v>2187</v>
      </c>
      <c r="C25" s="2" t="s">
        <v>595</v>
      </c>
      <c r="D25" s="2">
        <v>3</v>
      </c>
      <c r="E25" s="2" t="s">
        <v>596</v>
      </c>
      <c r="G25" s="3" t="s">
        <v>923</v>
      </c>
      <c r="H25" s="3" t="s">
        <v>924</v>
      </c>
      <c r="I25" s="3" t="s">
        <v>2249</v>
      </c>
      <c r="J25" s="3" t="s">
        <v>2250</v>
      </c>
      <c r="K25" s="3" t="s">
        <v>605</v>
      </c>
      <c r="M25" s="3" t="s">
        <v>923</v>
      </c>
      <c r="N25" s="3" t="s">
        <v>924</v>
      </c>
      <c r="O25" s="3" t="s">
        <v>1238</v>
      </c>
      <c r="P25" s="3" t="s">
        <v>2253</v>
      </c>
      <c r="Q25" t="s">
        <v>600</v>
      </c>
    </row>
    <row r="26" spans="1:29" ht="15.6" x14ac:dyDescent="0.3">
      <c r="A26" s="2" t="s">
        <v>2188</v>
      </c>
      <c r="B26" s="2" t="s">
        <v>2189</v>
      </c>
      <c r="C26" s="2" t="s">
        <v>595</v>
      </c>
      <c r="D26" s="2">
        <v>1</v>
      </c>
      <c r="E26" s="2" t="s">
        <v>596</v>
      </c>
    </row>
    <row r="27" spans="1:29" ht="15.6" x14ac:dyDescent="0.3">
      <c r="A27" s="2" t="s">
        <v>2190</v>
      </c>
      <c r="B27" s="2" t="s">
        <v>2191</v>
      </c>
      <c r="C27" s="2" t="s">
        <v>595</v>
      </c>
      <c r="D27" s="2">
        <v>8</v>
      </c>
      <c r="E27" s="2" t="s">
        <v>596</v>
      </c>
      <c r="G27" s="3" t="s">
        <v>923</v>
      </c>
      <c r="H27" s="3" t="s">
        <v>924</v>
      </c>
      <c r="I27" s="3" t="s">
        <v>2254</v>
      </c>
      <c r="J27" s="3" t="s">
        <v>2191</v>
      </c>
      <c r="K27" t="s">
        <v>600</v>
      </c>
    </row>
    <row r="28" spans="1:29" ht="15.6" x14ac:dyDescent="0.3">
      <c r="A28" s="2" t="s">
        <v>1239</v>
      </c>
      <c r="B28" s="2" t="s">
        <v>1240</v>
      </c>
      <c r="C28" s="2" t="s">
        <v>595</v>
      </c>
      <c r="D28" s="2">
        <v>1</v>
      </c>
      <c r="E28" s="2" t="s">
        <v>596</v>
      </c>
    </row>
    <row r="29" spans="1:29" ht="15.6" x14ac:dyDescent="0.3">
      <c r="A29" s="2" t="s">
        <v>609</v>
      </c>
      <c r="B29" s="2" t="s">
        <v>610</v>
      </c>
      <c r="C29" s="2" t="s">
        <v>595</v>
      </c>
      <c r="D29" s="2">
        <v>4</v>
      </c>
      <c r="E29" s="2" t="s">
        <v>596</v>
      </c>
    </row>
    <row r="30" spans="1:29" ht="15.6" x14ac:dyDescent="0.3">
      <c r="A30" s="2" t="s">
        <v>612</v>
      </c>
      <c r="B30" s="2" t="s">
        <v>613</v>
      </c>
      <c r="C30" s="2" t="s">
        <v>595</v>
      </c>
      <c r="D30" s="2">
        <v>14</v>
      </c>
      <c r="E30" s="2" t="s">
        <v>596</v>
      </c>
    </row>
    <row r="31" spans="1:29" ht="15.6" x14ac:dyDescent="0.3">
      <c r="A31" s="2" t="s">
        <v>1244</v>
      </c>
      <c r="B31" s="2" t="s">
        <v>1245</v>
      </c>
      <c r="C31" s="2" t="s">
        <v>631</v>
      </c>
      <c r="D31" s="2">
        <v>1</v>
      </c>
      <c r="E31" s="2" t="s">
        <v>596</v>
      </c>
    </row>
    <row r="32" spans="1:29" ht="15.6" x14ac:dyDescent="0.3">
      <c r="A32" s="2" t="s">
        <v>1100</v>
      </c>
      <c r="B32" s="2" t="s">
        <v>1101</v>
      </c>
      <c r="C32" s="2" t="s">
        <v>595</v>
      </c>
      <c r="D32" s="2">
        <v>7</v>
      </c>
      <c r="E32" s="2" t="s">
        <v>596</v>
      </c>
      <c r="G32" s="3" t="s">
        <v>1120</v>
      </c>
      <c r="H32" s="3" t="s">
        <v>1121</v>
      </c>
      <c r="I32" s="3" t="s">
        <v>2255</v>
      </c>
      <c r="J32" s="3" t="s">
        <v>2256</v>
      </c>
      <c r="K32" t="s">
        <v>600</v>
      </c>
      <c r="M32" s="3" t="s">
        <v>1120</v>
      </c>
      <c r="N32" s="3" t="s">
        <v>1121</v>
      </c>
      <c r="O32" s="3" t="s">
        <v>2257</v>
      </c>
      <c r="P32" s="3" t="s">
        <v>2258</v>
      </c>
      <c r="Q32" t="s">
        <v>600</v>
      </c>
      <c r="S32" s="3" t="s">
        <v>1120</v>
      </c>
      <c r="T32" s="3" t="s">
        <v>1121</v>
      </c>
      <c r="U32" s="3" t="s">
        <v>2259</v>
      </c>
      <c r="V32" s="3" t="s">
        <v>2260</v>
      </c>
      <c r="W32" t="s">
        <v>600</v>
      </c>
    </row>
    <row r="33" spans="1:23" ht="15.6" x14ac:dyDescent="0.3">
      <c r="A33" s="2" t="s">
        <v>1102</v>
      </c>
      <c r="B33" s="2" t="s">
        <v>1103</v>
      </c>
      <c r="C33" s="2" t="s">
        <v>595</v>
      </c>
      <c r="D33" s="2">
        <v>7</v>
      </c>
      <c r="E33" s="2" t="s">
        <v>596</v>
      </c>
      <c r="G33" s="3" t="s">
        <v>1120</v>
      </c>
      <c r="H33" s="3" t="s">
        <v>1121</v>
      </c>
      <c r="I33" s="3" t="s">
        <v>2255</v>
      </c>
      <c r="J33" s="3" t="s">
        <v>2256</v>
      </c>
      <c r="K33" t="s">
        <v>600</v>
      </c>
      <c r="M33" s="3" t="s">
        <v>1120</v>
      </c>
      <c r="N33" s="3" t="s">
        <v>1121</v>
      </c>
      <c r="O33" s="3" t="s">
        <v>2257</v>
      </c>
      <c r="P33" s="3" t="s">
        <v>2258</v>
      </c>
      <c r="Q33" t="s">
        <v>600</v>
      </c>
      <c r="S33" s="3" t="s">
        <v>1120</v>
      </c>
      <c r="T33" s="3" t="s">
        <v>1121</v>
      </c>
      <c r="U33" s="3" t="s">
        <v>2259</v>
      </c>
      <c r="V33" s="3" t="s">
        <v>2260</v>
      </c>
      <c r="W33" t="s">
        <v>600</v>
      </c>
    </row>
    <row r="34" spans="1:23" ht="15.6" x14ac:dyDescent="0.3">
      <c r="A34" s="2" t="s">
        <v>1104</v>
      </c>
      <c r="B34" s="2" t="s">
        <v>1105</v>
      </c>
      <c r="C34" s="2" t="s">
        <v>595</v>
      </c>
      <c r="D34" s="2">
        <v>7</v>
      </c>
      <c r="E34" s="2" t="s">
        <v>596</v>
      </c>
    </row>
    <row r="35" spans="1:23" ht="15.6" x14ac:dyDescent="0.3">
      <c r="A35" s="2" t="s">
        <v>1193</v>
      </c>
      <c r="B35" s="2" t="s">
        <v>1194</v>
      </c>
      <c r="C35" s="2" t="s">
        <v>631</v>
      </c>
      <c r="D35" s="2">
        <v>2</v>
      </c>
      <c r="E35" s="2" t="s">
        <v>596</v>
      </c>
      <c r="G35" s="3" t="s">
        <v>1348</v>
      </c>
      <c r="H35" s="3" t="s">
        <v>1349</v>
      </c>
      <c r="I35" s="3" t="s">
        <v>1195</v>
      </c>
      <c r="J35" s="3" t="s">
        <v>1196</v>
      </c>
      <c r="K35" t="s">
        <v>600</v>
      </c>
    </row>
    <row r="36" spans="1:23" ht="15.6" x14ac:dyDescent="0.3">
      <c r="A36" s="2" t="s">
        <v>1201</v>
      </c>
      <c r="B36" s="2" t="s">
        <v>1202</v>
      </c>
      <c r="C36" s="2" t="s">
        <v>595</v>
      </c>
      <c r="D36" s="2">
        <v>1</v>
      </c>
      <c r="E36" s="2" t="s">
        <v>596</v>
      </c>
      <c r="G36" s="3" t="s">
        <v>923</v>
      </c>
      <c r="H36" s="3" t="s">
        <v>924</v>
      </c>
      <c r="I36" s="3" t="s">
        <v>1203</v>
      </c>
      <c r="J36" s="3" t="s">
        <v>1202</v>
      </c>
      <c r="K36" t="s">
        <v>600</v>
      </c>
      <c r="M36" s="3" t="s">
        <v>1348</v>
      </c>
      <c r="N36" s="3" t="s">
        <v>1349</v>
      </c>
      <c r="O36" s="3" t="s">
        <v>1203</v>
      </c>
      <c r="P36" s="3" t="s">
        <v>1202</v>
      </c>
      <c r="Q36" t="s">
        <v>600</v>
      </c>
    </row>
    <row r="37" spans="1:23" ht="15.6" x14ac:dyDescent="0.3">
      <c r="A37" s="2" t="s">
        <v>1204</v>
      </c>
      <c r="B37" s="2" t="s">
        <v>1205</v>
      </c>
      <c r="C37" s="2" t="s">
        <v>595</v>
      </c>
      <c r="D37" s="2">
        <v>2</v>
      </c>
      <c r="E37" s="2" t="s">
        <v>596</v>
      </c>
      <c r="G37" s="3" t="s">
        <v>923</v>
      </c>
      <c r="H37" s="3" t="s">
        <v>924</v>
      </c>
      <c r="I37" s="3" t="s">
        <v>1206</v>
      </c>
      <c r="J37" s="3" t="s">
        <v>1205</v>
      </c>
      <c r="K37" t="s">
        <v>600</v>
      </c>
    </row>
    <row r="38" spans="1:23" ht="15.6" x14ac:dyDescent="0.3">
      <c r="A38" s="2" t="s">
        <v>2192</v>
      </c>
      <c r="B38" s="2" t="s">
        <v>2261</v>
      </c>
      <c r="C38" s="2" t="s">
        <v>595</v>
      </c>
      <c r="D38" s="2">
        <v>8</v>
      </c>
      <c r="E38" s="2" t="s">
        <v>596</v>
      </c>
      <c r="G38" s="3" t="s">
        <v>923</v>
      </c>
      <c r="H38" s="3" t="s">
        <v>924</v>
      </c>
      <c r="I38" s="3" t="s">
        <v>2262</v>
      </c>
      <c r="J38" s="3" t="s">
        <v>2263</v>
      </c>
      <c r="K38" t="s">
        <v>600</v>
      </c>
      <c r="M38" s="3" t="s">
        <v>923</v>
      </c>
      <c r="N38" s="3" t="s">
        <v>924</v>
      </c>
      <c r="O38" s="3" t="s">
        <v>2264</v>
      </c>
      <c r="P38" s="3" t="s">
        <v>2265</v>
      </c>
      <c r="Q38" s="3" t="s">
        <v>605</v>
      </c>
    </row>
    <row r="39" spans="1:23" ht="15.6" x14ac:dyDescent="0.3">
      <c r="A39" s="2" t="s">
        <v>2193</v>
      </c>
      <c r="B39" s="2" t="s">
        <v>2194</v>
      </c>
      <c r="C39" s="2" t="s">
        <v>595</v>
      </c>
      <c r="D39" s="2">
        <v>8</v>
      </c>
      <c r="E39" s="2" t="s">
        <v>596</v>
      </c>
      <c r="G39" s="3" t="s">
        <v>923</v>
      </c>
      <c r="H39" s="3" t="s">
        <v>924</v>
      </c>
      <c r="I39" s="3" t="s">
        <v>2264</v>
      </c>
      <c r="J39" s="3" t="s">
        <v>2265</v>
      </c>
      <c r="K39" s="3" t="s">
        <v>605</v>
      </c>
    </row>
    <row r="40" spans="1:23" ht="15.6" x14ac:dyDescent="0.3">
      <c r="A40" s="2" t="s">
        <v>1306</v>
      </c>
      <c r="B40" s="2" t="s">
        <v>1307</v>
      </c>
      <c r="C40" s="2" t="s">
        <v>595</v>
      </c>
      <c r="D40" s="2">
        <v>5</v>
      </c>
      <c r="E40" s="2" t="s">
        <v>596</v>
      </c>
      <c r="G40" s="3" t="s">
        <v>923</v>
      </c>
      <c r="H40" s="3" t="s">
        <v>924</v>
      </c>
      <c r="I40" s="3" t="s">
        <v>1308</v>
      </c>
      <c r="J40" s="3" t="s">
        <v>1309</v>
      </c>
      <c r="K40" t="s">
        <v>600</v>
      </c>
      <c r="M40" s="3" t="s">
        <v>1348</v>
      </c>
      <c r="N40" s="3" t="s">
        <v>1349</v>
      </c>
      <c r="O40" s="3" t="s">
        <v>1308</v>
      </c>
      <c r="P40" s="3" t="s">
        <v>1309</v>
      </c>
      <c r="Q40" t="s">
        <v>600</v>
      </c>
    </row>
    <row r="41" spans="1:23" ht="15.6" x14ac:dyDescent="0.3">
      <c r="A41" s="2" t="s">
        <v>1990</v>
      </c>
      <c r="B41" s="2" t="s">
        <v>1991</v>
      </c>
      <c r="C41" s="2" t="s">
        <v>595</v>
      </c>
      <c r="D41" s="2">
        <v>6</v>
      </c>
      <c r="E41" s="2" t="s">
        <v>596</v>
      </c>
    </row>
    <row r="42" spans="1:23" ht="15.6" x14ac:dyDescent="0.3">
      <c r="A42" s="2" t="s">
        <v>2195</v>
      </c>
      <c r="B42" s="2" t="s">
        <v>2196</v>
      </c>
      <c r="C42" s="2" t="s">
        <v>595</v>
      </c>
      <c r="D42" s="2">
        <v>8</v>
      </c>
      <c r="E42" s="2" t="s">
        <v>596</v>
      </c>
      <c r="G42" s="3" t="s">
        <v>923</v>
      </c>
      <c r="H42" s="3" t="s">
        <v>924</v>
      </c>
      <c r="I42" s="3" t="s">
        <v>2266</v>
      </c>
      <c r="J42" s="3" t="s">
        <v>2267</v>
      </c>
      <c r="K42" t="s">
        <v>600</v>
      </c>
    </row>
    <row r="43" spans="1:23" ht="15.6" x14ac:dyDescent="0.3">
      <c r="A43" s="2" t="s">
        <v>2197</v>
      </c>
      <c r="B43" s="2" t="s">
        <v>2198</v>
      </c>
      <c r="C43" s="2" t="s">
        <v>595</v>
      </c>
      <c r="D43" s="2">
        <v>7</v>
      </c>
      <c r="E43" s="2" t="s">
        <v>596</v>
      </c>
      <c r="G43" s="3" t="s">
        <v>923</v>
      </c>
      <c r="H43" s="3" t="s">
        <v>924</v>
      </c>
      <c r="I43" s="3" t="s">
        <v>2268</v>
      </c>
      <c r="J43" s="3" t="s">
        <v>2269</v>
      </c>
      <c r="K43" t="s">
        <v>600</v>
      </c>
    </row>
    <row r="44" spans="1:23" ht="15.6" x14ac:dyDescent="0.3">
      <c r="A44" s="2" t="s">
        <v>2270</v>
      </c>
      <c r="B44" s="2" t="s">
        <v>2200</v>
      </c>
      <c r="C44" s="2" t="s">
        <v>631</v>
      </c>
      <c r="D44" s="2">
        <v>4</v>
      </c>
      <c r="E44" s="2" t="s">
        <v>596</v>
      </c>
    </row>
    <row r="45" spans="1:23" ht="15.6" x14ac:dyDescent="0.3">
      <c r="A45" s="2" t="s">
        <v>2201</v>
      </c>
      <c r="B45" s="2" t="s">
        <v>2202</v>
      </c>
      <c r="C45" s="2" t="s">
        <v>595</v>
      </c>
      <c r="D45" s="2">
        <v>7</v>
      </c>
      <c r="E45" s="2" t="s">
        <v>596</v>
      </c>
    </row>
    <row r="46" spans="1:23" ht="15.6" x14ac:dyDescent="0.3">
      <c r="A46" s="2" t="s">
        <v>2271</v>
      </c>
      <c r="B46" s="2" t="s">
        <v>2272</v>
      </c>
      <c r="C46" s="2" t="s">
        <v>631</v>
      </c>
      <c r="D46" s="2">
        <v>1</v>
      </c>
      <c r="E46" s="2" t="s">
        <v>596</v>
      </c>
      <c r="G46" s="3" t="s">
        <v>923</v>
      </c>
      <c r="H46" s="3" t="s">
        <v>924</v>
      </c>
      <c r="I46" s="3" t="s">
        <v>2273</v>
      </c>
      <c r="J46" s="3" t="s">
        <v>2274</v>
      </c>
      <c r="K46" s="3" t="s">
        <v>605</v>
      </c>
    </row>
    <row r="47" spans="1:23" ht="15.6" x14ac:dyDescent="0.3">
      <c r="A47" s="2" t="s">
        <v>2275</v>
      </c>
      <c r="B47" s="2" t="s">
        <v>1314</v>
      </c>
      <c r="C47" s="2" t="s">
        <v>595</v>
      </c>
      <c r="D47" s="2">
        <v>8</v>
      </c>
      <c r="E47" s="2" t="s">
        <v>596</v>
      </c>
    </row>
    <row r="48" spans="1:23" ht="15.6" x14ac:dyDescent="0.3">
      <c r="A48" s="2" t="s">
        <v>733</v>
      </c>
      <c r="B48" s="2" t="s">
        <v>734</v>
      </c>
      <c r="C48" s="2" t="s">
        <v>631</v>
      </c>
      <c r="D48" s="2">
        <v>2</v>
      </c>
      <c r="E48" s="2" t="s">
        <v>596</v>
      </c>
      <c r="G48" s="3" t="s">
        <v>923</v>
      </c>
      <c r="H48" s="3" t="s">
        <v>924</v>
      </c>
      <c r="I48" s="3" t="s">
        <v>735</v>
      </c>
      <c r="J48" s="3" t="s">
        <v>734</v>
      </c>
      <c r="K48" t="s">
        <v>600</v>
      </c>
    </row>
    <row r="49" spans="1:11" ht="15.6" x14ac:dyDescent="0.3">
      <c r="A49" s="2" t="s">
        <v>736</v>
      </c>
      <c r="B49" s="2" t="s">
        <v>737</v>
      </c>
      <c r="C49" s="2" t="s">
        <v>631</v>
      </c>
      <c r="D49" s="2">
        <v>62</v>
      </c>
      <c r="E49" s="2" t="s">
        <v>596</v>
      </c>
      <c r="G49" s="3" t="s">
        <v>923</v>
      </c>
      <c r="H49" s="3" t="s">
        <v>924</v>
      </c>
      <c r="I49" s="3" t="s">
        <v>2276</v>
      </c>
      <c r="J49" s="3" t="s">
        <v>739</v>
      </c>
      <c r="K49" t="s">
        <v>600</v>
      </c>
    </row>
    <row r="50" spans="1:11" ht="15.6" x14ac:dyDescent="0.3">
      <c r="A50" s="2" t="s">
        <v>740</v>
      </c>
      <c r="B50" s="2" t="s">
        <v>741</v>
      </c>
      <c r="C50" s="2" t="s">
        <v>631</v>
      </c>
      <c r="D50" s="2">
        <v>10</v>
      </c>
      <c r="E50" s="2" t="s">
        <v>596</v>
      </c>
      <c r="G50" s="3" t="s">
        <v>923</v>
      </c>
      <c r="H50" s="3" t="s">
        <v>924</v>
      </c>
      <c r="I50" s="3" t="s">
        <v>1328</v>
      </c>
      <c r="J50" s="3" t="s">
        <v>2277</v>
      </c>
      <c r="K50" t="s">
        <v>600</v>
      </c>
    </row>
    <row r="51" spans="1:11" ht="15.6" x14ac:dyDescent="0.3">
      <c r="A51" s="2" t="s">
        <v>744</v>
      </c>
      <c r="B51" s="2" t="s">
        <v>745</v>
      </c>
      <c r="C51" s="2" t="s">
        <v>631</v>
      </c>
      <c r="D51" s="2">
        <v>1</v>
      </c>
      <c r="E51" s="2" t="s">
        <v>596</v>
      </c>
    </row>
    <row r="52" spans="1:11" ht="15.6" x14ac:dyDescent="0.3">
      <c r="A52" s="2" t="s">
        <v>2203</v>
      </c>
      <c r="B52" s="2" t="s">
        <v>2204</v>
      </c>
      <c r="C52" s="2" t="s">
        <v>595</v>
      </c>
      <c r="D52" s="2">
        <v>11</v>
      </c>
      <c r="E52" s="2">
        <v>0</v>
      </c>
    </row>
    <row r="53" spans="1:11" ht="15.6" x14ac:dyDescent="0.3">
      <c r="A53" s="2" t="s">
        <v>649</v>
      </c>
      <c r="B53" s="2" t="s">
        <v>600</v>
      </c>
      <c r="C53" s="2" t="s">
        <v>595</v>
      </c>
      <c r="D53" s="2">
        <v>7</v>
      </c>
      <c r="E53" s="2">
        <v>0</v>
      </c>
    </row>
  </sheetData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0"/>
  <sheetViews>
    <sheetView workbookViewId="0"/>
  </sheetViews>
  <sheetFormatPr defaultRowHeight="15" x14ac:dyDescent="0.3"/>
  <cols>
    <col min="1" max="1" width="18.625" bestFit="1" customWidth="1" collapsed="1"/>
    <col min="2" max="2" width="34.875" bestFit="1" customWidth="1" collapsed="1"/>
    <col min="3" max="3" width="10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93</v>
      </c>
      <c r="B1" s="4" t="s">
        <v>94</v>
      </c>
      <c r="C1" s="5" t="str">
        <f>HYPERLINK("#'目錄'!A1","回首頁")</f>
        <v>回首頁</v>
      </c>
    </row>
    <row r="2" spans="1:5" ht="15.6" x14ac:dyDescent="0.3">
      <c r="A2" s="2" t="s">
        <v>2278</v>
      </c>
      <c r="B2" s="2" t="s">
        <v>2279</v>
      </c>
      <c r="C2" s="2" t="s">
        <v>2280</v>
      </c>
      <c r="D2" s="2">
        <v>120</v>
      </c>
      <c r="E2" s="2" t="s">
        <v>596</v>
      </c>
    </row>
    <row r="3" spans="1:5" ht="15.6" x14ac:dyDescent="0.3">
      <c r="A3" s="2" t="s">
        <v>2281</v>
      </c>
      <c r="B3" s="2" t="s">
        <v>600</v>
      </c>
      <c r="C3" s="2" t="s">
        <v>600</v>
      </c>
      <c r="D3" s="2" t="s">
        <v>596</v>
      </c>
      <c r="E3" s="2" t="s">
        <v>596</v>
      </c>
    </row>
    <row r="4" spans="1:5" ht="15.6" x14ac:dyDescent="0.3">
      <c r="A4" s="2" t="s">
        <v>1244</v>
      </c>
      <c r="B4" s="2" t="s">
        <v>1245</v>
      </c>
      <c r="C4" s="2" t="s">
        <v>600</v>
      </c>
      <c r="D4" s="2" t="s">
        <v>596</v>
      </c>
      <c r="E4" s="2" t="s">
        <v>596</v>
      </c>
    </row>
    <row r="5" spans="1:5" ht="15.6" x14ac:dyDescent="0.3">
      <c r="A5" s="2" t="s">
        <v>2282</v>
      </c>
      <c r="B5" s="2" t="s">
        <v>600</v>
      </c>
      <c r="C5" s="2" t="s">
        <v>600</v>
      </c>
      <c r="D5" s="2" t="s">
        <v>596</v>
      </c>
      <c r="E5" s="2" t="s">
        <v>596</v>
      </c>
    </row>
    <row r="6" spans="1:5" ht="15.6" x14ac:dyDescent="0.3">
      <c r="A6" s="2" t="s">
        <v>2283</v>
      </c>
      <c r="B6" s="2" t="s">
        <v>600</v>
      </c>
      <c r="C6" s="2" t="s">
        <v>600</v>
      </c>
      <c r="D6" s="2">
        <v>6</v>
      </c>
      <c r="E6" s="2" t="s">
        <v>596</v>
      </c>
    </row>
    <row r="7" spans="1:5" ht="15.6" x14ac:dyDescent="0.3">
      <c r="A7" s="2" t="s">
        <v>2283</v>
      </c>
      <c r="B7" s="2" t="s">
        <v>600</v>
      </c>
      <c r="C7" s="2" t="s">
        <v>600</v>
      </c>
      <c r="D7" s="2">
        <v>4</v>
      </c>
      <c r="E7" s="2" t="s">
        <v>596</v>
      </c>
    </row>
    <row r="8" spans="1:5" ht="15.6" x14ac:dyDescent="0.3">
      <c r="A8" s="2" t="s">
        <v>612</v>
      </c>
      <c r="B8" s="2" t="s">
        <v>613</v>
      </c>
      <c r="C8" s="2" t="s">
        <v>600</v>
      </c>
      <c r="D8" s="2" t="s">
        <v>596</v>
      </c>
      <c r="E8" s="2" t="s">
        <v>596</v>
      </c>
    </row>
    <row r="9" spans="1:5" ht="15.6" x14ac:dyDescent="0.3">
      <c r="A9" s="2" t="s">
        <v>847</v>
      </c>
      <c r="B9" s="2" t="s">
        <v>802</v>
      </c>
      <c r="C9" s="2" t="s">
        <v>600</v>
      </c>
      <c r="D9" s="2" t="s">
        <v>596</v>
      </c>
      <c r="E9" s="2" t="s">
        <v>596</v>
      </c>
    </row>
    <row r="10" spans="1:5" ht="15.6" x14ac:dyDescent="0.3">
      <c r="A10" s="2" t="s">
        <v>2284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5" ht="15.6" x14ac:dyDescent="0.3">
      <c r="A11" s="2" t="s">
        <v>593</v>
      </c>
      <c r="B11" s="2" t="s">
        <v>594</v>
      </c>
      <c r="C11" s="2" t="s">
        <v>600</v>
      </c>
      <c r="D11" s="2" t="s">
        <v>596</v>
      </c>
      <c r="E11" s="2" t="s">
        <v>596</v>
      </c>
    </row>
    <row r="12" spans="1:5" ht="15.6" x14ac:dyDescent="0.3">
      <c r="A12" s="2" t="s">
        <v>687</v>
      </c>
      <c r="B12" s="2" t="s">
        <v>688</v>
      </c>
      <c r="C12" s="2" t="s">
        <v>600</v>
      </c>
      <c r="D12" s="2" t="s">
        <v>596</v>
      </c>
      <c r="E12" s="2" t="s">
        <v>596</v>
      </c>
    </row>
    <row r="13" spans="1:5" ht="15.6" x14ac:dyDescent="0.3">
      <c r="A13" s="2" t="s">
        <v>685</v>
      </c>
      <c r="B13" s="2" t="s">
        <v>607</v>
      </c>
      <c r="C13" s="2" t="s">
        <v>600</v>
      </c>
      <c r="D13" s="2" t="s">
        <v>596</v>
      </c>
      <c r="E13" s="2" t="s">
        <v>596</v>
      </c>
    </row>
    <row r="14" spans="1:5" ht="15.6" x14ac:dyDescent="0.3">
      <c r="A14" s="2" t="s">
        <v>2285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5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5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4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6</v>
      </c>
      <c r="B1" s="4" t="s">
        <v>7</v>
      </c>
      <c r="C1" s="5" t="str">
        <f>HYPERLINK("#'目錄'!A1","回首頁")</f>
        <v>回首頁</v>
      </c>
    </row>
    <row r="2" spans="1:5" ht="15.6" x14ac:dyDescent="0.3">
      <c r="A2" s="2" t="s">
        <v>612</v>
      </c>
      <c r="B2" s="2" t="s">
        <v>747</v>
      </c>
      <c r="C2" s="2" t="s">
        <v>595</v>
      </c>
      <c r="D2" s="2">
        <v>14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749</v>
      </c>
      <c r="B4" s="2" t="s">
        <v>750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751</v>
      </c>
      <c r="B5" s="2" t="s">
        <v>752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753</v>
      </c>
      <c r="B6" s="2" t="s">
        <v>754</v>
      </c>
      <c r="C6" s="2" t="s">
        <v>631</v>
      </c>
      <c r="D6" s="2">
        <v>15</v>
      </c>
      <c r="E6" s="2" t="s">
        <v>596</v>
      </c>
    </row>
    <row r="7" spans="1:5" ht="15.6" x14ac:dyDescent="0.3">
      <c r="A7" s="2" t="s">
        <v>755</v>
      </c>
      <c r="B7" s="2" t="s">
        <v>756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757</v>
      </c>
      <c r="B8" s="2" t="s">
        <v>758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759</v>
      </c>
      <c r="B9" s="2" t="s">
        <v>760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649</v>
      </c>
      <c r="B11" s="2" t="s">
        <v>763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7"/>
  <sheetViews>
    <sheetView workbookViewId="0"/>
  </sheetViews>
  <sheetFormatPr defaultRowHeight="15" x14ac:dyDescent="0.3"/>
  <cols>
    <col min="1" max="1" width="18.625" bestFit="1" customWidth="1" collapsed="1"/>
    <col min="2" max="2" width="31.875" bestFit="1" customWidth="1" collapsed="1"/>
    <col min="3" max="3" width="10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95</v>
      </c>
      <c r="B1" s="4" t="s">
        <v>96</v>
      </c>
      <c r="C1" s="5" t="str">
        <f>HYPERLINK("#'目錄'!A1","回首頁")</f>
        <v>回首頁</v>
      </c>
    </row>
    <row r="2" spans="1:5" ht="15.6" x14ac:dyDescent="0.3">
      <c r="A2" s="2" t="s">
        <v>2286</v>
      </c>
      <c r="B2" s="2" t="s">
        <v>960</v>
      </c>
      <c r="C2" s="2" t="s">
        <v>2280</v>
      </c>
      <c r="D2" s="2">
        <v>6</v>
      </c>
      <c r="E2" s="2" t="s">
        <v>596</v>
      </c>
    </row>
    <row r="3" spans="1:5" ht="15.6" x14ac:dyDescent="0.3">
      <c r="A3" s="2" t="s">
        <v>2287</v>
      </c>
      <c r="B3" s="2" t="s">
        <v>2288</v>
      </c>
      <c r="C3" s="2" t="s">
        <v>2280</v>
      </c>
      <c r="D3" s="2">
        <v>3</v>
      </c>
      <c r="E3" s="2" t="s">
        <v>596</v>
      </c>
    </row>
    <row r="4" spans="1:5" ht="15.6" x14ac:dyDescent="0.3">
      <c r="A4" s="2" t="s">
        <v>2289</v>
      </c>
      <c r="B4" s="2" t="s">
        <v>2290</v>
      </c>
      <c r="C4" s="2" t="s">
        <v>2280</v>
      </c>
      <c r="D4" s="2">
        <v>4</v>
      </c>
      <c r="E4" s="2" t="s">
        <v>596</v>
      </c>
    </row>
    <row r="5" spans="1:5" ht="15.6" x14ac:dyDescent="0.3">
      <c r="A5" s="2" t="s">
        <v>2291</v>
      </c>
      <c r="B5" s="2" t="s">
        <v>2292</v>
      </c>
      <c r="C5" s="2" t="s">
        <v>2280</v>
      </c>
      <c r="D5" s="2">
        <v>4</v>
      </c>
      <c r="E5" s="2" t="s">
        <v>596</v>
      </c>
    </row>
    <row r="6" spans="1:5" ht="15.6" x14ac:dyDescent="0.3">
      <c r="A6" s="2" t="s">
        <v>2293</v>
      </c>
      <c r="B6" s="2" t="s">
        <v>2294</v>
      </c>
      <c r="C6" s="2" t="s">
        <v>2280</v>
      </c>
      <c r="D6" s="2">
        <v>6</v>
      </c>
      <c r="E6" s="2" t="s">
        <v>596</v>
      </c>
    </row>
    <row r="7" spans="1:5" ht="15.6" x14ac:dyDescent="0.3">
      <c r="A7" s="2" t="s">
        <v>2295</v>
      </c>
      <c r="B7" s="2" t="s">
        <v>2296</v>
      </c>
      <c r="C7" s="2" t="s">
        <v>2280</v>
      </c>
      <c r="D7" s="2">
        <v>57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O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20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75" bestFit="1" customWidth="1" collapsed="1"/>
    <col min="14" max="14" width="20" bestFit="1" customWidth="1" collapsed="1"/>
    <col min="15" max="15" width="20.37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75" bestFit="1" customWidth="1" collapsed="1"/>
    <col min="20" max="20" width="20" bestFit="1" customWidth="1" collapsed="1"/>
    <col min="21" max="21" width="19" bestFit="1" customWidth="1" collapsed="1"/>
    <col min="22" max="23" width="17.75" bestFit="1" customWidth="1" collapsed="1"/>
    <col min="24" max="24" width="10.625" customWidth="1" collapsed="1"/>
    <col min="25" max="25" width="23.75" bestFit="1" customWidth="1" collapsed="1"/>
    <col min="26" max="26" width="20" bestFit="1" customWidth="1" collapsed="1"/>
    <col min="27" max="27" width="19.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4.6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97</v>
      </c>
      <c r="B1" s="4" t="s">
        <v>98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683</v>
      </c>
      <c r="H2" s="3" t="s">
        <v>684</v>
      </c>
      <c r="I2" s="3" t="s">
        <v>680</v>
      </c>
      <c r="J2" s="3" t="s">
        <v>673</v>
      </c>
      <c r="K2" t="s">
        <v>600</v>
      </c>
      <c r="M2" s="3" t="s">
        <v>683</v>
      </c>
      <c r="N2" s="3" t="s">
        <v>684</v>
      </c>
      <c r="O2" s="3" t="s">
        <v>676</v>
      </c>
      <c r="P2" s="3" t="s">
        <v>677</v>
      </c>
      <c r="Q2" s="3" t="s">
        <v>605</v>
      </c>
      <c r="S2" s="3" t="s">
        <v>913</v>
      </c>
      <c r="T2" s="3" t="s">
        <v>914</v>
      </c>
      <c r="U2" s="3" t="s">
        <v>676</v>
      </c>
      <c r="V2" s="3" t="s">
        <v>677</v>
      </c>
      <c r="W2" s="3" t="s">
        <v>605</v>
      </c>
      <c r="Y2" s="3" t="s">
        <v>913</v>
      </c>
      <c r="Z2" s="3" t="s">
        <v>914</v>
      </c>
      <c r="AA2" s="3" t="s">
        <v>678</v>
      </c>
      <c r="AB2" s="3" t="s">
        <v>679</v>
      </c>
      <c r="AC2" s="3" t="s">
        <v>605</v>
      </c>
      <c r="AE2" s="3" t="s">
        <v>913</v>
      </c>
      <c r="AF2" s="3" t="s">
        <v>914</v>
      </c>
      <c r="AG2" s="3" t="s">
        <v>2297</v>
      </c>
      <c r="AH2" s="3" t="s">
        <v>2298</v>
      </c>
      <c r="AI2" t="s">
        <v>600</v>
      </c>
      <c r="AK2" s="3" t="s">
        <v>913</v>
      </c>
      <c r="AL2" s="3" t="s">
        <v>914</v>
      </c>
      <c r="AM2" s="3" t="s">
        <v>681</v>
      </c>
      <c r="AN2" s="3" t="s">
        <v>682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683</v>
      </c>
      <c r="H3" s="3" t="s">
        <v>684</v>
      </c>
      <c r="I3" s="3" t="s">
        <v>599</v>
      </c>
      <c r="J3" s="3" t="s">
        <v>594</v>
      </c>
      <c r="K3" t="s">
        <v>600</v>
      </c>
      <c r="M3" s="3" t="s">
        <v>913</v>
      </c>
      <c r="N3" s="3" t="s">
        <v>914</v>
      </c>
      <c r="O3" s="3" t="s">
        <v>678</v>
      </c>
      <c r="P3" s="3" t="s">
        <v>679</v>
      </c>
      <c r="Q3" s="3" t="s">
        <v>605</v>
      </c>
      <c r="S3" s="3" t="s">
        <v>913</v>
      </c>
      <c r="T3" s="3" t="s">
        <v>914</v>
      </c>
      <c r="U3" s="3" t="s">
        <v>599</v>
      </c>
      <c r="V3" s="3" t="s">
        <v>594</v>
      </c>
      <c r="W3" t="s">
        <v>600</v>
      </c>
      <c r="Y3" s="3" t="s">
        <v>913</v>
      </c>
      <c r="Z3" s="3" t="s">
        <v>914</v>
      </c>
      <c r="AA3" s="3" t="s">
        <v>915</v>
      </c>
      <c r="AB3" s="3" t="s">
        <v>916</v>
      </c>
      <c r="AC3" t="s">
        <v>600</v>
      </c>
      <c r="AE3" s="3" t="s">
        <v>913</v>
      </c>
      <c r="AF3" s="3" t="s">
        <v>914</v>
      </c>
      <c r="AG3" s="3" t="s">
        <v>681</v>
      </c>
      <c r="AH3" s="3" t="s">
        <v>682</v>
      </c>
      <c r="AI3" s="3" t="s">
        <v>605</v>
      </c>
    </row>
    <row r="4" spans="1:41" ht="15.6" x14ac:dyDescent="0.3">
      <c r="A4" s="2" t="s">
        <v>687</v>
      </c>
      <c r="B4" s="2" t="s">
        <v>2299</v>
      </c>
      <c r="C4" s="2" t="s">
        <v>595</v>
      </c>
      <c r="D4" s="2">
        <v>8</v>
      </c>
      <c r="E4" s="2" t="s">
        <v>596</v>
      </c>
      <c r="G4" s="3" t="s">
        <v>683</v>
      </c>
      <c r="H4" s="3" t="s">
        <v>684</v>
      </c>
      <c r="I4" s="3" t="s">
        <v>690</v>
      </c>
      <c r="J4" s="3" t="s">
        <v>691</v>
      </c>
      <c r="K4" t="s">
        <v>600</v>
      </c>
      <c r="M4" s="3" t="s">
        <v>683</v>
      </c>
      <c r="N4" s="3" t="s">
        <v>684</v>
      </c>
      <c r="O4" s="3" t="s">
        <v>689</v>
      </c>
      <c r="P4" s="3" t="s">
        <v>688</v>
      </c>
      <c r="Q4" t="s">
        <v>600</v>
      </c>
      <c r="S4" s="3" t="s">
        <v>913</v>
      </c>
      <c r="T4" s="3" t="s">
        <v>914</v>
      </c>
      <c r="U4" s="3" t="s">
        <v>678</v>
      </c>
      <c r="V4" s="3" t="s">
        <v>679</v>
      </c>
      <c r="W4" s="3" t="s">
        <v>605</v>
      </c>
      <c r="Y4" s="3" t="s">
        <v>913</v>
      </c>
      <c r="Z4" s="3" t="s">
        <v>914</v>
      </c>
      <c r="AA4" s="3" t="s">
        <v>681</v>
      </c>
      <c r="AB4" s="3" t="s">
        <v>682</v>
      </c>
      <c r="AC4" s="3" t="s">
        <v>605</v>
      </c>
    </row>
    <row r="5" spans="1:41" ht="15.6" x14ac:dyDescent="0.3">
      <c r="A5" s="2" t="s">
        <v>685</v>
      </c>
      <c r="B5" s="2" t="s">
        <v>686</v>
      </c>
      <c r="C5" s="2" t="s">
        <v>595</v>
      </c>
      <c r="D5" s="2">
        <v>3</v>
      </c>
      <c r="E5" s="2" t="s">
        <v>596</v>
      </c>
      <c r="G5" s="3" t="s">
        <v>683</v>
      </c>
      <c r="H5" s="3" t="s">
        <v>684</v>
      </c>
      <c r="I5" s="3" t="s">
        <v>608</v>
      </c>
      <c r="J5" s="3" t="s">
        <v>686</v>
      </c>
      <c r="K5" t="s">
        <v>600</v>
      </c>
      <c r="M5" s="3" t="s">
        <v>913</v>
      </c>
      <c r="N5" s="3" t="s">
        <v>914</v>
      </c>
      <c r="O5" s="3" t="s">
        <v>678</v>
      </c>
      <c r="P5" s="3" t="s">
        <v>679</v>
      </c>
      <c r="Q5" s="3" t="s">
        <v>605</v>
      </c>
      <c r="S5" s="3" t="s">
        <v>913</v>
      </c>
      <c r="T5" s="3" t="s">
        <v>914</v>
      </c>
      <c r="U5" s="3" t="s">
        <v>608</v>
      </c>
      <c r="V5" s="3" t="s">
        <v>607</v>
      </c>
      <c r="W5" t="s">
        <v>600</v>
      </c>
      <c r="Y5" s="3" t="s">
        <v>913</v>
      </c>
      <c r="Z5" s="3" t="s">
        <v>914</v>
      </c>
      <c r="AA5" s="3" t="s">
        <v>2300</v>
      </c>
      <c r="AB5" s="3" t="s">
        <v>2301</v>
      </c>
      <c r="AC5" t="s">
        <v>600</v>
      </c>
      <c r="AE5" s="3" t="s">
        <v>913</v>
      </c>
      <c r="AF5" s="3" t="s">
        <v>914</v>
      </c>
      <c r="AG5" s="3" t="s">
        <v>681</v>
      </c>
      <c r="AH5" s="3" t="s">
        <v>682</v>
      </c>
      <c r="AI5" s="3" t="s">
        <v>605</v>
      </c>
    </row>
    <row r="6" spans="1:41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683</v>
      </c>
      <c r="H6" s="3" t="s">
        <v>684</v>
      </c>
      <c r="I6" s="3" t="s">
        <v>694</v>
      </c>
      <c r="J6" s="3" t="s">
        <v>693</v>
      </c>
      <c r="K6" t="s">
        <v>600</v>
      </c>
      <c r="M6" s="3" t="s">
        <v>913</v>
      </c>
      <c r="N6" s="3" t="s">
        <v>914</v>
      </c>
      <c r="O6" s="3" t="s">
        <v>678</v>
      </c>
      <c r="P6" s="3" t="s">
        <v>679</v>
      </c>
      <c r="Q6" s="3" t="s">
        <v>605</v>
      </c>
      <c r="S6" s="3" t="s">
        <v>913</v>
      </c>
      <c r="T6" s="3" t="s">
        <v>914</v>
      </c>
      <c r="U6" s="3" t="s">
        <v>681</v>
      </c>
      <c r="V6" s="3" t="s">
        <v>682</v>
      </c>
      <c r="W6" s="3" t="s">
        <v>605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683</v>
      </c>
      <c r="H7" s="3" t="s">
        <v>684</v>
      </c>
      <c r="I7" s="3" t="s">
        <v>611</v>
      </c>
      <c r="J7" s="3" t="s">
        <v>610</v>
      </c>
      <c r="K7" s="3" t="s">
        <v>605</v>
      </c>
      <c r="M7" s="3" t="s">
        <v>683</v>
      </c>
      <c r="N7" s="3" t="s">
        <v>684</v>
      </c>
      <c r="O7" s="3" t="s">
        <v>695</v>
      </c>
      <c r="P7" s="3" t="s">
        <v>696</v>
      </c>
      <c r="Q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683</v>
      </c>
      <c r="H8" s="3" t="s">
        <v>684</v>
      </c>
      <c r="I8" s="3" t="s">
        <v>697</v>
      </c>
      <c r="J8" s="3" t="s">
        <v>613</v>
      </c>
      <c r="K8" t="s">
        <v>600</v>
      </c>
      <c r="M8" s="3" t="s">
        <v>913</v>
      </c>
      <c r="N8" s="3" t="s">
        <v>914</v>
      </c>
      <c r="O8" s="3" t="s">
        <v>678</v>
      </c>
      <c r="P8" s="3" t="s">
        <v>679</v>
      </c>
      <c r="Q8" s="3" t="s">
        <v>605</v>
      </c>
      <c r="S8" s="3" t="s">
        <v>913</v>
      </c>
      <c r="T8" s="3" t="s">
        <v>914</v>
      </c>
      <c r="U8" s="3" t="s">
        <v>697</v>
      </c>
      <c r="V8" s="3" t="s">
        <v>2302</v>
      </c>
      <c r="W8" t="s">
        <v>600</v>
      </c>
      <c r="Y8" s="3" t="s">
        <v>913</v>
      </c>
      <c r="Z8" s="3" t="s">
        <v>914</v>
      </c>
      <c r="AA8" s="3" t="s">
        <v>681</v>
      </c>
      <c r="AB8" s="3" t="s">
        <v>682</v>
      </c>
      <c r="AC8" s="3" t="s">
        <v>605</v>
      </c>
    </row>
    <row r="9" spans="1:41" ht="15.6" x14ac:dyDescent="0.3">
      <c r="A9" s="2" t="s">
        <v>698</v>
      </c>
      <c r="B9" s="2" t="s">
        <v>699</v>
      </c>
      <c r="C9" s="2" t="s">
        <v>595</v>
      </c>
      <c r="D9" s="2">
        <v>11</v>
      </c>
      <c r="E9" s="2">
        <v>0</v>
      </c>
      <c r="G9" s="3" t="s">
        <v>683</v>
      </c>
      <c r="H9" s="3" t="s">
        <v>684</v>
      </c>
      <c r="I9" s="3" t="s">
        <v>700</v>
      </c>
      <c r="J9" s="3" t="s">
        <v>699</v>
      </c>
      <c r="K9" t="s">
        <v>600</v>
      </c>
      <c r="M9" s="3" t="s">
        <v>913</v>
      </c>
      <c r="N9" s="3" t="s">
        <v>914</v>
      </c>
      <c r="O9" s="3" t="s">
        <v>678</v>
      </c>
      <c r="P9" s="3" t="s">
        <v>679</v>
      </c>
      <c r="Q9" s="3" t="s">
        <v>605</v>
      </c>
      <c r="S9" s="3" t="s">
        <v>913</v>
      </c>
      <c r="T9" s="3" t="s">
        <v>914</v>
      </c>
      <c r="U9" s="3" t="s">
        <v>700</v>
      </c>
      <c r="V9" s="3" t="s">
        <v>2303</v>
      </c>
      <c r="W9" t="s">
        <v>600</v>
      </c>
      <c r="Y9" s="3" t="s">
        <v>913</v>
      </c>
      <c r="Z9" s="3" t="s">
        <v>914</v>
      </c>
      <c r="AA9" s="3" t="s">
        <v>681</v>
      </c>
      <c r="AB9" s="3" t="s">
        <v>682</v>
      </c>
      <c r="AC9" s="3" t="s">
        <v>605</v>
      </c>
    </row>
    <row r="10" spans="1:41" ht="15.6" x14ac:dyDescent="0.3">
      <c r="A10" s="2" t="s">
        <v>702</v>
      </c>
      <c r="B10" s="2" t="s">
        <v>703</v>
      </c>
      <c r="C10" s="2" t="s">
        <v>631</v>
      </c>
      <c r="D10" s="2">
        <v>2</v>
      </c>
      <c r="E10" s="2" t="s">
        <v>596</v>
      </c>
      <c r="G10" s="3" t="s">
        <v>683</v>
      </c>
      <c r="H10" s="3" t="s">
        <v>684</v>
      </c>
      <c r="I10" s="3" t="s">
        <v>704</v>
      </c>
      <c r="J10" s="3" t="s">
        <v>708</v>
      </c>
      <c r="K10" t="s">
        <v>600</v>
      </c>
      <c r="M10" s="3" t="s">
        <v>913</v>
      </c>
      <c r="N10" s="3" t="s">
        <v>914</v>
      </c>
      <c r="O10" s="3" t="s">
        <v>2304</v>
      </c>
      <c r="P10" s="3" t="s">
        <v>2305</v>
      </c>
      <c r="Q10" t="s">
        <v>600</v>
      </c>
      <c r="S10" s="3" t="s">
        <v>913</v>
      </c>
      <c r="T10" s="3" t="s">
        <v>914</v>
      </c>
      <c r="U10" s="3" t="s">
        <v>706</v>
      </c>
      <c r="V10" s="3" t="s">
        <v>707</v>
      </c>
      <c r="W10" s="3" t="s">
        <v>605</v>
      </c>
      <c r="Y10" s="3" t="s">
        <v>913</v>
      </c>
      <c r="Z10" s="3" t="s">
        <v>914</v>
      </c>
      <c r="AA10" s="3" t="s">
        <v>681</v>
      </c>
      <c r="AB10" s="3" t="s">
        <v>682</v>
      </c>
      <c r="AC10" s="3" t="s">
        <v>605</v>
      </c>
    </row>
    <row r="11" spans="1:41" ht="15.6" x14ac:dyDescent="0.3">
      <c r="A11" s="2" t="s">
        <v>709</v>
      </c>
      <c r="B11" s="2" t="s">
        <v>710</v>
      </c>
      <c r="C11" s="2" t="s">
        <v>595</v>
      </c>
      <c r="D11" s="2">
        <v>8</v>
      </c>
      <c r="E11" s="2" t="s">
        <v>596</v>
      </c>
      <c r="G11" s="3" t="s">
        <v>683</v>
      </c>
      <c r="H11" s="3" t="s">
        <v>684</v>
      </c>
      <c r="I11" s="3" t="s">
        <v>711</v>
      </c>
      <c r="J11" s="3" t="s">
        <v>710</v>
      </c>
      <c r="K11" t="s">
        <v>600</v>
      </c>
      <c r="M11" s="3" t="s">
        <v>913</v>
      </c>
      <c r="N11" s="3" t="s">
        <v>914</v>
      </c>
      <c r="O11" s="3" t="s">
        <v>711</v>
      </c>
      <c r="P11" s="3" t="s">
        <v>710</v>
      </c>
      <c r="Q11" t="s">
        <v>600</v>
      </c>
    </row>
    <row r="12" spans="1:41" ht="15.6" x14ac:dyDescent="0.3">
      <c r="A12" s="2" t="s">
        <v>712</v>
      </c>
      <c r="B12" s="2" t="s">
        <v>713</v>
      </c>
      <c r="C12" s="2" t="s">
        <v>595</v>
      </c>
      <c r="D12" s="2">
        <v>7</v>
      </c>
      <c r="E12" s="2" t="s">
        <v>596</v>
      </c>
      <c r="G12" s="3" t="s">
        <v>683</v>
      </c>
      <c r="H12" s="3" t="s">
        <v>684</v>
      </c>
      <c r="I12" s="3" t="s">
        <v>714</v>
      </c>
      <c r="J12" s="3" t="s">
        <v>713</v>
      </c>
      <c r="K12" t="s">
        <v>600</v>
      </c>
    </row>
    <row r="13" spans="1:41" ht="15.6" x14ac:dyDescent="0.3">
      <c r="A13" s="2" t="s">
        <v>715</v>
      </c>
      <c r="B13" s="2" t="s">
        <v>716</v>
      </c>
      <c r="C13" s="2" t="s">
        <v>595</v>
      </c>
      <c r="D13" s="2">
        <v>8</v>
      </c>
      <c r="E13" s="2" t="s">
        <v>596</v>
      </c>
      <c r="G13" s="3" t="s">
        <v>683</v>
      </c>
      <c r="H13" s="3" t="s">
        <v>684</v>
      </c>
      <c r="I13" s="3" t="s">
        <v>717</v>
      </c>
      <c r="J13" s="3" t="s">
        <v>716</v>
      </c>
      <c r="K13" t="s">
        <v>600</v>
      </c>
      <c r="M13" s="3" t="s">
        <v>913</v>
      </c>
      <c r="N13" s="3" t="s">
        <v>914</v>
      </c>
      <c r="O13" s="3" t="s">
        <v>678</v>
      </c>
      <c r="P13" s="3" t="s">
        <v>679</v>
      </c>
      <c r="Q13" s="3" t="s">
        <v>605</v>
      </c>
      <c r="S13" s="3" t="s">
        <v>913</v>
      </c>
      <c r="T13" s="3" t="s">
        <v>914</v>
      </c>
      <c r="U13" s="3" t="s">
        <v>681</v>
      </c>
      <c r="V13" s="3" t="s">
        <v>682</v>
      </c>
      <c r="W13" s="3" t="s">
        <v>605</v>
      </c>
    </row>
    <row r="14" spans="1:41" ht="15.6" x14ac:dyDescent="0.3">
      <c r="A14" s="2" t="s">
        <v>718</v>
      </c>
      <c r="B14" s="2" t="s">
        <v>719</v>
      </c>
      <c r="C14" s="2" t="s">
        <v>595</v>
      </c>
      <c r="D14" s="2">
        <v>8</v>
      </c>
      <c r="E14" s="2" t="s">
        <v>596</v>
      </c>
      <c r="G14" s="3" t="s">
        <v>683</v>
      </c>
      <c r="H14" s="3" t="s">
        <v>684</v>
      </c>
      <c r="I14" s="3" t="s">
        <v>720</v>
      </c>
      <c r="J14" s="3" t="s">
        <v>719</v>
      </c>
      <c r="K14" t="s">
        <v>600</v>
      </c>
      <c r="M14" s="3" t="s">
        <v>913</v>
      </c>
      <c r="N14" s="3" t="s">
        <v>914</v>
      </c>
      <c r="O14" s="3" t="s">
        <v>2300</v>
      </c>
      <c r="P14" s="3" t="s">
        <v>2301</v>
      </c>
      <c r="Q14" t="s">
        <v>600</v>
      </c>
    </row>
    <row r="15" spans="1:41" ht="15.6" x14ac:dyDescent="0.3">
      <c r="A15" s="2" t="s">
        <v>721</v>
      </c>
      <c r="B15" s="2" t="s">
        <v>722</v>
      </c>
      <c r="C15" s="2" t="s">
        <v>631</v>
      </c>
      <c r="D15" s="2">
        <v>2</v>
      </c>
      <c r="E15" s="2" t="s">
        <v>596</v>
      </c>
    </row>
    <row r="16" spans="1:41" ht="15.6" x14ac:dyDescent="0.3">
      <c r="A16" s="2" t="s">
        <v>724</v>
      </c>
      <c r="B16" s="2" t="s">
        <v>725</v>
      </c>
      <c r="C16" s="2" t="s">
        <v>595</v>
      </c>
      <c r="D16" s="2">
        <v>2</v>
      </c>
      <c r="E16" s="2" t="s">
        <v>596</v>
      </c>
    </row>
    <row r="17" spans="1:35" ht="15.6" x14ac:dyDescent="0.3">
      <c r="A17" s="2" t="s">
        <v>726</v>
      </c>
      <c r="B17" s="2" t="s">
        <v>666</v>
      </c>
      <c r="C17" s="2" t="s">
        <v>631</v>
      </c>
      <c r="D17" s="2">
        <v>1</v>
      </c>
      <c r="E17" s="2" t="s">
        <v>596</v>
      </c>
      <c r="G17" s="3" t="s">
        <v>683</v>
      </c>
      <c r="H17" s="3" t="s">
        <v>684</v>
      </c>
      <c r="I17" s="3" t="s">
        <v>665</v>
      </c>
      <c r="J17" s="3" t="s">
        <v>666</v>
      </c>
      <c r="K17" t="s">
        <v>600</v>
      </c>
    </row>
    <row r="18" spans="1:35" ht="15.6" x14ac:dyDescent="0.3">
      <c r="A18" s="2" t="s">
        <v>2306</v>
      </c>
      <c r="B18" s="2" t="s">
        <v>732</v>
      </c>
      <c r="C18" s="2" t="s">
        <v>631</v>
      </c>
      <c r="D18" s="2">
        <v>1</v>
      </c>
      <c r="E18" s="2" t="s">
        <v>596</v>
      </c>
      <c r="G18" s="3" t="s">
        <v>683</v>
      </c>
      <c r="H18" s="3" t="s">
        <v>684</v>
      </c>
      <c r="I18" s="3" t="s">
        <v>729</v>
      </c>
      <c r="J18" s="3" t="s">
        <v>730</v>
      </c>
      <c r="K18" s="3" t="s">
        <v>605</v>
      </c>
      <c r="M18" s="3" t="s">
        <v>913</v>
      </c>
      <c r="N18" s="3" t="s">
        <v>914</v>
      </c>
      <c r="O18" s="3" t="s">
        <v>729</v>
      </c>
      <c r="P18" s="3" t="s">
        <v>730</v>
      </c>
      <c r="Q18" s="3" t="s">
        <v>605</v>
      </c>
      <c r="S18" s="3" t="s">
        <v>913</v>
      </c>
      <c r="T18" s="3" t="s">
        <v>914</v>
      </c>
      <c r="U18" s="3" t="s">
        <v>2307</v>
      </c>
      <c r="V18" s="3" t="s">
        <v>2308</v>
      </c>
      <c r="W18" s="3" t="s">
        <v>605</v>
      </c>
      <c r="Y18" s="3" t="s">
        <v>913</v>
      </c>
      <c r="Z18" s="3" t="s">
        <v>914</v>
      </c>
      <c r="AA18" s="3" t="s">
        <v>2309</v>
      </c>
      <c r="AB18" s="3" t="s">
        <v>2310</v>
      </c>
      <c r="AC18" s="3" t="s">
        <v>605</v>
      </c>
      <c r="AE18" s="3" t="s">
        <v>913</v>
      </c>
      <c r="AF18" s="3" t="s">
        <v>914</v>
      </c>
      <c r="AG18" s="3" t="s">
        <v>2300</v>
      </c>
      <c r="AH18" s="3" t="s">
        <v>2301</v>
      </c>
      <c r="AI18" t="s">
        <v>600</v>
      </c>
    </row>
    <row r="19" spans="1:35" ht="15.6" x14ac:dyDescent="0.3">
      <c r="A19" s="2" t="s">
        <v>733</v>
      </c>
      <c r="B19" s="2" t="s">
        <v>734</v>
      </c>
      <c r="C19" s="2" t="s">
        <v>631</v>
      </c>
      <c r="D19" s="2">
        <v>2</v>
      </c>
      <c r="E19" s="2" t="s">
        <v>596</v>
      </c>
      <c r="G19" s="3" t="s">
        <v>683</v>
      </c>
      <c r="H19" s="3" t="s">
        <v>684</v>
      </c>
      <c r="I19" s="3" t="s">
        <v>735</v>
      </c>
      <c r="J19" s="3" t="s">
        <v>734</v>
      </c>
      <c r="K19" t="s">
        <v>600</v>
      </c>
    </row>
    <row r="20" spans="1:35" ht="15.6" x14ac:dyDescent="0.3">
      <c r="A20" s="2" t="s">
        <v>736</v>
      </c>
      <c r="B20" s="2" t="s">
        <v>737</v>
      </c>
      <c r="C20" s="2" t="s">
        <v>631</v>
      </c>
      <c r="D20" s="2">
        <v>62</v>
      </c>
      <c r="E20" s="2" t="s">
        <v>596</v>
      </c>
      <c r="G20" s="3" t="s">
        <v>683</v>
      </c>
      <c r="H20" s="3" t="s">
        <v>684</v>
      </c>
      <c r="I20" s="3" t="s">
        <v>738</v>
      </c>
      <c r="J20" s="3" t="s">
        <v>739</v>
      </c>
      <c r="K20" t="s">
        <v>600</v>
      </c>
    </row>
    <row r="21" spans="1:35" ht="15.6" x14ac:dyDescent="0.3">
      <c r="A21" s="2" t="s">
        <v>740</v>
      </c>
      <c r="B21" s="2" t="s">
        <v>741</v>
      </c>
      <c r="C21" s="2" t="s">
        <v>631</v>
      </c>
      <c r="D21" s="2">
        <v>10</v>
      </c>
      <c r="E21" s="2" t="s">
        <v>596</v>
      </c>
      <c r="G21" s="3" t="s">
        <v>683</v>
      </c>
      <c r="H21" s="3" t="s">
        <v>684</v>
      </c>
      <c r="I21" s="3" t="s">
        <v>742</v>
      </c>
      <c r="J21" s="3" t="s">
        <v>743</v>
      </c>
      <c r="K21" t="s">
        <v>600</v>
      </c>
      <c r="M21" s="3" t="s">
        <v>913</v>
      </c>
      <c r="N21" s="3" t="s">
        <v>914</v>
      </c>
      <c r="O21" s="3" t="s">
        <v>915</v>
      </c>
      <c r="P21" s="3" t="s">
        <v>916</v>
      </c>
      <c r="Q21" t="s">
        <v>600</v>
      </c>
    </row>
    <row r="22" spans="1:35" ht="15.6" x14ac:dyDescent="0.3">
      <c r="A22" s="2" t="s">
        <v>744</v>
      </c>
      <c r="B22" s="2" t="s">
        <v>745</v>
      </c>
      <c r="C22" s="2" t="s">
        <v>631</v>
      </c>
      <c r="D22" s="2">
        <v>1</v>
      </c>
      <c r="E22" s="2" t="s">
        <v>596</v>
      </c>
    </row>
    <row r="23" spans="1:35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99</v>
      </c>
      <c r="B1" s="4" t="s">
        <v>100</v>
      </c>
      <c r="C1" s="5" t="str">
        <f>HYPERLINK("#'目錄'!A1","回首頁")</f>
        <v>回首頁</v>
      </c>
    </row>
    <row r="2" spans="1:5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692</v>
      </c>
      <c r="B4" s="2" t="s">
        <v>693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2311</v>
      </c>
      <c r="B5" s="2" t="s">
        <v>960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>
        <v>0</v>
      </c>
    </row>
    <row r="7" spans="1:5" ht="15.6" x14ac:dyDescent="0.3">
      <c r="A7" s="2" t="s">
        <v>2312</v>
      </c>
      <c r="B7" s="2" t="s">
        <v>2313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709</v>
      </c>
      <c r="B8" s="2" t="s">
        <v>710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712</v>
      </c>
      <c r="B9" s="2" t="s">
        <v>713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724</v>
      </c>
      <c r="B10" s="2" t="s">
        <v>725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I2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21.625" bestFit="1" customWidth="1" collapsed="1"/>
    <col min="10" max="10" width="27.8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0" bestFit="1" customWidth="1" collapsed="1"/>
    <col min="15" max="15" width="18.5" bestFit="1" customWidth="1" collapsed="1"/>
    <col min="16" max="16" width="18.875" bestFit="1" customWidth="1" collapsed="1"/>
    <col min="17" max="17" width="3.625" bestFit="1" customWidth="1" collapsed="1"/>
    <col min="18" max="18" width="10.625" customWidth="1" collapsed="1"/>
    <col min="19" max="19" width="22" bestFit="1" customWidth="1" collapsed="1"/>
    <col min="20" max="20" width="20" bestFit="1" customWidth="1" collapsed="1"/>
    <col min="21" max="21" width="17.875" bestFit="1" customWidth="1" collapsed="1"/>
    <col min="22" max="22" width="18.875" bestFit="1" customWidth="1" collapsed="1"/>
    <col min="23" max="23" width="3.625" bestFit="1" customWidth="1" collapsed="1"/>
    <col min="24" max="24" width="10.625" customWidth="1" collapsed="1"/>
    <col min="25" max="25" width="22" bestFit="1" customWidth="1" collapsed="1"/>
    <col min="26" max="26" width="20" bestFit="1" customWidth="1" collapsed="1"/>
    <col min="27" max="27" width="19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2" bestFit="1" customWidth="1" collapsed="1"/>
    <col min="32" max="32" width="20" bestFit="1" customWidth="1" collapsed="1"/>
    <col min="33" max="33" width="17.75" bestFit="1" customWidth="1" collapsed="1"/>
    <col min="34" max="34" width="15.5" bestFit="1" customWidth="1" collapsed="1"/>
  </cols>
  <sheetData>
    <row r="1" spans="1:29" ht="21.6" x14ac:dyDescent="0.3">
      <c r="A1" s="4" t="s">
        <v>101</v>
      </c>
      <c r="B1" s="4" t="s">
        <v>102</v>
      </c>
      <c r="C1" s="5" t="str">
        <f>HYPERLINK("#'目錄'!A1","回首頁")</f>
        <v>回首頁</v>
      </c>
    </row>
    <row r="2" spans="1:29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1409</v>
      </c>
      <c r="B3" s="2" t="s">
        <v>1810</v>
      </c>
      <c r="C3" s="2" t="s">
        <v>595</v>
      </c>
      <c r="D3" s="2">
        <v>6</v>
      </c>
      <c r="E3" s="2" t="s">
        <v>596</v>
      </c>
      <c r="G3" s="3" t="s">
        <v>1122</v>
      </c>
      <c r="H3" s="3" t="s">
        <v>1123</v>
      </c>
      <c r="I3" s="3" t="s">
        <v>2314</v>
      </c>
      <c r="J3" s="3" t="s">
        <v>2315</v>
      </c>
      <c r="K3" t="s">
        <v>600</v>
      </c>
      <c r="M3" s="3" t="s">
        <v>1122</v>
      </c>
      <c r="N3" s="3" t="s">
        <v>1123</v>
      </c>
      <c r="O3" s="3" t="s">
        <v>2314</v>
      </c>
      <c r="P3" s="3" t="s">
        <v>2315</v>
      </c>
      <c r="Q3" t="s">
        <v>600</v>
      </c>
      <c r="S3" s="3" t="s">
        <v>1124</v>
      </c>
      <c r="T3" s="3" t="s">
        <v>1125</v>
      </c>
      <c r="U3" s="3" t="s">
        <v>2314</v>
      </c>
      <c r="V3" s="3" t="s">
        <v>2315</v>
      </c>
      <c r="W3" t="s">
        <v>600</v>
      </c>
    </row>
    <row r="4" spans="1:29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  <c r="G4" s="3" t="s">
        <v>1122</v>
      </c>
      <c r="H4" s="3" t="s">
        <v>1123</v>
      </c>
      <c r="I4" s="3" t="s">
        <v>599</v>
      </c>
      <c r="J4" s="3" t="s">
        <v>594</v>
      </c>
      <c r="K4" t="s">
        <v>600</v>
      </c>
      <c r="M4" s="3" t="s">
        <v>1122</v>
      </c>
      <c r="N4" s="3" t="s">
        <v>1123</v>
      </c>
      <c r="O4" s="3" t="s">
        <v>599</v>
      </c>
      <c r="P4" s="3" t="s">
        <v>594</v>
      </c>
      <c r="Q4" t="s">
        <v>600</v>
      </c>
      <c r="S4" s="3" t="s">
        <v>1124</v>
      </c>
      <c r="T4" s="3" t="s">
        <v>1125</v>
      </c>
      <c r="U4" s="3" t="s">
        <v>599</v>
      </c>
      <c r="V4" s="3" t="s">
        <v>594</v>
      </c>
      <c r="W4" t="s">
        <v>600</v>
      </c>
    </row>
    <row r="5" spans="1:29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  <c r="G5" s="3" t="s">
        <v>1122</v>
      </c>
      <c r="H5" s="3" t="s">
        <v>1123</v>
      </c>
      <c r="I5" s="3" t="s">
        <v>608</v>
      </c>
      <c r="J5" s="3" t="s">
        <v>686</v>
      </c>
      <c r="K5" t="s">
        <v>600</v>
      </c>
      <c r="M5" s="3" t="s">
        <v>1122</v>
      </c>
      <c r="N5" s="3" t="s">
        <v>1123</v>
      </c>
      <c r="O5" s="3" t="s">
        <v>608</v>
      </c>
      <c r="P5" s="3" t="s">
        <v>686</v>
      </c>
      <c r="Q5" t="s">
        <v>600</v>
      </c>
      <c r="S5" s="3" t="s">
        <v>1124</v>
      </c>
      <c r="T5" s="3" t="s">
        <v>1125</v>
      </c>
      <c r="U5" s="3" t="s">
        <v>608</v>
      </c>
      <c r="V5" s="3" t="s">
        <v>1131</v>
      </c>
      <c r="W5" t="s">
        <v>600</v>
      </c>
    </row>
    <row r="6" spans="1:29" ht="15.6" x14ac:dyDescent="0.3">
      <c r="A6" s="2" t="s">
        <v>1350</v>
      </c>
      <c r="B6" s="2" t="s">
        <v>2317</v>
      </c>
      <c r="C6" s="2" t="s">
        <v>595</v>
      </c>
      <c r="D6" s="2">
        <v>3</v>
      </c>
      <c r="E6" s="2" t="s">
        <v>596</v>
      </c>
      <c r="G6" s="3" t="s">
        <v>1124</v>
      </c>
      <c r="H6" s="3" t="s">
        <v>1125</v>
      </c>
      <c r="I6" s="3" t="s">
        <v>1352</v>
      </c>
      <c r="J6" s="3" t="s">
        <v>2318</v>
      </c>
      <c r="K6" t="s">
        <v>600</v>
      </c>
    </row>
    <row r="7" spans="1:29" ht="15.6" x14ac:dyDescent="0.3">
      <c r="A7" s="2" t="s">
        <v>692</v>
      </c>
      <c r="B7" s="2" t="s">
        <v>1811</v>
      </c>
      <c r="C7" s="2" t="s">
        <v>595</v>
      </c>
      <c r="D7" s="2">
        <v>3</v>
      </c>
      <c r="E7" s="2" t="s">
        <v>596</v>
      </c>
      <c r="G7" s="3" t="s">
        <v>1122</v>
      </c>
      <c r="H7" s="3" t="s">
        <v>1123</v>
      </c>
      <c r="I7" s="3" t="s">
        <v>694</v>
      </c>
      <c r="J7" s="3" t="s">
        <v>2319</v>
      </c>
      <c r="K7" t="s">
        <v>600</v>
      </c>
      <c r="M7" s="3" t="s">
        <v>1122</v>
      </c>
      <c r="N7" s="3" t="s">
        <v>1123</v>
      </c>
      <c r="O7" s="3" t="s">
        <v>694</v>
      </c>
      <c r="P7" s="3" t="s">
        <v>2319</v>
      </c>
      <c r="Q7" t="s">
        <v>600</v>
      </c>
      <c r="S7" s="3" t="s">
        <v>1124</v>
      </c>
      <c r="T7" s="3" t="s">
        <v>1125</v>
      </c>
      <c r="U7" s="3" t="s">
        <v>694</v>
      </c>
      <c r="V7" s="3" t="s">
        <v>2319</v>
      </c>
      <c r="W7" t="s">
        <v>600</v>
      </c>
    </row>
    <row r="8" spans="1:29" ht="15.6" x14ac:dyDescent="0.3">
      <c r="A8" s="2" t="s">
        <v>1132</v>
      </c>
      <c r="B8" s="2" t="s">
        <v>2320</v>
      </c>
      <c r="C8" s="2" t="s">
        <v>595</v>
      </c>
      <c r="D8" s="2">
        <v>7</v>
      </c>
      <c r="E8" s="2" t="s">
        <v>596</v>
      </c>
    </row>
    <row r="9" spans="1:29" ht="15.6" x14ac:dyDescent="0.3">
      <c r="A9" s="2" t="s">
        <v>2174</v>
      </c>
      <c r="B9" s="2" t="s">
        <v>2321</v>
      </c>
      <c r="C9" s="2" t="s">
        <v>595</v>
      </c>
      <c r="D9" s="2">
        <v>11</v>
      </c>
      <c r="E9" s="2" t="s">
        <v>596</v>
      </c>
      <c r="G9" s="3" t="s">
        <v>1122</v>
      </c>
      <c r="H9" s="3" t="s">
        <v>1123</v>
      </c>
      <c r="I9" s="3" t="s">
        <v>2322</v>
      </c>
      <c r="J9" s="3" t="s">
        <v>2323</v>
      </c>
      <c r="K9" t="s">
        <v>600</v>
      </c>
      <c r="M9" s="3" t="s">
        <v>1122</v>
      </c>
      <c r="N9" s="3" t="s">
        <v>1123</v>
      </c>
      <c r="O9" s="3" t="s">
        <v>2322</v>
      </c>
      <c r="P9" s="3" t="s">
        <v>2323</v>
      </c>
      <c r="Q9" t="s">
        <v>600</v>
      </c>
      <c r="S9" s="3" t="s">
        <v>1124</v>
      </c>
      <c r="T9" s="3" t="s">
        <v>1125</v>
      </c>
      <c r="U9" s="3" t="s">
        <v>2324</v>
      </c>
      <c r="V9" s="3" t="s">
        <v>1421</v>
      </c>
      <c r="W9" t="s">
        <v>600</v>
      </c>
      <c r="Y9" s="3" t="s">
        <v>1124</v>
      </c>
      <c r="Z9" s="3" t="s">
        <v>1125</v>
      </c>
      <c r="AA9" s="3" t="s">
        <v>2325</v>
      </c>
      <c r="AB9" s="3" t="s">
        <v>2326</v>
      </c>
      <c r="AC9" t="s">
        <v>600</v>
      </c>
    </row>
    <row r="10" spans="1:29" ht="15.6" x14ac:dyDescent="0.3">
      <c r="A10" s="2" t="s">
        <v>687</v>
      </c>
      <c r="B10" s="2" t="s">
        <v>2327</v>
      </c>
      <c r="C10" s="2" t="s">
        <v>595</v>
      </c>
      <c r="D10" s="2">
        <v>8</v>
      </c>
      <c r="E10" s="2" t="s">
        <v>596</v>
      </c>
    </row>
    <row r="11" spans="1:29" ht="15.6" x14ac:dyDescent="0.3">
      <c r="A11" s="2" t="s">
        <v>1990</v>
      </c>
      <c r="B11" s="2" t="s">
        <v>2328</v>
      </c>
      <c r="C11" s="2" t="s">
        <v>595</v>
      </c>
      <c r="D11" s="2">
        <v>6</v>
      </c>
      <c r="E11" s="2">
        <v>4</v>
      </c>
      <c r="G11" s="3" t="s">
        <v>1124</v>
      </c>
      <c r="H11" s="3" t="s">
        <v>1125</v>
      </c>
      <c r="I11" s="3" t="s">
        <v>1160</v>
      </c>
      <c r="J11" s="3" t="s">
        <v>2329</v>
      </c>
      <c r="K11" t="s">
        <v>600</v>
      </c>
    </row>
    <row r="12" spans="1:29" ht="15.6" x14ac:dyDescent="0.3">
      <c r="A12" s="2" t="s">
        <v>2330</v>
      </c>
      <c r="B12" s="2" t="s">
        <v>2331</v>
      </c>
      <c r="C12" s="2" t="s">
        <v>595</v>
      </c>
      <c r="D12" s="2">
        <v>11</v>
      </c>
      <c r="E12" s="2" t="s">
        <v>596</v>
      </c>
      <c r="G12" s="3" t="s">
        <v>1124</v>
      </c>
      <c r="H12" s="3" t="s">
        <v>1125</v>
      </c>
      <c r="I12" s="3" t="s">
        <v>2332</v>
      </c>
      <c r="J12" s="3" t="s">
        <v>2333</v>
      </c>
      <c r="K12" t="s">
        <v>600</v>
      </c>
      <c r="M12" s="3" t="s">
        <v>1124</v>
      </c>
      <c r="N12" s="3" t="s">
        <v>1125</v>
      </c>
      <c r="O12" s="3" t="s">
        <v>2334</v>
      </c>
      <c r="P12" s="3" t="s">
        <v>2331</v>
      </c>
      <c r="Q12" t="s">
        <v>600</v>
      </c>
      <c r="S12" s="3" t="s">
        <v>1124</v>
      </c>
      <c r="T12" s="3" t="s">
        <v>1125</v>
      </c>
      <c r="U12" s="3" t="s">
        <v>2335</v>
      </c>
      <c r="V12" s="3" t="s">
        <v>2336</v>
      </c>
      <c r="W12" t="s">
        <v>600</v>
      </c>
    </row>
    <row r="13" spans="1:29" ht="15.6" x14ac:dyDescent="0.3">
      <c r="A13" s="2" t="s">
        <v>2337</v>
      </c>
      <c r="B13" s="2" t="s">
        <v>2338</v>
      </c>
      <c r="C13" s="2" t="s">
        <v>595</v>
      </c>
      <c r="D13" s="2">
        <v>11</v>
      </c>
      <c r="E13" s="2" t="s">
        <v>596</v>
      </c>
      <c r="G13" s="3" t="s">
        <v>1124</v>
      </c>
      <c r="H13" s="3" t="s">
        <v>1125</v>
      </c>
      <c r="I13" s="3" t="s">
        <v>2332</v>
      </c>
      <c r="J13" s="3" t="s">
        <v>2333</v>
      </c>
      <c r="K13" t="s">
        <v>600</v>
      </c>
      <c r="M13" s="3" t="s">
        <v>1124</v>
      </c>
      <c r="N13" s="3" t="s">
        <v>1125</v>
      </c>
      <c r="O13" s="3" t="s">
        <v>2339</v>
      </c>
      <c r="P13" s="3" t="s">
        <v>2338</v>
      </c>
      <c r="Q13" t="s">
        <v>600</v>
      </c>
      <c r="S13" s="3" t="s">
        <v>1124</v>
      </c>
      <c r="T13" s="3" t="s">
        <v>1125</v>
      </c>
      <c r="U13" s="3" t="s">
        <v>2335</v>
      </c>
      <c r="V13" s="3" t="s">
        <v>2336</v>
      </c>
      <c r="W13" t="s">
        <v>600</v>
      </c>
    </row>
    <row r="14" spans="1:29" ht="15.6" x14ac:dyDescent="0.3">
      <c r="A14" s="2" t="s">
        <v>2340</v>
      </c>
      <c r="B14" s="2" t="s">
        <v>2341</v>
      </c>
      <c r="C14" s="2" t="s">
        <v>595</v>
      </c>
      <c r="D14" s="2">
        <v>11</v>
      </c>
      <c r="E14" s="2" t="s">
        <v>596</v>
      </c>
    </row>
    <row r="15" spans="1:29" ht="15.6" x14ac:dyDescent="0.3">
      <c r="A15" s="2" t="s">
        <v>2342</v>
      </c>
      <c r="B15" s="2" t="s">
        <v>2343</v>
      </c>
      <c r="C15" s="2" t="s">
        <v>595</v>
      </c>
      <c r="D15" s="2">
        <v>11</v>
      </c>
      <c r="E15" s="2" t="s">
        <v>596</v>
      </c>
    </row>
    <row r="16" spans="1:29" ht="15.6" x14ac:dyDescent="0.3">
      <c r="A16" s="2" t="s">
        <v>1695</v>
      </c>
      <c r="B16" s="2" t="s">
        <v>2344</v>
      </c>
      <c r="C16" s="2" t="s">
        <v>595</v>
      </c>
      <c r="D16" s="2">
        <v>8</v>
      </c>
      <c r="E16" s="2" t="s">
        <v>596</v>
      </c>
      <c r="G16" s="3" t="s">
        <v>1122</v>
      </c>
      <c r="H16" s="3" t="s">
        <v>1123</v>
      </c>
      <c r="I16" s="3" t="s">
        <v>1697</v>
      </c>
      <c r="J16" s="3" t="s">
        <v>1698</v>
      </c>
      <c r="K16" t="s">
        <v>600</v>
      </c>
    </row>
    <row r="17" spans="1:35" ht="15.6" x14ac:dyDescent="0.3">
      <c r="A17" s="2" t="s">
        <v>1693</v>
      </c>
      <c r="B17" s="2" t="s">
        <v>2345</v>
      </c>
      <c r="C17" s="2" t="s">
        <v>595</v>
      </c>
      <c r="D17" s="2">
        <v>3</v>
      </c>
      <c r="E17" s="2" t="s">
        <v>596</v>
      </c>
      <c r="G17" s="3" t="s">
        <v>1122</v>
      </c>
      <c r="H17" s="3" t="s">
        <v>1123</v>
      </c>
      <c r="I17" s="3" t="s">
        <v>2346</v>
      </c>
      <c r="J17" s="3" t="s">
        <v>2347</v>
      </c>
      <c r="K17" t="s">
        <v>600</v>
      </c>
      <c r="M17" s="3" t="s">
        <v>1124</v>
      </c>
      <c r="N17" s="3" t="s">
        <v>1125</v>
      </c>
      <c r="O17" s="3" t="s">
        <v>2346</v>
      </c>
      <c r="P17" s="3" t="s">
        <v>2347</v>
      </c>
      <c r="Q17" t="s">
        <v>600</v>
      </c>
    </row>
    <row r="18" spans="1:35" ht="15.6" x14ac:dyDescent="0.3">
      <c r="A18" s="2" t="s">
        <v>1699</v>
      </c>
      <c r="B18" s="2" t="s">
        <v>2348</v>
      </c>
      <c r="C18" s="2" t="s">
        <v>595</v>
      </c>
      <c r="D18" s="2">
        <v>11</v>
      </c>
      <c r="E18" s="2" t="s">
        <v>596</v>
      </c>
      <c r="G18" s="3" t="s">
        <v>1122</v>
      </c>
      <c r="H18" s="3" t="s">
        <v>1123</v>
      </c>
      <c r="I18" s="3" t="s">
        <v>2349</v>
      </c>
      <c r="J18" s="3" t="s">
        <v>2350</v>
      </c>
      <c r="K18" t="s">
        <v>600</v>
      </c>
      <c r="M18" s="3" t="s">
        <v>1122</v>
      </c>
      <c r="N18" s="3" t="s">
        <v>1123</v>
      </c>
      <c r="O18" s="3" t="s">
        <v>1704</v>
      </c>
      <c r="P18" s="3" t="s">
        <v>1705</v>
      </c>
      <c r="Q18" t="s">
        <v>600</v>
      </c>
      <c r="S18" s="3" t="s">
        <v>1122</v>
      </c>
      <c r="T18" s="3" t="s">
        <v>1123</v>
      </c>
      <c r="U18" s="3" t="s">
        <v>1710</v>
      </c>
      <c r="V18" s="3" t="s">
        <v>1711</v>
      </c>
      <c r="W18" t="s">
        <v>600</v>
      </c>
      <c r="Y18" s="3" t="s">
        <v>1124</v>
      </c>
      <c r="Z18" s="3" t="s">
        <v>1125</v>
      </c>
      <c r="AA18" s="3" t="s">
        <v>1701</v>
      </c>
      <c r="AB18" s="3" t="s">
        <v>1700</v>
      </c>
      <c r="AC18" t="s">
        <v>600</v>
      </c>
    </row>
    <row r="19" spans="1:35" ht="15.6" x14ac:dyDescent="0.3">
      <c r="A19" s="2" t="s">
        <v>1712</v>
      </c>
      <c r="B19" s="2" t="s">
        <v>2351</v>
      </c>
      <c r="C19" s="2" t="s">
        <v>595</v>
      </c>
      <c r="D19" s="2">
        <v>11</v>
      </c>
      <c r="E19" s="2" t="s">
        <v>596</v>
      </c>
      <c r="G19" s="3" t="s">
        <v>1122</v>
      </c>
      <c r="H19" s="3" t="s">
        <v>1123</v>
      </c>
      <c r="I19" s="3" t="s">
        <v>2352</v>
      </c>
      <c r="J19" s="3" t="s">
        <v>2353</v>
      </c>
      <c r="K19" t="s">
        <v>600</v>
      </c>
      <c r="M19" s="3" t="s">
        <v>1122</v>
      </c>
      <c r="N19" s="3" t="s">
        <v>1123</v>
      </c>
      <c r="O19" s="3" t="s">
        <v>1704</v>
      </c>
      <c r="P19" s="3" t="s">
        <v>1705</v>
      </c>
      <c r="Q19" t="s">
        <v>600</v>
      </c>
      <c r="S19" s="3" t="s">
        <v>1122</v>
      </c>
      <c r="T19" s="3" t="s">
        <v>1123</v>
      </c>
      <c r="U19" s="3" t="s">
        <v>1706</v>
      </c>
      <c r="V19" s="3" t="s">
        <v>1707</v>
      </c>
      <c r="W19" t="s">
        <v>600</v>
      </c>
      <c r="Y19" s="3" t="s">
        <v>1122</v>
      </c>
      <c r="Z19" s="3" t="s">
        <v>1123</v>
      </c>
      <c r="AA19" s="3" t="s">
        <v>1710</v>
      </c>
      <c r="AB19" s="3" t="s">
        <v>1711</v>
      </c>
      <c r="AC19" t="s">
        <v>600</v>
      </c>
      <c r="AE19" s="3" t="s">
        <v>1124</v>
      </c>
      <c r="AF19" s="3" t="s">
        <v>1125</v>
      </c>
      <c r="AG19" s="3" t="s">
        <v>1714</v>
      </c>
      <c r="AH19" s="3" t="s">
        <v>1713</v>
      </c>
      <c r="AI19" t="s">
        <v>600</v>
      </c>
    </row>
    <row r="20" spans="1:35" ht="15.6" x14ac:dyDescent="0.3">
      <c r="A20" s="2" t="s">
        <v>1720</v>
      </c>
      <c r="B20" s="2" t="s">
        <v>1721</v>
      </c>
      <c r="C20" s="2" t="s">
        <v>595</v>
      </c>
      <c r="D20" s="2">
        <v>11</v>
      </c>
      <c r="E20" s="2" t="s">
        <v>596</v>
      </c>
      <c r="G20" s="3" t="s">
        <v>1122</v>
      </c>
      <c r="H20" s="3" t="s">
        <v>1123</v>
      </c>
      <c r="I20" s="3" t="s">
        <v>1704</v>
      </c>
      <c r="J20" s="3" t="s">
        <v>1705</v>
      </c>
      <c r="K20" t="s">
        <v>600</v>
      </c>
      <c r="M20" s="3" t="s">
        <v>1122</v>
      </c>
      <c r="N20" s="3" t="s">
        <v>1123</v>
      </c>
      <c r="O20" s="3" t="s">
        <v>1706</v>
      </c>
      <c r="P20" s="3" t="s">
        <v>1707</v>
      </c>
      <c r="Q20" t="s">
        <v>600</v>
      </c>
      <c r="S20" s="3" t="s">
        <v>1122</v>
      </c>
      <c r="T20" s="3" t="s">
        <v>1123</v>
      </c>
      <c r="U20" s="3" t="s">
        <v>1710</v>
      </c>
      <c r="V20" s="3" t="s">
        <v>1711</v>
      </c>
      <c r="W20" t="s">
        <v>600</v>
      </c>
    </row>
    <row r="21" spans="1:35" ht="15.6" x14ac:dyDescent="0.3">
      <c r="A21" s="2" t="s">
        <v>1722</v>
      </c>
      <c r="B21" s="2" t="s">
        <v>1723</v>
      </c>
      <c r="C21" s="2" t="s">
        <v>595</v>
      </c>
      <c r="D21" s="2">
        <v>11</v>
      </c>
      <c r="E21" s="2" t="s">
        <v>596</v>
      </c>
    </row>
    <row r="22" spans="1:35" ht="15.6" x14ac:dyDescent="0.3">
      <c r="A22" s="2" t="s">
        <v>2354</v>
      </c>
      <c r="B22" s="2" t="s">
        <v>2355</v>
      </c>
      <c r="C22" s="2" t="s">
        <v>595</v>
      </c>
      <c r="D22" s="2">
        <v>11</v>
      </c>
      <c r="E22" s="2" t="s">
        <v>596</v>
      </c>
      <c r="G22" s="3" t="s">
        <v>1124</v>
      </c>
      <c r="H22" s="3" t="s">
        <v>1125</v>
      </c>
      <c r="I22" s="3" t="s">
        <v>2356</v>
      </c>
      <c r="J22" s="3" t="s">
        <v>2357</v>
      </c>
      <c r="K22" t="s">
        <v>600</v>
      </c>
      <c r="M22" s="3" t="s">
        <v>1124</v>
      </c>
      <c r="N22" s="3" t="s">
        <v>1125</v>
      </c>
      <c r="O22" s="3" t="s">
        <v>2358</v>
      </c>
      <c r="P22" s="3" t="s">
        <v>2355</v>
      </c>
      <c r="Q22" t="s">
        <v>600</v>
      </c>
      <c r="S22" s="3" t="s">
        <v>1124</v>
      </c>
      <c r="T22" s="3" t="s">
        <v>1125</v>
      </c>
      <c r="U22" s="3" t="s">
        <v>2335</v>
      </c>
      <c r="V22" s="3" t="s">
        <v>2336</v>
      </c>
      <c r="W22" t="s">
        <v>600</v>
      </c>
    </row>
    <row r="23" spans="1:35" ht="15.6" x14ac:dyDescent="0.3">
      <c r="A23" s="2" t="s">
        <v>2359</v>
      </c>
      <c r="B23" s="2" t="s">
        <v>2360</v>
      </c>
      <c r="C23" s="2" t="s">
        <v>595</v>
      </c>
      <c r="D23" s="2">
        <v>11</v>
      </c>
      <c r="E23" s="2" t="s">
        <v>596</v>
      </c>
    </row>
    <row r="24" spans="1:35" ht="15.6" x14ac:dyDescent="0.3">
      <c r="A24" s="2" t="s">
        <v>649</v>
      </c>
      <c r="B24" s="2" t="s">
        <v>1827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103</v>
      </c>
      <c r="B1" s="4" t="s">
        <v>104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2361</v>
      </c>
      <c r="B3" s="2" t="s">
        <v>1792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2362</v>
      </c>
      <c r="B4" s="2" t="s">
        <v>1287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2363</v>
      </c>
      <c r="B5" s="2" t="s">
        <v>2364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2365</v>
      </c>
      <c r="B6" s="2" t="s">
        <v>2366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2367</v>
      </c>
      <c r="B7" s="2" t="s">
        <v>2368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105</v>
      </c>
      <c r="B1" s="4" t="s">
        <v>106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2369</v>
      </c>
      <c r="B3" s="2" t="s">
        <v>2370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2371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2372</v>
      </c>
      <c r="B5" s="2" t="s">
        <v>2373</v>
      </c>
      <c r="C5" s="2" t="s">
        <v>595</v>
      </c>
      <c r="D5" s="2">
        <v>4</v>
      </c>
      <c r="E5" s="2">
        <v>2</v>
      </c>
    </row>
    <row r="6" spans="1:5" ht="15.6" x14ac:dyDescent="0.3">
      <c r="A6" s="2" t="s">
        <v>2374</v>
      </c>
      <c r="B6" s="2" t="s">
        <v>2375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107</v>
      </c>
      <c r="B1" s="4" t="s">
        <v>108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2376</v>
      </c>
      <c r="B3" s="2" t="s">
        <v>2377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2378</v>
      </c>
      <c r="B4" s="2" t="s">
        <v>2379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2380</v>
      </c>
      <c r="B5" s="2" t="s">
        <v>2381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2382</v>
      </c>
      <c r="B6" s="2" t="s">
        <v>2383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3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109</v>
      </c>
      <c r="B1" s="4" t="s">
        <v>110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1409</v>
      </c>
      <c r="B5" s="2" t="s">
        <v>1589</v>
      </c>
      <c r="C5" s="2" t="s">
        <v>595</v>
      </c>
      <c r="D5" s="2">
        <v>6</v>
      </c>
      <c r="E5" s="2" t="s">
        <v>596</v>
      </c>
    </row>
    <row r="6" spans="1:5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2163</v>
      </c>
      <c r="B7" s="2" t="s">
        <v>2164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1233</v>
      </c>
      <c r="B8" s="2" t="s">
        <v>1234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2171</v>
      </c>
      <c r="B9" s="2" t="s">
        <v>1188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2174</v>
      </c>
      <c r="B10" s="2" t="s">
        <v>1421</v>
      </c>
      <c r="C10" s="2" t="s">
        <v>595</v>
      </c>
      <c r="D10" s="2">
        <v>11</v>
      </c>
      <c r="E10" s="2">
        <v>0</v>
      </c>
    </row>
    <row r="11" spans="1:5" ht="15.6" x14ac:dyDescent="0.3">
      <c r="A11" s="2" t="s">
        <v>687</v>
      </c>
      <c r="B11" s="2" t="s">
        <v>688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2384</v>
      </c>
      <c r="B12" s="2" t="s">
        <v>2385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2386</v>
      </c>
      <c r="B13" s="2" t="s">
        <v>2387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2388</v>
      </c>
      <c r="B14" s="2" t="s">
        <v>2389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2390</v>
      </c>
      <c r="B15" s="2" t="s">
        <v>2391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2392</v>
      </c>
      <c r="B16" s="2" t="s">
        <v>2393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14.87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7.75" bestFit="1" customWidth="1" collapsed="1"/>
    <col min="15" max="15" width="18.375" bestFit="1" customWidth="1" collapsed="1"/>
    <col min="16" max="16" width="19.375" bestFit="1" customWidth="1" collapsed="1"/>
  </cols>
  <sheetData>
    <row r="1" spans="1:17" ht="21.6" x14ac:dyDescent="0.3">
      <c r="A1" s="4" t="s">
        <v>111</v>
      </c>
      <c r="B1" s="4" t="s">
        <v>112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1836</v>
      </c>
      <c r="B6" s="2" t="s">
        <v>1287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2394</v>
      </c>
      <c r="B7" s="2" t="s">
        <v>2395</v>
      </c>
      <c r="C7" s="2" t="s">
        <v>595</v>
      </c>
      <c r="D7" s="2">
        <v>5</v>
      </c>
      <c r="E7" s="2" t="s">
        <v>596</v>
      </c>
      <c r="G7" s="3" t="s">
        <v>1859</v>
      </c>
      <c r="H7" s="3" t="s">
        <v>1860</v>
      </c>
      <c r="I7" s="3" t="s">
        <v>2396</v>
      </c>
      <c r="J7" s="3" t="s">
        <v>2397</v>
      </c>
      <c r="K7" t="s">
        <v>600</v>
      </c>
      <c r="M7" s="3" t="s">
        <v>1859</v>
      </c>
      <c r="N7" s="3" t="s">
        <v>1860</v>
      </c>
      <c r="O7" s="3" t="s">
        <v>2398</v>
      </c>
      <c r="P7" s="3" t="s">
        <v>2395</v>
      </c>
      <c r="Q7" t="s">
        <v>600</v>
      </c>
    </row>
    <row r="8" spans="1:17" ht="15.6" x14ac:dyDescent="0.3">
      <c r="A8" s="2" t="s">
        <v>2399</v>
      </c>
      <c r="B8" s="2" t="s">
        <v>2400</v>
      </c>
      <c r="C8" s="2" t="s">
        <v>595</v>
      </c>
      <c r="D8" s="2">
        <v>3</v>
      </c>
      <c r="E8" s="2" t="s">
        <v>596</v>
      </c>
      <c r="G8" s="3" t="s">
        <v>1859</v>
      </c>
      <c r="H8" s="3" t="s">
        <v>1860</v>
      </c>
      <c r="I8" s="3" t="s">
        <v>2396</v>
      </c>
      <c r="J8" s="3" t="s">
        <v>2397</v>
      </c>
      <c r="K8" t="s">
        <v>600</v>
      </c>
      <c r="M8" s="3" t="s">
        <v>1859</v>
      </c>
      <c r="N8" s="3" t="s">
        <v>1860</v>
      </c>
      <c r="O8" s="3" t="s">
        <v>2401</v>
      </c>
      <c r="P8" s="3" t="s">
        <v>2402</v>
      </c>
      <c r="Q8" t="s">
        <v>600</v>
      </c>
    </row>
    <row r="9" spans="1:17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113</v>
      </c>
      <c r="B1" s="4" t="s">
        <v>114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1989</v>
      </c>
      <c r="B6" s="2" t="s">
        <v>1357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1990</v>
      </c>
      <c r="B7" s="2" t="s">
        <v>2405</v>
      </c>
      <c r="C7" s="2" t="s">
        <v>595</v>
      </c>
      <c r="D7" s="2">
        <v>6</v>
      </c>
      <c r="E7" s="2">
        <v>4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6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8</v>
      </c>
      <c r="B1" s="4" t="s">
        <v>9</v>
      </c>
      <c r="C1" s="5" t="str">
        <f>HYPERLINK("#'目錄'!A1","回首頁")</f>
        <v>回首頁</v>
      </c>
    </row>
    <row r="2" spans="1:5" ht="15.6" x14ac:dyDescent="0.3">
      <c r="A2" s="2" t="s">
        <v>764</v>
      </c>
      <c r="B2" s="2" t="s">
        <v>765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766</v>
      </c>
      <c r="B3" s="2" t="s">
        <v>767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768</v>
      </c>
      <c r="B4" s="2" t="s">
        <v>769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770</v>
      </c>
      <c r="B5" s="2" t="s">
        <v>771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772</v>
      </c>
      <c r="B6" s="2" t="s">
        <v>773</v>
      </c>
      <c r="C6" s="2" t="s">
        <v>631</v>
      </c>
      <c r="D6" s="2">
        <v>18</v>
      </c>
      <c r="E6" s="2" t="s">
        <v>596</v>
      </c>
    </row>
    <row r="7" spans="1:5" ht="15.6" x14ac:dyDescent="0.3">
      <c r="A7" s="2" t="s">
        <v>774</v>
      </c>
      <c r="B7" s="2" t="s">
        <v>775</v>
      </c>
      <c r="C7" s="2" t="s">
        <v>631</v>
      </c>
      <c r="D7" s="2">
        <v>15</v>
      </c>
      <c r="E7" s="2" t="s">
        <v>596</v>
      </c>
    </row>
    <row r="8" spans="1:5" ht="15.6" x14ac:dyDescent="0.3">
      <c r="A8" s="2" t="s">
        <v>776</v>
      </c>
      <c r="B8" s="2" t="s">
        <v>777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778</v>
      </c>
      <c r="B9" s="2" t="s">
        <v>779</v>
      </c>
      <c r="C9" s="2" t="s">
        <v>631</v>
      </c>
      <c r="D9" s="2">
        <v>40</v>
      </c>
      <c r="E9" s="2" t="s">
        <v>596</v>
      </c>
    </row>
    <row r="10" spans="1:5" ht="15.6" x14ac:dyDescent="0.3">
      <c r="A10" s="2" t="s">
        <v>780</v>
      </c>
      <c r="B10" s="2" t="s">
        <v>781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782</v>
      </c>
      <c r="B11" s="2" t="s">
        <v>783</v>
      </c>
      <c r="C11" s="2" t="s">
        <v>631</v>
      </c>
      <c r="D11" s="2">
        <v>256</v>
      </c>
      <c r="E11" s="2" t="s">
        <v>596</v>
      </c>
    </row>
    <row r="12" spans="1:5" ht="15.6" x14ac:dyDescent="0.3">
      <c r="A12" s="2" t="s">
        <v>784</v>
      </c>
      <c r="B12" s="2" t="s">
        <v>785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786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115</v>
      </c>
      <c r="B1" s="4" t="s">
        <v>116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1008</v>
      </c>
      <c r="B3" s="2" t="s">
        <v>2406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654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655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2408</v>
      </c>
      <c r="B7" s="2" t="s">
        <v>2409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2410</v>
      </c>
      <c r="B8" s="2" t="s">
        <v>2411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2412</v>
      </c>
      <c r="B9" s="2" t="s">
        <v>2413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2414</v>
      </c>
      <c r="B10" s="2" t="s">
        <v>2415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2416</v>
      </c>
      <c r="B11" s="2" t="s">
        <v>2417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2418</v>
      </c>
      <c r="B12" s="2" t="s">
        <v>2419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2420</v>
      </c>
      <c r="B13" s="2" t="s">
        <v>2421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2422</v>
      </c>
      <c r="B14" s="2" t="s">
        <v>2423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2424</v>
      </c>
      <c r="B15" s="2" t="s">
        <v>2425</v>
      </c>
      <c r="C15" s="2" t="s">
        <v>631</v>
      </c>
      <c r="D15" s="2">
        <v>6</v>
      </c>
      <c r="E15" s="2" t="s">
        <v>596</v>
      </c>
    </row>
    <row r="16" spans="1:5" ht="15.6" x14ac:dyDescent="0.3">
      <c r="A16" s="2" t="s">
        <v>2426</v>
      </c>
      <c r="B16" s="2" t="s">
        <v>2427</v>
      </c>
      <c r="C16" s="2" t="s">
        <v>595</v>
      </c>
      <c r="D16" s="2">
        <v>6</v>
      </c>
      <c r="E16" s="2" t="s">
        <v>596</v>
      </c>
    </row>
    <row r="17" spans="1:5" ht="15.6" x14ac:dyDescent="0.3">
      <c r="A17" s="2" t="s">
        <v>2428</v>
      </c>
      <c r="B17" s="2" t="s">
        <v>2429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33.75" bestFit="1" customWidth="1" collapsed="1"/>
    <col min="9" max="9" width="19" bestFit="1" customWidth="1" collapsed="1"/>
    <col min="10" max="10" width="17.75" bestFit="1" customWidth="1" collapsed="1"/>
  </cols>
  <sheetData>
    <row r="1" spans="1:11" ht="21.6" x14ac:dyDescent="0.3">
      <c r="A1" s="4" t="s">
        <v>117</v>
      </c>
      <c r="B1" s="4" t="s">
        <v>118</v>
      </c>
      <c r="C1" s="5" t="str">
        <f>HYPERLINK("#'目錄'!A1","回首頁")</f>
        <v>回首頁</v>
      </c>
    </row>
    <row r="2" spans="1:11" ht="15.6" x14ac:dyDescent="0.3">
      <c r="A2" s="2" t="s">
        <v>2430</v>
      </c>
      <c r="B2" s="2" t="s">
        <v>2431</v>
      </c>
      <c r="C2" s="2" t="s">
        <v>595</v>
      </c>
      <c r="D2" s="2">
        <v>8</v>
      </c>
      <c r="E2" s="2" t="s">
        <v>596</v>
      </c>
    </row>
    <row r="3" spans="1:11" ht="15.6" x14ac:dyDescent="0.3">
      <c r="A3" s="2" t="s">
        <v>2311</v>
      </c>
      <c r="B3" s="2" t="s">
        <v>960</v>
      </c>
      <c r="C3" s="2" t="s">
        <v>631</v>
      </c>
      <c r="D3" s="2">
        <v>6</v>
      </c>
      <c r="E3" s="2" t="s">
        <v>596</v>
      </c>
      <c r="G3" s="3" t="s">
        <v>2432</v>
      </c>
      <c r="H3" s="3" t="s">
        <v>2433</v>
      </c>
      <c r="I3" s="3" t="s">
        <v>961</v>
      </c>
      <c r="J3" s="3" t="s">
        <v>960</v>
      </c>
      <c r="K3" t="s">
        <v>600</v>
      </c>
    </row>
    <row r="4" spans="1:11" ht="15.6" x14ac:dyDescent="0.3">
      <c r="A4" s="2" t="s">
        <v>2434</v>
      </c>
      <c r="B4" s="2" t="s">
        <v>2435</v>
      </c>
      <c r="C4" s="2" t="s">
        <v>631</v>
      </c>
      <c r="D4" s="2">
        <v>6</v>
      </c>
      <c r="E4" s="2" t="s">
        <v>596</v>
      </c>
      <c r="G4" s="3" t="s">
        <v>2432</v>
      </c>
      <c r="H4" s="3" t="s">
        <v>2433</v>
      </c>
      <c r="I4" s="3" t="s">
        <v>2436</v>
      </c>
      <c r="J4" s="3" t="s">
        <v>2435</v>
      </c>
      <c r="K4" t="s">
        <v>600</v>
      </c>
    </row>
    <row r="5" spans="1:11" ht="15.6" x14ac:dyDescent="0.3">
      <c r="A5" s="2" t="s">
        <v>2437</v>
      </c>
      <c r="B5" s="2" t="s">
        <v>2438</v>
      </c>
      <c r="C5" s="2" t="s">
        <v>631</v>
      </c>
      <c r="D5" s="2">
        <v>6</v>
      </c>
      <c r="E5" s="2" t="s">
        <v>596</v>
      </c>
      <c r="G5" s="3" t="s">
        <v>2432</v>
      </c>
      <c r="H5" s="3" t="s">
        <v>2433</v>
      </c>
      <c r="I5" s="3" t="s">
        <v>2309</v>
      </c>
      <c r="J5" s="3" t="s">
        <v>2438</v>
      </c>
      <c r="K5" t="s">
        <v>600</v>
      </c>
    </row>
    <row r="6" spans="1:11" ht="15.6" x14ac:dyDescent="0.3">
      <c r="A6" s="2" t="s">
        <v>2439</v>
      </c>
      <c r="B6" s="2" t="s">
        <v>2440</v>
      </c>
      <c r="C6" s="2" t="s">
        <v>631</v>
      </c>
      <c r="D6" s="2">
        <v>6</v>
      </c>
      <c r="E6" s="2" t="s">
        <v>596</v>
      </c>
      <c r="G6" s="3" t="s">
        <v>2432</v>
      </c>
      <c r="H6" s="3" t="s">
        <v>2433</v>
      </c>
      <c r="I6" s="3" t="s">
        <v>2441</v>
      </c>
      <c r="J6" s="3" t="s">
        <v>2440</v>
      </c>
      <c r="K6" t="s">
        <v>600</v>
      </c>
    </row>
    <row r="7" spans="1:11" ht="15.6" x14ac:dyDescent="0.3">
      <c r="A7" s="2" t="s">
        <v>2442</v>
      </c>
      <c r="B7" s="2" t="s">
        <v>2443</v>
      </c>
      <c r="C7" s="2" t="s">
        <v>631</v>
      </c>
      <c r="D7" s="2">
        <v>12</v>
      </c>
      <c r="E7" s="2" t="s">
        <v>596</v>
      </c>
      <c r="G7" s="3" t="s">
        <v>2432</v>
      </c>
      <c r="H7" s="3" t="s">
        <v>2433</v>
      </c>
      <c r="I7" s="3" t="s">
        <v>2444</v>
      </c>
      <c r="J7" s="3" t="s">
        <v>2443</v>
      </c>
      <c r="K7" t="s">
        <v>600</v>
      </c>
    </row>
    <row r="8" spans="1:11" ht="15.6" x14ac:dyDescent="0.3">
      <c r="A8" s="2" t="s">
        <v>2445</v>
      </c>
      <c r="B8" s="2" t="s">
        <v>2446</v>
      </c>
      <c r="C8" s="2" t="s">
        <v>631</v>
      </c>
      <c r="D8" s="2">
        <v>12</v>
      </c>
      <c r="E8" s="2" t="s">
        <v>596</v>
      </c>
      <c r="G8" s="3" t="s">
        <v>2432</v>
      </c>
      <c r="H8" s="3" t="s">
        <v>2433</v>
      </c>
      <c r="I8" s="3" t="s">
        <v>2447</v>
      </c>
      <c r="J8" s="3" t="s">
        <v>2446</v>
      </c>
      <c r="K8" t="s">
        <v>600</v>
      </c>
    </row>
    <row r="9" spans="1:11" ht="15.6" x14ac:dyDescent="0.3">
      <c r="A9" s="2" t="s">
        <v>2448</v>
      </c>
      <c r="B9" s="2" t="s">
        <v>2449</v>
      </c>
      <c r="C9" s="2" t="s">
        <v>631</v>
      </c>
      <c r="D9" s="2">
        <v>12</v>
      </c>
      <c r="E9" s="2" t="s">
        <v>596</v>
      </c>
      <c r="G9" s="3" t="s">
        <v>2432</v>
      </c>
      <c r="H9" s="3" t="s">
        <v>2433</v>
      </c>
      <c r="I9" s="3" t="s">
        <v>2450</v>
      </c>
      <c r="J9" s="3" t="s">
        <v>2449</v>
      </c>
      <c r="K9" t="s">
        <v>600</v>
      </c>
    </row>
    <row r="10" spans="1:11" ht="15.6" x14ac:dyDescent="0.3">
      <c r="A10" s="2" t="s">
        <v>761</v>
      </c>
      <c r="B10" s="2" t="s">
        <v>2451</v>
      </c>
      <c r="C10" s="2" t="s">
        <v>631</v>
      </c>
      <c r="D10" s="2">
        <v>12</v>
      </c>
      <c r="E10" s="2" t="s">
        <v>596</v>
      </c>
      <c r="G10" s="3" t="s">
        <v>2432</v>
      </c>
      <c r="H10" s="3" t="s">
        <v>2433</v>
      </c>
      <c r="I10" s="3" t="s">
        <v>2452</v>
      </c>
      <c r="J10" s="3" t="s">
        <v>2451</v>
      </c>
      <c r="K10" t="s">
        <v>600</v>
      </c>
    </row>
    <row r="11" spans="1:11" ht="15.6" x14ac:dyDescent="0.3">
      <c r="A11" s="2" t="s">
        <v>2453</v>
      </c>
      <c r="B11" s="2" t="s">
        <v>2454</v>
      </c>
      <c r="C11" s="2" t="s">
        <v>631</v>
      </c>
      <c r="D11" s="2">
        <v>12</v>
      </c>
      <c r="E11" s="2" t="s">
        <v>596</v>
      </c>
      <c r="G11" s="3" t="s">
        <v>2432</v>
      </c>
      <c r="H11" s="3" t="s">
        <v>2433</v>
      </c>
      <c r="I11" s="3" t="s">
        <v>2455</v>
      </c>
      <c r="J11" s="3" t="s">
        <v>2454</v>
      </c>
      <c r="K11" t="s">
        <v>600</v>
      </c>
    </row>
    <row r="12" spans="1:11" ht="15.6" x14ac:dyDescent="0.3">
      <c r="A12" s="2" t="s">
        <v>2456</v>
      </c>
      <c r="B12" s="2" t="s">
        <v>2457</v>
      </c>
      <c r="C12" s="2" t="s">
        <v>631</v>
      </c>
      <c r="D12" s="2">
        <v>1</v>
      </c>
      <c r="E12" s="2" t="s">
        <v>596</v>
      </c>
      <c r="G12" s="3" t="s">
        <v>2432</v>
      </c>
      <c r="H12" s="3" t="s">
        <v>2433</v>
      </c>
      <c r="I12" s="3" t="s">
        <v>2458</v>
      </c>
      <c r="J12" s="3" t="s">
        <v>2457</v>
      </c>
      <c r="K12" t="s">
        <v>600</v>
      </c>
    </row>
    <row r="13" spans="1:11" ht="15.6" x14ac:dyDescent="0.3">
      <c r="A13" s="2" t="s">
        <v>2459</v>
      </c>
      <c r="B13" s="2" t="s">
        <v>2460</v>
      </c>
      <c r="C13" s="2" t="s">
        <v>595</v>
      </c>
      <c r="D13" s="2">
        <v>4</v>
      </c>
      <c r="E13" s="2" t="s">
        <v>596</v>
      </c>
      <c r="G13" s="3" t="s">
        <v>2432</v>
      </c>
      <c r="H13" s="3" t="s">
        <v>2433</v>
      </c>
      <c r="I13" s="3" t="s">
        <v>2461</v>
      </c>
      <c r="J13" s="3" t="s">
        <v>2460</v>
      </c>
      <c r="K13" t="s">
        <v>600</v>
      </c>
    </row>
    <row r="14" spans="1:11" ht="15.6" x14ac:dyDescent="0.3">
      <c r="A14" s="2" t="s">
        <v>2462</v>
      </c>
      <c r="B14" s="2" t="s">
        <v>2463</v>
      </c>
      <c r="C14" s="2" t="s">
        <v>595</v>
      </c>
      <c r="D14" s="2">
        <v>11</v>
      </c>
      <c r="E14" s="2">
        <v>0</v>
      </c>
      <c r="G14" s="3" t="s">
        <v>2432</v>
      </c>
      <c r="H14" s="3" t="s">
        <v>2433</v>
      </c>
      <c r="I14" s="3" t="s">
        <v>2464</v>
      </c>
      <c r="J14" s="3" t="s">
        <v>2463</v>
      </c>
      <c r="K14" t="s">
        <v>600</v>
      </c>
    </row>
    <row r="15" spans="1:11" ht="15.6" x14ac:dyDescent="0.3">
      <c r="A15" s="2" t="s">
        <v>2465</v>
      </c>
      <c r="B15" s="2" t="s">
        <v>2466</v>
      </c>
      <c r="C15" s="2" t="s">
        <v>595</v>
      </c>
      <c r="D15" s="2">
        <v>4</v>
      </c>
      <c r="E15" s="2" t="s">
        <v>596</v>
      </c>
    </row>
    <row r="16" spans="1:11" ht="15.6" x14ac:dyDescent="0.3">
      <c r="A16" s="2" t="s">
        <v>2467</v>
      </c>
      <c r="B16" s="2" t="s">
        <v>2468</v>
      </c>
      <c r="C16" s="2" t="s">
        <v>595</v>
      </c>
      <c r="D16" s="2">
        <v>11</v>
      </c>
      <c r="E16" s="2">
        <v>0</v>
      </c>
    </row>
    <row r="17" spans="1:11" ht="15.6" x14ac:dyDescent="0.3">
      <c r="A17" s="2" t="s">
        <v>2469</v>
      </c>
      <c r="B17" s="2" t="s">
        <v>2470</v>
      </c>
      <c r="C17" s="2" t="s">
        <v>595</v>
      </c>
      <c r="D17" s="2">
        <v>6</v>
      </c>
      <c r="E17" s="2">
        <v>2</v>
      </c>
    </row>
    <row r="18" spans="1:11" ht="15.6" x14ac:dyDescent="0.3">
      <c r="A18" s="2" t="s">
        <v>2471</v>
      </c>
      <c r="B18" s="2" t="s">
        <v>2472</v>
      </c>
      <c r="C18" s="2" t="s">
        <v>595</v>
      </c>
      <c r="D18" s="2">
        <v>4</v>
      </c>
      <c r="E18" s="2" t="s">
        <v>596</v>
      </c>
      <c r="G18" s="3" t="s">
        <v>2432</v>
      </c>
      <c r="H18" s="3" t="s">
        <v>2433</v>
      </c>
      <c r="I18" s="3" t="s">
        <v>2473</v>
      </c>
      <c r="J18" s="3" t="s">
        <v>2472</v>
      </c>
      <c r="K18" t="s">
        <v>600</v>
      </c>
    </row>
    <row r="19" spans="1:11" ht="15.6" x14ac:dyDescent="0.3">
      <c r="A19" s="2" t="s">
        <v>2474</v>
      </c>
      <c r="B19" s="2" t="s">
        <v>2475</v>
      </c>
      <c r="C19" s="2" t="s">
        <v>595</v>
      </c>
      <c r="D19" s="2">
        <v>11</v>
      </c>
      <c r="E19" s="2" t="s">
        <v>596</v>
      </c>
      <c r="G19" s="3" t="s">
        <v>2432</v>
      </c>
      <c r="H19" s="3" t="s">
        <v>2433</v>
      </c>
      <c r="I19" s="3" t="s">
        <v>2476</v>
      </c>
      <c r="J19" s="3" t="s">
        <v>2475</v>
      </c>
      <c r="K19" t="s">
        <v>600</v>
      </c>
    </row>
    <row r="20" spans="1:11" ht="15.6" x14ac:dyDescent="0.3">
      <c r="A20" s="2" t="s">
        <v>2477</v>
      </c>
      <c r="B20" s="2" t="s">
        <v>2478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2479</v>
      </c>
      <c r="B21" s="2" t="s">
        <v>2480</v>
      </c>
      <c r="C21" s="2" t="s">
        <v>595</v>
      </c>
      <c r="D21" s="2">
        <v>11</v>
      </c>
      <c r="E21" s="2" t="s">
        <v>596</v>
      </c>
    </row>
    <row r="22" spans="1:11" ht="15.6" x14ac:dyDescent="0.3">
      <c r="A22" s="2" t="s">
        <v>2481</v>
      </c>
      <c r="B22" s="2" t="s">
        <v>2482</v>
      </c>
      <c r="C22" s="2" t="s">
        <v>595</v>
      </c>
      <c r="D22" s="2">
        <v>6</v>
      </c>
      <c r="E22" s="2">
        <v>2</v>
      </c>
    </row>
    <row r="23" spans="1:11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>
        <v>0</v>
      </c>
    </row>
  </sheetData>
  <phoneticPr fontId="5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2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6.875" bestFit="1" customWidth="1" collapsed="1"/>
    <col min="9" max="9" width="27.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8.375" bestFit="1" customWidth="1" collapsed="1"/>
    <col min="16" max="16" width="22.375" bestFit="1" customWidth="1" collapsed="1"/>
  </cols>
  <sheetData>
    <row r="1" spans="1:17" ht="21.6" x14ac:dyDescent="0.3">
      <c r="A1" s="4" t="s">
        <v>119</v>
      </c>
      <c r="B1" s="4" t="s">
        <v>120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1008</v>
      </c>
      <c r="B3" s="2" t="s">
        <v>2483</v>
      </c>
      <c r="C3" s="2" t="s">
        <v>631</v>
      </c>
      <c r="D3" s="2">
        <v>6</v>
      </c>
      <c r="E3" s="2" t="s">
        <v>596</v>
      </c>
      <c r="G3" s="3" t="s">
        <v>1284</v>
      </c>
      <c r="H3" s="3" t="s">
        <v>1285</v>
      </c>
      <c r="I3" s="3" t="s">
        <v>1010</v>
      </c>
      <c r="J3" s="3" t="s">
        <v>2484</v>
      </c>
      <c r="K3" t="s">
        <v>600</v>
      </c>
    </row>
    <row r="4" spans="1:17" ht="15.6" x14ac:dyDescent="0.3">
      <c r="A4" s="2" t="s">
        <v>2485</v>
      </c>
      <c r="B4" s="2" t="s">
        <v>2486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2487</v>
      </c>
      <c r="B5" s="2" t="s">
        <v>2488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2489</v>
      </c>
      <c r="B6" s="2" t="s">
        <v>2490</v>
      </c>
      <c r="C6" s="2" t="s">
        <v>631</v>
      </c>
      <c r="D6" s="2">
        <v>6</v>
      </c>
      <c r="E6" s="2" t="s">
        <v>596</v>
      </c>
    </row>
    <row r="7" spans="1:17" ht="15.6" x14ac:dyDescent="0.3">
      <c r="A7" s="2" t="s">
        <v>2491</v>
      </c>
      <c r="B7" s="2" t="s">
        <v>2438</v>
      </c>
      <c r="C7" s="2" t="s">
        <v>631</v>
      </c>
      <c r="D7" s="2">
        <v>6</v>
      </c>
      <c r="E7" s="2" t="s">
        <v>596</v>
      </c>
    </row>
    <row r="8" spans="1:17" ht="15.6" x14ac:dyDescent="0.3">
      <c r="A8" s="2" t="s">
        <v>2492</v>
      </c>
      <c r="B8" s="2" t="s">
        <v>2440</v>
      </c>
      <c r="C8" s="2" t="s">
        <v>631</v>
      </c>
      <c r="D8" s="2">
        <v>6</v>
      </c>
      <c r="E8" s="2" t="s">
        <v>596</v>
      </c>
    </row>
    <row r="9" spans="1:17" ht="15.6" x14ac:dyDescent="0.3">
      <c r="A9" s="2" t="s">
        <v>593</v>
      </c>
      <c r="B9" s="2" t="s">
        <v>1043</v>
      </c>
      <c r="C9" s="2" t="s">
        <v>595</v>
      </c>
      <c r="D9" s="2">
        <v>7</v>
      </c>
      <c r="E9" s="2" t="s">
        <v>596</v>
      </c>
      <c r="G9" s="3" t="s">
        <v>1284</v>
      </c>
      <c r="H9" s="3" t="s">
        <v>1285</v>
      </c>
      <c r="I9" s="3" t="s">
        <v>1286</v>
      </c>
      <c r="J9" s="3" t="s">
        <v>1287</v>
      </c>
      <c r="K9" t="s">
        <v>600</v>
      </c>
      <c r="M9" s="3" t="s">
        <v>1284</v>
      </c>
      <c r="N9" s="3" t="s">
        <v>1285</v>
      </c>
      <c r="O9" s="3" t="s">
        <v>599</v>
      </c>
      <c r="P9" s="3" t="s">
        <v>594</v>
      </c>
      <c r="Q9" t="s">
        <v>600</v>
      </c>
    </row>
    <row r="10" spans="1:17" ht="15.6" x14ac:dyDescent="0.3">
      <c r="A10" s="2" t="s">
        <v>606</v>
      </c>
      <c r="B10" s="2" t="s">
        <v>2403</v>
      </c>
      <c r="C10" s="2" t="s">
        <v>595</v>
      </c>
      <c r="D10" s="2">
        <v>3</v>
      </c>
      <c r="E10" s="2" t="s">
        <v>596</v>
      </c>
      <c r="G10" s="3" t="s">
        <v>1284</v>
      </c>
      <c r="H10" s="3" t="s">
        <v>1285</v>
      </c>
      <c r="I10" s="3" t="s">
        <v>1286</v>
      </c>
      <c r="J10" s="3" t="s">
        <v>1287</v>
      </c>
      <c r="K10" t="s">
        <v>600</v>
      </c>
      <c r="M10" s="3" t="s">
        <v>1284</v>
      </c>
      <c r="N10" s="3" t="s">
        <v>1285</v>
      </c>
      <c r="O10" s="3" t="s">
        <v>608</v>
      </c>
      <c r="P10" s="3" t="s">
        <v>1131</v>
      </c>
      <c r="Q10" t="s">
        <v>600</v>
      </c>
    </row>
    <row r="11" spans="1:17" ht="15.6" x14ac:dyDescent="0.3">
      <c r="A11" s="2" t="s">
        <v>1350</v>
      </c>
      <c r="B11" s="2" t="s">
        <v>2404</v>
      </c>
      <c r="C11" s="2" t="s">
        <v>595</v>
      </c>
      <c r="D11" s="2">
        <v>3</v>
      </c>
      <c r="E11" s="2" t="s">
        <v>596</v>
      </c>
      <c r="G11" s="3" t="s">
        <v>1284</v>
      </c>
      <c r="H11" s="3" t="s">
        <v>1285</v>
      </c>
      <c r="I11" s="3" t="s">
        <v>1286</v>
      </c>
      <c r="J11" s="3" t="s">
        <v>1287</v>
      </c>
      <c r="K11" t="s">
        <v>600</v>
      </c>
      <c r="M11" s="3" t="s">
        <v>1284</v>
      </c>
      <c r="N11" s="3" t="s">
        <v>1285</v>
      </c>
      <c r="O11" s="3" t="s">
        <v>1352</v>
      </c>
      <c r="P11" s="3" t="s">
        <v>1351</v>
      </c>
      <c r="Q11" t="s">
        <v>600</v>
      </c>
    </row>
    <row r="12" spans="1:17" ht="15.6" x14ac:dyDescent="0.3">
      <c r="A12" s="2" t="s">
        <v>2493</v>
      </c>
      <c r="B12" s="2" t="s">
        <v>2494</v>
      </c>
      <c r="C12" s="2" t="s">
        <v>595</v>
      </c>
      <c r="D12" s="2">
        <v>1</v>
      </c>
      <c r="E12" s="2" t="s">
        <v>596</v>
      </c>
    </row>
    <row r="13" spans="1:17" ht="15.6" x14ac:dyDescent="0.3">
      <c r="A13" s="2" t="s">
        <v>2169</v>
      </c>
      <c r="B13" s="2" t="s">
        <v>2170</v>
      </c>
      <c r="C13" s="2" t="s">
        <v>595</v>
      </c>
      <c r="D13" s="2">
        <v>8</v>
      </c>
      <c r="E13" s="2" t="s">
        <v>596</v>
      </c>
      <c r="G13" s="3" t="s">
        <v>1284</v>
      </c>
      <c r="H13" s="3" t="s">
        <v>1285</v>
      </c>
      <c r="I13" s="3" t="s">
        <v>1286</v>
      </c>
      <c r="J13" s="3" t="s">
        <v>1287</v>
      </c>
      <c r="K13" t="s">
        <v>600</v>
      </c>
      <c r="M13" s="3" t="s">
        <v>1284</v>
      </c>
      <c r="N13" s="3" t="s">
        <v>1285</v>
      </c>
      <c r="O13" s="3" t="s">
        <v>1288</v>
      </c>
      <c r="P13" s="3" t="s">
        <v>1289</v>
      </c>
      <c r="Q13" t="s">
        <v>600</v>
      </c>
    </row>
    <row r="14" spans="1:17" ht="15.6" x14ac:dyDescent="0.3">
      <c r="A14" s="2" t="s">
        <v>2172</v>
      </c>
      <c r="B14" s="2" t="s">
        <v>2173</v>
      </c>
      <c r="C14" s="2" t="s">
        <v>595</v>
      </c>
      <c r="D14" s="2">
        <v>11</v>
      </c>
      <c r="E14" s="2" t="s">
        <v>596</v>
      </c>
    </row>
    <row r="15" spans="1:17" ht="15.6" x14ac:dyDescent="0.3">
      <c r="A15" s="2" t="s">
        <v>2495</v>
      </c>
      <c r="B15" s="2" t="s">
        <v>2496</v>
      </c>
      <c r="C15" s="2" t="s">
        <v>595</v>
      </c>
      <c r="D15" s="2">
        <v>8</v>
      </c>
      <c r="E15" s="2" t="s">
        <v>596</v>
      </c>
      <c r="G15" s="3" t="s">
        <v>1284</v>
      </c>
      <c r="H15" s="3" t="s">
        <v>1285</v>
      </c>
      <c r="I15" s="3" t="s">
        <v>2497</v>
      </c>
      <c r="J15" s="3" t="s">
        <v>2498</v>
      </c>
      <c r="K15" t="s">
        <v>600</v>
      </c>
      <c r="M15" s="3" t="s">
        <v>1284</v>
      </c>
      <c r="N15" s="3" t="s">
        <v>1285</v>
      </c>
      <c r="O15" s="3" t="s">
        <v>2499</v>
      </c>
      <c r="P15" s="3" t="s">
        <v>2500</v>
      </c>
      <c r="Q15" t="s">
        <v>600</v>
      </c>
    </row>
    <row r="16" spans="1:17" ht="15.6" x14ac:dyDescent="0.3">
      <c r="A16" s="2" t="s">
        <v>2501</v>
      </c>
      <c r="B16" s="2" t="s">
        <v>2502</v>
      </c>
      <c r="C16" s="2" t="s">
        <v>595</v>
      </c>
      <c r="D16" s="2">
        <v>7</v>
      </c>
      <c r="E16" s="2" t="s">
        <v>596</v>
      </c>
      <c r="G16" s="3" t="s">
        <v>1284</v>
      </c>
      <c r="H16" s="3" t="s">
        <v>1285</v>
      </c>
      <c r="I16" s="3" t="s">
        <v>2503</v>
      </c>
      <c r="J16" s="3" t="s">
        <v>2504</v>
      </c>
      <c r="K16" t="s">
        <v>600</v>
      </c>
      <c r="M16" s="3" t="s">
        <v>1284</v>
      </c>
      <c r="N16" s="3" t="s">
        <v>1285</v>
      </c>
      <c r="O16" s="3" t="s">
        <v>2505</v>
      </c>
      <c r="P16" s="3" t="s">
        <v>2506</v>
      </c>
      <c r="Q16" t="s">
        <v>600</v>
      </c>
    </row>
    <row r="17" spans="1:5" ht="15.6" x14ac:dyDescent="0.3">
      <c r="A17" s="2" t="s">
        <v>2412</v>
      </c>
      <c r="B17" s="2" t="s">
        <v>2507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2508</v>
      </c>
      <c r="B18" s="2" t="s">
        <v>2509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2510</v>
      </c>
      <c r="B19" s="2" t="s">
        <v>2511</v>
      </c>
      <c r="C19" s="2" t="s">
        <v>631</v>
      </c>
      <c r="D19" s="2">
        <v>1</v>
      </c>
      <c r="E19" s="2" t="s">
        <v>596</v>
      </c>
    </row>
    <row r="20" spans="1:5" ht="15.6" x14ac:dyDescent="0.3">
      <c r="A20" s="2" t="s">
        <v>2408</v>
      </c>
      <c r="B20" s="2" t="s">
        <v>2512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2513</v>
      </c>
      <c r="B21" s="2" t="s">
        <v>2514</v>
      </c>
      <c r="C21" s="2" t="s">
        <v>595</v>
      </c>
      <c r="D21" s="2">
        <v>4</v>
      </c>
      <c r="E21" s="2" t="s">
        <v>596</v>
      </c>
    </row>
    <row r="22" spans="1:5" ht="15.6" x14ac:dyDescent="0.3">
      <c r="A22" s="2" t="s">
        <v>2515</v>
      </c>
      <c r="B22" s="2" t="s">
        <v>2516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2414</v>
      </c>
      <c r="B23" s="2" t="s">
        <v>2517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2518</v>
      </c>
      <c r="B24" s="2" t="s">
        <v>2519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2424</v>
      </c>
      <c r="B25" s="2" t="s">
        <v>2520</v>
      </c>
      <c r="C25" s="2" t="s">
        <v>631</v>
      </c>
      <c r="D25" s="2">
        <v>6</v>
      </c>
      <c r="E25" s="2" t="s">
        <v>596</v>
      </c>
    </row>
    <row r="26" spans="1:5" ht="15.6" x14ac:dyDescent="0.3">
      <c r="A26" s="2" t="s">
        <v>649</v>
      </c>
      <c r="B26" s="2" t="s">
        <v>600</v>
      </c>
      <c r="C26" s="2" t="s">
        <v>595</v>
      </c>
      <c r="D26" s="2">
        <v>7</v>
      </c>
      <c r="E26" s="2" t="s">
        <v>596</v>
      </c>
    </row>
  </sheetData>
  <phoneticPr fontId="5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3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121</v>
      </c>
      <c r="B1" s="4" t="s">
        <v>122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2521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1008</v>
      </c>
      <c r="B3" s="2" t="s">
        <v>2522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2485</v>
      </c>
      <c r="B4" s="2" t="s">
        <v>2523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2487</v>
      </c>
      <c r="B5" s="2" t="s">
        <v>2524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2489</v>
      </c>
      <c r="B6" s="2" t="s">
        <v>2525</v>
      </c>
      <c r="C6" s="2" t="s">
        <v>631</v>
      </c>
      <c r="D6" s="2">
        <v>3</v>
      </c>
      <c r="E6" s="2" t="s">
        <v>596</v>
      </c>
    </row>
    <row r="7" spans="1:5" ht="15.6" x14ac:dyDescent="0.3">
      <c r="A7" s="2" t="s">
        <v>2491</v>
      </c>
      <c r="B7" s="2" t="s">
        <v>2526</v>
      </c>
      <c r="C7" s="2" t="s">
        <v>631</v>
      </c>
      <c r="D7" s="2">
        <v>3</v>
      </c>
      <c r="E7" s="2" t="s">
        <v>596</v>
      </c>
    </row>
    <row r="8" spans="1:5" ht="15.6" x14ac:dyDescent="0.3">
      <c r="A8" s="2" t="s">
        <v>2492</v>
      </c>
      <c r="B8" s="2" t="s">
        <v>2527</v>
      </c>
      <c r="C8" s="2" t="s">
        <v>631</v>
      </c>
      <c r="D8" s="2">
        <v>3</v>
      </c>
      <c r="E8" s="2" t="s">
        <v>596</v>
      </c>
    </row>
    <row r="9" spans="1:5" ht="15.6" x14ac:dyDescent="0.3">
      <c r="A9" s="2" t="s">
        <v>593</v>
      </c>
      <c r="B9" s="2" t="s">
        <v>2528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2529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1350</v>
      </c>
      <c r="B11" s="2" t="s">
        <v>2530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2169</v>
      </c>
      <c r="B12" s="2" t="s">
        <v>2531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2172</v>
      </c>
      <c r="B13" s="2" t="s">
        <v>2532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2495</v>
      </c>
      <c r="B14" s="2" t="s">
        <v>2533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2501</v>
      </c>
      <c r="B15" s="2" t="s">
        <v>2534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2412</v>
      </c>
      <c r="B16" s="2" t="s">
        <v>2535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2508</v>
      </c>
      <c r="B17" s="2" t="s">
        <v>2536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2510</v>
      </c>
      <c r="B18" s="2" t="s">
        <v>2537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2408</v>
      </c>
      <c r="B19" s="2" t="s">
        <v>2538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2513</v>
      </c>
      <c r="B20" s="2" t="s">
        <v>2539</v>
      </c>
      <c r="C20" s="2" t="s">
        <v>595</v>
      </c>
      <c r="D20" s="2">
        <v>4</v>
      </c>
      <c r="E20" s="2" t="s">
        <v>596</v>
      </c>
    </row>
    <row r="21" spans="1:5" ht="15.6" x14ac:dyDescent="0.3">
      <c r="A21" s="2" t="s">
        <v>2515</v>
      </c>
      <c r="B21" s="2" t="s">
        <v>2540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2414</v>
      </c>
      <c r="B22" s="2" t="s">
        <v>2541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2518</v>
      </c>
      <c r="B23" s="2" t="s">
        <v>2542</v>
      </c>
      <c r="C23" s="2" t="s">
        <v>631</v>
      </c>
      <c r="D23" s="2">
        <v>6</v>
      </c>
      <c r="E23" s="2" t="s">
        <v>596</v>
      </c>
    </row>
    <row r="24" spans="1:5" ht="15.6" x14ac:dyDescent="0.3">
      <c r="A24" s="2" t="s">
        <v>2424</v>
      </c>
      <c r="B24" s="2" t="s">
        <v>2543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2448</v>
      </c>
      <c r="B25" s="2" t="s">
        <v>2544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2445</v>
      </c>
      <c r="B26" s="2" t="s">
        <v>2545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2442</v>
      </c>
      <c r="B27" s="2" t="s">
        <v>2546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2547</v>
      </c>
      <c r="B28" s="2" t="s">
        <v>2548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2549</v>
      </c>
      <c r="B29" s="2" t="s">
        <v>2550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2551</v>
      </c>
      <c r="B30" s="2" t="s">
        <v>2552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847</v>
      </c>
      <c r="B31" s="2" t="s">
        <v>1044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2553</v>
      </c>
      <c r="B32" s="2" t="s">
        <v>2554</v>
      </c>
      <c r="C32" s="2" t="s">
        <v>631</v>
      </c>
      <c r="D32" s="2">
        <v>8</v>
      </c>
      <c r="E32" s="2" t="s">
        <v>596</v>
      </c>
    </row>
    <row r="33" spans="1:5" ht="15.6" x14ac:dyDescent="0.3">
      <c r="A33" s="2" t="s">
        <v>2555</v>
      </c>
      <c r="B33" s="2" t="s">
        <v>2556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934</v>
      </c>
      <c r="B34" s="2" t="s">
        <v>1048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649</v>
      </c>
      <c r="B35" s="2" t="s">
        <v>1827</v>
      </c>
      <c r="C35" s="2" t="s">
        <v>595</v>
      </c>
      <c r="D35" s="2">
        <v>7</v>
      </c>
      <c r="E35" s="2" t="s">
        <v>596</v>
      </c>
    </row>
  </sheetData>
  <phoneticPr fontId="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123</v>
      </c>
      <c r="B1" s="4" t="s">
        <v>124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2363</v>
      </c>
      <c r="B3" s="2" t="s">
        <v>2364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2365</v>
      </c>
      <c r="B4" s="2" t="s">
        <v>2366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2557</v>
      </c>
      <c r="B5" s="2" t="s">
        <v>2558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125</v>
      </c>
      <c r="B1" s="4" t="s">
        <v>126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2369</v>
      </c>
      <c r="B3" s="2" t="s">
        <v>2559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2371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2372</v>
      </c>
      <c r="B5" s="2" t="s">
        <v>2373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2378</v>
      </c>
      <c r="B6" s="2" t="s">
        <v>2560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127</v>
      </c>
      <c r="B1" s="4" t="s">
        <v>128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2376</v>
      </c>
      <c r="B3" s="2" t="s">
        <v>2377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2378</v>
      </c>
      <c r="B4" s="2" t="s">
        <v>2560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951</v>
      </c>
      <c r="B5" s="2" t="s">
        <v>952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129</v>
      </c>
      <c r="B1" s="4" t="s">
        <v>130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1410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1413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1990</v>
      </c>
      <c r="B5" s="2" t="s">
        <v>2405</v>
      </c>
      <c r="C5" s="2" t="s">
        <v>595</v>
      </c>
      <c r="D5" s="2">
        <v>5</v>
      </c>
      <c r="E5" s="2">
        <v>3</v>
      </c>
    </row>
    <row r="6" spans="1:5" ht="15.6" x14ac:dyDescent="0.3">
      <c r="A6" s="2" t="s">
        <v>2561</v>
      </c>
      <c r="B6" s="2" t="s">
        <v>1419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1420</v>
      </c>
      <c r="B7" s="2" t="s">
        <v>1421</v>
      </c>
      <c r="C7" s="2" t="s">
        <v>595</v>
      </c>
      <c r="D7" s="2">
        <v>13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131</v>
      </c>
      <c r="B1" s="4" t="s">
        <v>132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2562</v>
      </c>
      <c r="H3" s="3" t="s">
        <v>2563</v>
      </c>
      <c r="I3" s="3" t="s">
        <v>599</v>
      </c>
      <c r="J3" s="3" t="s">
        <v>1126</v>
      </c>
      <c r="K3" t="s">
        <v>600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2562</v>
      </c>
      <c r="H4" s="3" t="s">
        <v>2563</v>
      </c>
      <c r="I4" s="3" t="s">
        <v>608</v>
      </c>
      <c r="J4" s="3" t="s">
        <v>1131</v>
      </c>
      <c r="K4" t="s">
        <v>600</v>
      </c>
    </row>
    <row r="5" spans="1:11" ht="15.6" x14ac:dyDescent="0.3">
      <c r="A5" s="2" t="s">
        <v>2564</v>
      </c>
      <c r="B5" s="2" t="s">
        <v>2565</v>
      </c>
      <c r="C5" s="2" t="s">
        <v>595</v>
      </c>
      <c r="D5" s="2">
        <v>2</v>
      </c>
      <c r="E5" s="2" t="s">
        <v>596</v>
      </c>
      <c r="G5" s="3" t="s">
        <v>2562</v>
      </c>
      <c r="H5" s="3" t="s">
        <v>2563</v>
      </c>
      <c r="I5" s="3" t="s">
        <v>2566</v>
      </c>
      <c r="J5" s="3" t="s">
        <v>2565</v>
      </c>
      <c r="K5" t="s">
        <v>600</v>
      </c>
    </row>
    <row r="6" spans="1:11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375" bestFit="1" customWidth="1" collapsed="1"/>
    <col min="8" max="8" width="17.75" bestFit="1" customWidth="1" collapsed="1"/>
    <col min="9" max="9" width="20.5" bestFit="1" customWidth="1" collapsed="1"/>
    <col min="10" max="10" width="20.25" bestFit="1" customWidth="1" collapsed="1"/>
  </cols>
  <sheetData>
    <row r="1" spans="1:11" ht="21.6" x14ac:dyDescent="0.3">
      <c r="A1" s="4" t="s">
        <v>133</v>
      </c>
      <c r="B1" s="4" t="s">
        <v>134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1162</v>
      </c>
      <c r="B3" s="2" t="s">
        <v>1830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1164</v>
      </c>
      <c r="B4" s="2" t="s">
        <v>1831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1839</v>
      </c>
      <c r="B6" s="2" t="s">
        <v>1840</v>
      </c>
      <c r="C6" s="2" t="s">
        <v>595</v>
      </c>
      <c r="D6" s="2">
        <v>6</v>
      </c>
      <c r="E6" s="2" t="s">
        <v>596</v>
      </c>
      <c r="G6" s="3" t="s">
        <v>2569</v>
      </c>
      <c r="H6" s="3" t="s">
        <v>2570</v>
      </c>
      <c r="I6" s="3" t="s">
        <v>4730</v>
      </c>
      <c r="J6" s="3" t="s">
        <v>4729</v>
      </c>
    </row>
    <row r="7" spans="1:11" ht="15.6" x14ac:dyDescent="0.3">
      <c r="A7" s="2" t="s">
        <v>2567</v>
      </c>
      <c r="B7" s="2" t="s">
        <v>2568</v>
      </c>
      <c r="C7" s="2" t="s">
        <v>595</v>
      </c>
      <c r="D7" s="2">
        <v>11</v>
      </c>
      <c r="E7" s="2">
        <v>0</v>
      </c>
      <c r="G7" s="3" t="s">
        <v>2569</v>
      </c>
      <c r="H7" s="3" t="s">
        <v>2570</v>
      </c>
      <c r="I7" s="3" t="s">
        <v>2571</v>
      </c>
      <c r="J7" s="3" t="s">
        <v>2572</v>
      </c>
      <c r="K7" t="s">
        <v>600</v>
      </c>
    </row>
    <row r="8" spans="1:11" ht="15.6" x14ac:dyDescent="0.3">
      <c r="A8" s="2" t="s">
        <v>1402</v>
      </c>
      <c r="B8" s="2" t="s">
        <v>1403</v>
      </c>
      <c r="C8" s="2" t="s">
        <v>595</v>
      </c>
      <c r="D8" s="2">
        <v>1</v>
      </c>
      <c r="E8" s="2" t="s">
        <v>596</v>
      </c>
    </row>
    <row r="9" spans="1:11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</v>
      </c>
      <c r="B1" s="4" t="s">
        <v>11</v>
      </c>
      <c r="C1" s="5" t="str">
        <f>HYPERLINK("#'目錄'!A1","回首頁")</f>
        <v>回首頁</v>
      </c>
    </row>
    <row r="2" spans="1:5" ht="15.6" x14ac:dyDescent="0.3">
      <c r="A2" s="2" t="s">
        <v>787</v>
      </c>
      <c r="B2" s="2" t="s">
        <v>788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789</v>
      </c>
      <c r="B3" s="2" t="s">
        <v>790</v>
      </c>
      <c r="C3" s="2" t="s">
        <v>631</v>
      </c>
      <c r="D3" s="2">
        <v>30</v>
      </c>
      <c r="E3" s="2" t="s">
        <v>596</v>
      </c>
    </row>
    <row r="4" spans="1:5" ht="15.6" x14ac:dyDescent="0.3">
      <c r="A4" s="2" t="s">
        <v>791</v>
      </c>
      <c r="B4" s="2" t="s">
        <v>792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793</v>
      </c>
      <c r="B5" s="2" t="s">
        <v>794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795</v>
      </c>
      <c r="B6" s="2" t="s">
        <v>794</v>
      </c>
      <c r="C6" s="2" t="s">
        <v>631</v>
      </c>
      <c r="D6" s="2">
        <v>30</v>
      </c>
      <c r="E6" s="2" t="s">
        <v>596</v>
      </c>
    </row>
    <row r="7" spans="1:5" ht="15.6" x14ac:dyDescent="0.3">
      <c r="A7" s="2" t="s">
        <v>796</v>
      </c>
      <c r="B7" s="2" t="s">
        <v>794</v>
      </c>
      <c r="C7" s="2" t="s">
        <v>631</v>
      </c>
      <c r="D7" s="2">
        <v>30</v>
      </c>
      <c r="E7" s="2" t="s">
        <v>596</v>
      </c>
    </row>
    <row r="8" spans="1:5" ht="15.6" x14ac:dyDescent="0.3">
      <c r="A8" s="2" t="s">
        <v>797</v>
      </c>
      <c r="B8" s="2" t="s">
        <v>798</v>
      </c>
      <c r="C8" s="2" t="s">
        <v>631</v>
      </c>
      <c r="D8" s="2">
        <v>14</v>
      </c>
      <c r="E8" s="2" t="s">
        <v>596</v>
      </c>
    </row>
    <row r="9" spans="1:5" ht="15.6" x14ac:dyDescent="0.3">
      <c r="A9" s="2" t="s">
        <v>799</v>
      </c>
      <c r="B9" s="2" t="s">
        <v>800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801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803</v>
      </c>
      <c r="B11" s="2" t="s">
        <v>804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805</v>
      </c>
      <c r="B12" s="2" t="s">
        <v>806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807</v>
      </c>
      <c r="B13" s="2" t="s">
        <v>808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809</v>
      </c>
      <c r="B14" s="2" t="s">
        <v>810</v>
      </c>
      <c r="C14" s="2" t="s">
        <v>631</v>
      </c>
      <c r="D14" s="2">
        <v>15</v>
      </c>
      <c r="E14" s="2" t="s">
        <v>596</v>
      </c>
    </row>
    <row r="15" spans="1:5" ht="15.6" x14ac:dyDescent="0.3">
      <c r="A15" s="2" t="s">
        <v>811</v>
      </c>
      <c r="B15" s="2" t="s">
        <v>812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813</v>
      </c>
      <c r="B16" s="2" t="s">
        <v>814</v>
      </c>
      <c r="C16" s="2" t="s">
        <v>631</v>
      </c>
      <c r="D16" s="2">
        <v>5</v>
      </c>
      <c r="E16" s="2" t="s">
        <v>596</v>
      </c>
    </row>
    <row r="17" spans="1:5" ht="15.6" x14ac:dyDescent="0.3">
      <c r="A17" s="2" t="s">
        <v>815</v>
      </c>
      <c r="B17" s="2" t="s">
        <v>816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817</v>
      </c>
      <c r="B18" s="2" t="s">
        <v>818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819</v>
      </c>
      <c r="B19" s="2" t="s">
        <v>820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821</v>
      </c>
      <c r="B20" s="2" t="s">
        <v>822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823</v>
      </c>
      <c r="B21" s="2" t="s">
        <v>824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825</v>
      </c>
      <c r="B22" s="2" t="s">
        <v>826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827</v>
      </c>
      <c r="B23" s="2" t="s">
        <v>828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829</v>
      </c>
      <c r="B24" s="2" t="s">
        <v>830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831</v>
      </c>
      <c r="B25" s="2" t="s">
        <v>832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833</v>
      </c>
      <c r="B26" s="2" t="s">
        <v>834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649</v>
      </c>
      <c r="B27" s="2" t="s">
        <v>600</v>
      </c>
      <c r="C27" s="2" t="s">
        <v>595</v>
      </c>
      <c r="D27" s="2">
        <v>7</v>
      </c>
      <c r="E27" s="2">
        <v>0</v>
      </c>
    </row>
  </sheetData>
  <phoneticPr fontId="5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W2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2.375" bestFit="1" customWidth="1" collapsed="1"/>
    <col min="14" max="14" width="17.75" bestFit="1" customWidth="1" collapsed="1"/>
    <col min="15" max="15" width="18.375" bestFit="1" customWidth="1" collapsed="1"/>
    <col min="16" max="16" width="16.75" bestFit="1" customWidth="1" collapsed="1"/>
    <col min="17" max="17" width="3.625" bestFit="1" customWidth="1" collapsed="1"/>
    <col min="18" max="18" width="10.625" customWidth="1" collapsed="1"/>
    <col min="19" max="19" width="14.5" bestFit="1" customWidth="1" collapsed="1"/>
    <col min="20" max="20" width="26.875" bestFit="1" customWidth="1" collapsed="1"/>
    <col min="21" max="21" width="13.625" bestFit="1" customWidth="1" collapsed="1"/>
    <col min="22" max="22" width="17.75" bestFit="1" customWidth="1" collapsed="1"/>
  </cols>
  <sheetData>
    <row r="1" spans="1:23" ht="21.6" x14ac:dyDescent="0.3">
      <c r="A1" s="4" t="s">
        <v>135</v>
      </c>
      <c r="B1" s="4" t="s">
        <v>136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23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23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1396</v>
      </c>
      <c r="H5" s="3" t="s">
        <v>1397</v>
      </c>
      <c r="I5" s="3" t="s">
        <v>1726</v>
      </c>
      <c r="J5" s="3" t="s">
        <v>1727</v>
      </c>
      <c r="K5" t="s">
        <v>600</v>
      </c>
      <c r="M5" s="3" t="s">
        <v>1396</v>
      </c>
      <c r="N5" s="3" t="s">
        <v>1397</v>
      </c>
      <c r="O5" s="3" t="s">
        <v>1398</v>
      </c>
      <c r="P5" s="3" t="s">
        <v>1399</v>
      </c>
      <c r="Q5" t="s">
        <v>600</v>
      </c>
      <c r="S5" s="3" t="s">
        <v>1370</v>
      </c>
      <c r="T5" s="3" t="s">
        <v>1371</v>
      </c>
      <c r="U5" s="3" t="s">
        <v>1376</v>
      </c>
      <c r="V5" s="3" t="s">
        <v>1377</v>
      </c>
      <c r="W5" t="s">
        <v>600</v>
      </c>
    </row>
    <row r="6" spans="1:23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  <c r="G6" s="7" t="s">
        <v>1396</v>
      </c>
      <c r="H6" s="7" t="s">
        <v>1397</v>
      </c>
      <c r="I6" s="7" t="s">
        <v>4724</v>
      </c>
      <c r="J6" s="7" t="s">
        <v>4725</v>
      </c>
    </row>
    <row r="7" spans="1:23" ht="15.6" x14ac:dyDescent="0.3">
      <c r="A7" s="2" t="s">
        <v>2573</v>
      </c>
      <c r="B7" s="2" t="s">
        <v>2574</v>
      </c>
      <c r="C7" s="2" t="s">
        <v>631</v>
      </c>
      <c r="D7" s="2">
        <v>2</v>
      </c>
      <c r="E7" s="2" t="s">
        <v>596</v>
      </c>
      <c r="G7" s="7" t="s">
        <v>2569</v>
      </c>
      <c r="H7" s="7" t="s">
        <v>2570</v>
      </c>
      <c r="I7" s="7" t="s">
        <v>4727</v>
      </c>
      <c r="J7" s="7" t="s">
        <v>4728</v>
      </c>
    </row>
    <row r="8" spans="1:23" ht="15.6" x14ac:dyDescent="0.3">
      <c r="A8" s="2" t="s">
        <v>2575</v>
      </c>
      <c r="B8" s="2" t="s">
        <v>2576</v>
      </c>
      <c r="C8" s="2" t="s">
        <v>631</v>
      </c>
      <c r="D8" s="2">
        <v>3</v>
      </c>
      <c r="E8" s="2" t="s">
        <v>596</v>
      </c>
      <c r="G8" s="7" t="s">
        <v>2569</v>
      </c>
      <c r="H8" s="7" t="s">
        <v>2570</v>
      </c>
      <c r="I8" s="7" t="s">
        <v>4727</v>
      </c>
      <c r="J8" s="7" t="s">
        <v>4728</v>
      </c>
    </row>
    <row r="9" spans="1:23" ht="15.6" x14ac:dyDescent="0.3">
      <c r="A9" s="2" t="s">
        <v>2577</v>
      </c>
      <c r="B9" s="2" t="s">
        <v>2578</v>
      </c>
      <c r="C9" s="2" t="s">
        <v>631</v>
      </c>
      <c r="D9" s="2">
        <v>14</v>
      </c>
      <c r="E9" s="2" t="s">
        <v>596</v>
      </c>
      <c r="G9" s="3" t="s">
        <v>2569</v>
      </c>
      <c r="H9" s="3" t="s">
        <v>2570</v>
      </c>
      <c r="I9" s="3" t="s">
        <v>2579</v>
      </c>
      <c r="J9" s="3" t="s">
        <v>2578</v>
      </c>
      <c r="K9" t="s">
        <v>600</v>
      </c>
    </row>
    <row r="10" spans="1:23" ht="15.6" x14ac:dyDescent="0.3">
      <c r="A10" s="2" t="s">
        <v>1724</v>
      </c>
      <c r="B10" s="2" t="s">
        <v>1725</v>
      </c>
      <c r="C10" s="2" t="s">
        <v>595</v>
      </c>
      <c r="D10" s="2">
        <v>8</v>
      </c>
      <c r="E10" s="2" t="s">
        <v>596</v>
      </c>
      <c r="G10" s="3" t="s">
        <v>1396</v>
      </c>
      <c r="H10" s="3" t="s">
        <v>1397</v>
      </c>
      <c r="I10" s="3" t="s">
        <v>1726</v>
      </c>
      <c r="J10" s="3" t="s">
        <v>1727</v>
      </c>
      <c r="K10" t="s">
        <v>600</v>
      </c>
    </row>
    <row r="11" spans="1:23" ht="15.6" x14ac:dyDescent="0.3">
      <c r="A11" s="2" t="s">
        <v>2580</v>
      </c>
      <c r="B11" s="2" t="s">
        <v>2581</v>
      </c>
      <c r="C11" s="2" t="s">
        <v>595</v>
      </c>
      <c r="D11" s="2">
        <v>9</v>
      </c>
      <c r="E11" s="2">
        <v>2</v>
      </c>
      <c r="G11" s="3" t="s">
        <v>2569</v>
      </c>
      <c r="H11" s="3" t="s">
        <v>2570</v>
      </c>
      <c r="I11" s="3" t="s">
        <v>2582</v>
      </c>
      <c r="J11" s="3" t="s">
        <v>2581</v>
      </c>
      <c r="K11" t="s">
        <v>600</v>
      </c>
    </row>
    <row r="12" spans="1:23" ht="15.6" x14ac:dyDescent="0.3">
      <c r="A12" s="2" t="s">
        <v>2583</v>
      </c>
      <c r="B12" s="2" t="s">
        <v>2584</v>
      </c>
      <c r="C12" s="2" t="s">
        <v>595</v>
      </c>
      <c r="D12" s="2">
        <v>9</v>
      </c>
      <c r="E12" s="2">
        <v>2</v>
      </c>
      <c r="G12" s="3" t="s">
        <v>2569</v>
      </c>
      <c r="H12" s="3" t="s">
        <v>2570</v>
      </c>
      <c r="I12" s="3" t="s">
        <v>2585</v>
      </c>
      <c r="J12" s="3" t="s">
        <v>2586</v>
      </c>
      <c r="K12" t="s">
        <v>600</v>
      </c>
    </row>
    <row r="13" spans="1:23" ht="15.6" x14ac:dyDescent="0.3">
      <c r="A13" s="2" t="s">
        <v>2587</v>
      </c>
      <c r="B13" s="2" t="s">
        <v>2588</v>
      </c>
      <c r="C13" s="2" t="s">
        <v>595</v>
      </c>
      <c r="D13" s="2">
        <v>9</v>
      </c>
      <c r="E13" s="2">
        <v>2</v>
      </c>
      <c r="G13" s="3" t="s">
        <v>2569</v>
      </c>
      <c r="H13" s="3" t="s">
        <v>2570</v>
      </c>
      <c r="I13" s="3" t="s">
        <v>2589</v>
      </c>
      <c r="J13" s="3" t="s">
        <v>2588</v>
      </c>
      <c r="K13" t="s">
        <v>600</v>
      </c>
    </row>
    <row r="14" spans="1:23" ht="15.6" x14ac:dyDescent="0.3">
      <c r="A14" s="2" t="s">
        <v>2590</v>
      </c>
      <c r="B14" s="2" t="s">
        <v>2591</v>
      </c>
      <c r="C14" s="2" t="s">
        <v>595</v>
      </c>
      <c r="D14" s="2">
        <v>9</v>
      </c>
      <c r="E14" s="2">
        <v>2</v>
      </c>
      <c r="G14" s="3" t="s">
        <v>2569</v>
      </c>
      <c r="H14" s="3" t="s">
        <v>2570</v>
      </c>
      <c r="I14" s="3" t="s">
        <v>1874</v>
      </c>
      <c r="J14" s="3" t="s">
        <v>2591</v>
      </c>
      <c r="K14" t="s">
        <v>600</v>
      </c>
    </row>
    <row r="15" spans="1:23" ht="15.6" x14ac:dyDescent="0.3">
      <c r="A15" s="2" t="s">
        <v>2592</v>
      </c>
      <c r="B15" s="2" t="s">
        <v>2593</v>
      </c>
      <c r="C15" s="2" t="s">
        <v>595</v>
      </c>
      <c r="D15" s="2">
        <v>11</v>
      </c>
      <c r="E15" s="2">
        <v>0</v>
      </c>
      <c r="G15" s="3" t="s">
        <v>1396</v>
      </c>
      <c r="H15" s="3" t="s">
        <v>1397</v>
      </c>
      <c r="I15" s="3" t="s">
        <v>1398</v>
      </c>
      <c r="J15" s="3" t="s">
        <v>1399</v>
      </c>
      <c r="K15" t="s">
        <v>600</v>
      </c>
      <c r="M15" s="3" t="s">
        <v>1396</v>
      </c>
      <c r="N15" s="3" t="s">
        <v>1397</v>
      </c>
      <c r="O15" s="3" t="s">
        <v>2594</v>
      </c>
      <c r="P15" s="3" t="s">
        <v>2595</v>
      </c>
      <c r="Q15" t="s">
        <v>600</v>
      </c>
    </row>
    <row r="16" spans="1:23" ht="15.6" x14ac:dyDescent="0.3">
      <c r="A16" s="2" t="s">
        <v>2596</v>
      </c>
      <c r="B16" s="2" t="s">
        <v>2597</v>
      </c>
      <c r="C16" s="2" t="s">
        <v>595</v>
      </c>
      <c r="D16" s="2">
        <v>5</v>
      </c>
      <c r="E16" s="2">
        <v>2</v>
      </c>
      <c r="G16" s="3" t="s">
        <v>1396</v>
      </c>
      <c r="H16" s="3" t="s">
        <v>1397</v>
      </c>
      <c r="I16" s="3" t="s">
        <v>2594</v>
      </c>
      <c r="J16" s="3" t="s">
        <v>2595</v>
      </c>
      <c r="K16" t="s">
        <v>600</v>
      </c>
      <c r="M16" s="3" t="s">
        <v>2569</v>
      </c>
      <c r="N16" s="3" t="s">
        <v>2570</v>
      </c>
      <c r="O16" s="3" t="s">
        <v>2598</v>
      </c>
      <c r="P16" s="3" t="s">
        <v>2599</v>
      </c>
      <c r="Q16" t="s">
        <v>600</v>
      </c>
    </row>
    <row r="17" spans="1:11" ht="15.6" x14ac:dyDescent="0.3">
      <c r="A17" s="2" t="s">
        <v>1142</v>
      </c>
      <c r="B17" s="2" t="s">
        <v>1143</v>
      </c>
      <c r="C17" s="2" t="s">
        <v>595</v>
      </c>
      <c r="D17" s="2">
        <v>11</v>
      </c>
      <c r="E17" s="2">
        <v>0</v>
      </c>
    </row>
    <row r="18" spans="1:11" ht="15.6" x14ac:dyDescent="0.3">
      <c r="A18" s="2" t="s">
        <v>2600</v>
      </c>
      <c r="B18" s="2" t="s">
        <v>2601</v>
      </c>
      <c r="C18" s="2" t="s">
        <v>595</v>
      </c>
      <c r="D18" s="2">
        <v>5</v>
      </c>
      <c r="E18" s="2" t="s">
        <v>596</v>
      </c>
      <c r="G18" s="3" t="s">
        <v>2569</v>
      </c>
      <c r="H18" s="3" t="s">
        <v>2570</v>
      </c>
      <c r="I18" s="3" t="s">
        <v>2602</v>
      </c>
      <c r="J18" s="3" t="s">
        <v>2601</v>
      </c>
      <c r="K18" t="s">
        <v>600</v>
      </c>
    </row>
    <row r="19" spans="1:11" ht="15.6" x14ac:dyDescent="0.3">
      <c r="A19" s="2" t="s">
        <v>593</v>
      </c>
      <c r="B19" s="2" t="s">
        <v>594</v>
      </c>
      <c r="C19" s="2" t="s">
        <v>595</v>
      </c>
      <c r="D19" s="2">
        <v>7</v>
      </c>
      <c r="E19" s="2" t="s">
        <v>596</v>
      </c>
    </row>
    <row r="20" spans="1:11" ht="15.6" x14ac:dyDescent="0.3">
      <c r="A20" s="2" t="s">
        <v>606</v>
      </c>
      <c r="B20" s="2" t="s">
        <v>607</v>
      </c>
      <c r="C20" s="2" t="s">
        <v>595</v>
      </c>
      <c r="D20" s="2">
        <v>3</v>
      </c>
      <c r="E20" s="2" t="s">
        <v>596</v>
      </c>
    </row>
    <row r="21" spans="1:11" ht="15.6" x14ac:dyDescent="0.3">
      <c r="A21" s="2" t="s">
        <v>1406</v>
      </c>
      <c r="B21" s="2" t="s">
        <v>1407</v>
      </c>
      <c r="C21" s="2" t="s">
        <v>595</v>
      </c>
      <c r="D21" s="2">
        <v>10</v>
      </c>
      <c r="E21" s="2" t="s">
        <v>596</v>
      </c>
    </row>
    <row r="22" spans="1:11" ht="15.6" x14ac:dyDescent="0.3">
      <c r="A22" s="2" t="s">
        <v>1408</v>
      </c>
      <c r="B22" s="2" t="s">
        <v>928</v>
      </c>
      <c r="C22" s="2" t="s">
        <v>631</v>
      </c>
      <c r="D22" s="2">
        <v>1</v>
      </c>
      <c r="E22" s="2" t="s">
        <v>596</v>
      </c>
      <c r="G22" s="3" t="s">
        <v>2569</v>
      </c>
      <c r="H22" s="3" t="s">
        <v>2570</v>
      </c>
      <c r="I22" s="3" t="s">
        <v>2603</v>
      </c>
      <c r="J22" s="3" t="s">
        <v>2604</v>
      </c>
      <c r="K22" t="s">
        <v>600</v>
      </c>
    </row>
    <row r="23" spans="1:11" ht="15.6" x14ac:dyDescent="0.3">
      <c r="A23" s="2" t="s">
        <v>1402</v>
      </c>
      <c r="B23" s="2" t="s">
        <v>1403</v>
      </c>
      <c r="C23" s="2" t="s">
        <v>595</v>
      </c>
      <c r="D23" s="2">
        <v>1</v>
      </c>
      <c r="E23" s="2" t="s">
        <v>596</v>
      </c>
      <c r="G23" s="3" t="s">
        <v>1396</v>
      </c>
      <c r="H23" s="3" t="s">
        <v>1397</v>
      </c>
      <c r="I23" s="3" t="s">
        <v>1404</v>
      </c>
      <c r="J23" s="3" t="s">
        <v>1405</v>
      </c>
      <c r="K23" t="s">
        <v>600</v>
      </c>
    </row>
    <row r="24" spans="1:11" ht="15.6" x14ac:dyDescent="0.3">
      <c r="A24" s="2" t="s">
        <v>649</v>
      </c>
      <c r="B24" s="2" t="s">
        <v>600</v>
      </c>
      <c r="C24" s="2" t="s">
        <v>595</v>
      </c>
      <c r="D24" s="2">
        <v>7</v>
      </c>
      <c r="E24" s="2">
        <v>0</v>
      </c>
    </row>
  </sheetData>
  <phoneticPr fontId="5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137</v>
      </c>
      <c r="B1" s="4" t="s">
        <v>138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2605</v>
      </c>
      <c r="B3" s="2" t="s">
        <v>2606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843</v>
      </c>
      <c r="B4" s="2" t="s">
        <v>2607</v>
      </c>
      <c r="C4" s="2" t="s">
        <v>595</v>
      </c>
      <c r="D4" s="2">
        <v>5</v>
      </c>
      <c r="E4" s="2" t="s">
        <v>596</v>
      </c>
    </row>
    <row r="5" spans="1:5" ht="15.6" x14ac:dyDescent="0.3">
      <c r="A5" s="2" t="s">
        <v>2608</v>
      </c>
      <c r="B5" s="2" t="s">
        <v>2609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911</v>
      </c>
      <c r="B6" s="2" t="s">
        <v>912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593</v>
      </c>
      <c r="B7" s="2" t="s">
        <v>1043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2403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1350</v>
      </c>
      <c r="B9" s="2" t="s">
        <v>2610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1132</v>
      </c>
      <c r="B10" s="2" t="s">
        <v>1133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1162</v>
      </c>
      <c r="B11" s="2" t="s">
        <v>2611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1164</v>
      </c>
      <c r="B12" s="2" t="s">
        <v>2612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709</v>
      </c>
      <c r="B14" s="2" t="s">
        <v>710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712</v>
      </c>
      <c r="B15" s="2" t="s">
        <v>713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2613</v>
      </c>
      <c r="B16" s="2" t="s">
        <v>2614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2615</v>
      </c>
      <c r="B17" s="2" t="s">
        <v>2616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G50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25.625" bestFit="1" customWidth="1" collapsed="1"/>
    <col min="10" max="10" width="25.75" bestFit="1" customWidth="1" collapsed="1"/>
    <col min="11" max="11" width="17.75" bestFit="1" customWidth="1" collapsed="1"/>
    <col min="12" max="12" width="10.625" customWidth="1" collapsed="1"/>
    <col min="13" max="13" width="15.75" bestFit="1" customWidth="1" collapsed="1"/>
    <col min="14" max="14" width="20" bestFit="1" customWidth="1" collapsed="1"/>
    <col min="15" max="15" width="16.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2" width="15.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4.8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15.75" bestFit="1" customWidth="1" collapsed="1"/>
    <col min="32" max="32" width="20" bestFit="1" customWidth="1" collapsed="1"/>
    <col min="33" max="33" width="13.25" bestFit="1" customWidth="1" collapsed="1"/>
    <col min="34" max="34" width="15.5" bestFit="1" customWidth="1" collapsed="1"/>
    <col min="35" max="35" width="17.75" bestFit="1" customWidth="1" collapsed="1"/>
    <col min="36" max="36" width="10.625" customWidth="1" collapsed="1"/>
    <col min="37" max="37" width="15.75" bestFit="1" customWidth="1" collapsed="1"/>
    <col min="38" max="38" width="20" bestFit="1" customWidth="1" collapsed="1"/>
    <col min="39" max="39" width="16.25" bestFit="1" customWidth="1" collapsed="1"/>
    <col min="40" max="40" width="15.5" bestFit="1" customWidth="1" collapsed="1"/>
    <col min="41" max="41" width="17.75" bestFit="1" customWidth="1" collapsed="1"/>
    <col min="42" max="42" width="10.625" customWidth="1" collapsed="1"/>
    <col min="43" max="43" width="15.75" bestFit="1" customWidth="1" collapsed="1"/>
    <col min="44" max="44" width="20" bestFit="1" customWidth="1" collapsed="1"/>
    <col min="45" max="45" width="16.25" bestFit="1" customWidth="1" collapsed="1"/>
    <col min="46" max="46" width="15.5" bestFit="1" customWidth="1" collapsed="1"/>
    <col min="47" max="47" width="17.75" bestFit="1" customWidth="1" collapsed="1"/>
    <col min="48" max="48" width="10.625" customWidth="1" collapsed="1"/>
    <col min="49" max="49" width="15.75" bestFit="1" customWidth="1" collapsed="1"/>
    <col min="50" max="50" width="20" bestFit="1" customWidth="1" collapsed="1"/>
    <col min="51" max="51" width="16.375" bestFit="1" customWidth="1" collapsed="1"/>
    <col min="52" max="53" width="17.75" bestFit="1" customWidth="1" collapsed="1"/>
    <col min="54" max="54" width="10.625" customWidth="1" collapsed="1"/>
    <col min="55" max="55" width="15.75" bestFit="1" customWidth="1" collapsed="1"/>
    <col min="56" max="56" width="20" bestFit="1" customWidth="1" collapsed="1"/>
    <col min="57" max="57" width="16.75" bestFit="1" customWidth="1" collapsed="1"/>
    <col min="58" max="59" width="17.75" bestFit="1" customWidth="1" collapsed="1"/>
  </cols>
  <sheetData>
    <row r="1" spans="1:59" ht="21.6" x14ac:dyDescent="0.3">
      <c r="A1" s="4" t="s">
        <v>139</v>
      </c>
      <c r="B1" s="4" t="s">
        <v>140</v>
      </c>
      <c r="C1" s="5" t="str">
        <f>HYPERLINK("#'目錄'!A1","回首頁")</f>
        <v>回首頁</v>
      </c>
    </row>
    <row r="2" spans="1:59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  <c r="G2" s="7" t="s">
        <v>2019</v>
      </c>
      <c r="H2" s="7" t="s">
        <v>2020</v>
      </c>
      <c r="I2" s="7" t="s">
        <v>2617</v>
      </c>
      <c r="J2" s="7" t="s">
        <v>2618</v>
      </c>
      <c r="K2" t="s">
        <v>600</v>
      </c>
    </row>
    <row r="3" spans="1:59" ht="15.6" x14ac:dyDescent="0.3">
      <c r="A3" s="2" t="s">
        <v>709</v>
      </c>
      <c r="B3" s="2" t="s">
        <v>2619</v>
      </c>
      <c r="C3" s="2" t="s">
        <v>595</v>
      </c>
      <c r="D3" s="2">
        <v>8</v>
      </c>
      <c r="E3" s="2" t="s">
        <v>596</v>
      </c>
      <c r="G3" s="7" t="s">
        <v>2620</v>
      </c>
      <c r="H3" s="7" t="s">
        <v>2621</v>
      </c>
      <c r="I3" s="7" t="s">
        <v>711</v>
      </c>
      <c r="J3" s="7" t="s">
        <v>710</v>
      </c>
      <c r="K3" t="s">
        <v>600</v>
      </c>
      <c r="M3" s="3" t="s">
        <v>2019</v>
      </c>
      <c r="N3" s="3" t="s">
        <v>2020</v>
      </c>
      <c r="O3" s="3" t="s">
        <v>2617</v>
      </c>
      <c r="P3" s="3" t="s">
        <v>2618</v>
      </c>
      <c r="Q3" t="s">
        <v>600</v>
      </c>
      <c r="S3" s="3" t="s">
        <v>2019</v>
      </c>
      <c r="T3" s="3" t="s">
        <v>2020</v>
      </c>
      <c r="U3" s="3" t="s">
        <v>711</v>
      </c>
      <c r="V3" s="3" t="s">
        <v>710</v>
      </c>
      <c r="W3" t="s">
        <v>600</v>
      </c>
      <c r="Y3" s="3" t="s">
        <v>2019</v>
      </c>
      <c r="Z3" s="3" t="s">
        <v>2020</v>
      </c>
      <c r="AA3" s="3" t="s">
        <v>680</v>
      </c>
      <c r="AB3" s="3" t="s">
        <v>673</v>
      </c>
      <c r="AC3" s="3" t="s">
        <v>605</v>
      </c>
    </row>
    <row r="4" spans="1:59" ht="15.6" x14ac:dyDescent="0.3">
      <c r="A4" s="2" t="s">
        <v>712</v>
      </c>
      <c r="B4" s="2" t="s">
        <v>2622</v>
      </c>
      <c r="C4" s="2" t="s">
        <v>595</v>
      </c>
      <c r="D4" s="2">
        <v>7</v>
      </c>
      <c r="E4" s="2" t="s">
        <v>596</v>
      </c>
      <c r="G4" s="7" t="s">
        <v>2019</v>
      </c>
      <c r="H4" s="7" t="s">
        <v>2020</v>
      </c>
      <c r="I4" s="7" t="s">
        <v>2617</v>
      </c>
      <c r="J4" s="7" t="s">
        <v>2618</v>
      </c>
      <c r="K4" t="s">
        <v>600</v>
      </c>
      <c r="M4" s="3" t="s">
        <v>2019</v>
      </c>
      <c r="N4" s="3" t="s">
        <v>2020</v>
      </c>
      <c r="O4" s="3" t="s">
        <v>714</v>
      </c>
      <c r="P4" s="3" t="s">
        <v>713</v>
      </c>
      <c r="Q4" t="s">
        <v>600</v>
      </c>
    </row>
    <row r="5" spans="1:59" ht="15.6" x14ac:dyDescent="0.3">
      <c r="A5" s="2" t="s">
        <v>2623</v>
      </c>
      <c r="B5" s="2" t="s">
        <v>2624</v>
      </c>
      <c r="C5" s="2" t="s">
        <v>595</v>
      </c>
      <c r="D5" s="2">
        <v>3</v>
      </c>
      <c r="E5" s="2" t="s">
        <v>596</v>
      </c>
      <c r="G5" s="7" t="s">
        <v>2019</v>
      </c>
      <c r="H5" s="7" t="s">
        <v>2020</v>
      </c>
      <c r="I5" s="7" t="s">
        <v>2617</v>
      </c>
      <c r="J5" s="7" t="s">
        <v>2618</v>
      </c>
      <c r="K5" t="s">
        <v>600</v>
      </c>
    </row>
    <row r="6" spans="1:59" ht="15.6" x14ac:dyDescent="0.3">
      <c r="A6" s="2" t="s">
        <v>2027</v>
      </c>
      <c r="B6" s="2" t="s">
        <v>2625</v>
      </c>
      <c r="C6" s="2" t="s">
        <v>631</v>
      </c>
      <c r="D6" s="2">
        <v>4</v>
      </c>
      <c r="E6" s="2" t="s">
        <v>596</v>
      </c>
      <c r="G6" s="7" t="s">
        <v>2019</v>
      </c>
      <c r="H6" s="7" t="s">
        <v>2020</v>
      </c>
      <c r="I6" s="7" t="s">
        <v>2617</v>
      </c>
      <c r="J6" s="7" t="s">
        <v>2618</v>
      </c>
      <c r="K6" t="s">
        <v>600</v>
      </c>
      <c r="M6" s="3" t="s">
        <v>2019</v>
      </c>
      <c r="N6" s="3" t="s">
        <v>2020</v>
      </c>
      <c r="O6" s="3" t="s">
        <v>2029</v>
      </c>
      <c r="P6" s="3" t="s">
        <v>2030</v>
      </c>
      <c r="Q6" t="s">
        <v>600</v>
      </c>
      <c r="S6" s="3" t="s">
        <v>2019</v>
      </c>
      <c r="T6" s="3" t="s">
        <v>2020</v>
      </c>
      <c r="U6" s="3" t="s">
        <v>2017</v>
      </c>
      <c r="V6" s="3" t="s">
        <v>1625</v>
      </c>
      <c r="W6" s="3" t="s">
        <v>605</v>
      </c>
      <c r="Y6" s="3" t="s">
        <v>2019</v>
      </c>
      <c r="Z6" s="3" t="s">
        <v>2020</v>
      </c>
      <c r="AA6" s="3" t="s">
        <v>2626</v>
      </c>
      <c r="AB6" s="3" t="s">
        <v>2627</v>
      </c>
      <c r="AC6" s="3" t="s">
        <v>605</v>
      </c>
      <c r="AE6" s="3" t="s">
        <v>2019</v>
      </c>
      <c r="AF6" s="3" t="s">
        <v>2020</v>
      </c>
      <c r="AG6" s="3" t="s">
        <v>2628</v>
      </c>
      <c r="AH6" s="3" t="s">
        <v>2357</v>
      </c>
      <c r="AI6" s="3" t="s">
        <v>605</v>
      </c>
      <c r="AK6" s="3" t="s">
        <v>2019</v>
      </c>
      <c r="AL6" s="3" t="s">
        <v>2020</v>
      </c>
      <c r="AM6" s="3" t="s">
        <v>2629</v>
      </c>
      <c r="AN6" s="3" t="s">
        <v>2630</v>
      </c>
      <c r="AO6" s="3" t="s">
        <v>605</v>
      </c>
      <c r="AQ6" s="3" t="s">
        <v>2019</v>
      </c>
      <c r="AR6" s="3" t="s">
        <v>2020</v>
      </c>
      <c r="AS6" s="3" t="s">
        <v>2631</v>
      </c>
      <c r="AT6" s="3" t="s">
        <v>2632</v>
      </c>
      <c r="AU6" s="3" t="s">
        <v>605</v>
      </c>
      <c r="AW6" s="3" t="s">
        <v>2019</v>
      </c>
      <c r="AX6" s="3" t="s">
        <v>2020</v>
      </c>
      <c r="AY6" s="3" t="s">
        <v>2633</v>
      </c>
      <c r="AZ6" s="3" t="s">
        <v>2634</v>
      </c>
      <c r="BA6" s="3" t="s">
        <v>605</v>
      </c>
      <c r="BC6" s="3" t="s">
        <v>2019</v>
      </c>
      <c r="BD6" s="3" t="s">
        <v>2020</v>
      </c>
      <c r="BE6" s="3" t="s">
        <v>2635</v>
      </c>
      <c r="BF6" s="3" t="s">
        <v>2636</v>
      </c>
      <c r="BG6" s="3" t="s">
        <v>605</v>
      </c>
    </row>
    <row r="7" spans="1:59" ht="15.6" x14ac:dyDescent="0.3">
      <c r="A7" s="2" t="s">
        <v>2637</v>
      </c>
      <c r="B7" s="2" t="s">
        <v>2638</v>
      </c>
      <c r="C7" s="2" t="s">
        <v>595</v>
      </c>
      <c r="D7" s="2">
        <v>1</v>
      </c>
      <c r="E7" s="2" t="s">
        <v>596</v>
      </c>
      <c r="G7" s="7" t="s">
        <v>2019</v>
      </c>
      <c r="H7" s="7" t="s">
        <v>2020</v>
      </c>
      <c r="I7" s="7" t="s">
        <v>1241</v>
      </c>
      <c r="J7" s="7" t="s">
        <v>2639</v>
      </c>
      <c r="K7" s="7" t="s">
        <v>605</v>
      </c>
    </row>
    <row r="8" spans="1:59" ht="15.6" x14ac:dyDescent="0.3">
      <c r="A8" s="2" t="s">
        <v>1110</v>
      </c>
      <c r="B8" s="2" t="s">
        <v>2640</v>
      </c>
      <c r="C8" s="2" t="s">
        <v>595</v>
      </c>
      <c r="D8" s="2">
        <v>1</v>
      </c>
      <c r="E8" s="2" t="s">
        <v>596</v>
      </c>
      <c r="G8" s="7" t="s">
        <v>2019</v>
      </c>
      <c r="H8" s="7" t="s">
        <v>2020</v>
      </c>
      <c r="I8" s="7" t="s">
        <v>4694</v>
      </c>
      <c r="J8" s="7" t="s">
        <v>4695</v>
      </c>
      <c r="K8" s="7" t="s">
        <v>605</v>
      </c>
    </row>
    <row r="9" spans="1:59" ht="15.6" x14ac:dyDescent="0.3">
      <c r="A9" s="2" t="s">
        <v>2641</v>
      </c>
      <c r="B9" s="2" t="s">
        <v>2642</v>
      </c>
      <c r="C9" s="2" t="s">
        <v>631</v>
      </c>
      <c r="D9" s="2">
        <v>1</v>
      </c>
      <c r="E9" s="2" t="s">
        <v>596</v>
      </c>
    </row>
    <row r="10" spans="1:59" ht="15.6" x14ac:dyDescent="0.3">
      <c r="A10" s="2" t="s">
        <v>692</v>
      </c>
      <c r="B10" s="2" t="s">
        <v>1642</v>
      </c>
      <c r="C10" s="2" t="s">
        <v>595</v>
      </c>
      <c r="D10" s="2">
        <v>3</v>
      </c>
      <c r="E10" s="2" t="s">
        <v>596</v>
      </c>
    </row>
    <row r="11" spans="1:59" ht="15.6" x14ac:dyDescent="0.3">
      <c r="A11" s="2" t="s">
        <v>1087</v>
      </c>
      <c r="B11" s="2" t="s">
        <v>2643</v>
      </c>
      <c r="C11" s="2" t="s">
        <v>595</v>
      </c>
      <c r="D11" s="2">
        <v>3</v>
      </c>
      <c r="E11" s="2" t="s">
        <v>596</v>
      </c>
    </row>
    <row r="12" spans="1:59" ht="15.6" x14ac:dyDescent="0.3">
      <c r="A12" s="2" t="s">
        <v>593</v>
      </c>
      <c r="B12" s="2" t="s">
        <v>748</v>
      </c>
      <c r="C12" s="2" t="s">
        <v>595</v>
      </c>
      <c r="D12" s="2">
        <v>7</v>
      </c>
      <c r="E12" s="2" t="s">
        <v>596</v>
      </c>
      <c r="G12" s="7" t="s">
        <v>1116</v>
      </c>
      <c r="H12" s="7" t="s">
        <v>1117</v>
      </c>
      <c r="I12" s="7" t="s">
        <v>1999</v>
      </c>
      <c r="J12" s="7" t="s">
        <v>2000</v>
      </c>
      <c r="K12" t="s">
        <v>600</v>
      </c>
      <c r="M12" s="3" t="s">
        <v>1116</v>
      </c>
      <c r="N12" s="3" t="s">
        <v>1117</v>
      </c>
      <c r="O12" s="3" t="s">
        <v>599</v>
      </c>
      <c r="P12" s="3" t="s">
        <v>594</v>
      </c>
      <c r="Q12" t="s">
        <v>600</v>
      </c>
      <c r="S12" s="3" t="s">
        <v>2019</v>
      </c>
      <c r="T12" s="3" t="s">
        <v>2020</v>
      </c>
      <c r="U12" s="3" t="s">
        <v>599</v>
      </c>
      <c r="V12" s="3" t="s">
        <v>1126</v>
      </c>
      <c r="W12" t="s">
        <v>600</v>
      </c>
      <c r="Y12" s="3" t="s">
        <v>2019</v>
      </c>
      <c r="Z12" s="3" t="s">
        <v>2020</v>
      </c>
      <c r="AA12" s="3" t="s">
        <v>2617</v>
      </c>
      <c r="AB12" s="3" t="s">
        <v>2618</v>
      </c>
      <c r="AC12" t="s">
        <v>600</v>
      </c>
    </row>
    <row r="13" spans="1:59" ht="15.6" x14ac:dyDescent="0.3">
      <c r="A13" s="2" t="s">
        <v>606</v>
      </c>
      <c r="B13" s="2" t="s">
        <v>2644</v>
      </c>
      <c r="C13" s="2" t="s">
        <v>595</v>
      </c>
      <c r="D13" s="2">
        <v>3</v>
      </c>
      <c r="E13" s="2" t="s">
        <v>596</v>
      </c>
      <c r="G13" s="7" t="s">
        <v>1116</v>
      </c>
      <c r="H13" s="7" t="s">
        <v>1117</v>
      </c>
      <c r="I13" s="7" t="s">
        <v>1999</v>
      </c>
      <c r="J13" s="7" t="s">
        <v>2000</v>
      </c>
      <c r="K13" t="s">
        <v>600</v>
      </c>
      <c r="M13" s="3" t="s">
        <v>1116</v>
      </c>
      <c r="N13" s="3" t="s">
        <v>1117</v>
      </c>
      <c r="O13" s="3" t="s">
        <v>608</v>
      </c>
      <c r="P13" s="3" t="s">
        <v>1131</v>
      </c>
      <c r="Q13" t="s">
        <v>600</v>
      </c>
      <c r="S13" s="3" t="s">
        <v>2019</v>
      </c>
      <c r="T13" s="3" t="s">
        <v>2020</v>
      </c>
      <c r="U13" s="3" t="s">
        <v>608</v>
      </c>
      <c r="V13" s="3" t="s">
        <v>1131</v>
      </c>
      <c r="W13" t="s">
        <v>600</v>
      </c>
      <c r="Y13" s="3" t="s">
        <v>2019</v>
      </c>
      <c r="Z13" s="3" t="s">
        <v>2020</v>
      </c>
      <c r="AA13" s="3" t="s">
        <v>2617</v>
      </c>
      <c r="AB13" s="3" t="s">
        <v>2618</v>
      </c>
      <c r="AC13" t="s">
        <v>600</v>
      </c>
    </row>
    <row r="14" spans="1:59" ht="15.6" x14ac:dyDescent="0.3">
      <c r="A14" s="2" t="s">
        <v>1350</v>
      </c>
      <c r="B14" s="2" t="s">
        <v>2645</v>
      </c>
      <c r="C14" s="2" t="s">
        <v>595</v>
      </c>
      <c r="D14" s="2">
        <v>3</v>
      </c>
      <c r="E14" s="2" t="s">
        <v>596</v>
      </c>
      <c r="G14" s="7" t="s">
        <v>1116</v>
      </c>
      <c r="H14" s="7" t="s">
        <v>1117</v>
      </c>
      <c r="I14" s="7" t="s">
        <v>1999</v>
      </c>
      <c r="J14" s="7" t="s">
        <v>2000</v>
      </c>
      <c r="K14" t="s">
        <v>600</v>
      </c>
      <c r="M14" s="3" t="s">
        <v>1116</v>
      </c>
      <c r="N14" s="3" t="s">
        <v>1117</v>
      </c>
      <c r="O14" s="3" t="s">
        <v>1352</v>
      </c>
      <c r="P14" s="3" t="s">
        <v>1351</v>
      </c>
      <c r="Q14" t="s">
        <v>600</v>
      </c>
      <c r="S14" s="3" t="s">
        <v>2019</v>
      </c>
      <c r="T14" s="3" t="s">
        <v>2020</v>
      </c>
      <c r="U14" s="3" t="s">
        <v>1352</v>
      </c>
      <c r="V14" s="3" t="s">
        <v>1351</v>
      </c>
      <c r="W14" s="3" t="s">
        <v>605</v>
      </c>
      <c r="Y14" s="3" t="s">
        <v>2019</v>
      </c>
      <c r="Z14" s="3" t="s">
        <v>2020</v>
      </c>
      <c r="AA14" s="3" t="s">
        <v>2617</v>
      </c>
      <c r="AB14" s="3" t="s">
        <v>2618</v>
      </c>
      <c r="AC14" t="s">
        <v>600</v>
      </c>
    </row>
    <row r="15" spans="1:59" ht="15.6" x14ac:dyDescent="0.3">
      <c r="A15" s="2" t="s">
        <v>2174</v>
      </c>
      <c r="B15" s="2" t="s">
        <v>2646</v>
      </c>
      <c r="C15" s="2" t="s">
        <v>595</v>
      </c>
      <c r="D15" s="2">
        <v>11</v>
      </c>
      <c r="E15" s="2" t="s">
        <v>596</v>
      </c>
      <c r="G15" s="7" t="s">
        <v>2019</v>
      </c>
      <c r="H15" s="7" t="s">
        <v>2020</v>
      </c>
      <c r="I15" s="7" t="s">
        <v>2224</v>
      </c>
      <c r="J15" s="7" t="s">
        <v>1421</v>
      </c>
      <c r="K15" t="s">
        <v>600</v>
      </c>
    </row>
    <row r="16" spans="1:59" ht="15.6" x14ac:dyDescent="0.3">
      <c r="A16" s="2" t="s">
        <v>1624</v>
      </c>
      <c r="B16" s="2" t="s">
        <v>2647</v>
      </c>
      <c r="C16" s="2" t="s">
        <v>595</v>
      </c>
      <c r="D16" s="2">
        <v>11</v>
      </c>
      <c r="E16" s="2" t="s">
        <v>596</v>
      </c>
      <c r="G16" s="7" t="s">
        <v>1116</v>
      </c>
      <c r="H16" s="7" t="s">
        <v>1117</v>
      </c>
      <c r="I16" s="7" t="s">
        <v>1999</v>
      </c>
      <c r="J16" s="7" t="s">
        <v>2000</v>
      </c>
      <c r="K16" t="s">
        <v>600</v>
      </c>
      <c r="M16" s="3" t="s">
        <v>1116</v>
      </c>
      <c r="N16" s="3" t="s">
        <v>1117</v>
      </c>
      <c r="O16" s="3" t="s">
        <v>2017</v>
      </c>
      <c r="P16" s="3" t="s">
        <v>2018</v>
      </c>
      <c r="Q16" s="3" t="s">
        <v>605</v>
      </c>
      <c r="S16" s="3" t="s">
        <v>2019</v>
      </c>
      <c r="T16" s="3" t="s">
        <v>2020</v>
      </c>
      <c r="U16" s="3" t="s">
        <v>2017</v>
      </c>
      <c r="V16" s="3" t="s">
        <v>1625</v>
      </c>
      <c r="W16" s="3" t="s">
        <v>605</v>
      </c>
      <c r="Y16" s="3" t="s">
        <v>2019</v>
      </c>
      <c r="Z16" s="3" t="s">
        <v>2020</v>
      </c>
      <c r="AA16" s="3" t="s">
        <v>2626</v>
      </c>
      <c r="AB16" s="3" t="s">
        <v>2627</v>
      </c>
      <c r="AC16" s="3" t="s">
        <v>605</v>
      </c>
      <c r="AE16" s="3" t="s">
        <v>2019</v>
      </c>
      <c r="AF16" s="3" t="s">
        <v>2020</v>
      </c>
      <c r="AG16" s="3" t="s">
        <v>2628</v>
      </c>
      <c r="AH16" s="3" t="s">
        <v>2357</v>
      </c>
      <c r="AI16" s="3" t="s">
        <v>605</v>
      </c>
      <c r="AK16" s="3" t="s">
        <v>2019</v>
      </c>
      <c r="AL16" s="3" t="s">
        <v>2020</v>
      </c>
      <c r="AM16" s="3" t="s">
        <v>2629</v>
      </c>
      <c r="AN16" s="3" t="s">
        <v>2630</v>
      </c>
      <c r="AO16" s="3" t="s">
        <v>605</v>
      </c>
      <c r="AQ16" s="3" t="s">
        <v>2019</v>
      </c>
      <c r="AR16" s="3" t="s">
        <v>2020</v>
      </c>
      <c r="AS16" s="3" t="s">
        <v>2631</v>
      </c>
      <c r="AT16" s="3" t="s">
        <v>2632</v>
      </c>
      <c r="AU16" s="3" t="s">
        <v>605</v>
      </c>
      <c r="AW16" s="3" t="s">
        <v>2019</v>
      </c>
      <c r="AX16" s="3" t="s">
        <v>2020</v>
      </c>
      <c r="AY16" s="3" t="s">
        <v>2633</v>
      </c>
      <c r="AZ16" s="3" t="s">
        <v>2634</v>
      </c>
      <c r="BA16" s="3" t="s">
        <v>605</v>
      </c>
      <c r="BC16" s="3" t="s">
        <v>2019</v>
      </c>
      <c r="BD16" s="3" t="s">
        <v>2020</v>
      </c>
      <c r="BE16" s="3" t="s">
        <v>2635</v>
      </c>
      <c r="BF16" s="3" t="s">
        <v>2636</v>
      </c>
      <c r="BG16" s="3" t="s">
        <v>605</v>
      </c>
    </row>
    <row r="17" spans="1:59" ht="15.6" x14ac:dyDescent="0.3">
      <c r="A17" s="2" t="s">
        <v>672</v>
      </c>
      <c r="B17" s="2" t="s">
        <v>2648</v>
      </c>
      <c r="C17" s="2" t="s">
        <v>595</v>
      </c>
      <c r="D17" s="2">
        <v>8</v>
      </c>
      <c r="E17" s="2" t="s">
        <v>596</v>
      </c>
      <c r="G17" s="7" t="s">
        <v>2019</v>
      </c>
      <c r="H17" s="7" t="s">
        <v>2020</v>
      </c>
      <c r="I17" s="7" t="s">
        <v>680</v>
      </c>
      <c r="J17" s="7" t="s">
        <v>673</v>
      </c>
      <c r="K17" s="7" t="s">
        <v>605</v>
      </c>
    </row>
    <row r="18" spans="1:59" ht="15.6" x14ac:dyDescent="0.3">
      <c r="A18" s="2" t="s">
        <v>715</v>
      </c>
      <c r="B18" s="2" t="s">
        <v>2649</v>
      </c>
      <c r="C18" s="2" t="s">
        <v>595</v>
      </c>
      <c r="D18" s="2">
        <v>8</v>
      </c>
      <c r="E18" s="2" t="s">
        <v>596</v>
      </c>
      <c r="G18" s="7" t="s">
        <v>2019</v>
      </c>
      <c r="H18" s="7" t="s">
        <v>2020</v>
      </c>
      <c r="I18" s="7" t="s">
        <v>717</v>
      </c>
      <c r="J18" s="7" t="s">
        <v>716</v>
      </c>
      <c r="K18" t="s">
        <v>600</v>
      </c>
    </row>
    <row r="19" spans="1:59" ht="15.6" x14ac:dyDescent="0.3">
      <c r="A19" s="2" t="s">
        <v>718</v>
      </c>
      <c r="B19" s="2" t="s">
        <v>2650</v>
      </c>
      <c r="C19" s="2" t="s">
        <v>595</v>
      </c>
      <c r="D19" s="2">
        <v>8</v>
      </c>
      <c r="E19" s="2" t="s">
        <v>596</v>
      </c>
      <c r="G19" s="7" t="s">
        <v>2019</v>
      </c>
      <c r="H19" s="7" t="s">
        <v>2020</v>
      </c>
      <c r="I19" s="7" t="s">
        <v>2651</v>
      </c>
      <c r="J19" s="7" t="s">
        <v>2652</v>
      </c>
      <c r="K19" t="s">
        <v>600</v>
      </c>
      <c r="M19" s="3" t="s">
        <v>2019</v>
      </c>
      <c r="N19" s="3" t="s">
        <v>2020</v>
      </c>
      <c r="O19" s="3" t="s">
        <v>720</v>
      </c>
      <c r="P19" s="3" t="s">
        <v>719</v>
      </c>
      <c r="Q19" t="s">
        <v>600</v>
      </c>
    </row>
    <row r="20" spans="1:59" ht="15.6" x14ac:dyDescent="0.3">
      <c r="A20" s="2" t="s">
        <v>2653</v>
      </c>
      <c r="B20" s="2" t="s">
        <v>2654</v>
      </c>
      <c r="C20" s="2" t="s">
        <v>631</v>
      </c>
      <c r="D20" s="2">
        <v>1</v>
      </c>
      <c r="E20" s="2" t="s">
        <v>596</v>
      </c>
      <c r="G20" s="7" t="s">
        <v>1116</v>
      </c>
      <c r="H20" s="7" t="s">
        <v>1117</v>
      </c>
      <c r="I20" s="7" t="s">
        <v>2042</v>
      </c>
      <c r="J20" s="7" t="s">
        <v>2043</v>
      </c>
      <c r="K20" t="s">
        <v>600</v>
      </c>
      <c r="M20" s="3" t="s">
        <v>2019</v>
      </c>
      <c r="N20" s="3" t="s">
        <v>2020</v>
      </c>
      <c r="O20" s="3" t="s">
        <v>2017</v>
      </c>
      <c r="P20" s="3" t="s">
        <v>1625</v>
      </c>
      <c r="Q20" s="3" t="s">
        <v>605</v>
      </c>
      <c r="S20" s="3" t="s">
        <v>2019</v>
      </c>
      <c r="T20" s="3" t="s">
        <v>2020</v>
      </c>
      <c r="U20" s="3" t="s">
        <v>2021</v>
      </c>
      <c r="V20" s="3" t="s">
        <v>2022</v>
      </c>
      <c r="W20" s="3" t="s">
        <v>605</v>
      </c>
    </row>
    <row r="21" spans="1:59" ht="15.6" x14ac:dyDescent="0.3">
      <c r="A21" s="2" t="s">
        <v>1666</v>
      </c>
      <c r="B21" s="2" t="s">
        <v>2655</v>
      </c>
      <c r="C21" s="2" t="s">
        <v>631</v>
      </c>
      <c r="D21" s="2">
        <v>1</v>
      </c>
      <c r="E21" s="2" t="s">
        <v>596</v>
      </c>
      <c r="G21" s="7" t="s">
        <v>2019</v>
      </c>
      <c r="H21" s="7" t="s">
        <v>2020</v>
      </c>
      <c r="I21" s="7" t="s">
        <v>2656</v>
      </c>
      <c r="J21" s="7" t="s">
        <v>1667</v>
      </c>
      <c r="K21" t="s">
        <v>600</v>
      </c>
      <c r="M21" s="3" t="s">
        <v>2019</v>
      </c>
      <c r="N21" s="3" t="s">
        <v>2020</v>
      </c>
      <c r="O21" s="3" t="s">
        <v>2017</v>
      </c>
      <c r="P21" s="3" t="s">
        <v>1625</v>
      </c>
      <c r="Q21" s="3" t="s">
        <v>605</v>
      </c>
      <c r="S21" s="3" t="s">
        <v>2019</v>
      </c>
      <c r="T21" s="3" t="s">
        <v>2020</v>
      </c>
      <c r="U21" s="3" t="s">
        <v>2626</v>
      </c>
      <c r="V21" s="3" t="s">
        <v>2627</v>
      </c>
      <c r="W21" s="3" t="s">
        <v>605</v>
      </c>
      <c r="Y21" s="3" t="s">
        <v>2019</v>
      </c>
      <c r="Z21" s="3" t="s">
        <v>2020</v>
      </c>
      <c r="AA21" s="3" t="s">
        <v>2628</v>
      </c>
      <c r="AB21" s="3" t="s">
        <v>2357</v>
      </c>
      <c r="AC21" s="3" t="s">
        <v>605</v>
      </c>
      <c r="AE21" s="3" t="s">
        <v>2019</v>
      </c>
      <c r="AF21" s="3" t="s">
        <v>2020</v>
      </c>
      <c r="AG21" s="3" t="s">
        <v>2629</v>
      </c>
      <c r="AH21" s="3" t="s">
        <v>2630</v>
      </c>
      <c r="AI21" s="3" t="s">
        <v>605</v>
      </c>
      <c r="AK21" s="3" t="s">
        <v>2019</v>
      </c>
      <c r="AL21" s="3" t="s">
        <v>2020</v>
      </c>
      <c r="AM21" s="3" t="s">
        <v>2631</v>
      </c>
      <c r="AN21" s="3" t="s">
        <v>2632</v>
      </c>
      <c r="AO21" s="3" t="s">
        <v>605</v>
      </c>
      <c r="AQ21" s="3" t="s">
        <v>2019</v>
      </c>
      <c r="AR21" s="3" t="s">
        <v>2020</v>
      </c>
      <c r="AS21" s="3" t="s">
        <v>2633</v>
      </c>
      <c r="AT21" s="3" t="s">
        <v>2634</v>
      </c>
      <c r="AU21" s="3" t="s">
        <v>605</v>
      </c>
      <c r="AW21" s="3" t="s">
        <v>2019</v>
      </c>
      <c r="AX21" s="3" t="s">
        <v>2020</v>
      </c>
      <c r="AY21" s="3" t="s">
        <v>2635</v>
      </c>
      <c r="AZ21" s="3" t="s">
        <v>2636</v>
      </c>
      <c r="BA21" s="3" t="s">
        <v>605</v>
      </c>
      <c r="BC21" s="3" t="s">
        <v>2019</v>
      </c>
      <c r="BD21" s="3" t="s">
        <v>2020</v>
      </c>
      <c r="BE21" s="3" t="s">
        <v>2021</v>
      </c>
      <c r="BF21" s="3" t="s">
        <v>2022</v>
      </c>
      <c r="BG21" s="3" t="s">
        <v>605</v>
      </c>
    </row>
    <row r="22" spans="1:59" ht="15.6" x14ac:dyDescent="0.3">
      <c r="A22" s="2" t="s">
        <v>2657</v>
      </c>
      <c r="B22" s="2" t="s">
        <v>2658</v>
      </c>
      <c r="C22" s="2" t="s">
        <v>595</v>
      </c>
      <c r="D22" s="2">
        <v>4</v>
      </c>
      <c r="E22" s="2" t="s">
        <v>596</v>
      </c>
      <c r="G22" s="7" t="s">
        <v>2019</v>
      </c>
      <c r="H22" s="7" t="s">
        <v>2020</v>
      </c>
      <c r="I22" s="7" t="s">
        <v>2659</v>
      </c>
      <c r="J22" s="7" t="s">
        <v>2660</v>
      </c>
      <c r="K22" t="s">
        <v>600</v>
      </c>
    </row>
    <row r="23" spans="1:59" ht="15.6" x14ac:dyDescent="0.3">
      <c r="A23" s="2" t="s">
        <v>2613</v>
      </c>
      <c r="B23" s="2" t="s">
        <v>2661</v>
      </c>
      <c r="C23" s="2" t="s">
        <v>595</v>
      </c>
      <c r="D23" s="2">
        <v>4</v>
      </c>
      <c r="E23" s="2" t="s">
        <v>596</v>
      </c>
      <c r="G23" s="7" t="s">
        <v>2019</v>
      </c>
      <c r="H23" s="7" t="s">
        <v>2020</v>
      </c>
      <c r="I23" s="7" t="s">
        <v>4696</v>
      </c>
      <c r="J23" s="7" t="s">
        <v>4697</v>
      </c>
    </row>
    <row r="24" spans="1:59" ht="15.6" x14ac:dyDescent="0.3">
      <c r="A24" s="2" t="s">
        <v>2662</v>
      </c>
      <c r="B24" s="2" t="s">
        <v>2663</v>
      </c>
      <c r="C24" s="2" t="s">
        <v>595</v>
      </c>
      <c r="D24" s="2">
        <v>8</v>
      </c>
      <c r="E24" s="2" t="s">
        <v>596</v>
      </c>
      <c r="G24" s="7" t="s">
        <v>2019</v>
      </c>
      <c r="H24" s="7" t="s">
        <v>2020</v>
      </c>
      <c r="I24" s="7" t="s">
        <v>2617</v>
      </c>
      <c r="J24" s="7" t="s">
        <v>2618</v>
      </c>
      <c r="K24" t="s">
        <v>600</v>
      </c>
      <c r="M24" s="3" t="s">
        <v>2019</v>
      </c>
      <c r="N24" s="3" t="s">
        <v>2020</v>
      </c>
      <c r="O24" s="3" t="s">
        <v>2664</v>
      </c>
      <c r="P24" s="3" t="s">
        <v>2665</v>
      </c>
      <c r="Q24" t="s">
        <v>600</v>
      </c>
    </row>
    <row r="25" spans="1:59" ht="15.6" x14ac:dyDescent="0.3">
      <c r="A25" s="2" t="s">
        <v>2666</v>
      </c>
      <c r="B25" s="2" t="s">
        <v>2667</v>
      </c>
      <c r="C25" s="2" t="s">
        <v>595</v>
      </c>
      <c r="D25" s="2">
        <v>6</v>
      </c>
      <c r="E25" s="2" t="s">
        <v>596</v>
      </c>
      <c r="G25" s="7" t="s">
        <v>2019</v>
      </c>
      <c r="H25" s="7" t="s">
        <v>2020</v>
      </c>
      <c r="I25" s="7" t="s">
        <v>2617</v>
      </c>
      <c r="J25" s="7" t="s">
        <v>2618</v>
      </c>
      <c r="K25" t="s">
        <v>600</v>
      </c>
      <c r="M25" s="3" t="s">
        <v>2019</v>
      </c>
      <c r="N25" s="3" t="s">
        <v>2020</v>
      </c>
      <c r="O25" s="3" t="s">
        <v>2668</v>
      </c>
      <c r="P25" s="3" t="s">
        <v>2669</v>
      </c>
      <c r="Q25" t="s">
        <v>600</v>
      </c>
    </row>
    <row r="26" spans="1:59" ht="15.6" x14ac:dyDescent="0.3">
      <c r="A26" s="2" t="s">
        <v>2670</v>
      </c>
      <c r="B26" s="2" t="s">
        <v>2671</v>
      </c>
      <c r="C26" s="2" t="s">
        <v>595</v>
      </c>
      <c r="D26" s="2">
        <v>3</v>
      </c>
      <c r="E26" s="2" t="s">
        <v>596</v>
      </c>
      <c r="G26" s="7" t="s">
        <v>2019</v>
      </c>
      <c r="H26" s="7" t="s">
        <v>2020</v>
      </c>
      <c r="I26" s="7" t="s">
        <v>2251</v>
      </c>
      <c r="J26" s="7" t="s">
        <v>2672</v>
      </c>
      <c r="K26" t="s">
        <v>600</v>
      </c>
    </row>
    <row r="27" spans="1:59" ht="15.6" x14ac:dyDescent="0.3">
      <c r="A27" s="2" t="s">
        <v>2673</v>
      </c>
      <c r="B27" s="2" t="s">
        <v>2674</v>
      </c>
      <c r="C27" s="2" t="s">
        <v>595</v>
      </c>
      <c r="D27" s="2">
        <v>11</v>
      </c>
      <c r="E27" s="2" t="s">
        <v>596</v>
      </c>
      <c r="G27" s="7" t="s">
        <v>2019</v>
      </c>
      <c r="H27" s="7" t="s">
        <v>2020</v>
      </c>
      <c r="I27" s="7" t="s">
        <v>2021</v>
      </c>
      <c r="J27" s="7" t="s">
        <v>2022</v>
      </c>
      <c r="K27" s="7" t="s">
        <v>605</v>
      </c>
    </row>
    <row r="28" spans="1:59" ht="15.6" x14ac:dyDescent="0.3">
      <c r="A28" s="2" t="s">
        <v>2675</v>
      </c>
      <c r="B28" s="2" t="s">
        <v>2676</v>
      </c>
      <c r="C28" s="2" t="s">
        <v>595</v>
      </c>
      <c r="D28" s="2">
        <v>7</v>
      </c>
      <c r="E28" s="2" t="s">
        <v>596</v>
      </c>
      <c r="G28" s="7" t="s">
        <v>2019</v>
      </c>
      <c r="H28" s="7" t="s">
        <v>2020</v>
      </c>
      <c r="I28" s="7" t="s">
        <v>2021</v>
      </c>
      <c r="J28" s="7" t="s">
        <v>2022</v>
      </c>
      <c r="K28" s="7" t="s">
        <v>605</v>
      </c>
    </row>
    <row r="29" spans="1:59" ht="15.6" x14ac:dyDescent="0.3">
      <c r="A29" s="2" t="s">
        <v>2677</v>
      </c>
      <c r="B29" s="2" t="s">
        <v>2678</v>
      </c>
      <c r="C29" s="2" t="s">
        <v>595</v>
      </c>
      <c r="D29" s="2">
        <v>7</v>
      </c>
      <c r="E29" s="2" t="s">
        <v>596</v>
      </c>
      <c r="G29" s="7" t="s">
        <v>2019</v>
      </c>
      <c r="H29" s="7" t="s">
        <v>2020</v>
      </c>
      <c r="I29" s="7" t="s">
        <v>2349</v>
      </c>
      <c r="J29" s="7" t="s">
        <v>2679</v>
      </c>
      <c r="K29" t="s">
        <v>600</v>
      </c>
    </row>
    <row r="30" spans="1:59" ht="15.6" x14ac:dyDescent="0.3">
      <c r="A30" s="2" t="s">
        <v>2680</v>
      </c>
      <c r="B30" s="2" t="s">
        <v>2681</v>
      </c>
      <c r="C30" s="2" t="s">
        <v>595</v>
      </c>
      <c r="D30" s="2">
        <v>7</v>
      </c>
      <c r="E30" s="2" t="s">
        <v>596</v>
      </c>
      <c r="G30" s="7" t="s">
        <v>2019</v>
      </c>
      <c r="H30" s="7" t="s">
        <v>2020</v>
      </c>
      <c r="I30" s="7" t="s">
        <v>2352</v>
      </c>
      <c r="J30" s="7" t="s">
        <v>2682</v>
      </c>
      <c r="K30" t="s">
        <v>600</v>
      </c>
    </row>
    <row r="31" spans="1:59" ht="15.6" x14ac:dyDescent="0.3">
      <c r="A31" s="2" t="s">
        <v>2683</v>
      </c>
      <c r="B31" s="2" t="s">
        <v>1105</v>
      </c>
      <c r="C31" s="2" t="s">
        <v>595</v>
      </c>
      <c r="D31" s="2">
        <v>7</v>
      </c>
      <c r="E31" s="2" t="s">
        <v>596</v>
      </c>
      <c r="G31" s="7" t="s">
        <v>2019</v>
      </c>
      <c r="H31" s="7" t="s">
        <v>2020</v>
      </c>
      <c r="I31" s="7" t="s">
        <v>2684</v>
      </c>
      <c r="J31" s="7" t="s">
        <v>2685</v>
      </c>
      <c r="K31" t="s">
        <v>600</v>
      </c>
    </row>
    <row r="32" spans="1:59" ht="15.6" x14ac:dyDescent="0.3">
      <c r="A32" s="2" t="s">
        <v>2686</v>
      </c>
      <c r="B32" s="2" t="s">
        <v>2687</v>
      </c>
      <c r="C32" s="2" t="s">
        <v>595</v>
      </c>
      <c r="D32" s="2">
        <v>7</v>
      </c>
      <c r="E32" s="2" t="s">
        <v>596</v>
      </c>
    </row>
    <row r="33" spans="1:11" ht="15.6" x14ac:dyDescent="0.3">
      <c r="A33" s="2" t="s">
        <v>2688</v>
      </c>
      <c r="B33" s="2" t="s">
        <v>2689</v>
      </c>
      <c r="C33" s="2" t="s">
        <v>595</v>
      </c>
      <c r="D33" s="2">
        <v>11</v>
      </c>
      <c r="E33" s="2" t="s">
        <v>596</v>
      </c>
    </row>
    <row r="34" spans="1:11" ht="15.6" x14ac:dyDescent="0.3">
      <c r="A34" s="2" t="s">
        <v>2690</v>
      </c>
      <c r="B34" s="2" t="s">
        <v>2691</v>
      </c>
      <c r="C34" s="2" t="s">
        <v>595</v>
      </c>
      <c r="D34" s="2">
        <v>11</v>
      </c>
      <c r="E34" s="2" t="s">
        <v>596</v>
      </c>
    </row>
    <row r="35" spans="1:11" ht="15.6" x14ac:dyDescent="0.3">
      <c r="A35" s="2" t="s">
        <v>2692</v>
      </c>
      <c r="B35" s="2" t="s">
        <v>2693</v>
      </c>
      <c r="C35" s="2" t="s">
        <v>595</v>
      </c>
      <c r="D35" s="2">
        <v>11</v>
      </c>
      <c r="E35" s="2" t="s">
        <v>596</v>
      </c>
    </row>
    <row r="36" spans="1:11" ht="15.6" x14ac:dyDescent="0.3">
      <c r="A36" s="2" t="s">
        <v>2694</v>
      </c>
      <c r="B36" s="2" t="s">
        <v>2695</v>
      </c>
      <c r="C36" s="2" t="s">
        <v>595</v>
      </c>
      <c r="D36" s="2">
        <v>3</v>
      </c>
      <c r="E36" s="2" t="s">
        <v>596</v>
      </c>
    </row>
    <row r="37" spans="1:11" ht="15.6" x14ac:dyDescent="0.3">
      <c r="A37" s="2" t="s">
        <v>1534</v>
      </c>
      <c r="B37" s="2" t="s">
        <v>2696</v>
      </c>
      <c r="C37" s="2" t="s">
        <v>595</v>
      </c>
      <c r="D37" s="2">
        <v>9</v>
      </c>
      <c r="E37" s="2" t="s">
        <v>596</v>
      </c>
    </row>
    <row r="38" spans="1:11" ht="15.6" x14ac:dyDescent="0.3">
      <c r="A38" s="2" t="s">
        <v>1536</v>
      </c>
      <c r="B38" s="2" t="s">
        <v>2697</v>
      </c>
      <c r="C38" s="2" t="s">
        <v>595</v>
      </c>
      <c r="D38" s="2">
        <v>7</v>
      </c>
      <c r="E38" s="2" t="s">
        <v>596</v>
      </c>
    </row>
    <row r="39" spans="1:11" ht="15.6" x14ac:dyDescent="0.3">
      <c r="A39" s="2" t="s">
        <v>1626</v>
      </c>
      <c r="B39" s="2" t="s">
        <v>2698</v>
      </c>
      <c r="C39" s="2" t="s">
        <v>595</v>
      </c>
      <c r="D39" s="2">
        <v>6</v>
      </c>
      <c r="E39" s="2" t="s">
        <v>596</v>
      </c>
    </row>
    <row r="40" spans="1:11" ht="15.6" x14ac:dyDescent="0.3">
      <c r="A40" s="2" t="s">
        <v>2699</v>
      </c>
      <c r="B40" s="2" t="s">
        <v>2700</v>
      </c>
      <c r="C40" s="2" t="s">
        <v>595</v>
      </c>
      <c r="D40" s="2">
        <v>3</v>
      </c>
      <c r="E40" s="2" t="s">
        <v>596</v>
      </c>
    </row>
    <row r="41" spans="1:11" ht="15.6" x14ac:dyDescent="0.3">
      <c r="A41" s="2" t="s">
        <v>724</v>
      </c>
      <c r="B41" s="2" t="s">
        <v>2701</v>
      </c>
      <c r="C41" s="2" t="s">
        <v>595</v>
      </c>
      <c r="D41" s="2">
        <v>2</v>
      </c>
      <c r="E41" s="2" t="s">
        <v>596</v>
      </c>
      <c r="G41" s="7" t="s">
        <v>2019</v>
      </c>
      <c r="H41" s="7" t="s">
        <v>2020</v>
      </c>
      <c r="I41" s="7" t="s">
        <v>4698</v>
      </c>
      <c r="J41" s="7" t="s">
        <v>4699</v>
      </c>
    </row>
    <row r="42" spans="1:11" ht="15.6" x14ac:dyDescent="0.3">
      <c r="A42" s="2" t="s">
        <v>2040</v>
      </c>
      <c r="B42" s="2" t="s">
        <v>2702</v>
      </c>
      <c r="C42" s="2" t="s">
        <v>595</v>
      </c>
      <c r="D42" s="2">
        <v>11</v>
      </c>
      <c r="E42" s="2" t="s">
        <v>596</v>
      </c>
      <c r="G42" s="7" t="s">
        <v>2019</v>
      </c>
      <c r="H42" s="7" t="s">
        <v>2020</v>
      </c>
      <c r="I42" s="7" t="s">
        <v>2021</v>
      </c>
      <c r="J42" s="7" t="s">
        <v>2022</v>
      </c>
      <c r="K42" s="7" t="s">
        <v>605</v>
      </c>
    </row>
    <row r="43" spans="1:11" ht="15.6" x14ac:dyDescent="0.3">
      <c r="A43" s="2" t="s">
        <v>2703</v>
      </c>
      <c r="B43" s="2" t="s">
        <v>2704</v>
      </c>
      <c r="C43" s="2" t="s">
        <v>595</v>
      </c>
      <c r="D43" s="2">
        <v>8</v>
      </c>
      <c r="E43" s="2" t="s">
        <v>596</v>
      </c>
      <c r="G43" s="7" t="s">
        <v>2019</v>
      </c>
      <c r="H43" s="7" t="s">
        <v>2020</v>
      </c>
      <c r="I43" s="7" t="s">
        <v>2705</v>
      </c>
      <c r="J43" s="7" t="s">
        <v>2706</v>
      </c>
      <c r="K43" t="s">
        <v>600</v>
      </c>
    </row>
    <row r="44" spans="1:11" ht="15.6" x14ac:dyDescent="0.3">
      <c r="A44" s="2" t="s">
        <v>2707</v>
      </c>
      <c r="B44" s="2" t="s">
        <v>2708</v>
      </c>
      <c r="C44" s="2" t="s">
        <v>595</v>
      </c>
      <c r="D44" s="2">
        <v>7</v>
      </c>
      <c r="E44" s="2" t="s">
        <v>596</v>
      </c>
      <c r="G44" s="7" t="s">
        <v>2019</v>
      </c>
      <c r="H44" s="7" t="s">
        <v>2020</v>
      </c>
      <c r="I44" s="7" t="s">
        <v>2705</v>
      </c>
      <c r="J44" s="7" t="s">
        <v>2706</v>
      </c>
      <c r="K44" t="s">
        <v>600</v>
      </c>
    </row>
    <row r="45" spans="1:11" ht="15.6" x14ac:dyDescent="0.3">
      <c r="A45" s="2" t="s">
        <v>2709</v>
      </c>
      <c r="B45" s="2" t="s">
        <v>2710</v>
      </c>
      <c r="C45" s="2" t="s">
        <v>595</v>
      </c>
      <c r="D45" s="2">
        <v>1</v>
      </c>
      <c r="E45" s="2" t="s">
        <v>596</v>
      </c>
    </row>
    <row r="46" spans="1:11" ht="15.6" x14ac:dyDescent="0.3">
      <c r="A46" s="2" t="s">
        <v>609</v>
      </c>
      <c r="B46" s="2" t="s">
        <v>2711</v>
      </c>
      <c r="C46" s="2" t="s">
        <v>595</v>
      </c>
      <c r="D46" s="2">
        <v>4</v>
      </c>
      <c r="E46" s="2" t="s">
        <v>596</v>
      </c>
    </row>
    <row r="47" spans="1:11" ht="15.6" x14ac:dyDescent="0.3">
      <c r="A47" s="2" t="s">
        <v>2712</v>
      </c>
      <c r="B47" s="2" t="s">
        <v>2713</v>
      </c>
      <c r="C47" s="2" t="s">
        <v>631</v>
      </c>
      <c r="D47" s="2">
        <v>1</v>
      </c>
      <c r="E47" s="2" t="s">
        <v>596</v>
      </c>
    </row>
    <row r="48" spans="1:11" ht="15.6" x14ac:dyDescent="0.3">
      <c r="A48" s="2" t="s">
        <v>1613</v>
      </c>
      <c r="B48" s="2" t="s">
        <v>2714</v>
      </c>
      <c r="C48" s="2" t="s">
        <v>631</v>
      </c>
      <c r="D48" s="2">
        <v>7</v>
      </c>
      <c r="E48" s="2" t="s">
        <v>596</v>
      </c>
    </row>
    <row r="49" spans="1:5" ht="15.6" x14ac:dyDescent="0.3">
      <c r="A49" s="2" t="s">
        <v>1618</v>
      </c>
      <c r="B49" s="2" t="s">
        <v>2715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649</v>
      </c>
      <c r="B50" s="2" t="s">
        <v>1422</v>
      </c>
      <c r="C50" s="2" t="s">
        <v>595</v>
      </c>
      <c r="D50" s="2">
        <v>7</v>
      </c>
      <c r="E50" s="2" t="s">
        <v>596</v>
      </c>
    </row>
  </sheetData>
  <phoneticPr fontId="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24"/>
  <sheetViews>
    <sheetView workbookViewId="0"/>
  </sheetViews>
  <sheetFormatPr defaultRowHeight="15" x14ac:dyDescent="0.3"/>
  <cols>
    <col min="1" max="1" width="21.25" bestFit="1" customWidth="1" collapsed="1"/>
    <col min="2" max="2" width="30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6.25" bestFit="1" customWidth="1" collapsed="1"/>
    <col min="8" max="8" width="33.75" bestFit="1" customWidth="1" collapsed="1"/>
    <col min="9" max="9" width="25.875" bestFit="1" customWidth="1" collapsed="1"/>
    <col min="10" max="10" width="18.875" bestFit="1" customWidth="1" collapsed="1"/>
  </cols>
  <sheetData>
    <row r="1" spans="1:11" ht="21.6" x14ac:dyDescent="0.3">
      <c r="A1" s="4" t="s">
        <v>141</v>
      </c>
      <c r="B1" s="4" t="s">
        <v>142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2716</v>
      </c>
      <c r="C2" s="2" t="s">
        <v>595</v>
      </c>
      <c r="D2" s="2">
        <v>6</v>
      </c>
      <c r="E2" s="2" t="s">
        <v>596</v>
      </c>
      <c r="G2" s="3" t="s">
        <v>2717</v>
      </c>
      <c r="H2" s="3" t="s">
        <v>2718</v>
      </c>
      <c r="I2" s="3" t="s">
        <v>2314</v>
      </c>
      <c r="J2" s="3" t="s">
        <v>2315</v>
      </c>
      <c r="K2" t="s">
        <v>600</v>
      </c>
    </row>
    <row r="3" spans="1:11" ht="15.6" x14ac:dyDescent="0.3">
      <c r="A3" s="2" t="s">
        <v>692</v>
      </c>
      <c r="B3" s="2" t="s">
        <v>2719</v>
      </c>
      <c r="C3" s="2" t="s">
        <v>595</v>
      </c>
      <c r="D3" s="2">
        <v>3</v>
      </c>
      <c r="E3" s="2" t="s">
        <v>596</v>
      </c>
      <c r="G3" s="3" t="s">
        <v>2717</v>
      </c>
      <c r="H3" s="3" t="s">
        <v>2718</v>
      </c>
      <c r="I3" s="3" t="s">
        <v>694</v>
      </c>
      <c r="J3" s="3" t="s">
        <v>2319</v>
      </c>
      <c r="K3" t="s">
        <v>600</v>
      </c>
    </row>
    <row r="4" spans="1:11" ht="15.6" x14ac:dyDescent="0.3">
      <c r="A4" s="2" t="s">
        <v>593</v>
      </c>
      <c r="B4" s="2" t="s">
        <v>2720</v>
      </c>
      <c r="C4" s="2" t="s">
        <v>595</v>
      </c>
      <c r="D4" s="2">
        <v>7</v>
      </c>
      <c r="E4" s="2" t="s">
        <v>596</v>
      </c>
      <c r="G4" s="3" t="s">
        <v>2717</v>
      </c>
      <c r="H4" s="3" t="s">
        <v>2718</v>
      </c>
      <c r="I4" s="3" t="s">
        <v>599</v>
      </c>
      <c r="J4" s="3" t="s">
        <v>594</v>
      </c>
      <c r="K4" t="s">
        <v>600</v>
      </c>
    </row>
    <row r="5" spans="1:11" ht="15.6" x14ac:dyDescent="0.3">
      <c r="A5" s="2" t="s">
        <v>847</v>
      </c>
      <c r="B5" s="2" t="s">
        <v>2721</v>
      </c>
      <c r="C5" s="2" t="s">
        <v>631</v>
      </c>
      <c r="D5" s="2">
        <v>10</v>
      </c>
      <c r="E5" s="2" t="s">
        <v>596</v>
      </c>
    </row>
    <row r="6" spans="1:11" ht="15.6" x14ac:dyDescent="0.3">
      <c r="A6" s="2" t="s">
        <v>1239</v>
      </c>
      <c r="B6" s="2" t="s">
        <v>2722</v>
      </c>
      <c r="C6" s="2" t="s">
        <v>595</v>
      </c>
      <c r="D6" s="2">
        <v>1</v>
      </c>
      <c r="E6" s="2" t="s">
        <v>596</v>
      </c>
      <c r="G6" s="3" t="s">
        <v>2717</v>
      </c>
      <c r="H6" s="3" t="s">
        <v>2718</v>
      </c>
      <c r="I6" s="3" t="s">
        <v>1241</v>
      </c>
      <c r="J6" s="3" t="s">
        <v>1240</v>
      </c>
      <c r="K6" t="s">
        <v>600</v>
      </c>
    </row>
    <row r="7" spans="1:11" ht="15.6" x14ac:dyDescent="0.3">
      <c r="A7" s="2" t="s">
        <v>2172</v>
      </c>
      <c r="B7" s="2" t="s">
        <v>2723</v>
      </c>
      <c r="C7" s="2" t="s">
        <v>595</v>
      </c>
      <c r="D7" s="2">
        <v>11</v>
      </c>
      <c r="E7" s="2" t="s">
        <v>596</v>
      </c>
      <c r="G7" s="3" t="s">
        <v>2717</v>
      </c>
      <c r="H7" s="3" t="s">
        <v>2718</v>
      </c>
      <c r="I7" s="3" t="s">
        <v>1612</v>
      </c>
      <c r="J7" s="3" t="s">
        <v>2173</v>
      </c>
      <c r="K7" t="s">
        <v>600</v>
      </c>
    </row>
    <row r="8" spans="1:11" ht="15.6" x14ac:dyDescent="0.3">
      <c r="A8" s="2" t="s">
        <v>2174</v>
      </c>
      <c r="B8" s="2" t="s">
        <v>2724</v>
      </c>
      <c r="C8" s="2" t="s">
        <v>595</v>
      </c>
      <c r="D8" s="2">
        <v>11</v>
      </c>
      <c r="E8" s="2" t="s">
        <v>596</v>
      </c>
      <c r="G8" s="3" t="s">
        <v>2717</v>
      </c>
      <c r="H8" s="3" t="s">
        <v>2718</v>
      </c>
      <c r="I8" s="3" t="s">
        <v>2224</v>
      </c>
      <c r="J8" s="3" t="s">
        <v>1421</v>
      </c>
      <c r="K8" t="s">
        <v>600</v>
      </c>
    </row>
    <row r="9" spans="1:11" ht="15.6" x14ac:dyDescent="0.3">
      <c r="A9" s="2" t="s">
        <v>2169</v>
      </c>
      <c r="B9" s="2" t="s">
        <v>2725</v>
      </c>
      <c r="C9" s="2" t="s">
        <v>595</v>
      </c>
      <c r="D9" s="2">
        <v>8</v>
      </c>
      <c r="E9" s="2" t="s">
        <v>596</v>
      </c>
      <c r="G9" s="3" t="s">
        <v>2717</v>
      </c>
      <c r="H9" s="3" t="s">
        <v>2718</v>
      </c>
      <c r="I9" s="3" t="s">
        <v>2222</v>
      </c>
      <c r="J9" s="3" t="s">
        <v>2223</v>
      </c>
      <c r="K9" t="s">
        <v>600</v>
      </c>
    </row>
    <row r="10" spans="1:11" ht="15.6" x14ac:dyDescent="0.3">
      <c r="A10" s="2" t="s">
        <v>2171</v>
      </c>
      <c r="B10" s="2" t="s">
        <v>2726</v>
      </c>
      <c r="C10" s="2" t="s">
        <v>595</v>
      </c>
      <c r="D10" s="2">
        <v>8</v>
      </c>
      <c r="E10" s="2" t="s">
        <v>596</v>
      </c>
      <c r="G10" s="3" t="s">
        <v>2717</v>
      </c>
      <c r="H10" s="3" t="s">
        <v>2718</v>
      </c>
      <c r="I10" s="3" t="s">
        <v>1187</v>
      </c>
      <c r="J10" s="3" t="s">
        <v>1188</v>
      </c>
      <c r="K10" t="s">
        <v>600</v>
      </c>
    </row>
    <row r="11" spans="1:11" ht="15.6" x14ac:dyDescent="0.3">
      <c r="A11" s="2" t="s">
        <v>1624</v>
      </c>
      <c r="B11" s="2" t="s">
        <v>2727</v>
      </c>
      <c r="C11" s="2" t="s">
        <v>595</v>
      </c>
      <c r="D11" s="2">
        <v>11</v>
      </c>
      <c r="E11" s="2" t="s">
        <v>596</v>
      </c>
      <c r="G11" s="3" t="s">
        <v>2717</v>
      </c>
      <c r="H11" s="3" t="s">
        <v>2718</v>
      </c>
      <c r="I11" s="3" t="s">
        <v>2728</v>
      </c>
      <c r="J11" s="3" t="s">
        <v>2729</v>
      </c>
      <c r="K11" t="s">
        <v>600</v>
      </c>
    </row>
    <row r="12" spans="1:11" ht="15.6" x14ac:dyDescent="0.3">
      <c r="A12" s="2" t="s">
        <v>2730</v>
      </c>
      <c r="B12" s="2" t="s">
        <v>2731</v>
      </c>
      <c r="C12" s="2" t="s">
        <v>595</v>
      </c>
      <c r="D12" s="2">
        <v>1</v>
      </c>
      <c r="E12" s="2" t="s">
        <v>596</v>
      </c>
      <c r="G12" s="3" t="s">
        <v>2717</v>
      </c>
      <c r="H12" s="3" t="s">
        <v>2718</v>
      </c>
      <c r="I12" s="3" t="s">
        <v>1191</v>
      </c>
      <c r="J12" s="3" t="s">
        <v>1192</v>
      </c>
      <c r="K12" t="s">
        <v>600</v>
      </c>
    </row>
    <row r="13" spans="1:11" ht="15.6" x14ac:dyDescent="0.3">
      <c r="A13" s="2" t="s">
        <v>2732</v>
      </c>
      <c r="B13" s="2" t="s">
        <v>2733</v>
      </c>
      <c r="C13" s="2" t="s">
        <v>595</v>
      </c>
      <c r="D13" s="2">
        <v>1</v>
      </c>
      <c r="E13" s="2" t="s">
        <v>596</v>
      </c>
    </row>
    <row r="14" spans="1:11" ht="15.6" x14ac:dyDescent="0.3">
      <c r="A14" s="2" t="s">
        <v>2734</v>
      </c>
      <c r="B14" s="2" t="s">
        <v>2735</v>
      </c>
      <c r="C14" s="2" t="s">
        <v>595</v>
      </c>
      <c r="D14" s="2">
        <v>1</v>
      </c>
      <c r="E14" s="2" t="s">
        <v>596</v>
      </c>
    </row>
    <row r="15" spans="1:11" ht="15.6" x14ac:dyDescent="0.3">
      <c r="A15" s="2" t="s">
        <v>2736</v>
      </c>
      <c r="B15" s="2" t="s">
        <v>2737</v>
      </c>
      <c r="C15" s="2" t="s">
        <v>595</v>
      </c>
      <c r="D15" s="2">
        <v>1</v>
      </c>
      <c r="E15" s="2" t="s">
        <v>596</v>
      </c>
    </row>
    <row r="16" spans="1:11" ht="15.6" x14ac:dyDescent="0.3">
      <c r="A16" s="2" t="s">
        <v>2738</v>
      </c>
      <c r="B16" s="2" t="s">
        <v>2739</v>
      </c>
      <c r="C16" s="2" t="s">
        <v>595</v>
      </c>
      <c r="D16" s="2">
        <v>1</v>
      </c>
      <c r="E16" s="2" t="s">
        <v>596</v>
      </c>
    </row>
    <row r="17" spans="1:11" ht="15.6" x14ac:dyDescent="0.3">
      <c r="A17" s="2" t="s">
        <v>2740</v>
      </c>
      <c r="B17" s="2" t="s">
        <v>2741</v>
      </c>
      <c r="C17" s="2" t="s">
        <v>595</v>
      </c>
      <c r="D17" s="2">
        <v>1</v>
      </c>
      <c r="E17" s="2" t="s">
        <v>596</v>
      </c>
    </row>
    <row r="18" spans="1:11" ht="15.6" x14ac:dyDescent="0.3">
      <c r="A18" s="2" t="s">
        <v>2742</v>
      </c>
      <c r="B18" s="2" t="s">
        <v>2743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2744</v>
      </c>
      <c r="B19" s="2" t="s">
        <v>2745</v>
      </c>
      <c r="C19" s="2" t="s">
        <v>595</v>
      </c>
      <c r="D19" s="2">
        <v>1</v>
      </c>
      <c r="E19" s="2" t="s">
        <v>596</v>
      </c>
    </row>
    <row r="20" spans="1:11" ht="15.6" x14ac:dyDescent="0.3">
      <c r="A20" s="2" t="s">
        <v>2746</v>
      </c>
      <c r="B20" s="2" t="s">
        <v>2747</v>
      </c>
      <c r="C20" s="2" t="s">
        <v>595</v>
      </c>
      <c r="D20" s="2">
        <v>1</v>
      </c>
      <c r="E20" s="2" t="s">
        <v>596</v>
      </c>
    </row>
    <row r="21" spans="1:11" ht="15.6" x14ac:dyDescent="0.3">
      <c r="A21" s="2" t="s">
        <v>2748</v>
      </c>
      <c r="B21" s="2" t="s">
        <v>2749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606</v>
      </c>
      <c r="B22" s="2" t="s">
        <v>2750</v>
      </c>
      <c r="C22" s="2" t="s">
        <v>595</v>
      </c>
      <c r="D22" s="2">
        <v>3</v>
      </c>
      <c r="E22" s="2" t="s">
        <v>596</v>
      </c>
      <c r="G22" s="3" t="s">
        <v>2717</v>
      </c>
      <c r="H22" s="3" t="s">
        <v>2718</v>
      </c>
      <c r="I22" s="3" t="s">
        <v>608</v>
      </c>
      <c r="J22" s="3" t="s">
        <v>1131</v>
      </c>
      <c r="K22" t="s">
        <v>600</v>
      </c>
    </row>
    <row r="23" spans="1:11" ht="15.6" x14ac:dyDescent="0.3">
      <c r="A23" s="2" t="s">
        <v>1931</v>
      </c>
      <c r="B23" s="2" t="s">
        <v>2751</v>
      </c>
      <c r="C23" s="2" t="s">
        <v>595</v>
      </c>
      <c r="D23" s="2">
        <v>8</v>
      </c>
      <c r="E23" s="2" t="s">
        <v>596</v>
      </c>
      <c r="G23" s="3" t="s">
        <v>2717</v>
      </c>
      <c r="H23" s="3" t="s">
        <v>2718</v>
      </c>
      <c r="I23" s="3" t="s">
        <v>1933</v>
      </c>
      <c r="J23" s="3" t="s">
        <v>1934</v>
      </c>
      <c r="K23" t="s">
        <v>600</v>
      </c>
    </row>
    <row r="24" spans="1:11" ht="15.6" x14ac:dyDescent="0.3">
      <c r="A24" s="2" t="s">
        <v>649</v>
      </c>
      <c r="B24" s="2" t="s">
        <v>2752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2.2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</cols>
  <sheetData>
    <row r="1" spans="1:23" ht="21.6" x14ac:dyDescent="0.3">
      <c r="A1" s="4" t="s">
        <v>143</v>
      </c>
      <c r="B1" s="4" t="s">
        <v>144</v>
      </c>
      <c r="C1" s="5" t="str">
        <f>HYPERLINK("#'目錄'!A1","回首頁")</f>
        <v>回首頁</v>
      </c>
    </row>
    <row r="2" spans="1:23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23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  <c r="G4" s="3" t="s">
        <v>1120</v>
      </c>
      <c r="H4" s="3" t="s">
        <v>1121</v>
      </c>
      <c r="I4" s="3" t="s">
        <v>599</v>
      </c>
      <c r="J4" s="3" t="s">
        <v>594</v>
      </c>
      <c r="K4" t="s">
        <v>600</v>
      </c>
    </row>
    <row r="5" spans="1:23" ht="15.6" x14ac:dyDescent="0.3">
      <c r="A5" s="2" t="s">
        <v>911</v>
      </c>
      <c r="B5" s="2" t="s">
        <v>912</v>
      </c>
      <c r="C5" s="2" t="s">
        <v>595</v>
      </c>
      <c r="D5" s="2">
        <v>6</v>
      </c>
      <c r="E5" s="2" t="s">
        <v>596</v>
      </c>
    </row>
    <row r="6" spans="1:23" ht="15.6" x14ac:dyDescent="0.3">
      <c r="A6" s="2" t="s">
        <v>1098</v>
      </c>
      <c r="B6" s="2" t="s">
        <v>1099</v>
      </c>
      <c r="C6" s="2" t="s">
        <v>595</v>
      </c>
      <c r="D6" s="2">
        <v>3</v>
      </c>
      <c r="E6" s="2" t="s">
        <v>596</v>
      </c>
    </row>
    <row r="7" spans="1:23" ht="15.6" x14ac:dyDescent="0.3">
      <c r="A7" s="2" t="s">
        <v>1100</v>
      </c>
      <c r="B7" s="2" t="s">
        <v>2753</v>
      </c>
      <c r="C7" s="2" t="s">
        <v>595</v>
      </c>
      <c r="D7" s="2">
        <v>7</v>
      </c>
      <c r="E7" s="2" t="s">
        <v>596</v>
      </c>
    </row>
    <row r="8" spans="1:23" ht="15.6" x14ac:dyDescent="0.3">
      <c r="A8" s="2" t="s">
        <v>1102</v>
      </c>
      <c r="B8" s="2" t="s">
        <v>2754</v>
      </c>
      <c r="C8" s="2" t="s">
        <v>595</v>
      </c>
      <c r="D8" s="2">
        <v>7</v>
      </c>
      <c r="E8" s="2" t="s">
        <v>596</v>
      </c>
    </row>
    <row r="9" spans="1:23" ht="15.6" x14ac:dyDescent="0.3">
      <c r="A9" s="2" t="s">
        <v>1104</v>
      </c>
      <c r="B9" s="2" t="s">
        <v>2755</v>
      </c>
      <c r="C9" s="2" t="s">
        <v>595</v>
      </c>
      <c r="D9" s="2">
        <v>7</v>
      </c>
      <c r="E9" s="2" t="s">
        <v>596</v>
      </c>
    </row>
    <row r="10" spans="1:23" ht="15.6" x14ac:dyDescent="0.3">
      <c r="A10" s="2" t="s">
        <v>1106</v>
      </c>
      <c r="B10" s="2" t="s">
        <v>2756</v>
      </c>
      <c r="C10" s="2" t="s">
        <v>595</v>
      </c>
      <c r="D10" s="2">
        <v>11</v>
      </c>
      <c r="E10" s="2" t="s">
        <v>596</v>
      </c>
    </row>
    <row r="11" spans="1:23" ht="15.6" x14ac:dyDescent="0.3">
      <c r="A11" s="2" t="s">
        <v>1108</v>
      </c>
      <c r="B11" s="2" t="s">
        <v>2757</v>
      </c>
      <c r="C11" s="2" t="s">
        <v>595</v>
      </c>
      <c r="D11" s="2">
        <v>11</v>
      </c>
      <c r="E11" s="2" t="s">
        <v>596</v>
      </c>
      <c r="G11" s="3" t="s">
        <v>1120</v>
      </c>
      <c r="H11" s="3" t="s">
        <v>1121</v>
      </c>
      <c r="I11" s="3" t="s">
        <v>2255</v>
      </c>
      <c r="J11" s="3" t="s">
        <v>2256</v>
      </c>
      <c r="K11" t="s">
        <v>600</v>
      </c>
      <c r="M11" s="3" t="s">
        <v>1120</v>
      </c>
      <c r="N11" s="3" t="s">
        <v>1121</v>
      </c>
      <c r="O11" s="3" t="s">
        <v>2257</v>
      </c>
      <c r="P11" s="3" t="s">
        <v>2258</v>
      </c>
      <c r="Q11" t="s">
        <v>600</v>
      </c>
      <c r="S11" s="3" t="s">
        <v>1120</v>
      </c>
      <c r="T11" s="3" t="s">
        <v>1121</v>
      </c>
      <c r="U11" s="3" t="s">
        <v>2259</v>
      </c>
      <c r="V11" s="3" t="s">
        <v>2260</v>
      </c>
      <c r="W11" t="s">
        <v>600</v>
      </c>
    </row>
    <row r="12" spans="1:23" ht="15.6" x14ac:dyDescent="0.3">
      <c r="A12" s="2" t="s">
        <v>1110</v>
      </c>
      <c r="B12" s="2" t="s">
        <v>2758</v>
      </c>
      <c r="C12" s="2" t="s">
        <v>595</v>
      </c>
      <c r="D12" s="2">
        <v>1</v>
      </c>
      <c r="E12" s="2" t="s">
        <v>596</v>
      </c>
    </row>
    <row r="13" spans="1:23" ht="15.6" x14ac:dyDescent="0.3">
      <c r="A13" s="2" t="s">
        <v>1112</v>
      </c>
      <c r="B13" s="2" t="s">
        <v>2759</v>
      </c>
      <c r="C13" s="2" t="s">
        <v>595</v>
      </c>
      <c r="D13" s="2">
        <v>1</v>
      </c>
      <c r="E13" s="2" t="s">
        <v>596</v>
      </c>
    </row>
    <row r="14" spans="1:23" ht="15.6" x14ac:dyDescent="0.3">
      <c r="A14" s="2" t="s">
        <v>1114</v>
      </c>
      <c r="B14" s="2" t="s">
        <v>1115</v>
      </c>
      <c r="C14" s="2" t="s">
        <v>631</v>
      </c>
      <c r="D14" s="2">
        <v>1</v>
      </c>
      <c r="E14" s="2" t="s">
        <v>596</v>
      </c>
    </row>
    <row r="15" spans="1:23" ht="15.6" x14ac:dyDescent="0.3">
      <c r="A15" s="2" t="s">
        <v>649</v>
      </c>
      <c r="B15" s="2" t="s">
        <v>1422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145</v>
      </c>
      <c r="B1" s="4" t="s">
        <v>146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1163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1165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1167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1836</v>
      </c>
      <c r="B5" s="2" t="s">
        <v>1287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2760</v>
      </c>
      <c r="B6" s="2" t="s">
        <v>2761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2762</v>
      </c>
      <c r="B7" s="2" t="s">
        <v>2763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2764</v>
      </c>
      <c r="B8" s="2" t="s">
        <v>2765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2766</v>
      </c>
      <c r="B9" s="2" t="s">
        <v>2767</v>
      </c>
      <c r="C9" s="2" t="s">
        <v>631</v>
      </c>
      <c r="D9" s="2">
        <v>60</v>
      </c>
      <c r="E9" s="2" t="s">
        <v>596</v>
      </c>
    </row>
    <row r="10" spans="1:5" ht="15.6" x14ac:dyDescent="0.3">
      <c r="A10" s="2" t="s">
        <v>644</v>
      </c>
      <c r="B10" s="2" t="s">
        <v>645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147</v>
      </c>
      <c r="B1" s="4" t="s">
        <v>148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1351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2760</v>
      </c>
      <c r="B5" s="2" t="s">
        <v>2761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2762</v>
      </c>
      <c r="B6" s="2" t="s">
        <v>2763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2764</v>
      </c>
      <c r="B7" s="2" t="s">
        <v>2765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2766</v>
      </c>
      <c r="B8" s="2" t="s">
        <v>2767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5" ht="15.6" x14ac:dyDescent="0.3">
      <c r="A10" s="2" t="s">
        <v>646</v>
      </c>
      <c r="B10" s="2" t="s">
        <v>647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149</v>
      </c>
      <c r="B1" s="4" t="s">
        <v>150</v>
      </c>
      <c r="C1" s="5" t="str">
        <f>HYPERLINK("#'目錄'!A1","回首頁")</f>
        <v>回首頁</v>
      </c>
    </row>
    <row r="2" spans="1:5" ht="15.6" x14ac:dyDescent="0.3">
      <c r="A2" s="2" t="s">
        <v>2768</v>
      </c>
      <c r="B2" s="2" t="s">
        <v>2769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1409</v>
      </c>
      <c r="B3" s="2" t="s">
        <v>2770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845</v>
      </c>
      <c r="B4" s="2" t="s">
        <v>2771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2772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911</v>
      </c>
      <c r="B6" s="2" t="s">
        <v>2773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1098</v>
      </c>
      <c r="B7" s="2" t="s">
        <v>2774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1100</v>
      </c>
      <c r="B8" s="2" t="s">
        <v>2775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1102</v>
      </c>
      <c r="B9" s="2" t="s">
        <v>2776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1104</v>
      </c>
      <c r="B10" s="2" t="s">
        <v>2777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1106</v>
      </c>
      <c r="B11" s="2" t="s">
        <v>2778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1108</v>
      </c>
      <c r="B12" s="2" t="s">
        <v>2779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1110</v>
      </c>
      <c r="B13" s="2" t="s">
        <v>2780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1112</v>
      </c>
      <c r="B14" s="2" t="s">
        <v>2759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1114</v>
      </c>
      <c r="B15" s="2" t="s">
        <v>1826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649</v>
      </c>
      <c r="B16" s="2" t="s">
        <v>1827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7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151</v>
      </c>
      <c r="B1" s="4" t="s">
        <v>152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1809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1132</v>
      </c>
      <c r="B6" s="2" t="s">
        <v>2320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692</v>
      </c>
      <c r="B7" s="2" t="s">
        <v>1811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1138</v>
      </c>
      <c r="B8" s="2" t="s">
        <v>2781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1140</v>
      </c>
      <c r="B9" s="2" t="s">
        <v>2782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1142</v>
      </c>
      <c r="B10" s="2" t="s">
        <v>2783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1145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1155</v>
      </c>
      <c r="B12" s="2" t="s">
        <v>2785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1157</v>
      </c>
      <c r="B13" s="2" t="s">
        <v>2786</v>
      </c>
      <c r="C13" s="2" t="s">
        <v>595</v>
      </c>
      <c r="D13" s="2">
        <v>6</v>
      </c>
      <c r="E13" s="2">
        <v>4</v>
      </c>
    </row>
    <row r="14" spans="1:5" ht="15.6" x14ac:dyDescent="0.3">
      <c r="A14" s="2" t="s">
        <v>1162</v>
      </c>
      <c r="B14" s="2" t="s">
        <v>2787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1164</v>
      </c>
      <c r="B15" s="2" t="s">
        <v>2788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1166</v>
      </c>
      <c r="B16" s="2" t="s">
        <v>2789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1168</v>
      </c>
      <c r="B17" s="2" t="s">
        <v>2790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1172</v>
      </c>
      <c r="B18" s="2" t="s">
        <v>2791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1176</v>
      </c>
      <c r="B19" s="2" t="s">
        <v>2792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1180</v>
      </c>
      <c r="B20" s="2" t="s">
        <v>2793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1182</v>
      </c>
      <c r="B21" s="2" t="s">
        <v>2794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1185</v>
      </c>
      <c r="B22" s="2" t="s">
        <v>2795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1189</v>
      </c>
      <c r="B23" s="2" t="s">
        <v>2796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956</v>
      </c>
      <c r="B24" s="2" t="s">
        <v>1055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1193</v>
      </c>
      <c r="B25" s="2" t="s">
        <v>1194</v>
      </c>
      <c r="C25" s="2" t="s">
        <v>631</v>
      </c>
      <c r="D25" s="2">
        <v>2</v>
      </c>
      <c r="E25" s="2" t="s">
        <v>596</v>
      </c>
    </row>
    <row r="26" spans="1:5" ht="15.6" x14ac:dyDescent="0.3">
      <c r="A26" s="2" t="s">
        <v>1201</v>
      </c>
      <c r="B26" s="2" t="s">
        <v>2797</v>
      </c>
      <c r="C26" s="2" t="s">
        <v>595</v>
      </c>
      <c r="D26" s="2">
        <v>1</v>
      </c>
      <c r="E26" s="2" t="s">
        <v>596</v>
      </c>
    </row>
    <row r="27" spans="1:5" ht="15.6" x14ac:dyDescent="0.3">
      <c r="A27" s="2" t="s">
        <v>1204</v>
      </c>
      <c r="B27" s="2" t="s">
        <v>1205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1208</v>
      </c>
      <c r="B28" s="2" t="s">
        <v>1209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1212</v>
      </c>
      <c r="B29" s="2" t="s">
        <v>1213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1215</v>
      </c>
      <c r="B30" s="2" t="s">
        <v>2798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1218</v>
      </c>
      <c r="B31" s="2" t="s">
        <v>2799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1223</v>
      </c>
      <c r="B32" s="2" t="s">
        <v>1224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1226</v>
      </c>
      <c r="B33" s="2" t="s">
        <v>2800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1230</v>
      </c>
      <c r="B34" s="2" t="s">
        <v>2801</v>
      </c>
      <c r="C34" s="2" t="s">
        <v>595</v>
      </c>
      <c r="D34" s="2">
        <v>1</v>
      </c>
      <c r="E34" s="2" t="s">
        <v>596</v>
      </c>
    </row>
    <row r="35" spans="1:5" ht="15.6" x14ac:dyDescent="0.3">
      <c r="A35" s="2" t="s">
        <v>1233</v>
      </c>
      <c r="B35" s="2" t="s">
        <v>2802</v>
      </c>
      <c r="C35" s="2" t="s">
        <v>595</v>
      </c>
      <c r="D35" s="2">
        <v>1</v>
      </c>
      <c r="E35" s="2" t="s">
        <v>596</v>
      </c>
    </row>
    <row r="36" spans="1:5" ht="15.6" x14ac:dyDescent="0.3">
      <c r="A36" s="2" t="s">
        <v>1236</v>
      </c>
      <c r="B36" s="2" t="s">
        <v>2803</v>
      </c>
      <c r="C36" s="2" t="s">
        <v>595</v>
      </c>
      <c r="D36" s="2">
        <v>3</v>
      </c>
      <c r="E36" s="2" t="s">
        <v>596</v>
      </c>
    </row>
    <row r="37" spans="1:5" ht="15.6" x14ac:dyDescent="0.3">
      <c r="A37" s="2" t="s">
        <v>1239</v>
      </c>
      <c r="B37" s="2" t="s">
        <v>2804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609</v>
      </c>
      <c r="B38" s="2" t="s">
        <v>2805</v>
      </c>
      <c r="C38" s="2" t="s">
        <v>595</v>
      </c>
      <c r="D38" s="2">
        <v>4</v>
      </c>
      <c r="E38" s="2" t="s">
        <v>596</v>
      </c>
    </row>
    <row r="39" spans="1:5" ht="15.6" x14ac:dyDescent="0.3">
      <c r="A39" s="2" t="s">
        <v>612</v>
      </c>
      <c r="B39" s="2" t="s">
        <v>2806</v>
      </c>
      <c r="C39" s="2" t="s">
        <v>595</v>
      </c>
      <c r="D39" s="2">
        <v>14</v>
      </c>
      <c r="E39" s="2" t="s">
        <v>596</v>
      </c>
    </row>
    <row r="40" spans="1:5" ht="15.6" x14ac:dyDescent="0.3">
      <c r="A40" s="2" t="s">
        <v>1244</v>
      </c>
      <c r="B40" s="2" t="s">
        <v>2807</v>
      </c>
      <c r="C40" s="2" t="s">
        <v>631</v>
      </c>
      <c r="D40" s="2">
        <v>1</v>
      </c>
      <c r="E40" s="2" t="s">
        <v>596</v>
      </c>
    </row>
    <row r="41" spans="1:5" ht="15.6" x14ac:dyDescent="0.3">
      <c r="A41" s="2" t="s">
        <v>1249</v>
      </c>
      <c r="B41" s="2" t="s">
        <v>2808</v>
      </c>
      <c r="C41" s="2" t="s">
        <v>595</v>
      </c>
      <c r="D41" s="2">
        <v>2</v>
      </c>
      <c r="E41" s="2" t="s">
        <v>596</v>
      </c>
    </row>
    <row r="42" spans="1:5" ht="15.6" x14ac:dyDescent="0.3">
      <c r="A42" s="2" t="s">
        <v>1252</v>
      </c>
      <c r="B42" s="2" t="s">
        <v>1253</v>
      </c>
      <c r="C42" s="2" t="s">
        <v>595</v>
      </c>
      <c r="D42" s="2">
        <v>2</v>
      </c>
      <c r="E42" s="2" t="s">
        <v>596</v>
      </c>
    </row>
    <row r="43" spans="1:5" ht="15.6" x14ac:dyDescent="0.3">
      <c r="A43" s="2" t="s">
        <v>1255</v>
      </c>
      <c r="B43" s="2" t="s">
        <v>1256</v>
      </c>
      <c r="C43" s="2" t="s">
        <v>595</v>
      </c>
      <c r="D43" s="2">
        <v>1</v>
      </c>
      <c r="E43" s="2" t="s">
        <v>596</v>
      </c>
    </row>
    <row r="44" spans="1:5" ht="15.6" x14ac:dyDescent="0.3">
      <c r="A44" s="2" t="s">
        <v>1257</v>
      </c>
      <c r="B44" s="2" t="s">
        <v>2809</v>
      </c>
      <c r="C44" s="2" t="s">
        <v>595</v>
      </c>
      <c r="D44" s="2">
        <v>5</v>
      </c>
      <c r="E44" s="2">
        <v>3</v>
      </c>
    </row>
    <row r="45" spans="1:5" ht="15.6" x14ac:dyDescent="0.3">
      <c r="A45" s="2" t="s">
        <v>1259</v>
      </c>
      <c r="B45" s="2" t="s">
        <v>2810</v>
      </c>
      <c r="C45" s="2" t="s">
        <v>595</v>
      </c>
      <c r="D45" s="2">
        <v>5</v>
      </c>
      <c r="E45" s="2">
        <v>3</v>
      </c>
    </row>
    <row r="46" spans="1:5" ht="15.6" x14ac:dyDescent="0.3">
      <c r="A46" s="2" t="s">
        <v>1261</v>
      </c>
      <c r="B46" s="2" t="s">
        <v>1262</v>
      </c>
      <c r="C46" s="2" t="s">
        <v>595</v>
      </c>
      <c r="D46" s="2">
        <v>3</v>
      </c>
      <c r="E46" s="2" t="s">
        <v>596</v>
      </c>
    </row>
    <row r="47" spans="1:5" ht="15.6" x14ac:dyDescent="0.3">
      <c r="A47" s="2" t="s">
        <v>1263</v>
      </c>
      <c r="B47" s="2" t="s">
        <v>2811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1265</v>
      </c>
      <c r="B48" s="2" t="s">
        <v>1266</v>
      </c>
      <c r="C48" s="2" t="s">
        <v>595</v>
      </c>
      <c r="D48" s="2">
        <v>3</v>
      </c>
      <c r="E48" s="2" t="s">
        <v>596</v>
      </c>
    </row>
    <row r="49" spans="1:5" ht="15.6" x14ac:dyDescent="0.3">
      <c r="A49" s="2" t="s">
        <v>1000</v>
      </c>
      <c r="B49" s="2" t="s">
        <v>1069</v>
      </c>
      <c r="C49" s="2" t="s">
        <v>631</v>
      </c>
      <c r="D49" s="2">
        <v>6</v>
      </c>
      <c r="E49" s="2" t="s">
        <v>596</v>
      </c>
    </row>
    <row r="50" spans="1:5" ht="15.6" x14ac:dyDescent="0.3">
      <c r="A50" s="2" t="s">
        <v>1268</v>
      </c>
      <c r="B50" s="2" t="s">
        <v>2812</v>
      </c>
      <c r="C50" s="2" t="s">
        <v>631</v>
      </c>
      <c r="D50" s="2">
        <v>6</v>
      </c>
      <c r="E50" s="2" t="s">
        <v>596</v>
      </c>
    </row>
    <row r="51" spans="1:5" ht="15.6" x14ac:dyDescent="0.3">
      <c r="A51" s="2" t="s">
        <v>1002</v>
      </c>
      <c r="B51" s="2" t="s">
        <v>1070</v>
      </c>
      <c r="C51" s="2" t="s">
        <v>631</v>
      </c>
      <c r="D51" s="2">
        <v>6</v>
      </c>
      <c r="E51" s="2" t="s">
        <v>596</v>
      </c>
    </row>
    <row r="52" spans="1:5" ht="15.6" x14ac:dyDescent="0.3">
      <c r="A52" s="2" t="s">
        <v>1008</v>
      </c>
      <c r="B52" s="2" t="s">
        <v>1072</v>
      </c>
      <c r="C52" s="2" t="s">
        <v>631</v>
      </c>
      <c r="D52" s="2">
        <v>6</v>
      </c>
      <c r="E52" s="2" t="s">
        <v>596</v>
      </c>
    </row>
    <row r="53" spans="1:5" ht="15.6" x14ac:dyDescent="0.3">
      <c r="A53" s="2" t="s">
        <v>1011</v>
      </c>
      <c r="B53" s="2" t="s">
        <v>1073</v>
      </c>
      <c r="C53" s="2" t="s">
        <v>631</v>
      </c>
      <c r="D53" s="2">
        <v>6</v>
      </c>
      <c r="E53" s="2" t="s">
        <v>596</v>
      </c>
    </row>
    <row r="54" spans="1:5" ht="15.6" x14ac:dyDescent="0.3">
      <c r="A54" s="2" t="s">
        <v>1274</v>
      </c>
      <c r="B54" s="2" t="s">
        <v>2813</v>
      </c>
      <c r="C54" s="2" t="s">
        <v>595</v>
      </c>
      <c r="D54" s="2">
        <v>1</v>
      </c>
      <c r="E54" s="2" t="s">
        <v>596</v>
      </c>
    </row>
    <row r="55" spans="1:5" ht="15.6" x14ac:dyDescent="0.3">
      <c r="A55" s="2" t="s">
        <v>1276</v>
      </c>
      <c r="B55" s="2" t="s">
        <v>2814</v>
      </c>
      <c r="C55" s="2" t="s">
        <v>595</v>
      </c>
      <c r="D55" s="2">
        <v>8</v>
      </c>
      <c r="E55" s="2" t="s">
        <v>596</v>
      </c>
    </row>
    <row r="56" spans="1:5" ht="15.6" x14ac:dyDescent="0.3">
      <c r="A56" s="2" t="s">
        <v>1290</v>
      </c>
      <c r="B56" s="2" t="s">
        <v>2815</v>
      </c>
      <c r="C56" s="2" t="s">
        <v>595</v>
      </c>
      <c r="D56" s="2">
        <v>2</v>
      </c>
      <c r="E56" s="2" t="s">
        <v>596</v>
      </c>
    </row>
    <row r="57" spans="1:5" ht="15.6" x14ac:dyDescent="0.3">
      <c r="A57" s="2" t="s">
        <v>1292</v>
      </c>
      <c r="B57" s="2" t="s">
        <v>2816</v>
      </c>
      <c r="C57" s="2" t="s">
        <v>595</v>
      </c>
      <c r="D57" s="2">
        <v>3</v>
      </c>
      <c r="E57" s="2" t="s">
        <v>596</v>
      </c>
    </row>
    <row r="58" spans="1:5" ht="15.6" x14ac:dyDescent="0.3">
      <c r="A58" s="2" t="s">
        <v>1022</v>
      </c>
      <c r="B58" s="2" t="s">
        <v>1077</v>
      </c>
      <c r="C58" s="2" t="s">
        <v>631</v>
      </c>
      <c r="D58" s="2">
        <v>6</v>
      </c>
      <c r="E58" s="2" t="s">
        <v>596</v>
      </c>
    </row>
    <row r="59" spans="1:5" ht="15.6" x14ac:dyDescent="0.3">
      <c r="A59" s="2" t="s">
        <v>1295</v>
      </c>
      <c r="B59" s="2" t="s">
        <v>2817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1298</v>
      </c>
      <c r="B60" s="2" t="s">
        <v>2818</v>
      </c>
      <c r="C60" s="2" t="s">
        <v>595</v>
      </c>
      <c r="D60" s="2">
        <v>3</v>
      </c>
      <c r="E60" s="2" t="s">
        <v>596</v>
      </c>
    </row>
    <row r="61" spans="1:5" ht="15.6" x14ac:dyDescent="0.3">
      <c r="A61" s="2" t="s">
        <v>1301</v>
      </c>
      <c r="B61" s="2" t="s">
        <v>2819</v>
      </c>
      <c r="C61" s="2" t="s">
        <v>595</v>
      </c>
      <c r="D61" s="2">
        <v>7</v>
      </c>
      <c r="E61" s="2" t="s">
        <v>596</v>
      </c>
    </row>
    <row r="62" spans="1:5" ht="15.6" x14ac:dyDescent="0.3">
      <c r="A62" s="2" t="s">
        <v>1306</v>
      </c>
      <c r="B62" s="2" t="s">
        <v>2820</v>
      </c>
      <c r="C62" s="2" t="s">
        <v>595</v>
      </c>
      <c r="D62" s="2">
        <v>5</v>
      </c>
      <c r="E62" s="2">
        <v>3</v>
      </c>
    </row>
    <row r="63" spans="1:5" ht="15.6" x14ac:dyDescent="0.3">
      <c r="A63" s="2" t="s">
        <v>1310</v>
      </c>
      <c r="B63" s="2" t="s">
        <v>2821</v>
      </c>
      <c r="C63" s="2" t="s">
        <v>595</v>
      </c>
      <c r="D63" s="2">
        <v>5</v>
      </c>
      <c r="E63" s="2" t="s">
        <v>596</v>
      </c>
    </row>
    <row r="64" spans="1:5" ht="15.6" x14ac:dyDescent="0.3">
      <c r="A64" s="2" t="s">
        <v>1313</v>
      </c>
      <c r="B64" s="2" t="s">
        <v>2822</v>
      </c>
      <c r="C64" s="2" t="s">
        <v>595</v>
      </c>
      <c r="D64" s="2">
        <v>2</v>
      </c>
      <c r="E64" s="2" t="s">
        <v>596</v>
      </c>
    </row>
    <row r="65" spans="1:5" ht="15.6" x14ac:dyDescent="0.3">
      <c r="A65" s="2" t="s">
        <v>1315</v>
      </c>
      <c r="B65" s="2" t="s">
        <v>2823</v>
      </c>
      <c r="C65" s="2" t="s">
        <v>631</v>
      </c>
      <c r="D65" s="2">
        <v>6</v>
      </c>
      <c r="E65" s="2" t="s">
        <v>596</v>
      </c>
    </row>
    <row r="66" spans="1:5" ht="15.6" x14ac:dyDescent="0.3">
      <c r="A66" s="2" t="s">
        <v>1318</v>
      </c>
      <c r="B66" s="2" t="s">
        <v>1319</v>
      </c>
      <c r="C66" s="2" t="s">
        <v>631</v>
      </c>
      <c r="D66" s="2">
        <v>6</v>
      </c>
      <c r="E66" s="2" t="s">
        <v>596</v>
      </c>
    </row>
    <row r="67" spans="1:5" ht="15.6" x14ac:dyDescent="0.3">
      <c r="A67" s="2" t="s">
        <v>1321</v>
      </c>
      <c r="B67" s="2" t="s">
        <v>2824</v>
      </c>
      <c r="C67" s="2" t="s">
        <v>631</v>
      </c>
      <c r="D67" s="2">
        <v>6</v>
      </c>
      <c r="E67" s="2" t="s">
        <v>596</v>
      </c>
    </row>
    <row r="68" spans="1:5" ht="15.6" x14ac:dyDescent="0.3">
      <c r="A68" s="2" t="s">
        <v>1324</v>
      </c>
      <c r="B68" s="2" t="s">
        <v>2825</v>
      </c>
      <c r="C68" s="2" t="s">
        <v>631</v>
      </c>
      <c r="D68" s="2">
        <v>6</v>
      </c>
      <c r="E68" s="2" t="s">
        <v>596</v>
      </c>
    </row>
    <row r="69" spans="1:5" ht="15.6" x14ac:dyDescent="0.3">
      <c r="A69" s="2" t="s">
        <v>733</v>
      </c>
      <c r="B69" s="2" t="s">
        <v>734</v>
      </c>
      <c r="C69" s="2" t="s">
        <v>631</v>
      </c>
      <c r="D69" s="2">
        <v>2</v>
      </c>
      <c r="E69" s="2" t="s">
        <v>596</v>
      </c>
    </row>
    <row r="70" spans="1:5" ht="15.6" x14ac:dyDescent="0.3">
      <c r="A70" s="2" t="s">
        <v>736</v>
      </c>
      <c r="B70" s="2" t="s">
        <v>2826</v>
      </c>
      <c r="C70" s="2" t="s">
        <v>631</v>
      </c>
      <c r="D70" s="2">
        <v>62</v>
      </c>
      <c r="E70" s="2" t="s">
        <v>596</v>
      </c>
    </row>
    <row r="71" spans="1:5" ht="15.6" x14ac:dyDescent="0.3">
      <c r="A71" s="2" t="s">
        <v>740</v>
      </c>
      <c r="B71" s="2" t="s">
        <v>2827</v>
      </c>
      <c r="C71" s="2" t="s">
        <v>631</v>
      </c>
      <c r="D71" s="2">
        <v>10</v>
      </c>
      <c r="E71" s="2" t="s">
        <v>596</v>
      </c>
    </row>
    <row r="72" spans="1:5" ht="15.6" x14ac:dyDescent="0.3">
      <c r="A72" s="2" t="s">
        <v>744</v>
      </c>
      <c r="B72" s="2" t="s">
        <v>2828</v>
      </c>
      <c r="C72" s="2" t="s">
        <v>631</v>
      </c>
      <c r="D72" s="2">
        <v>1</v>
      </c>
      <c r="E72" s="2" t="s">
        <v>596</v>
      </c>
    </row>
    <row r="73" spans="1:5" ht="15.6" x14ac:dyDescent="0.3">
      <c r="A73" s="2" t="s">
        <v>1329</v>
      </c>
      <c r="B73" s="2" t="s">
        <v>2829</v>
      </c>
      <c r="C73" s="2" t="s">
        <v>631</v>
      </c>
      <c r="D73" s="2">
        <v>24</v>
      </c>
      <c r="E73" s="2" t="s">
        <v>596</v>
      </c>
    </row>
    <row r="74" spans="1:5" ht="15.6" x14ac:dyDescent="0.3">
      <c r="A74" s="2" t="s">
        <v>1331</v>
      </c>
      <c r="B74" s="2" t="s">
        <v>1332</v>
      </c>
      <c r="C74" s="2" t="s">
        <v>631</v>
      </c>
      <c r="D74" s="2">
        <v>1</v>
      </c>
      <c r="E74" s="2" t="s">
        <v>596</v>
      </c>
    </row>
    <row r="75" spans="1:5" ht="15.6" x14ac:dyDescent="0.3">
      <c r="A75" s="2" t="s">
        <v>1334</v>
      </c>
      <c r="B75" s="2" t="s">
        <v>2830</v>
      </c>
      <c r="C75" s="2" t="s">
        <v>595</v>
      </c>
      <c r="D75" s="2">
        <v>8</v>
      </c>
      <c r="E75" s="2" t="s">
        <v>596</v>
      </c>
    </row>
    <row r="76" spans="1:5" ht="15.6" x14ac:dyDescent="0.3">
      <c r="A76" s="2" t="s">
        <v>1337</v>
      </c>
      <c r="B76" s="2" t="s">
        <v>2831</v>
      </c>
      <c r="C76" s="2" t="s">
        <v>631</v>
      </c>
      <c r="D76" s="2">
        <v>1</v>
      </c>
      <c r="E76" s="2" t="s">
        <v>596</v>
      </c>
    </row>
    <row r="77" spans="1:5" ht="15.6" x14ac:dyDescent="0.3">
      <c r="A77" s="2" t="s">
        <v>1340</v>
      </c>
      <c r="B77" s="2" t="s">
        <v>2832</v>
      </c>
      <c r="C77" s="2" t="s">
        <v>631</v>
      </c>
      <c r="D77" s="2">
        <v>3</v>
      </c>
      <c r="E77" s="2" t="s">
        <v>596</v>
      </c>
    </row>
    <row r="78" spans="1:5" ht="15.6" x14ac:dyDescent="0.3">
      <c r="A78" s="2" t="s">
        <v>1344</v>
      </c>
      <c r="B78" s="2" t="s">
        <v>2833</v>
      </c>
      <c r="C78" s="2" t="s">
        <v>595</v>
      </c>
      <c r="D78" s="2">
        <v>1</v>
      </c>
      <c r="E78" s="2" t="s">
        <v>596</v>
      </c>
    </row>
    <row r="79" spans="1:5" ht="15.6" x14ac:dyDescent="0.3">
      <c r="A79" s="2" t="s">
        <v>649</v>
      </c>
      <c r="B79" s="2" t="s">
        <v>1827</v>
      </c>
      <c r="C79" s="2" t="s">
        <v>595</v>
      </c>
      <c r="D79" s="2">
        <v>7</v>
      </c>
      <c r="E79" s="2" t="s">
        <v>596</v>
      </c>
    </row>
  </sheetData>
  <phoneticPr fontId="5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5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153</v>
      </c>
      <c r="B1" s="4" t="s">
        <v>154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1809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692</v>
      </c>
      <c r="B7" s="2" t="s">
        <v>1811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1087</v>
      </c>
      <c r="B8" s="2" t="s">
        <v>2834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2163</v>
      </c>
      <c r="B9" s="2" t="s">
        <v>2835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2165</v>
      </c>
      <c r="B10" s="2" t="s">
        <v>2836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1233</v>
      </c>
      <c r="B11" s="2" t="s">
        <v>2802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2169</v>
      </c>
      <c r="B12" s="2" t="s">
        <v>2837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2171</v>
      </c>
      <c r="B13" s="2" t="s">
        <v>2838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2172</v>
      </c>
      <c r="B14" s="2" t="s">
        <v>2839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2228</v>
      </c>
      <c r="B15" s="2" t="s">
        <v>2840</v>
      </c>
      <c r="C15" s="2" t="s">
        <v>631</v>
      </c>
      <c r="D15" s="2">
        <v>62</v>
      </c>
      <c r="E15" s="2" t="s">
        <v>596</v>
      </c>
    </row>
    <row r="16" spans="1:5" ht="15.6" x14ac:dyDescent="0.3">
      <c r="A16" s="2" t="s">
        <v>2174</v>
      </c>
      <c r="B16" s="2" t="s">
        <v>2321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2175</v>
      </c>
      <c r="B17" s="2" t="s">
        <v>2176</v>
      </c>
      <c r="C17" s="2" t="s">
        <v>595</v>
      </c>
      <c r="D17" s="2">
        <v>9</v>
      </c>
      <c r="E17" s="2" t="s">
        <v>596</v>
      </c>
    </row>
    <row r="18" spans="1:5" ht="15.6" x14ac:dyDescent="0.3">
      <c r="A18" s="2" t="s">
        <v>687</v>
      </c>
      <c r="B18" s="2" t="s">
        <v>2327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2177</v>
      </c>
      <c r="B19" s="2" t="s">
        <v>2841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2179</v>
      </c>
      <c r="B20" s="2" t="s">
        <v>2842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2181</v>
      </c>
      <c r="B21" s="2" t="s">
        <v>2843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1249</v>
      </c>
      <c r="B22" s="2" t="s">
        <v>2808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1215</v>
      </c>
      <c r="B23" s="2" t="s">
        <v>2798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2183</v>
      </c>
      <c r="B24" s="2" t="s">
        <v>2844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2185</v>
      </c>
      <c r="B25" s="2" t="s">
        <v>2845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2186</v>
      </c>
      <c r="B26" s="2" t="s">
        <v>2187</v>
      </c>
      <c r="C26" s="2" t="s">
        <v>595</v>
      </c>
      <c r="D26" s="2">
        <v>3</v>
      </c>
      <c r="E26" s="2" t="s">
        <v>596</v>
      </c>
    </row>
    <row r="27" spans="1:5" ht="15.6" x14ac:dyDescent="0.3">
      <c r="A27" s="2" t="s">
        <v>2188</v>
      </c>
      <c r="B27" s="2" t="s">
        <v>2846</v>
      </c>
      <c r="C27" s="2" t="s">
        <v>595</v>
      </c>
      <c r="D27" s="2">
        <v>1</v>
      </c>
      <c r="E27" s="2" t="s">
        <v>596</v>
      </c>
    </row>
    <row r="28" spans="1:5" ht="15.6" x14ac:dyDescent="0.3">
      <c r="A28" s="2" t="s">
        <v>2190</v>
      </c>
      <c r="B28" s="2" t="s">
        <v>2847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1239</v>
      </c>
      <c r="B29" s="2" t="s">
        <v>2804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609</v>
      </c>
      <c r="B30" s="2" t="s">
        <v>2805</v>
      </c>
      <c r="C30" s="2" t="s">
        <v>595</v>
      </c>
      <c r="D30" s="2">
        <v>4</v>
      </c>
      <c r="E30" s="2" t="s">
        <v>596</v>
      </c>
    </row>
    <row r="31" spans="1:5" ht="15.6" x14ac:dyDescent="0.3">
      <c r="A31" s="2" t="s">
        <v>612</v>
      </c>
      <c r="B31" s="2" t="s">
        <v>2806</v>
      </c>
      <c r="C31" s="2" t="s">
        <v>595</v>
      </c>
      <c r="D31" s="2">
        <v>14</v>
      </c>
      <c r="E31" s="2" t="s">
        <v>596</v>
      </c>
    </row>
    <row r="32" spans="1:5" ht="15.6" x14ac:dyDescent="0.3">
      <c r="A32" s="2" t="s">
        <v>1244</v>
      </c>
      <c r="B32" s="2" t="s">
        <v>2807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1100</v>
      </c>
      <c r="B33" s="2" t="s">
        <v>2753</v>
      </c>
      <c r="C33" s="2" t="s">
        <v>595</v>
      </c>
      <c r="D33" s="2">
        <v>7</v>
      </c>
      <c r="E33" s="2" t="s">
        <v>596</v>
      </c>
    </row>
    <row r="34" spans="1:5" ht="15.6" x14ac:dyDescent="0.3">
      <c r="A34" s="2" t="s">
        <v>1102</v>
      </c>
      <c r="B34" s="2" t="s">
        <v>2754</v>
      </c>
      <c r="C34" s="2" t="s">
        <v>595</v>
      </c>
      <c r="D34" s="2">
        <v>7</v>
      </c>
      <c r="E34" s="2" t="s">
        <v>596</v>
      </c>
    </row>
    <row r="35" spans="1:5" ht="15.6" x14ac:dyDescent="0.3">
      <c r="A35" s="2" t="s">
        <v>1104</v>
      </c>
      <c r="B35" s="2" t="s">
        <v>2755</v>
      </c>
      <c r="C35" s="2" t="s">
        <v>595</v>
      </c>
      <c r="D35" s="2">
        <v>7</v>
      </c>
      <c r="E35" s="2" t="s">
        <v>596</v>
      </c>
    </row>
    <row r="36" spans="1:5" ht="15.6" x14ac:dyDescent="0.3">
      <c r="A36" s="2" t="s">
        <v>1193</v>
      </c>
      <c r="B36" s="2" t="s">
        <v>1194</v>
      </c>
      <c r="C36" s="2" t="s">
        <v>631</v>
      </c>
      <c r="D36" s="2">
        <v>2</v>
      </c>
      <c r="E36" s="2" t="s">
        <v>596</v>
      </c>
    </row>
    <row r="37" spans="1:5" ht="15.6" x14ac:dyDescent="0.3">
      <c r="A37" s="2" t="s">
        <v>1201</v>
      </c>
      <c r="B37" s="2" t="s">
        <v>2797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1204</v>
      </c>
      <c r="B38" s="2" t="s">
        <v>1205</v>
      </c>
      <c r="C38" s="2" t="s">
        <v>595</v>
      </c>
      <c r="D38" s="2">
        <v>2</v>
      </c>
      <c r="E38" s="2" t="s">
        <v>596</v>
      </c>
    </row>
    <row r="39" spans="1:5" ht="15.6" x14ac:dyDescent="0.3">
      <c r="A39" s="2" t="s">
        <v>2192</v>
      </c>
      <c r="B39" s="2" t="s">
        <v>2261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2193</v>
      </c>
      <c r="B40" s="2" t="s">
        <v>2194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1306</v>
      </c>
      <c r="B41" s="2" t="s">
        <v>2820</v>
      </c>
      <c r="C41" s="2" t="s">
        <v>595</v>
      </c>
      <c r="D41" s="2">
        <v>5</v>
      </c>
      <c r="E41" s="2" t="s">
        <v>596</v>
      </c>
    </row>
    <row r="42" spans="1:5" ht="15.6" x14ac:dyDescent="0.3">
      <c r="A42" s="2" t="s">
        <v>1990</v>
      </c>
      <c r="B42" s="2" t="s">
        <v>2328</v>
      </c>
      <c r="C42" s="2" t="s">
        <v>595</v>
      </c>
      <c r="D42" s="2">
        <v>6</v>
      </c>
      <c r="E42" s="2" t="s">
        <v>596</v>
      </c>
    </row>
    <row r="43" spans="1:5" ht="15.6" x14ac:dyDescent="0.3">
      <c r="A43" s="2" t="s">
        <v>2195</v>
      </c>
      <c r="B43" s="2" t="s">
        <v>2196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2197</v>
      </c>
      <c r="B44" s="2" t="s">
        <v>2198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2270</v>
      </c>
      <c r="B45" s="2" t="s">
        <v>2200</v>
      </c>
      <c r="C45" s="2" t="s">
        <v>631</v>
      </c>
      <c r="D45" s="2">
        <v>4</v>
      </c>
      <c r="E45" s="2" t="s">
        <v>596</v>
      </c>
    </row>
    <row r="46" spans="1:5" ht="15.6" x14ac:dyDescent="0.3">
      <c r="A46" s="2" t="s">
        <v>2201</v>
      </c>
      <c r="B46" s="2" t="s">
        <v>2848</v>
      </c>
      <c r="C46" s="2" t="s">
        <v>595</v>
      </c>
      <c r="D46" s="2">
        <v>7</v>
      </c>
      <c r="E46" s="2" t="s">
        <v>596</v>
      </c>
    </row>
    <row r="47" spans="1:5" ht="15.6" x14ac:dyDescent="0.3">
      <c r="A47" s="2" t="s">
        <v>2271</v>
      </c>
      <c r="B47" s="2" t="s">
        <v>2849</v>
      </c>
      <c r="C47" s="2" t="s">
        <v>631</v>
      </c>
      <c r="D47" s="2">
        <v>1</v>
      </c>
      <c r="E47" s="2" t="s">
        <v>596</v>
      </c>
    </row>
    <row r="48" spans="1:5" ht="15.6" x14ac:dyDescent="0.3">
      <c r="A48" s="2" t="s">
        <v>2275</v>
      </c>
      <c r="B48" s="2" t="s">
        <v>1314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733</v>
      </c>
      <c r="B49" s="2" t="s">
        <v>734</v>
      </c>
      <c r="C49" s="2" t="s">
        <v>631</v>
      </c>
      <c r="D49" s="2">
        <v>2</v>
      </c>
      <c r="E49" s="2" t="s">
        <v>596</v>
      </c>
    </row>
    <row r="50" spans="1:5" ht="15.6" x14ac:dyDescent="0.3">
      <c r="A50" s="2" t="s">
        <v>736</v>
      </c>
      <c r="B50" s="2" t="s">
        <v>2826</v>
      </c>
      <c r="C50" s="2" t="s">
        <v>631</v>
      </c>
      <c r="D50" s="2">
        <v>62</v>
      </c>
      <c r="E50" s="2" t="s">
        <v>596</v>
      </c>
    </row>
    <row r="51" spans="1:5" ht="15.6" x14ac:dyDescent="0.3">
      <c r="A51" s="2" t="s">
        <v>740</v>
      </c>
      <c r="B51" s="2" t="s">
        <v>2827</v>
      </c>
      <c r="C51" s="2" t="s">
        <v>631</v>
      </c>
      <c r="D51" s="2">
        <v>10</v>
      </c>
      <c r="E51" s="2" t="s">
        <v>596</v>
      </c>
    </row>
    <row r="52" spans="1:5" ht="15.6" x14ac:dyDescent="0.3">
      <c r="A52" s="2" t="s">
        <v>744</v>
      </c>
      <c r="B52" s="2" t="s">
        <v>2828</v>
      </c>
      <c r="C52" s="2" t="s">
        <v>631</v>
      </c>
      <c r="D52" s="2">
        <v>1</v>
      </c>
      <c r="E52" s="2" t="s">
        <v>596</v>
      </c>
    </row>
    <row r="53" spans="1:5" ht="15.6" x14ac:dyDescent="0.3">
      <c r="A53" s="2" t="s">
        <v>2203</v>
      </c>
      <c r="B53" s="2" t="s">
        <v>2850</v>
      </c>
      <c r="C53" s="2" t="s">
        <v>595</v>
      </c>
      <c r="D53" s="2">
        <v>11</v>
      </c>
      <c r="E53" s="2" t="s">
        <v>596</v>
      </c>
    </row>
    <row r="54" spans="1:5" ht="15.6" x14ac:dyDescent="0.3">
      <c r="A54" s="2" t="s">
        <v>649</v>
      </c>
      <c r="B54" s="2" t="s">
        <v>1827</v>
      </c>
      <c r="C54" s="2" t="s">
        <v>595</v>
      </c>
      <c r="D54" s="2">
        <v>7</v>
      </c>
      <c r="E54" s="2" t="s">
        <v>596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12</v>
      </c>
      <c r="B1" s="4" t="s">
        <v>13</v>
      </c>
      <c r="C1" s="5" t="str">
        <f>HYPERLINK("#'目錄'!A1","回首頁")</f>
        <v>回首頁</v>
      </c>
    </row>
    <row r="2" spans="1:5" ht="15.6" x14ac:dyDescent="0.3">
      <c r="A2" s="2" t="s">
        <v>835</v>
      </c>
      <c r="B2" s="2" t="s">
        <v>836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837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838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724</v>
      </c>
      <c r="B5" s="2" t="s">
        <v>725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839</v>
      </c>
      <c r="B6" s="2" t="s">
        <v>840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841</v>
      </c>
      <c r="B7" s="2" t="s">
        <v>842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843</v>
      </c>
      <c r="B8" s="2" t="s">
        <v>844</v>
      </c>
      <c r="C8" s="2" t="s">
        <v>595</v>
      </c>
      <c r="D8" s="2">
        <v>5</v>
      </c>
      <c r="E8" s="2">
        <v>0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39"/>
  <sheetViews>
    <sheetView workbookViewId="0"/>
  </sheetViews>
  <sheetFormatPr defaultRowHeight="15" x14ac:dyDescent="0.3"/>
  <cols>
    <col min="1" max="1" width="21.25" bestFit="1" customWidth="1" collapsed="1"/>
    <col min="2" max="2" width="5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155</v>
      </c>
      <c r="B1" s="4" t="s">
        <v>156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2852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1044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2853</v>
      </c>
      <c r="B5" s="2" t="s">
        <v>2854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934</v>
      </c>
      <c r="B6" s="2" t="s">
        <v>1048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939</v>
      </c>
      <c r="B7" s="2" t="s">
        <v>1049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943</v>
      </c>
      <c r="B8" s="2" t="s">
        <v>1051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1052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949</v>
      </c>
      <c r="B10" s="2" t="s">
        <v>1053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956</v>
      </c>
      <c r="B11" s="2" t="s">
        <v>1055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959</v>
      </c>
      <c r="B12" s="2" t="s">
        <v>1056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962</v>
      </c>
      <c r="B13" s="2" t="s">
        <v>2855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964</v>
      </c>
      <c r="B14" s="2" t="s">
        <v>2856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967</v>
      </c>
      <c r="B15" s="2" t="s">
        <v>2857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2858</v>
      </c>
      <c r="B16" s="2" t="s">
        <v>2859</v>
      </c>
      <c r="C16" s="2" t="s">
        <v>631</v>
      </c>
      <c r="D16" s="2">
        <v>62</v>
      </c>
      <c r="E16" s="2" t="s">
        <v>596</v>
      </c>
    </row>
    <row r="17" spans="1:5" ht="15.6" x14ac:dyDescent="0.3">
      <c r="A17" s="2" t="s">
        <v>972</v>
      </c>
      <c r="B17" s="2" t="s">
        <v>2860</v>
      </c>
      <c r="C17" s="2" t="s">
        <v>595</v>
      </c>
      <c r="D17" s="2">
        <v>5</v>
      </c>
      <c r="E17" s="2" t="s">
        <v>596</v>
      </c>
    </row>
    <row r="18" spans="1:5" ht="15.6" x14ac:dyDescent="0.3">
      <c r="A18" s="2" t="s">
        <v>977</v>
      </c>
      <c r="B18" s="2" t="s">
        <v>1062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2861</v>
      </c>
      <c r="B19" s="2" t="s">
        <v>1063</v>
      </c>
      <c r="C19" s="2" t="s">
        <v>631</v>
      </c>
      <c r="D19" s="2">
        <v>62</v>
      </c>
      <c r="E19" s="2" t="s">
        <v>596</v>
      </c>
    </row>
    <row r="20" spans="1:5" ht="15.6" x14ac:dyDescent="0.3">
      <c r="A20" s="2" t="s">
        <v>984</v>
      </c>
      <c r="B20" s="2" t="s">
        <v>1061</v>
      </c>
      <c r="C20" s="2" t="s">
        <v>595</v>
      </c>
      <c r="D20" s="2">
        <v>5</v>
      </c>
      <c r="E20" s="2" t="s">
        <v>596</v>
      </c>
    </row>
    <row r="21" spans="1:5" ht="15.6" x14ac:dyDescent="0.3">
      <c r="A21" s="2" t="s">
        <v>753</v>
      </c>
      <c r="B21" s="2" t="s">
        <v>754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990</v>
      </c>
      <c r="B22" s="2" t="s">
        <v>1064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992</v>
      </c>
      <c r="B23" s="2" t="s">
        <v>1065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996</v>
      </c>
      <c r="B24" s="2" t="s">
        <v>1067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1016</v>
      </c>
      <c r="B25" s="2" t="s">
        <v>2862</v>
      </c>
      <c r="C25" s="2" t="s">
        <v>631</v>
      </c>
      <c r="D25" s="2">
        <v>3</v>
      </c>
      <c r="E25" s="2" t="s">
        <v>596</v>
      </c>
    </row>
    <row r="26" spans="1:5" ht="15.6" x14ac:dyDescent="0.3">
      <c r="A26" s="2" t="s">
        <v>1132</v>
      </c>
      <c r="B26" s="2" t="s">
        <v>2863</v>
      </c>
      <c r="C26" s="2" t="s">
        <v>595</v>
      </c>
      <c r="D26" s="2">
        <v>7</v>
      </c>
      <c r="E26" s="2" t="s">
        <v>596</v>
      </c>
    </row>
    <row r="27" spans="1:5" ht="15.6" x14ac:dyDescent="0.3">
      <c r="A27" s="2" t="s">
        <v>1791</v>
      </c>
      <c r="B27" s="2" t="s">
        <v>2864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1795</v>
      </c>
      <c r="B28" s="2" t="s">
        <v>2865</v>
      </c>
      <c r="C28" s="2" t="s">
        <v>595</v>
      </c>
      <c r="D28" s="2">
        <v>11</v>
      </c>
      <c r="E28" s="2" t="s">
        <v>596</v>
      </c>
    </row>
    <row r="29" spans="1:5" ht="15.6" x14ac:dyDescent="0.3">
      <c r="A29" s="2" t="s">
        <v>1797</v>
      </c>
      <c r="B29" s="2" t="s">
        <v>2866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1027</v>
      </c>
      <c r="B30" s="2" t="s">
        <v>2867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1805</v>
      </c>
      <c r="B31" s="2" t="s">
        <v>2868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998</v>
      </c>
      <c r="B32" s="2" t="s">
        <v>999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951</v>
      </c>
      <c r="B33" s="2" t="s">
        <v>952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1024</v>
      </c>
      <c r="B34" s="2" t="s">
        <v>2869</v>
      </c>
      <c r="C34" s="2" t="s">
        <v>631</v>
      </c>
      <c r="D34" s="2">
        <v>1</v>
      </c>
      <c r="E34" s="2" t="s">
        <v>596</v>
      </c>
    </row>
    <row r="35" spans="1:5" ht="15.6" x14ac:dyDescent="0.3">
      <c r="A35" s="2" t="s">
        <v>1363</v>
      </c>
      <c r="B35" s="2" t="s">
        <v>1364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1029</v>
      </c>
      <c r="B36" s="2" t="s">
        <v>1028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1033</v>
      </c>
      <c r="B37" s="2" t="s">
        <v>1034</v>
      </c>
      <c r="C37" s="2" t="s">
        <v>631</v>
      </c>
      <c r="D37" s="2">
        <v>50</v>
      </c>
      <c r="E37" s="2" t="s">
        <v>596</v>
      </c>
    </row>
    <row r="38" spans="1:5" ht="15.6" x14ac:dyDescent="0.3">
      <c r="A38" s="2" t="s">
        <v>1036</v>
      </c>
      <c r="B38" s="2" t="s">
        <v>1037</v>
      </c>
      <c r="C38" s="2" t="s">
        <v>631</v>
      </c>
      <c r="D38" s="2">
        <v>1</v>
      </c>
      <c r="E38" s="2" t="s">
        <v>596</v>
      </c>
    </row>
    <row r="39" spans="1:5" ht="15.6" x14ac:dyDescent="0.3">
      <c r="A39" s="2" t="s">
        <v>649</v>
      </c>
      <c r="B39" s="2" t="s">
        <v>1533</v>
      </c>
      <c r="C39" s="2" t="s">
        <v>595</v>
      </c>
      <c r="D39" s="2">
        <v>7</v>
      </c>
      <c r="E39" s="2" t="s">
        <v>596</v>
      </c>
    </row>
  </sheetData>
  <phoneticPr fontId="5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7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157</v>
      </c>
      <c r="B1" s="4" t="s">
        <v>158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2870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802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1423</v>
      </c>
      <c r="B5" s="2" t="s">
        <v>1424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1426</v>
      </c>
      <c r="B6" s="2" t="s">
        <v>1427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1428</v>
      </c>
      <c r="B7" s="2" t="s">
        <v>1429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1431</v>
      </c>
      <c r="B8" s="2" t="s">
        <v>1432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1435</v>
      </c>
      <c r="B9" s="2" t="s">
        <v>1436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593</v>
      </c>
      <c r="B10" s="2" t="s">
        <v>1043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606</v>
      </c>
      <c r="B11" s="2" t="s">
        <v>2403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692</v>
      </c>
      <c r="B12" s="2" t="s">
        <v>1413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1142</v>
      </c>
      <c r="B13" s="2" t="s">
        <v>1143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1157</v>
      </c>
      <c r="B14" s="2" t="s">
        <v>1158</v>
      </c>
      <c r="C14" s="2" t="s">
        <v>595</v>
      </c>
      <c r="D14" s="2">
        <v>6</v>
      </c>
      <c r="E14" s="2">
        <v>4</v>
      </c>
    </row>
    <row r="15" spans="1:5" ht="15.6" x14ac:dyDescent="0.3">
      <c r="A15" s="2" t="s">
        <v>1162</v>
      </c>
      <c r="B15" s="2" t="s">
        <v>2871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1164</v>
      </c>
      <c r="B16" s="2" t="s">
        <v>2872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1166</v>
      </c>
      <c r="B17" s="2" t="s">
        <v>1167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1168</v>
      </c>
      <c r="B18" s="2" t="s">
        <v>2790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1172</v>
      </c>
      <c r="B19" s="2" t="s">
        <v>2791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1176</v>
      </c>
      <c r="B20" s="2" t="s">
        <v>2792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1180</v>
      </c>
      <c r="B21" s="2" t="s">
        <v>2793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1182</v>
      </c>
      <c r="B22" s="2" t="s">
        <v>2794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1189</v>
      </c>
      <c r="B23" s="2" t="s">
        <v>2796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1193</v>
      </c>
      <c r="B24" s="2" t="s">
        <v>1194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1201</v>
      </c>
      <c r="B25" s="2" t="s">
        <v>2797</v>
      </c>
      <c r="C25" s="2" t="s">
        <v>595</v>
      </c>
      <c r="D25" s="2">
        <v>1</v>
      </c>
      <c r="E25" s="2" t="s">
        <v>596</v>
      </c>
    </row>
    <row r="26" spans="1:5" ht="15.6" x14ac:dyDescent="0.3">
      <c r="A26" s="2" t="s">
        <v>1204</v>
      </c>
      <c r="B26" s="2" t="s">
        <v>1205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1208</v>
      </c>
      <c r="B27" s="2" t="s">
        <v>1209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1218</v>
      </c>
      <c r="B28" s="2" t="s">
        <v>2799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1223</v>
      </c>
      <c r="B29" s="2" t="s">
        <v>1224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1230</v>
      </c>
      <c r="B30" s="2" t="s">
        <v>2801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1233</v>
      </c>
      <c r="B31" s="2" t="s">
        <v>2802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1236</v>
      </c>
      <c r="B32" s="2" t="s">
        <v>2803</v>
      </c>
      <c r="C32" s="2" t="s">
        <v>595</v>
      </c>
      <c r="D32" s="2">
        <v>3</v>
      </c>
      <c r="E32" s="2" t="s">
        <v>596</v>
      </c>
    </row>
    <row r="33" spans="1:5" ht="15.6" x14ac:dyDescent="0.3">
      <c r="A33" s="2" t="s">
        <v>1239</v>
      </c>
      <c r="B33" s="2" t="s">
        <v>2804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609</v>
      </c>
      <c r="B34" s="2" t="s">
        <v>2805</v>
      </c>
      <c r="C34" s="2" t="s">
        <v>595</v>
      </c>
      <c r="D34" s="2">
        <v>4</v>
      </c>
      <c r="E34" s="2" t="s">
        <v>596</v>
      </c>
    </row>
    <row r="35" spans="1:5" ht="15.6" x14ac:dyDescent="0.3">
      <c r="A35" s="2" t="s">
        <v>612</v>
      </c>
      <c r="B35" s="2" t="s">
        <v>2806</v>
      </c>
      <c r="C35" s="2" t="s">
        <v>595</v>
      </c>
      <c r="D35" s="2">
        <v>14</v>
      </c>
      <c r="E35" s="2" t="s">
        <v>596</v>
      </c>
    </row>
    <row r="36" spans="1:5" ht="15.6" x14ac:dyDescent="0.3">
      <c r="A36" s="2" t="s">
        <v>1244</v>
      </c>
      <c r="B36" s="2" t="s">
        <v>2807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1255</v>
      </c>
      <c r="B37" s="2" t="s">
        <v>1256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1257</v>
      </c>
      <c r="B38" s="2" t="s">
        <v>2809</v>
      </c>
      <c r="C38" s="2" t="s">
        <v>595</v>
      </c>
      <c r="D38" s="2">
        <v>5</v>
      </c>
      <c r="E38" s="2">
        <v>3</v>
      </c>
    </row>
    <row r="39" spans="1:5" ht="15.6" x14ac:dyDescent="0.3">
      <c r="A39" s="2" t="s">
        <v>1259</v>
      </c>
      <c r="B39" s="2" t="s">
        <v>2810</v>
      </c>
      <c r="C39" s="2" t="s">
        <v>595</v>
      </c>
      <c r="D39" s="2">
        <v>5</v>
      </c>
      <c r="E39" s="2">
        <v>3</v>
      </c>
    </row>
    <row r="40" spans="1:5" ht="15.6" x14ac:dyDescent="0.3">
      <c r="A40" s="2" t="s">
        <v>1261</v>
      </c>
      <c r="B40" s="2" t="s">
        <v>1262</v>
      </c>
      <c r="C40" s="2" t="s">
        <v>595</v>
      </c>
      <c r="D40" s="2">
        <v>3</v>
      </c>
      <c r="E40" s="2" t="s">
        <v>596</v>
      </c>
    </row>
    <row r="41" spans="1:5" ht="15.6" x14ac:dyDescent="0.3">
      <c r="A41" s="2" t="s">
        <v>1263</v>
      </c>
      <c r="B41" s="2" t="s">
        <v>2811</v>
      </c>
      <c r="C41" s="2" t="s">
        <v>595</v>
      </c>
      <c r="D41" s="2">
        <v>3</v>
      </c>
      <c r="E41" s="2" t="s">
        <v>596</v>
      </c>
    </row>
    <row r="42" spans="1:5" ht="15.6" x14ac:dyDescent="0.3">
      <c r="A42" s="2" t="s">
        <v>1000</v>
      </c>
      <c r="B42" s="2" t="s">
        <v>1069</v>
      </c>
      <c r="C42" s="2" t="s">
        <v>631</v>
      </c>
      <c r="D42" s="2">
        <v>6</v>
      </c>
      <c r="E42" s="2" t="s">
        <v>596</v>
      </c>
    </row>
    <row r="43" spans="1:5" ht="15.6" x14ac:dyDescent="0.3">
      <c r="A43" s="2" t="s">
        <v>1268</v>
      </c>
      <c r="B43" s="2" t="s">
        <v>2812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1002</v>
      </c>
      <c r="B44" s="2" t="s">
        <v>1070</v>
      </c>
      <c r="C44" s="2" t="s">
        <v>631</v>
      </c>
      <c r="D44" s="2">
        <v>6</v>
      </c>
      <c r="E44" s="2" t="s">
        <v>596</v>
      </c>
    </row>
    <row r="45" spans="1:5" ht="15.6" x14ac:dyDescent="0.3">
      <c r="A45" s="2" t="s">
        <v>1008</v>
      </c>
      <c r="B45" s="2" t="s">
        <v>1072</v>
      </c>
      <c r="C45" s="2" t="s">
        <v>631</v>
      </c>
      <c r="D45" s="2">
        <v>6</v>
      </c>
      <c r="E45" s="2" t="s">
        <v>596</v>
      </c>
    </row>
    <row r="46" spans="1:5" ht="15.6" x14ac:dyDescent="0.3">
      <c r="A46" s="2" t="s">
        <v>1011</v>
      </c>
      <c r="B46" s="2" t="s">
        <v>1073</v>
      </c>
      <c r="C46" s="2" t="s">
        <v>631</v>
      </c>
      <c r="D46" s="2">
        <v>6</v>
      </c>
      <c r="E46" s="2" t="s">
        <v>596</v>
      </c>
    </row>
    <row r="47" spans="1:5" ht="15.6" x14ac:dyDescent="0.3">
      <c r="A47" s="2" t="s">
        <v>1274</v>
      </c>
      <c r="B47" s="2" t="s">
        <v>2813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1022</v>
      </c>
      <c r="B48" s="2" t="s">
        <v>1077</v>
      </c>
      <c r="C48" s="2" t="s">
        <v>631</v>
      </c>
      <c r="D48" s="2">
        <v>6</v>
      </c>
      <c r="E48" s="2" t="s">
        <v>596</v>
      </c>
    </row>
    <row r="49" spans="1:5" ht="15.6" x14ac:dyDescent="0.3">
      <c r="A49" s="2" t="s">
        <v>1295</v>
      </c>
      <c r="B49" s="2" t="s">
        <v>2817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1298</v>
      </c>
      <c r="B50" s="2" t="s">
        <v>2818</v>
      </c>
      <c r="C50" s="2" t="s">
        <v>595</v>
      </c>
      <c r="D50" s="2">
        <v>3</v>
      </c>
      <c r="E50" s="2" t="s">
        <v>596</v>
      </c>
    </row>
    <row r="51" spans="1:5" ht="15.6" x14ac:dyDescent="0.3">
      <c r="A51" s="2" t="s">
        <v>1301</v>
      </c>
      <c r="B51" s="2" t="s">
        <v>2819</v>
      </c>
      <c r="C51" s="2" t="s">
        <v>595</v>
      </c>
      <c r="D51" s="2">
        <v>7</v>
      </c>
      <c r="E51" s="2" t="s">
        <v>596</v>
      </c>
    </row>
    <row r="52" spans="1:5" ht="15.6" x14ac:dyDescent="0.3">
      <c r="A52" s="2" t="s">
        <v>1306</v>
      </c>
      <c r="B52" s="2" t="s">
        <v>2820</v>
      </c>
      <c r="C52" s="2" t="s">
        <v>595</v>
      </c>
      <c r="D52" s="2">
        <v>5</v>
      </c>
      <c r="E52" s="2">
        <v>3</v>
      </c>
    </row>
    <row r="53" spans="1:5" ht="15.6" x14ac:dyDescent="0.3">
      <c r="A53" s="2" t="s">
        <v>1310</v>
      </c>
      <c r="B53" s="2" t="s">
        <v>2821</v>
      </c>
      <c r="C53" s="2" t="s">
        <v>595</v>
      </c>
      <c r="D53" s="2">
        <v>5</v>
      </c>
      <c r="E53" s="2" t="s">
        <v>596</v>
      </c>
    </row>
    <row r="54" spans="1:5" ht="15.6" x14ac:dyDescent="0.3">
      <c r="A54" s="2" t="s">
        <v>1313</v>
      </c>
      <c r="B54" s="2" t="s">
        <v>2822</v>
      </c>
      <c r="C54" s="2" t="s">
        <v>595</v>
      </c>
      <c r="D54" s="2">
        <v>2</v>
      </c>
      <c r="E54" s="2" t="s">
        <v>596</v>
      </c>
    </row>
    <row r="55" spans="1:5" ht="15.6" x14ac:dyDescent="0.3">
      <c r="A55" s="2" t="s">
        <v>1318</v>
      </c>
      <c r="B55" s="2" t="s">
        <v>1319</v>
      </c>
      <c r="C55" s="2" t="s">
        <v>631</v>
      </c>
      <c r="D55" s="2">
        <v>6</v>
      </c>
      <c r="E55" s="2" t="s">
        <v>596</v>
      </c>
    </row>
    <row r="56" spans="1:5" ht="15.6" x14ac:dyDescent="0.3">
      <c r="A56" s="2" t="s">
        <v>1321</v>
      </c>
      <c r="B56" s="2" t="s">
        <v>2824</v>
      </c>
      <c r="C56" s="2" t="s">
        <v>631</v>
      </c>
      <c r="D56" s="2">
        <v>6</v>
      </c>
      <c r="E56" s="2" t="s">
        <v>596</v>
      </c>
    </row>
    <row r="57" spans="1:5" ht="15.6" x14ac:dyDescent="0.3">
      <c r="A57" s="2" t="s">
        <v>1324</v>
      </c>
      <c r="B57" s="2" t="s">
        <v>2825</v>
      </c>
      <c r="C57" s="2" t="s">
        <v>631</v>
      </c>
      <c r="D57" s="2">
        <v>6</v>
      </c>
      <c r="E57" s="2" t="s">
        <v>596</v>
      </c>
    </row>
    <row r="58" spans="1:5" ht="15.6" x14ac:dyDescent="0.3">
      <c r="A58" s="2" t="s">
        <v>733</v>
      </c>
      <c r="B58" s="2" t="s">
        <v>734</v>
      </c>
      <c r="C58" s="2" t="s">
        <v>631</v>
      </c>
      <c r="D58" s="2">
        <v>2</v>
      </c>
      <c r="E58" s="2" t="s">
        <v>596</v>
      </c>
    </row>
    <row r="59" spans="1:5" ht="15.6" x14ac:dyDescent="0.3">
      <c r="A59" s="2" t="s">
        <v>736</v>
      </c>
      <c r="B59" s="2" t="s">
        <v>2826</v>
      </c>
      <c r="C59" s="2" t="s">
        <v>631</v>
      </c>
      <c r="D59" s="2">
        <v>62</v>
      </c>
      <c r="E59" s="2" t="s">
        <v>596</v>
      </c>
    </row>
    <row r="60" spans="1:5" ht="15.6" x14ac:dyDescent="0.3">
      <c r="A60" s="2" t="s">
        <v>740</v>
      </c>
      <c r="B60" s="2" t="s">
        <v>2827</v>
      </c>
      <c r="C60" s="2" t="s">
        <v>631</v>
      </c>
      <c r="D60" s="2">
        <v>10</v>
      </c>
      <c r="E60" s="2" t="s">
        <v>596</v>
      </c>
    </row>
    <row r="61" spans="1:5" ht="15.6" x14ac:dyDescent="0.3">
      <c r="A61" s="2" t="s">
        <v>744</v>
      </c>
      <c r="B61" s="2" t="s">
        <v>2828</v>
      </c>
      <c r="C61" s="2" t="s">
        <v>631</v>
      </c>
      <c r="D61" s="2">
        <v>1</v>
      </c>
      <c r="E61" s="2" t="s">
        <v>596</v>
      </c>
    </row>
    <row r="62" spans="1:5" ht="15.6" x14ac:dyDescent="0.3">
      <c r="A62" s="2" t="s">
        <v>1363</v>
      </c>
      <c r="B62" s="2" t="s">
        <v>2873</v>
      </c>
      <c r="C62" s="2" t="s">
        <v>631</v>
      </c>
      <c r="D62" s="2">
        <v>1</v>
      </c>
      <c r="E62" s="2" t="s">
        <v>596</v>
      </c>
    </row>
    <row r="63" spans="1:5" ht="15.6" x14ac:dyDescent="0.3">
      <c r="A63" s="2" t="s">
        <v>1440</v>
      </c>
      <c r="B63" s="2" t="s">
        <v>2874</v>
      </c>
      <c r="C63" s="2" t="s">
        <v>631</v>
      </c>
      <c r="D63" s="2">
        <v>1</v>
      </c>
      <c r="E63" s="2" t="s">
        <v>596</v>
      </c>
    </row>
    <row r="64" spans="1:5" ht="15.6" x14ac:dyDescent="0.3">
      <c r="A64" s="2" t="s">
        <v>1329</v>
      </c>
      <c r="B64" s="2" t="s">
        <v>2829</v>
      </c>
      <c r="C64" s="2" t="s">
        <v>631</v>
      </c>
      <c r="D64" s="2">
        <v>24</v>
      </c>
      <c r="E64" s="2" t="s">
        <v>596</v>
      </c>
    </row>
    <row r="65" spans="1:5" ht="15.6" x14ac:dyDescent="0.3">
      <c r="A65" s="2" t="s">
        <v>1331</v>
      </c>
      <c r="B65" s="2" t="s">
        <v>1332</v>
      </c>
      <c r="C65" s="2" t="s">
        <v>631</v>
      </c>
      <c r="D65" s="2">
        <v>1</v>
      </c>
      <c r="E65" s="2" t="s">
        <v>596</v>
      </c>
    </row>
    <row r="66" spans="1:5" ht="15.6" x14ac:dyDescent="0.3">
      <c r="A66" s="2" t="s">
        <v>1334</v>
      </c>
      <c r="B66" s="2" t="s">
        <v>1335</v>
      </c>
      <c r="C66" s="2" t="s">
        <v>595</v>
      </c>
      <c r="D66" s="2">
        <v>8</v>
      </c>
      <c r="E66" s="2" t="s">
        <v>596</v>
      </c>
    </row>
    <row r="67" spans="1:5" ht="15.6" x14ac:dyDescent="0.3">
      <c r="A67" s="2" t="s">
        <v>649</v>
      </c>
      <c r="B67" s="2" t="s">
        <v>1422</v>
      </c>
      <c r="C67" s="2" t="s">
        <v>595</v>
      </c>
      <c r="D67" s="2">
        <v>7</v>
      </c>
      <c r="E67" s="2" t="s">
        <v>596</v>
      </c>
    </row>
  </sheetData>
  <phoneticPr fontId="5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3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159</v>
      </c>
      <c r="B1" s="4" t="s">
        <v>160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2875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2876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2877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2878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1378</v>
      </c>
      <c r="B7" s="2" t="s">
        <v>2879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1724</v>
      </c>
      <c r="B8" s="2" t="s">
        <v>2880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1728</v>
      </c>
      <c r="B9" s="2" t="s">
        <v>2881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1734</v>
      </c>
      <c r="B10" s="2" t="s">
        <v>2882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1738</v>
      </c>
      <c r="B11" s="2" t="s">
        <v>2883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1743</v>
      </c>
      <c r="B12" s="2" t="s">
        <v>2884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1746</v>
      </c>
      <c r="B13" s="2" t="s">
        <v>2885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1748</v>
      </c>
      <c r="B14" s="2" t="s">
        <v>1749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1750</v>
      </c>
      <c r="B15" s="2" t="s">
        <v>2886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1752</v>
      </c>
      <c r="B16" s="2" t="s">
        <v>1753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1754</v>
      </c>
      <c r="B17" s="2" t="s">
        <v>2887</v>
      </c>
      <c r="C17" s="2" t="s">
        <v>631</v>
      </c>
      <c r="D17" s="2">
        <v>42</v>
      </c>
      <c r="E17" s="2" t="s">
        <v>596</v>
      </c>
    </row>
    <row r="18" spans="1:5" ht="15.6" x14ac:dyDescent="0.3">
      <c r="A18" s="2" t="s">
        <v>1142</v>
      </c>
      <c r="B18" s="2" t="s">
        <v>2888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593</v>
      </c>
      <c r="B19" s="2" t="s">
        <v>654</v>
      </c>
      <c r="C19" s="2" t="s">
        <v>595</v>
      </c>
      <c r="D19" s="2">
        <v>7</v>
      </c>
      <c r="E19" s="2" t="s">
        <v>596</v>
      </c>
    </row>
    <row r="20" spans="1:5" ht="15.6" x14ac:dyDescent="0.3">
      <c r="A20" s="2" t="s">
        <v>606</v>
      </c>
      <c r="B20" s="2" t="s">
        <v>655</v>
      </c>
      <c r="C20" s="2" t="s">
        <v>595</v>
      </c>
      <c r="D20" s="2">
        <v>3</v>
      </c>
      <c r="E20" s="2" t="s">
        <v>596</v>
      </c>
    </row>
    <row r="21" spans="1:5" ht="15.6" x14ac:dyDescent="0.3">
      <c r="A21" s="2" t="s">
        <v>1757</v>
      </c>
      <c r="B21" s="2" t="s">
        <v>2889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1761</v>
      </c>
      <c r="B22" s="2" t="s">
        <v>2890</v>
      </c>
      <c r="C22" s="2" t="s">
        <v>595</v>
      </c>
      <c r="D22" s="2">
        <v>3</v>
      </c>
      <c r="E22" s="2" t="s">
        <v>596</v>
      </c>
    </row>
    <row r="23" spans="1:5" ht="15.6" x14ac:dyDescent="0.3">
      <c r="A23" s="2" t="s">
        <v>1763</v>
      </c>
      <c r="B23" s="2" t="s">
        <v>2891</v>
      </c>
      <c r="C23" s="2" t="s">
        <v>595</v>
      </c>
      <c r="D23" s="2">
        <v>11</v>
      </c>
      <c r="E23" s="2" t="s">
        <v>596</v>
      </c>
    </row>
    <row r="24" spans="1:5" ht="15.6" x14ac:dyDescent="0.3">
      <c r="A24" s="2" t="s">
        <v>1363</v>
      </c>
      <c r="B24" s="2" t="s">
        <v>2892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1766</v>
      </c>
      <c r="B25" s="2" t="s">
        <v>2893</v>
      </c>
      <c r="C25" s="2" t="s">
        <v>595</v>
      </c>
      <c r="D25" s="2">
        <v>11</v>
      </c>
      <c r="E25" s="2" t="s">
        <v>596</v>
      </c>
    </row>
    <row r="26" spans="1:5" ht="15.6" x14ac:dyDescent="0.3">
      <c r="A26" s="2" t="s">
        <v>1769</v>
      </c>
      <c r="B26" s="2" t="s">
        <v>2894</v>
      </c>
      <c r="C26" s="2" t="s">
        <v>595</v>
      </c>
      <c r="D26" s="2">
        <v>11</v>
      </c>
      <c r="E26" s="2" t="s">
        <v>596</v>
      </c>
    </row>
    <row r="27" spans="1:5" ht="15.6" x14ac:dyDescent="0.3">
      <c r="A27" s="2" t="s">
        <v>1771</v>
      </c>
      <c r="B27" s="2" t="s">
        <v>2895</v>
      </c>
      <c r="C27" s="2" t="s">
        <v>595</v>
      </c>
      <c r="D27" s="2">
        <v>11</v>
      </c>
      <c r="E27" s="2" t="s">
        <v>596</v>
      </c>
    </row>
    <row r="28" spans="1:5" ht="15.6" x14ac:dyDescent="0.3">
      <c r="A28" s="2" t="s">
        <v>1775</v>
      </c>
      <c r="B28" s="2" t="s">
        <v>2896</v>
      </c>
      <c r="C28" s="2" t="s">
        <v>595</v>
      </c>
      <c r="D28" s="2">
        <v>11</v>
      </c>
      <c r="E28" s="2" t="s">
        <v>596</v>
      </c>
    </row>
    <row r="29" spans="1:5" ht="15.6" x14ac:dyDescent="0.3">
      <c r="A29" s="2" t="s">
        <v>1778</v>
      </c>
      <c r="B29" s="2" t="s">
        <v>1779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1782</v>
      </c>
      <c r="B30" s="2" t="s">
        <v>2897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649</v>
      </c>
      <c r="B31" s="2" t="s">
        <v>671</v>
      </c>
      <c r="C31" s="2" t="s">
        <v>595</v>
      </c>
      <c r="D31" s="2">
        <v>7</v>
      </c>
      <c r="E31" s="2" t="s">
        <v>596</v>
      </c>
    </row>
  </sheetData>
  <phoneticPr fontId="5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161</v>
      </c>
      <c r="B1" s="4" t="s">
        <v>162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2852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2787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2788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2789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2898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847</v>
      </c>
      <c r="B8" s="2" t="s">
        <v>1044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2113</v>
      </c>
      <c r="B9" s="2" t="s">
        <v>2899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2115</v>
      </c>
      <c r="B10" s="2" t="s">
        <v>2900</v>
      </c>
      <c r="C10" s="2" t="s">
        <v>631</v>
      </c>
      <c r="D10" s="2">
        <v>8</v>
      </c>
      <c r="E10" s="2" t="s">
        <v>596</v>
      </c>
    </row>
    <row r="11" spans="1:5" ht="15.6" x14ac:dyDescent="0.3">
      <c r="A11" s="2" t="s">
        <v>2117</v>
      </c>
      <c r="B11" s="2" t="s">
        <v>2901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2121</v>
      </c>
      <c r="B12" s="2" t="s">
        <v>2902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2123</v>
      </c>
      <c r="B13" s="2" t="s">
        <v>2903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2127</v>
      </c>
      <c r="B14" s="2" t="s">
        <v>2904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2131</v>
      </c>
      <c r="B15" s="2" t="s">
        <v>2905</v>
      </c>
      <c r="C15" s="2" t="s">
        <v>595</v>
      </c>
      <c r="D15" s="2">
        <v>9</v>
      </c>
      <c r="E15" s="2">
        <v>2</v>
      </c>
    </row>
    <row r="16" spans="1:5" ht="15.6" x14ac:dyDescent="0.3">
      <c r="A16" s="2" t="s">
        <v>2134</v>
      </c>
      <c r="B16" s="2" t="s">
        <v>2906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2137</v>
      </c>
      <c r="B17" s="2" t="s">
        <v>2138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1872</v>
      </c>
      <c r="B18" s="2" t="s">
        <v>2907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1876</v>
      </c>
      <c r="B19" s="2" t="s">
        <v>2908</v>
      </c>
      <c r="C19" s="2" t="s">
        <v>595</v>
      </c>
      <c r="D19" s="2">
        <v>11</v>
      </c>
      <c r="E19" s="2" t="s">
        <v>596</v>
      </c>
    </row>
    <row r="20" spans="1:5" ht="15.6" x14ac:dyDescent="0.3">
      <c r="A20" s="2" t="s">
        <v>1878</v>
      </c>
      <c r="B20" s="2" t="s">
        <v>2909</v>
      </c>
      <c r="C20" s="2" t="s">
        <v>595</v>
      </c>
      <c r="D20" s="2">
        <v>11</v>
      </c>
      <c r="E20" s="2" t="s">
        <v>596</v>
      </c>
    </row>
    <row r="21" spans="1:5" ht="15.6" x14ac:dyDescent="0.3">
      <c r="A21" s="2" t="s">
        <v>1879</v>
      </c>
      <c r="B21" s="2" t="s">
        <v>2910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2140</v>
      </c>
      <c r="B22" s="2" t="s">
        <v>2911</v>
      </c>
      <c r="C22" s="2" t="s">
        <v>595</v>
      </c>
      <c r="D22" s="2">
        <v>11</v>
      </c>
      <c r="E22" s="2" t="s">
        <v>596</v>
      </c>
    </row>
    <row r="23" spans="1:5" ht="15.6" x14ac:dyDescent="0.3">
      <c r="A23" s="2" t="s">
        <v>2141</v>
      </c>
      <c r="B23" s="2" t="s">
        <v>2912</v>
      </c>
      <c r="C23" s="2" t="s">
        <v>595</v>
      </c>
      <c r="D23" s="2">
        <v>6</v>
      </c>
      <c r="E23" s="2" t="s">
        <v>596</v>
      </c>
    </row>
    <row r="24" spans="1:5" ht="15.6" x14ac:dyDescent="0.3">
      <c r="A24" s="2" t="s">
        <v>2145</v>
      </c>
      <c r="B24" s="2" t="s">
        <v>2913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2149</v>
      </c>
      <c r="B25" s="2" t="s">
        <v>2914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2153</v>
      </c>
      <c r="B26" s="2" t="s">
        <v>2915</v>
      </c>
      <c r="C26" s="2" t="s">
        <v>631</v>
      </c>
      <c r="D26" s="2">
        <v>2</v>
      </c>
      <c r="E26" s="2" t="s">
        <v>596</v>
      </c>
    </row>
    <row r="27" spans="1:5" ht="15.6" x14ac:dyDescent="0.3">
      <c r="A27" s="2" t="s">
        <v>2156</v>
      </c>
      <c r="B27" s="2" t="s">
        <v>2157</v>
      </c>
      <c r="C27" s="2" t="s">
        <v>595</v>
      </c>
      <c r="D27" s="2">
        <v>11</v>
      </c>
      <c r="E27" s="2" t="s">
        <v>596</v>
      </c>
    </row>
    <row r="28" spans="1:5" ht="15.6" x14ac:dyDescent="0.3">
      <c r="A28" s="2" t="s">
        <v>2159</v>
      </c>
      <c r="B28" s="2" t="s">
        <v>2160</v>
      </c>
      <c r="C28" s="2" t="s">
        <v>595</v>
      </c>
      <c r="D28" s="2">
        <v>6</v>
      </c>
      <c r="E28" s="2" t="s">
        <v>596</v>
      </c>
    </row>
    <row r="29" spans="1:5" ht="15.6" x14ac:dyDescent="0.3">
      <c r="A29" s="2" t="s">
        <v>1363</v>
      </c>
      <c r="B29" s="2" t="s">
        <v>2873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1827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163</v>
      </c>
      <c r="B1" s="4" t="s">
        <v>164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2852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2787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2788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2789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2898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847</v>
      </c>
      <c r="B8" s="2" t="s">
        <v>1044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1841</v>
      </c>
      <c r="B9" s="2" t="s">
        <v>2916</v>
      </c>
      <c r="C9" s="2" t="s">
        <v>631</v>
      </c>
      <c r="D9" s="2">
        <v>58</v>
      </c>
      <c r="E9" s="2" t="s">
        <v>596</v>
      </c>
    </row>
    <row r="10" spans="1:5" ht="15.6" x14ac:dyDescent="0.3">
      <c r="A10" s="2" t="s">
        <v>1849</v>
      </c>
      <c r="B10" s="2" t="s">
        <v>2917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1853</v>
      </c>
      <c r="B11" s="2" t="s">
        <v>2918</v>
      </c>
      <c r="C11" s="2" t="s">
        <v>595</v>
      </c>
      <c r="D11" s="2">
        <v>9</v>
      </c>
      <c r="E11" s="2">
        <v>2</v>
      </c>
    </row>
    <row r="12" spans="1:5" ht="15.6" x14ac:dyDescent="0.3">
      <c r="A12" s="2" t="s">
        <v>1857</v>
      </c>
      <c r="B12" s="2" t="s">
        <v>2919</v>
      </c>
      <c r="C12" s="2" t="s">
        <v>595</v>
      </c>
      <c r="D12" s="2">
        <v>7</v>
      </c>
      <c r="E12" s="2">
        <v>2</v>
      </c>
    </row>
    <row r="13" spans="1:5" ht="15.6" x14ac:dyDescent="0.3">
      <c r="A13" s="2" t="s">
        <v>1863</v>
      </c>
      <c r="B13" s="2" t="s">
        <v>2920</v>
      </c>
      <c r="C13" s="2" t="s">
        <v>595</v>
      </c>
      <c r="D13" s="2">
        <v>6</v>
      </c>
      <c r="E13" s="2">
        <v>2</v>
      </c>
    </row>
    <row r="14" spans="1:5" ht="15.6" x14ac:dyDescent="0.3">
      <c r="A14" s="2" t="s">
        <v>1872</v>
      </c>
      <c r="B14" s="2" t="s">
        <v>2907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1876</v>
      </c>
      <c r="B15" s="2" t="s">
        <v>2908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1878</v>
      </c>
      <c r="B16" s="2" t="s">
        <v>2909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1879</v>
      </c>
      <c r="B17" s="2" t="s">
        <v>2910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1881</v>
      </c>
      <c r="B18" s="2" t="s">
        <v>2921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1885</v>
      </c>
      <c r="B19" s="2" t="s">
        <v>2922</v>
      </c>
      <c r="C19" s="2" t="s">
        <v>595</v>
      </c>
      <c r="D19" s="2">
        <v>4</v>
      </c>
      <c r="E19" s="2" t="s">
        <v>596</v>
      </c>
    </row>
    <row r="20" spans="1:5" ht="15.6" x14ac:dyDescent="0.3">
      <c r="A20" s="2" t="s">
        <v>1887</v>
      </c>
      <c r="B20" s="2" t="s">
        <v>2923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1891</v>
      </c>
      <c r="B21" s="2" t="s">
        <v>2924</v>
      </c>
      <c r="C21" s="2" t="s">
        <v>631</v>
      </c>
      <c r="D21" s="2">
        <v>2</v>
      </c>
      <c r="E21" s="2" t="s">
        <v>596</v>
      </c>
    </row>
    <row r="22" spans="1:5" ht="15.6" x14ac:dyDescent="0.3">
      <c r="A22" s="2" t="s">
        <v>1894</v>
      </c>
      <c r="B22" s="2" t="s">
        <v>2925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1896</v>
      </c>
      <c r="B23" s="2" t="s">
        <v>2926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1900</v>
      </c>
      <c r="B24" s="2" t="s">
        <v>2927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1904</v>
      </c>
      <c r="B25" s="2" t="s">
        <v>2928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1908</v>
      </c>
      <c r="B26" s="2" t="s">
        <v>2929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1911</v>
      </c>
      <c r="B27" s="2" t="s">
        <v>2930</v>
      </c>
      <c r="C27" s="2" t="s">
        <v>631</v>
      </c>
      <c r="D27" s="2">
        <v>7</v>
      </c>
      <c r="E27" s="2" t="s">
        <v>596</v>
      </c>
    </row>
    <row r="28" spans="1:5" ht="15.6" x14ac:dyDescent="0.3">
      <c r="A28" s="2" t="s">
        <v>1915</v>
      </c>
      <c r="B28" s="2" t="s">
        <v>2931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1919</v>
      </c>
      <c r="B29" s="2" t="s">
        <v>2932</v>
      </c>
      <c r="C29" s="2" t="s">
        <v>595</v>
      </c>
      <c r="D29" s="2">
        <v>9</v>
      </c>
      <c r="E29" s="2">
        <v>2</v>
      </c>
    </row>
    <row r="30" spans="1:5" ht="15.6" x14ac:dyDescent="0.3">
      <c r="A30" s="2" t="s">
        <v>1923</v>
      </c>
      <c r="B30" s="2" t="s">
        <v>2933</v>
      </c>
      <c r="C30" s="2" t="s">
        <v>631</v>
      </c>
      <c r="D30" s="2">
        <v>8</v>
      </c>
      <c r="E30" s="2" t="s">
        <v>596</v>
      </c>
    </row>
    <row r="31" spans="1:5" ht="15.6" x14ac:dyDescent="0.3">
      <c r="A31" s="2" t="s">
        <v>1925</v>
      </c>
      <c r="B31" s="2" t="s">
        <v>2934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1927</v>
      </c>
      <c r="B32" s="2" t="s">
        <v>2935</v>
      </c>
      <c r="C32" s="2" t="s">
        <v>631</v>
      </c>
      <c r="D32" s="2">
        <v>58</v>
      </c>
      <c r="E32" s="2" t="s">
        <v>596</v>
      </c>
    </row>
    <row r="33" spans="1:5" ht="15.6" x14ac:dyDescent="0.3">
      <c r="A33" s="2" t="s">
        <v>1931</v>
      </c>
      <c r="B33" s="2" t="s">
        <v>1932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1935</v>
      </c>
      <c r="B34" s="2" t="s">
        <v>1936</v>
      </c>
      <c r="C34" s="2" t="s">
        <v>595</v>
      </c>
      <c r="D34" s="2">
        <v>11</v>
      </c>
      <c r="E34" s="2" t="s">
        <v>596</v>
      </c>
    </row>
    <row r="35" spans="1:5" ht="15.6" x14ac:dyDescent="0.3">
      <c r="A35" s="2" t="s">
        <v>1938</v>
      </c>
      <c r="B35" s="2" t="s">
        <v>1939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1363</v>
      </c>
      <c r="B36" s="2" t="s">
        <v>2873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649</v>
      </c>
      <c r="B37" s="2" t="s">
        <v>1827</v>
      </c>
      <c r="C37" s="2" t="s">
        <v>595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165</v>
      </c>
      <c r="B1" s="4" t="s">
        <v>166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2936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2937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2939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2941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1949</v>
      </c>
      <c r="B8" s="2" t="s">
        <v>2942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1965</v>
      </c>
      <c r="B9" s="2" t="s">
        <v>2943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2944</v>
      </c>
      <c r="B10" s="2" t="s">
        <v>2945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1955</v>
      </c>
      <c r="B11" s="2" t="s">
        <v>2946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1957</v>
      </c>
      <c r="B12" s="2" t="s">
        <v>2947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1959</v>
      </c>
      <c r="B13" s="2" t="s">
        <v>2948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1976</v>
      </c>
      <c r="B14" s="2" t="s">
        <v>2949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1980</v>
      </c>
      <c r="B15" s="2" t="s">
        <v>1981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1983</v>
      </c>
      <c r="B16" s="2" t="s">
        <v>1984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1363</v>
      </c>
      <c r="B17" s="2" t="s">
        <v>2950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167</v>
      </c>
      <c r="B1" s="4" t="s">
        <v>168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2870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2871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2872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1836</v>
      </c>
      <c r="B7" s="2" t="s">
        <v>2610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2394</v>
      </c>
      <c r="B8" s="2" t="s">
        <v>2395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1363</v>
      </c>
      <c r="B9" s="2" t="s">
        <v>1364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169</v>
      </c>
      <c r="B1" s="4" t="s">
        <v>170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2870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2951</v>
      </c>
      <c r="B6" s="2" t="s">
        <v>2952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2953</v>
      </c>
      <c r="B7" s="2" t="s">
        <v>2954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2955</v>
      </c>
      <c r="B8" s="2" t="s">
        <v>2956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2311</v>
      </c>
      <c r="B9" s="2" t="s">
        <v>960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1363</v>
      </c>
      <c r="B10" s="2" t="s">
        <v>1364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171</v>
      </c>
      <c r="B1" s="4" t="s">
        <v>172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2875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848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849</v>
      </c>
      <c r="B5" s="2" t="s">
        <v>850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855</v>
      </c>
      <c r="B6" s="2" t="s">
        <v>856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859</v>
      </c>
      <c r="B7" s="2" t="s">
        <v>860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863</v>
      </c>
      <c r="B8" s="2" t="s">
        <v>864</v>
      </c>
      <c r="C8" s="2" t="s">
        <v>631</v>
      </c>
      <c r="D8" s="2">
        <v>32</v>
      </c>
      <c r="E8" s="2" t="s">
        <v>596</v>
      </c>
    </row>
    <row r="9" spans="1:5" ht="15.6" x14ac:dyDescent="0.3">
      <c r="A9" s="2" t="s">
        <v>867</v>
      </c>
      <c r="B9" s="2" t="s">
        <v>868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871</v>
      </c>
      <c r="B10" s="2" t="s">
        <v>872</v>
      </c>
      <c r="C10" s="2" t="s">
        <v>631</v>
      </c>
      <c r="D10" s="2">
        <v>16</v>
      </c>
      <c r="E10" s="2" t="s">
        <v>596</v>
      </c>
    </row>
    <row r="11" spans="1:5" ht="15.6" x14ac:dyDescent="0.3">
      <c r="A11" s="2" t="s">
        <v>875</v>
      </c>
      <c r="B11" s="2" t="s">
        <v>876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879</v>
      </c>
      <c r="B12" s="2" t="s">
        <v>880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883</v>
      </c>
      <c r="B13" s="2" t="s">
        <v>884</v>
      </c>
      <c r="C13" s="2" t="s">
        <v>595</v>
      </c>
      <c r="D13" s="2">
        <v>9</v>
      </c>
      <c r="E13" s="2" t="s">
        <v>596</v>
      </c>
    </row>
    <row r="14" spans="1:5" ht="15.6" x14ac:dyDescent="0.3">
      <c r="A14" s="2" t="s">
        <v>887</v>
      </c>
      <c r="B14" s="2" t="s">
        <v>888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890</v>
      </c>
      <c r="B15" s="2" t="s">
        <v>891</v>
      </c>
      <c r="C15" s="2" t="s">
        <v>631</v>
      </c>
      <c r="D15" s="2">
        <v>2</v>
      </c>
      <c r="E15" s="2" t="s">
        <v>596</v>
      </c>
    </row>
    <row r="16" spans="1:5" ht="15.6" x14ac:dyDescent="0.3">
      <c r="A16" s="2" t="s">
        <v>894</v>
      </c>
      <c r="B16" s="2" t="s">
        <v>895</v>
      </c>
      <c r="C16" s="2" t="s">
        <v>631</v>
      </c>
      <c r="D16" s="2">
        <v>20</v>
      </c>
      <c r="E16" s="2" t="s">
        <v>596</v>
      </c>
    </row>
    <row r="17" spans="1:5" ht="15.6" x14ac:dyDescent="0.3">
      <c r="A17" s="2" t="s">
        <v>1363</v>
      </c>
      <c r="B17" s="2" t="s">
        <v>2892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1422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5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173</v>
      </c>
      <c r="B1" s="4" t="s">
        <v>174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2851</v>
      </c>
      <c r="B3" s="2" t="s">
        <v>2852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1301</v>
      </c>
      <c r="B6" s="2" t="s">
        <v>2819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2957</v>
      </c>
      <c r="B7" s="2" t="s">
        <v>2958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629</v>
      </c>
      <c r="B8" s="2" t="s">
        <v>2959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770</v>
      </c>
      <c r="B9" s="2" t="s">
        <v>771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667</v>
      </c>
      <c r="B10" s="2" t="s">
        <v>643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1363</v>
      </c>
      <c r="B12" s="2" t="s">
        <v>2873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1827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22.625" bestFit="1" customWidth="1" collapsed="1"/>
    <col min="10" max="10" width="40.5" bestFit="1" customWidth="1" collapsed="1"/>
    <col min="11" max="11" width="17.75" bestFit="1" customWidth="1" collapsed="1"/>
  </cols>
  <sheetData>
    <row r="1" spans="1:11" ht="21.6" x14ac:dyDescent="0.3">
      <c r="A1" s="4" t="s">
        <v>14</v>
      </c>
      <c r="B1" s="4" t="s">
        <v>15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11" ht="15.6" x14ac:dyDescent="0.3">
      <c r="A4" s="2" t="s">
        <v>849</v>
      </c>
      <c r="B4" s="2" t="s">
        <v>850</v>
      </c>
      <c r="C4" s="2" t="s">
        <v>631</v>
      </c>
      <c r="D4" s="2">
        <v>20</v>
      </c>
      <c r="E4" s="2" t="s">
        <v>596</v>
      </c>
      <c r="G4" s="3" t="s">
        <v>851</v>
      </c>
      <c r="H4" s="3" t="s">
        <v>852</v>
      </c>
      <c r="I4" s="3" t="s">
        <v>853</v>
      </c>
      <c r="J4" s="3" t="s">
        <v>854</v>
      </c>
      <c r="K4" t="s">
        <v>600</v>
      </c>
    </row>
    <row r="5" spans="1:11" ht="15.6" x14ac:dyDescent="0.3">
      <c r="A5" s="2" t="s">
        <v>855</v>
      </c>
      <c r="B5" s="2" t="s">
        <v>856</v>
      </c>
      <c r="C5" s="2" t="s">
        <v>631</v>
      </c>
      <c r="D5" s="2">
        <v>1</v>
      </c>
      <c r="E5" s="2" t="s">
        <v>596</v>
      </c>
      <c r="G5" s="3" t="s">
        <v>851</v>
      </c>
      <c r="H5" s="3" t="s">
        <v>852</v>
      </c>
      <c r="I5" s="3" t="s">
        <v>857</v>
      </c>
      <c r="J5" s="3" t="s">
        <v>858</v>
      </c>
      <c r="K5" s="3" t="s">
        <v>605</v>
      </c>
    </row>
    <row r="6" spans="1:11" ht="15.6" x14ac:dyDescent="0.3">
      <c r="A6" s="2" t="s">
        <v>859</v>
      </c>
      <c r="B6" s="2" t="s">
        <v>860</v>
      </c>
      <c r="C6" s="2" t="s">
        <v>631</v>
      </c>
      <c r="D6" s="2">
        <v>1</v>
      </c>
      <c r="E6" s="2" t="s">
        <v>596</v>
      </c>
      <c r="G6" s="3" t="s">
        <v>851</v>
      </c>
      <c r="H6" s="3" t="s">
        <v>852</v>
      </c>
      <c r="I6" s="3" t="s">
        <v>861</v>
      </c>
      <c r="J6" s="3" t="s">
        <v>862</v>
      </c>
      <c r="K6" t="s">
        <v>600</v>
      </c>
    </row>
    <row r="7" spans="1:11" ht="15.6" x14ac:dyDescent="0.3">
      <c r="A7" s="2" t="s">
        <v>863</v>
      </c>
      <c r="B7" s="2" t="s">
        <v>864</v>
      </c>
      <c r="C7" s="2" t="s">
        <v>631</v>
      </c>
      <c r="D7" s="2">
        <v>32</v>
      </c>
      <c r="E7" s="2" t="s">
        <v>596</v>
      </c>
      <c r="G7" s="3" t="s">
        <v>851</v>
      </c>
      <c r="H7" s="3" t="s">
        <v>852</v>
      </c>
      <c r="I7" s="3" t="s">
        <v>865</v>
      </c>
      <c r="J7" s="3" t="s">
        <v>866</v>
      </c>
      <c r="K7" t="s">
        <v>600</v>
      </c>
    </row>
    <row r="8" spans="1:11" ht="15.6" x14ac:dyDescent="0.3">
      <c r="A8" s="2" t="s">
        <v>867</v>
      </c>
      <c r="B8" s="2" t="s">
        <v>868</v>
      </c>
      <c r="C8" s="2" t="s">
        <v>595</v>
      </c>
      <c r="D8" s="2">
        <v>8</v>
      </c>
      <c r="E8" s="2" t="s">
        <v>596</v>
      </c>
      <c r="G8" s="3" t="s">
        <v>851</v>
      </c>
      <c r="H8" s="3" t="s">
        <v>852</v>
      </c>
      <c r="I8" s="3" t="s">
        <v>869</v>
      </c>
      <c r="J8" s="3" t="s">
        <v>870</v>
      </c>
      <c r="K8" t="s">
        <v>600</v>
      </c>
    </row>
    <row r="9" spans="1:11" ht="15.6" x14ac:dyDescent="0.3">
      <c r="A9" s="2" t="s">
        <v>871</v>
      </c>
      <c r="B9" s="2" t="s">
        <v>872</v>
      </c>
      <c r="C9" s="2" t="s">
        <v>631</v>
      </c>
      <c r="D9" s="2">
        <v>16</v>
      </c>
      <c r="E9" s="2" t="s">
        <v>596</v>
      </c>
      <c r="G9" s="3" t="s">
        <v>851</v>
      </c>
      <c r="H9" s="3" t="s">
        <v>852</v>
      </c>
      <c r="I9" s="3" t="s">
        <v>873</v>
      </c>
      <c r="J9" s="3" t="s">
        <v>874</v>
      </c>
      <c r="K9" t="s">
        <v>600</v>
      </c>
    </row>
    <row r="10" spans="1:11" ht="15.6" x14ac:dyDescent="0.3">
      <c r="A10" s="2" t="s">
        <v>875</v>
      </c>
      <c r="B10" s="2" t="s">
        <v>876</v>
      </c>
      <c r="C10" s="2" t="s">
        <v>631</v>
      </c>
      <c r="D10" s="2">
        <v>12</v>
      </c>
      <c r="E10" s="2" t="s">
        <v>596</v>
      </c>
      <c r="G10" s="3" t="s">
        <v>851</v>
      </c>
      <c r="H10" s="3" t="s">
        <v>852</v>
      </c>
      <c r="I10" s="3" t="s">
        <v>877</v>
      </c>
      <c r="J10" s="3" t="s">
        <v>878</v>
      </c>
      <c r="K10" t="s">
        <v>600</v>
      </c>
    </row>
    <row r="11" spans="1:11" ht="15.6" x14ac:dyDescent="0.3">
      <c r="A11" s="2" t="s">
        <v>879</v>
      </c>
      <c r="B11" s="2" t="s">
        <v>880</v>
      </c>
      <c r="C11" s="2" t="s">
        <v>595</v>
      </c>
      <c r="D11" s="2">
        <v>2</v>
      </c>
      <c r="E11" s="2" t="s">
        <v>596</v>
      </c>
      <c r="G11" s="3" t="s">
        <v>851</v>
      </c>
      <c r="H11" s="3" t="s">
        <v>852</v>
      </c>
      <c r="I11" s="3" t="s">
        <v>881</v>
      </c>
      <c r="J11" s="3" t="s">
        <v>882</v>
      </c>
      <c r="K11" t="s">
        <v>600</v>
      </c>
    </row>
    <row r="12" spans="1:11" ht="15.6" x14ac:dyDescent="0.3">
      <c r="A12" s="2" t="s">
        <v>883</v>
      </c>
      <c r="B12" s="2" t="s">
        <v>884</v>
      </c>
      <c r="C12" s="2" t="s">
        <v>595</v>
      </c>
      <c r="D12" s="2">
        <v>9</v>
      </c>
      <c r="E12" s="2" t="s">
        <v>596</v>
      </c>
      <c r="G12" s="3" t="s">
        <v>851</v>
      </c>
      <c r="H12" s="3" t="s">
        <v>852</v>
      </c>
      <c r="I12" s="3" t="s">
        <v>885</v>
      </c>
      <c r="J12" s="3" t="s">
        <v>886</v>
      </c>
      <c r="K12" t="s">
        <v>600</v>
      </c>
    </row>
    <row r="13" spans="1:11" ht="15.6" x14ac:dyDescent="0.3">
      <c r="A13" s="2" t="s">
        <v>887</v>
      </c>
      <c r="B13" s="2" t="s">
        <v>888</v>
      </c>
      <c r="C13" s="2" t="s">
        <v>595</v>
      </c>
      <c r="D13" s="2">
        <v>6</v>
      </c>
      <c r="E13" s="2" t="s">
        <v>596</v>
      </c>
      <c r="G13" s="3" t="s">
        <v>851</v>
      </c>
      <c r="H13" s="3" t="s">
        <v>852</v>
      </c>
      <c r="I13" s="3" t="s">
        <v>889</v>
      </c>
      <c r="J13" s="3" t="s">
        <v>888</v>
      </c>
      <c r="K13" t="s">
        <v>600</v>
      </c>
    </row>
    <row r="14" spans="1:11" ht="31.2" x14ac:dyDescent="0.3">
      <c r="A14" s="2" t="s">
        <v>890</v>
      </c>
      <c r="B14" s="2" t="s">
        <v>891</v>
      </c>
      <c r="C14" s="2" t="s">
        <v>631</v>
      </c>
      <c r="D14" s="2">
        <v>2</v>
      </c>
      <c r="E14" s="2" t="s">
        <v>596</v>
      </c>
      <c r="G14" s="3" t="s">
        <v>851</v>
      </c>
      <c r="H14" s="3" t="s">
        <v>852</v>
      </c>
      <c r="I14" s="3" t="s">
        <v>892</v>
      </c>
      <c r="J14" s="3" t="s">
        <v>893</v>
      </c>
      <c r="K14" t="s">
        <v>600</v>
      </c>
    </row>
    <row r="15" spans="1:11" ht="15.6" x14ac:dyDescent="0.3">
      <c r="A15" s="2" t="s">
        <v>894</v>
      </c>
      <c r="B15" s="2" t="s">
        <v>895</v>
      </c>
      <c r="C15" s="2" t="s">
        <v>631</v>
      </c>
      <c r="D15" s="2">
        <v>20</v>
      </c>
      <c r="E15" s="2" t="s">
        <v>596</v>
      </c>
      <c r="G15" s="3" t="s">
        <v>851</v>
      </c>
      <c r="H15" s="3" t="s">
        <v>852</v>
      </c>
      <c r="I15" s="3" t="s">
        <v>896</v>
      </c>
      <c r="J15" s="3" t="s">
        <v>897</v>
      </c>
      <c r="K15" t="s">
        <v>600</v>
      </c>
    </row>
    <row r="16" spans="1:11" ht="15.6" x14ac:dyDescent="0.3">
      <c r="A16" s="2" t="s">
        <v>898</v>
      </c>
      <c r="B16" s="2" t="s">
        <v>899</v>
      </c>
      <c r="C16" s="2" t="s">
        <v>631</v>
      </c>
      <c r="D16" s="2">
        <v>3</v>
      </c>
      <c r="E16" s="2" t="s">
        <v>596</v>
      </c>
      <c r="G16" s="3" t="s">
        <v>851</v>
      </c>
      <c r="H16" s="3" t="s">
        <v>852</v>
      </c>
      <c r="I16" s="3" t="s">
        <v>900</v>
      </c>
      <c r="J16" s="3" t="s">
        <v>901</v>
      </c>
      <c r="K16" t="s">
        <v>600</v>
      </c>
    </row>
    <row r="17" spans="1:11" ht="15.6" x14ac:dyDescent="0.3">
      <c r="A17" s="2" t="s">
        <v>902</v>
      </c>
      <c r="B17" s="2" t="s">
        <v>903</v>
      </c>
      <c r="C17" s="2" t="s">
        <v>631</v>
      </c>
      <c r="D17" s="2">
        <v>3</v>
      </c>
      <c r="E17" s="2" t="s">
        <v>596</v>
      </c>
      <c r="G17" s="3" t="s">
        <v>851</v>
      </c>
      <c r="H17" s="3" t="s">
        <v>852</v>
      </c>
      <c r="I17" s="3" t="s">
        <v>904</v>
      </c>
      <c r="J17" s="3" t="s">
        <v>905</v>
      </c>
      <c r="K17" t="s">
        <v>600</v>
      </c>
    </row>
    <row r="18" spans="1:11" ht="15.6" x14ac:dyDescent="0.3">
      <c r="A18" s="2" t="s">
        <v>906</v>
      </c>
      <c r="B18" s="2" t="s">
        <v>907</v>
      </c>
      <c r="C18" s="2" t="s">
        <v>631</v>
      </c>
      <c r="D18" s="2">
        <v>102</v>
      </c>
      <c r="E18" s="2" t="s">
        <v>596</v>
      </c>
    </row>
    <row r="19" spans="1:11" ht="15.6" x14ac:dyDescent="0.3">
      <c r="A19" s="2" t="s">
        <v>649</v>
      </c>
      <c r="B19" s="2" t="s">
        <v>908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W31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375" bestFit="1" customWidth="1" collapsed="1"/>
    <col min="8" max="8" width="22.375" bestFit="1" customWidth="1" collapsed="1"/>
    <col min="9" max="9" width="20.75" bestFit="1" customWidth="1" collapsed="1"/>
    <col min="10" max="10" width="23.375" bestFit="1" customWidth="1" collapsed="1"/>
    <col min="11" max="11" width="3.625" bestFit="1" customWidth="1" collapsed="1"/>
    <col min="12" max="12" width="10.625" customWidth="1" collapsed="1"/>
    <col min="13" max="13" width="14.375" bestFit="1" customWidth="1" collapsed="1"/>
    <col min="14" max="14" width="22.375" bestFit="1" customWidth="1" collapsed="1"/>
    <col min="15" max="15" width="15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21.25" bestFit="1" customWidth="1" collapsed="1"/>
    <col min="22" max="22" width="10.875" bestFit="1" customWidth="1" collapsed="1"/>
  </cols>
  <sheetData>
    <row r="1" spans="1:23" ht="43.2" x14ac:dyDescent="0.3">
      <c r="A1" s="4" t="s">
        <v>175</v>
      </c>
      <c r="B1" s="4" t="s">
        <v>176</v>
      </c>
      <c r="C1" s="5" t="str">
        <f>HYPERLINK("#'目錄'!A1","回首頁")</f>
        <v>回首頁</v>
      </c>
    </row>
    <row r="2" spans="1:23" ht="15.6" x14ac:dyDescent="0.3">
      <c r="A2" s="2" t="s">
        <v>2169</v>
      </c>
      <c r="B2" s="2" t="s">
        <v>2170</v>
      </c>
      <c r="C2" s="2" t="s">
        <v>595</v>
      </c>
      <c r="D2" s="2">
        <v>8</v>
      </c>
      <c r="E2" s="2" t="s">
        <v>596</v>
      </c>
      <c r="G2" s="3" t="s">
        <v>2960</v>
      </c>
      <c r="H2" s="3" t="s">
        <v>2961</v>
      </c>
      <c r="I2" s="3" t="s">
        <v>1286</v>
      </c>
      <c r="J2" s="3" t="s">
        <v>1287</v>
      </c>
      <c r="K2" t="s">
        <v>600</v>
      </c>
      <c r="M2" s="3" t="s">
        <v>2960</v>
      </c>
      <c r="N2" s="3" t="s">
        <v>2961</v>
      </c>
      <c r="O2" s="3" t="s">
        <v>1288</v>
      </c>
      <c r="P2" s="3" t="s">
        <v>1289</v>
      </c>
      <c r="Q2" t="s">
        <v>600</v>
      </c>
      <c r="S2" s="3" t="s">
        <v>2960</v>
      </c>
      <c r="T2" s="3" t="s">
        <v>2961</v>
      </c>
      <c r="U2" s="3" t="s">
        <v>2225</v>
      </c>
      <c r="V2" s="3" t="s">
        <v>2962</v>
      </c>
      <c r="W2" t="s">
        <v>600</v>
      </c>
    </row>
    <row r="3" spans="1:23" ht="15.6" x14ac:dyDescent="0.3">
      <c r="A3" s="2" t="s">
        <v>845</v>
      </c>
      <c r="B3" s="2" t="s">
        <v>909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2960</v>
      </c>
      <c r="H4" s="3" t="s">
        <v>2961</v>
      </c>
      <c r="I4" s="3" t="s">
        <v>1286</v>
      </c>
      <c r="J4" s="3" t="s">
        <v>1287</v>
      </c>
      <c r="K4" t="s">
        <v>600</v>
      </c>
      <c r="M4" s="3" t="s">
        <v>2960</v>
      </c>
      <c r="N4" s="3" t="s">
        <v>2961</v>
      </c>
      <c r="O4" s="3" t="s">
        <v>599</v>
      </c>
      <c r="P4" s="3" t="s">
        <v>594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2960</v>
      </c>
      <c r="H5" s="3" t="s">
        <v>2961</v>
      </c>
      <c r="I5" s="3" t="s">
        <v>1286</v>
      </c>
      <c r="J5" s="3" t="s">
        <v>1287</v>
      </c>
      <c r="K5" t="s">
        <v>600</v>
      </c>
      <c r="M5" s="3" t="s">
        <v>2960</v>
      </c>
      <c r="N5" s="3" t="s">
        <v>2961</v>
      </c>
      <c r="O5" s="3" t="s">
        <v>608</v>
      </c>
      <c r="P5" s="3" t="s">
        <v>1131</v>
      </c>
      <c r="Q5" t="s">
        <v>600</v>
      </c>
    </row>
    <row r="6" spans="1:23" ht="15.6" x14ac:dyDescent="0.3">
      <c r="A6" s="2" t="s">
        <v>1350</v>
      </c>
      <c r="B6" s="2" t="s">
        <v>1351</v>
      </c>
      <c r="C6" s="2" t="s">
        <v>595</v>
      </c>
      <c r="D6" s="2">
        <v>3</v>
      </c>
      <c r="E6" s="2" t="s">
        <v>596</v>
      </c>
      <c r="G6" s="3" t="s">
        <v>2960</v>
      </c>
      <c r="H6" s="3" t="s">
        <v>2961</v>
      </c>
      <c r="I6" s="3" t="s">
        <v>1286</v>
      </c>
      <c r="J6" s="3" t="s">
        <v>1287</v>
      </c>
      <c r="K6" t="s">
        <v>600</v>
      </c>
      <c r="M6" s="3" t="s">
        <v>2960</v>
      </c>
      <c r="N6" s="3" t="s">
        <v>2961</v>
      </c>
      <c r="O6" s="3" t="s">
        <v>1352</v>
      </c>
      <c r="P6" s="3" t="s">
        <v>1351</v>
      </c>
      <c r="Q6" t="s">
        <v>600</v>
      </c>
    </row>
    <row r="7" spans="1:23" ht="15.6" x14ac:dyDescent="0.3">
      <c r="A7" s="2" t="s">
        <v>1295</v>
      </c>
      <c r="B7" s="2" t="s">
        <v>1296</v>
      </c>
      <c r="C7" s="2" t="s">
        <v>631</v>
      </c>
      <c r="D7" s="2">
        <v>1</v>
      </c>
      <c r="E7" s="2" t="s">
        <v>596</v>
      </c>
      <c r="G7" s="3" t="s">
        <v>2960</v>
      </c>
      <c r="H7" s="3" t="s">
        <v>2961</v>
      </c>
      <c r="I7" s="3" t="s">
        <v>1286</v>
      </c>
      <c r="J7" s="3" t="s">
        <v>1287</v>
      </c>
      <c r="K7" t="s">
        <v>600</v>
      </c>
      <c r="M7" s="3" t="s">
        <v>2960</v>
      </c>
      <c r="N7" s="3" t="s">
        <v>2961</v>
      </c>
      <c r="O7" s="3" t="s">
        <v>1297</v>
      </c>
      <c r="P7" s="3" t="s">
        <v>1296</v>
      </c>
      <c r="Q7" t="s">
        <v>600</v>
      </c>
    </row>
    <row r="8" spans="1:23" ht="15.6" x14ac:dyDescent="0.3">
      <c r="A8" s="2" t="s">
        <v>2172</v>
      </c>
      <c r="B8" s="2" t="s">
        <v>2173</v>
      </c>
      <c r="C8" s="2" t="s">
        <v>595</v>
      </c>
      <c r="D8" s="2">
        <v>11</v>
      </c>
      <c r="E8" s="2">
        <v>0</v>
      </c>
      <c r="G8" s="3" t="s">
        <v>2960</v>
      </c>
      <c r="H8" s="3" t="s">
        <v>2961</v>
      </c>
      <c r="I8" s="3" t="s">
        <v>2227</v>
      </c>
      <c r="J8" s="3" t="s">
        <v>2963</v>
      </c>
      <c r="K8" t="s">
        <v>600</v>
      </c>
    </row>
    <row r="9" spans="1:23" ht="15.6" x14ac:dyDescent="0.3">
      <c r="A9" s="2" t="s">
        <v>959</v>
      </c>
      <c r="B9" s="2" t="s">
        <v>960</v>
      </c>
      <c r="C9" s="2" t="s">
        <v>631</v>
      </c>
      <c r="D9" s="2">
        <v>6</v>
      </c>
      <c r="E9" s="2" t="s">
        <v>596</v>
      </c>
    </row>
    <row r="10" spans="1:23" ht="15.6" x14ac:dyDescent="0.3">
      <c r="A10" s="2" t="s">
        <v>847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23" ht="15.6" x14ac:dyDescent="0.3">
      <c r="A11" s="2" t="s">
        <v>761</v>
      </c>
      <c r="B11" s="2" t="s">
        <v>2451</v>
      </c>
      <c r="C11" s="2" t="s">
        <v>631</v>
      </c>
      <c r="D11" s="2">
        <v>12</v>
      </c>
      <c r="E11" s="2" t="s">
        <v>596</v>
      </c>
    </row>
    <row r="12" spans="1:23" ht="15.6" x14ac:dyDescent="0.3">
      <c r="A12" s="2" t="s">
        <v>2439</v>
      </c>
      <c r="B12" s="2" t="s">
        <v>2440</v>
      </c>
      <c r="C12" s="2" t="s">
        <v>631</v>
      </c>
      <c r="D12" s="2">
        <v>6</v>
      </c>
      <c r="E12" s="2" t="s">
        <v>596</v>
      </c>
      <c r="G12" s="3" t="s">
        <v>2960</v>
      </c>
      <c r="H12" s="3" t="s">
        <v>2961</v>
      </c>
      <c r="I12" s="3" t="s">
        <v>2441</v>
      </c>
      <c r="J12" s="3" t="s">
        <v>2440</v>
      </c>
      <c r="K12" t="s">
        <v>600</v>
      </c>
    </row>
    <row r="13" spans="1:23" ht="15.6" x14ac:dyDescent="0.3">
      <c r="A13" s="2" t="s">
        <v>2437</v>
      </c>
      <c r="B13" s="2" t="s">
        <v>2438</v>
      </c>
      <c r="C13" s="2" t="s">
        <v>631</v>
      </c>
      <c r="D13" s="2">
        <v>6</v>
      </c>
      <c r="E13" s="2" t="s">
        <v>596</v>
      </c>
      <c r="G13" s="3" t="s">
        <v>2960</v>
      </c>
      <c r="H13" s="3" t="s">
        <v>2961</v>
      </c>
      <c r="I13" s="3" t="s">
        <v>2309</v>
      </c>
      <c r="J13" s="3" t="s">
        <v>2438</v>
      </c>
      <c r="K13" t="s">
        <v>600</v>
      </c>
    </row>
    <row r="14" spans="1:23" ht="15.6" x14ac:dyDescent="0.3">
      <c r="A14" s="2" t="s">
        <v>2434</v>
      </c>
      <c r="B14" s="2" t="s">
        <v>2435</v>
      </c>
      <c r="C14" s="2" t="s">
        <v>631</v>
      </c>
      <c r="D14" s="2">
        <v>6</v>
      </c>
      <c r="E14" s="2" t="s">
        <v>596</v>
      </c>
      <c r="G14" s="3" t="s">
        <v>2960</v>
      </c>
      <c r="H14" s="3" t="s">
        <v>2961</v>
      </c>
      <c r="I14" s="3" t="s">
        <v>2436</v>
      </c>
      <c r="J14" s="3" t="s">
        <v>2435</v>
      </c>
      <c r="K14" t="s">
        <v>600</v>
      </c>
    </row>
    <row r="15" spans="1:23" ht="15.6" x14ac:dyDescent="0.3">
      <c r="A15" s="2" t="s">
        <v>2448</v>
      </c>
      <c r="B15" s="2" t="s">
        <v>2449</v>
      </c>
      <c r="C15" s="2" t="s">
        <v>631</v>
      </c>
      <c r="D15" s="2">
        <v>12</v>
      </c>
      <c r="E15" s="2" t="s">
        <v>596</v>
      </c>
    </row>
    <row r="16" spans="1:23" ht="15.6" x14ac:dyDescent="0.3">
      <c r="A16" s="2" t="s">
        <v>2445</v>
      </c>
      <c r="B16" s="2" t="s">
        <v>2446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2442</v>
      </c>
      <c r="B17" s="2" t="s">
        <v>2443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2964</v>
      </c>
      <c r="B18" s="2" t="s">
        <v>802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2965</v>
      </c>
      <c r="B19" s="2" t="s">
        <v>2451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2966</v>
      </c>
      <c r="B20" s="2" t="s">
        <v>802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2967</v>
      </c>
      <c r="B21" s="2" t="s">
        <v>2451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2968</v>
      </c>
      <c r="B22" s="2" t="s">
        <v>802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2969</v>
      </c>
      <c r="B23" s="2" t="s">
        <v>2451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2970</v>
      </c>
      <c r="B24" s="2" t="s">
        <v>802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2971</v>
      </c>
      <c r="B25" s="2" t="s">
        <v>2451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2972</v>
      </c>
      <c r="B26" s="2" t="s">
        <v>802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2973</v>
      </c>
      <c r="B27" s="2" t="s">
        <v>2451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2974</v>
      </c>
      <c r="B28" s="2" t="s">
        <v>710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2975</v>
      </c>
      <c r="B29" s="2" t="s">
        <v>713</v>
      </c>
      <c r="C29" s="2" t="s">
        <v>595</v>
      </c>
      <c r="D29" s="2">
        <v>7</v>
      </c>
      <c r="E29" s="2" t="s">
        <v>596</v>
      </c>
    </row>
    <row r="30" spans="1:5" ht="15.6" x14ac:dyDescent="0.3">
      <c r="A30" s="2" t="s">
        <v>2976</v>
      </c>
      <c r="B30" s="2" t="s">
        <v>842</v>
      </c>
      <c r="C30" s="2" t="s">
        <v>595</v>
      </c>
      <c r="D30" s="2">
        <v>3</v>
      </c>
      <c r="E30" s="2" t="s">
        <v>596</v>
      </c>
    </row>
    <row r="31" spans="1:5" ht="15.6" x14ac:dyDescent="0.3">
      <c r="A31" s="2" t="s">
        <v>649</v>
      </c>
      <c r="B31" s="2" t="s">
        <v>600</v>
      </c>
      <c r="C31" s="2" t="s">
        <v>595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177</v>
      </c>
      <c r="B1" s="4" t="s">
        <v>178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2977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2978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1277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959</v>
      </c>
      <c r="B8" s="2" t="s">
        <v>2979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847</v>
      </c>
      <c r="B9" s="2" t="s">
        <v>2980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2439</v>
      </c>
      <c r="B11" s="2" t="s">
        <v>2981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2437</v>
      </c>
      <c r="B12" s="2" t="s">
        <v>2982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2434</v>
      </c>
      <c r="B13" s="2" t="s">
        <v>2983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2448</v>
      </c>
      <c r="B14" s="2" t="s">
        <v>2984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2445</v>
      </c>
      <c r="B15" s="2" t="s">
        <v>2985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2442</v>
      </c>
      <c r="B16" s="2" t="s">
        <v>2986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2964</v>
      </c>
      <c r="B17" s="2" t="s">
        <v>2980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2965</v>
      </c>
      <c r="B18" s="2" t="s">
        <v>2451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2966</v>
      </c>
      <c r="B19" s="2" t="s">
        <v>802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2967</v>
      </c>
      <c r="B20" s="2" t="s">
        <v>2451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2968</v>
      </c>
      <c r="B21" s="2" t="s">
        <v>802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2969</v>
      </c>
      <c r="B22" s="2" t="s">
        <v>2451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2970</v>
      </c>
      <c r="B23" s="2" t="s">
        <v>802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2971</v>
      </c>
      <c r="B24" s="2" t="s">
        <v>2451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2972</v>
      </c>
      <c r="B25" s="2" t="s">
        <v>802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2973</v>
      </c>
      <c r="B26" s="2" t="s">
        <v>2451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1422</v>
      </c>
      <c r="C27" s="2" t="s">
        <v>595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179</v>
      </c>
      <c r="B1" s="4" t="s">
        <v>180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2977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2978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1277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959</v>
      </c>
      <c r="B8" s="2" t="s">
        <v>2979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847</v>
      </c>
      <c r="B9" s="2" t="s">
        <v>2980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2439</v>
      </c>
      <c r="B11" s="2" t="s">
        <v>2981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2437</v>
      </c>
      <c r="B12" s="2" t="s">
        <v>2982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2434</v>
      </c>
      <c r="B13" s="2" t="s">
        <v>2983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2448</v>
      </c>
      <c r="B14" s="2" t="s">
        <v>2984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2445</v>
      </c>
      <c r="B15" s="2" t="s">
        <v>2985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2442</v>
      </c>
      <c r="B16" s="2" t="s">
        <v>2986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2964</v>
      </c>
      <c r="B17" s="2" t="s">
        <v>2980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2965</v>
      </c>
      <c r="B18" s="2" t="s">
        <v>2451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2966</v>
      </c>
      <c r="B19" s="2" t="s">
        <v>802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2967</v>
      </c>
      <c r="B20" s="2" t="s">
        <v>2451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2968</v>
      </c>
      <c r="B21" s="2" t="s">
        <v>802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2969</v>
      </c>
      <c r="B22" s="2" t="s">
        <v>2451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2970</v>
      </c>
      <c r="B23" s="2" t="s">
        <v>802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2971</v>
      </c>
      <c r="B24" s="2" t="s">
        <v>2451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2972</v>
      </c>
      <c r="B25" s="2" t="s">
        <v>802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2973</v>
      </c>
      <c r="B26" s="2" t="s">
        <v>2451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1422</v>
      </c>
      <c r="C27" s="2" t="s">
        <v>595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181</v>
      </c>
      <c r="B1" s="4" t="s">
        <v>182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2814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2510</v>
      </c>
      <c r="B8" s="2" t="s">
        <v>2537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2479</v>
      </c>
      <c r="B9" s="2" t="s">
        <v>2480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649</v>
      </c>
      <c r="B10" s="2" t="s">
        <v>1827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I9"/>
  <sheetViews>
    <sheetView workbookViewId="0">
      <selection activeCell="G2" sqref="G2:J2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7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183</v>
      </c>
      <c r="B1" s="4" t="s">
        <v>184</v>
      </c>
      <c r="C1" s="5" t="str">
        <f>HYPERLINK("#'目錄'!A1","回首頁")</f>
        <v>回首頁</v>
      </c>
    </row>
    <row r="2" spans="1:3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1120</v>
      </c>
      <c r="H2" s="3" t="s">
        <v>1121</v>
      </c>
      <c r="I2" s="3" t="s">
        <v>599</v>
      </c>
      <c r="J2" s="3" t="s">
        <v>594</v>
      </c>
      <c r="K2" t="s">
        <v>600</v>
      </c>
    </row>
    <row r="3" spans="1:3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1120</v>
      </c>
      <c r="H3" s="3" t="s">
        <v>1121</v>
      </c>
      <c r="I3" s="3" t="s">
        <v>608</v>
      </c>
      <c r="J3" s="3" t="s">
        <v>1131</v>
      </c>
      <c r="K3" t="s">
        <v>600</v>
      </c>
    </row>
    <row r="4" spans="1:35" ht="15.6" x14ac:dyDescent="0.3">
      <c r="A4" s="2" t="s">
        <v>1350</v>
      </c>
      <c r="B4" s="2" t="s">
        <v>1351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2206</v>
      </c>
      <c r="J4" s="3" t="s">
        <v>2207</v>
      </c>
      <c r="K4" t="s">
        <v>600</v>
      </c>
    </row>
    <row r="5" spans="1:35" ht="15.6" x14ac:dyDescent="0.3">
      <c r="A5" s="2" t="s">
        <v>1310</v>
      </c>
      <c r="B5" s="2" t="s">
        <v>1311</v>
      </c>
      <c r="C5" s="2" t="s">
        <v>595</v>
      </c>
      <c r="D5" s="2">
        <v>5</v>
      </c>
      <c r="E5" s="2">
        <v>0</v>
      </c>
      <c r="G5" s="3" t="s">
        <v>1120</v>
      </c>
      <c r="H5" s="3" t="s">
        <v>1121</v>
      </c>
      <c r="I5" s="3" t="s">
        <v>2255</v>
      </c>
      <c r="J5" s="3" t="s">
        <v>2256</v>
      </c>
      <c r="K5" t="s">
        <v>600</v>
      </c>
      <c r="M5" s="3" t="s">
        <v>1120</v>
      </c>
      <c r="N5" s="3" t="s">
        <v>1121</v>
      </c>
      <c r="O5" s="3" t="s">
        <v>2257</v>
      </c>
      <c r="P5" s="3" t="s">
        <v>2258</v>
      </c>
      <c r="Q5" t="s">
        <v>600</v>
      </c>
      <c r="S5" s="3" t="s">
        <v>1120</v>
      </c>
      <c r="T5" s="3" t="s">
        <v>1121</v>
      </c>
      <c r="U5" s="3" t="s">
        <v>2259</v>
      </c>
      <c r="V5" s="3" t="s">
        <v>2260</v>
      </c>
      <c r="W5" t="s">
        <v>600</v>
      </c>
      <c r="Y5" s="3" t="s">
        <v>923</v>
      </c>
      <c r="Z5" s="3" t="s">
        <v>924</v>
      </c>
      <c r="AA5" s="3" t="s">
        <v>1312</v>
      </c>
      <c r="AB5" s="3" t="s">
        <v>1311</v>
      </c>
      <c r="AC5" t="s">
        <v>600</v>
      </c>
    </row>
    <row r="6" spans="1:35" ht="15.6" x14ac:dyDescent="0.3">
      <c r="A6" s="2" t="s">
        <v>709</v>
      </c>
      <c r="B6" s="2" t="s">
        <v>710</v>
      </c>
      <c r="C6" s="2" t="s">
        <v>595</v>
      </c>
      <c r="D6" s="2">
        <v>8</v>
      </c>
      <c r="E6" s="2" t="s">
        <v>596</v>
      </c>
      <c r="G6" s="3" t="s">
        <v>1120</v>
      </c>
      <c r="H6" s="3" t="s">
        <v>1121</v>
      </c>
      <c r="I6" s="3" t="s">
        <v>2987</v>
      </c>
      <c r="J6" s="3" t="s">
        <v>2988</v>
      </c>
      <c r="K6" t="s">
        <v>600</v>
      </c>
      <c r="M6" s="3" t="s">
        <v>1120</v>
      </c>
      <c r="N6" s="3" t="s">
        <v>1121</v>
      </c>
      <c r="O6" s="3" t="s">
        <v>2257</v>
      </c>
      <c r="P6" s="3" t="s">
        <v>2258</v>
      </c>
      <c r="Q6" t="s">
        <v>600</v>
      </c>
      <c r="S6" s="3" t="s">
        <v>1120</v>
      </c>
      <c r="T6" s="3" t="s">
        <v>1121</v>
      </c>
      <c r="U6" s="3" t="s">
        <v>2259</v>
      </c>
      <c r="V6" s="3" t="s">
        <v>2260</v>
      </c>
      <c r="W6" t="s">
        <v>600</v>
      </c>
      <c r="Y6" s="3" t="s">
        <v>1120</v>
      </c>
      <c r="Z6" s="3" t="s">
        <v>1121</v>
      </c>
      <c r="AA6" s="3" t="s">
        <v>2989</v>
      </c>
      <c r="AB6" s="3" t="s">
        <v>2990</v>
      </c>
      <c r="AC6" t="s">
        <v>600</v>
      </c>
      <c r="AE6" s="3" t="s">
        <v>1120</v>
      </c>
      <c r="AF6" s="3" t="s">
        <v>1121</v>
      </c>
      <c r="AG6" s="3" t="s">
        <v>2991</v>
      </c>
      <c r="AH6" s="3" t="s">
        <v>2992</v>
      </c>
      <c r="AI6" t="s">
        <v>600</v>
      </c>
    </row>
    <row r="7" spans="1:35" ht="15.6" x14ac:dyDescent="0.3">
      <c r="A7" s="2" t="s">
        <v>712</v>
      </c>
      <c r="B7" s="2" t="s">
        <v>713</v>
      </c>
      <c r="C7" s="2" t="s">
        <v>595</v>
      </c>
      <c r="D7" s="2">
        <v>7</v>
      </c>
      <c r="E7" s="2" t="s">
        <v>596</v>
      </c>
      <c r="G7" s="3" t="s">
        <v>1120</v>
      </c>
      <c r="H7" s="3" t="s">
        <v>1121</v>
      </c>
      <c r="I7" s="3" t="s">
        <v>714</v>
      </c>
      <c r="J7" s="3" t="s">
        <v>713</v>
      </c>
      <c r="K7" t="s">
        <v>600</v>
      </c>
    </row>
    <row r="8" spans="1:35" ht="15.6" x14ac:dyDescent="0.3">
      <c r="A8" s="2" t="s">
        <v>724</v>
      </c>
      <c r="B8" s="2" t="s">
        <v>725</v>
      </c>
      <c r="C8" s="2" t="s">
        <v>595</v>
      </c>
      <c r="D8" s="2">
        <v>2</v>
      </c>
      <c r="E8" s="2" t="s">
        <v>596</v>
      </c>
    </row>
    <row r="9" spans="1:3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185</v>
      </c>
      <c r="B1" s="4" t="s">
        <v>186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2993</v>
      </c>
      <c r="B3" s="2" t="s">
        <v>2994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1827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187</v>
      </c>
      <c r="B1" s="4" t="s">
        <v>188</v>
      </c>
      <c r="C1" s="5" t="str">
        <f>HYPERLINK("#'目錄'!A1","回首頁")</f>
        <v>回首頁</v>
      </c>
    </row>
    <row r="2" spans="1:5" ht="15.6" x14ac:dyDescent="0.3">
      <c r="A2" s="2" t="s">
        <v>2995</v>
      </c>
      <c r="B2" s="2" t="s">
        <v>2996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2997</v>
      </c>
      <c r="B3" s="2" t="s">
        <v>2998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2999</v>
      </c>
      <c r="B4" s="2" t="s">
        <v>3000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3001</v>
      </c>
      <c r="B5" s="2" t="s">
        <v>3002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1949</v>
      </c>
      <c r="B6" s="2" t="s">
        <v>2554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1409</v>
      </c>
      <c r="B7" s="2" t="s">
        <v>1810</v>
      </c>
      <c r="C7" s="2" t="s">
        <v>595</v>
      </c>
      <c r="D7" s="2">
        <v>6</v>
      </c>
      <c r="E7" s="2" t="s">
        <v>596</v>
      </c>
    </row>
    <row r="8" spans="1:5" ht="15.6" x14ac:dyDescent="0.3">
      <c r="A8" s="2" t="s">
        <v>3003</v>
      </c>
      <c r="B8" s="2" t="s">
        <v>3004</v>
      </c>
      <c r="C8" s="2" t="s">
        <v>595</v>
      </c>
      <c r="D8" s="2">
        <v>6</v>
      </c>
      <c r="E8" s="2" t="s">
        <v>596</v>
      </c>
    </row>
    <row r="9" spans="1:5" ht="15.6" x14ac:dyDescent="0.3">
      <c r="A9" s="2" t="s">
        <v>3005</v>
      </c>
      <c r="B9" s="2" t="s">
        <v>3006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3007</v>
      </c>
      <c r="B10" s="2" t="s">
        <v>3008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2613</v>
      </c>
      <c r="B11" s="2" t="s">
        <v>3009</v>
      </c>
      <c r="C11" s="2" t="s">
        <v>595</v>
      </c>
      <c r="D11" s="2">
        <v>4</v>
      </c>
      <c r="E11" s="2" t="s">
        <v>596</v>
      </c>
    </row>
    <row r="12" spans="1:5" ht="15.6" x14ac:dyDescent="0.3">
      <c r="A12" s="2" t="s">
        <v>649</v>
      </c>
      <c r="B12" s="2" t="s">
        <v>1827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189</v>
      </c>
      <c r="B1" s="4" t="s">
        <v>190</v>
      </c>
      <c r="C1" s="5" t="str">
        <f>HYPERLINK("#'目錄'!A1","回首頁")</f>
        <v>回首頁</v>
      </c>
    </row>
    <row r="2" spans="1:5" ht="15.6" x14ac:dyDescent="0.3">
      <c r="A2" s="2" t="s">
        <v>2995</v>
      </c>
      <c r="B2" s="2" t="s">
        <v>3010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2997</v>
      </c>
      <c r="B3" s="2" t="s">
        <v>3011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2999</v>
      </c>
      <c r="B4" s="2" t="s">
        <v>3012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3001</v>
      </c>
      <c r="B5" s="2" t="s">
        <v>3013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3014</v>
      </c>
      <c r="B6" s="2" t="s">
        <v>2870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3015</v>
      </c>
      <c r="B7" s="2" t="s">
        <v>3016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3005</v>
      </c>
      <c r="B8" s="2" t="s">
        <v>3006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3007</v>
      </c>
      <c r="B9" s="2" t="s">
        <v>3008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2613</v>
      </c>
      <c r="B10" s="2" t="s">
        <v>2614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191</v>
      </c>
      <c r="B1" s="4" t="s">
        <v>192</v>
      </c>
      <c r="C1" s="5" t="str">
        <f>HYPERLINK("#'目錄'!A1","回首頁")</f>
        <v>回首頁</v>
      </c>
    </row>
    <row r="2" spans="1:5" ht="15.6" x14ac:dyDescent="0.3">
      <c r="A2" s="2" t="s">
        <v>2434</v>
      </c>
      <c r="B2" s="2" t="s">
        <v>3017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2442</v>
      </c>
      <c r="B3" s="2" t="s">
        <v>2546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3018</v>
      </c>
      <c r="B4" s="2" t="s">
        <v>3019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3020</v>
      </c>
      <c r="B5" s="2" t="s">
        <v>3021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3022</v>
      </c>
      <c r="B6" s="2" t="s">
        <v>3023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1827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1F6B-1620-4603-A8C0-F30EF07A41A0}">
  <dimension ref="A1:J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8.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7" max="7" width="18.375" bestFit="1" customWidth="1"/>
    <col min="8" max="8" width="31.375" bestFit="1" customWidth="1"/>
    <col min="9" max="9" width="25.875" bestFit="1" customWidth="1"/>
    <col min="10" max="10" width="23" bestFit="1" customWidth="1"/>
    <col min="11" max="11" width="14.5" customWidth="1"/>
  </cols>
  <sheetData>
    <row r="1" spans="1:10" ht="21.6" x14ac:dyDescent="0.3">
      <c r="A1" s="4" t="s">
        <v>4754</v>
      </c>
      <c r="B1" s="4" t="s">
        <v>4755</v>
      </c>
      <c r="C1" s="5" t="str">
        <f>HYPERLINK("#'目錄'!A1","回首頁")</f>
        <v>回首頁</v>
      </c>
    </row>
    <row r="2" spans="1:10" ht="15.6" x14ac:dyDescent="0.3">
      <c r="A2" s="2" t="s">
        <v>4756</v>
      </c>
      <c r="B2" s="2" t="s">
        <v>4735</v>
      </c>
      <c r="C2" s="2" t="s">
        <v>4757</v>
      </c>
      <c r="D2" s="2">
        <v>7</v>
      </c>
      <c r="E2" s="2" t="s">
        <v>596</v>
      </c>
      <c r="G2" s="3" t="s">
        <v>4771</v>
      </c>
      <c r="H2" s="3" t="s">
        <v>4755</v>
      </c>
      <c r="I2" s="3" t="s">
        <v>599</v>
      </c>
      <c r="J2" s="3" t="s">
        <v>594</v>
      </c>
    </row>
    <row r="3" spans="1:10" ht="15.6" x14ac:dyDescent="0.3">
      <c r="A3" s="2" t="s">
        <v>4758</v>
      </c>
      <c r="B3" s="2" t="s">
        <v>4759</v>
      </c>
      <c r="C3" s="2" t="s">
        <v>4760</v>
      </c>
      <c r="D3" s="2">
        <v>20</v>
      </c>
      <c r="E3" s="2" t="s">
        <v>596</v>
      </c>
      <c r="G3" s="3" t="s">
        <v>4771</v>
      </c>
      <c r="H3" s="3" t="s">
        <v>4755</v>
      </c>
      <c r="I3" s="3" t="s">
        <v>4772</v>
      </c>
      <c r="J3" s="3" t="s">
        <v>4773</v>
      </c>
    </row>
    <row r="4" spans="1:10" ht="15.6" x14ac:dyDescent="0.3">
      <c r="A4" s="2" t="s">
        <v>4761</v>
      </c>
      <c r="B4" s="2" t="s">
        <v>4762</v>
      </c>
      <c r="C4" s="2" t="s">
        <v>4757</v>
      </c>
      <c r="D4" s="2">
        <v>4</v>
      </c>
      <c r="E4" s="2" t="s">
        <v>596</v>
      </c>
      <c r="G4" s="3" t="s">
        <v>4771</v>
      </c>
      <c r="H4" s="3" t="s">
        <v>4755</v>
      </c>
      <c r="I4" s="3" t="s">
        <v>4742</v>
      </c>
      <c r="J4" s="3" t="s">
        <v>4743</v>
      </c>
    </row>
    <row r="5" spans="1:10" ht="15.6" x14ac:dyDescent="0.3">
      <c r="A5" s="2" t="s">
        <v>4763</v>
      </c>
      <c r="B5" s="2" t="s">
        <v>4764</v>
      </c>
      <c r="C5" s="2" t="s">
        <v>4757</v>
      </c>
      <c r="D5" s="2">
        <v>14</v>
      </c>
      <c r="E5" s="2" t="s">
        <v>596</v>
      </c>
      <c r="G5" s="3" t="s">
        <v>4771</v>
      </c>
      <c r="H5" s="3" t="s">
        <v>4755</v>
      </c>
      <c r="I5" s="3" t="s">
        <v>4774</v>
      </c>
      <c r="J5" s="3" t="s">
        <v>1013</v>
      </c>
    </row>
    <row r="6" spans="1:10" ht="15.6" x14ac:dyDescent="0.3">
      <c r="A6" s="2" t="s">
        <v>4765</v>
      </c>
      <c r="B6" s="2" t="s">
        <v>4766</v>
      </c>
      <c r="C6" s="2" t="s">
        <v>4757</v>
      </c>
      <c r="D6" s="2">
        <v>4</v>
      </c>
      <c r="E6" s="2" t="s">
        <v>596</v>
      </c>
      <c r="G6" s="3" t="s">
        <v>4771</v>
      </c>
      <c r="H6" s="3" t="s">
        <v>4755</v>
      </c>
      <c r="I6" s="3" t="s">
        <v>4744</v>
      </c>
      <c r="J6" s="3" t="s">
        <v>4745</v>
      </c>
    </row>
    <row r="7" spans="1:10" ht="15.6" x14ac:dyDescent="0.3">
      <c r="A7" s="2" t="s">
        <v>4767</v>
      </c>
      <c r="B7" s="2" t="s">
        <v>4768</v>
      </c>
      <c r="C7" s="2" t="s">
        <v>4757</v>
      </c>
      <c r="D7" s="2">
        <v>14</v>
      </c>
      <c r="E7" s="2" t="s">
        <v>596</v>
      </c>
      <c r="G7" s="3" t="s">
        <v>4771</v>
      </c>
      <c r="H7" s="3" t="s">
        <v>4755</v>
      </c>
      <c r="I7" s="3" t="s">
        <v>648</v>
      </c>
      <c r="J7" s="3" t="s">
        <v>746</v>
      </c>
    </row>
    <row r="8" spans="1:10" ht="15.6" x14ac:dyDescent="0.3">
      <c r="A8" s="2" t="s">
        <v>4769</v>
      </c>
      <c r="B8" s="2" t="s">
        <v>4770</v>
      </c>
      <c r="C8" s="2" t="s">
        <v>4757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300</vt:i4>
      </vt:variant>
    </vt:vector>
  </HeadingPairs>
  <TitlesOfParts>
    <vt:vector size="300" baseType="lpstr">
      <vt:lpstr>目錄</vt:lpstr>
      <vt:lpstr>AH$ACHP</vt:lpstr>
      <vt:lpstr>AH$ACRP</vt:lpstr>
      <vt:lpstr>AH$MBKP</vt:lpstr>
      <vt:lpstr>AHM71PP</vt:lpstr>
      <vt:lpstr>AP$LOGP</vt:lpstr>
      <vt:lpstr>CD$CMPP</vt:lpstr>
      <vt:lpstr>CT$BSTP</vt:lpstr>
      <vt:lpstr>CU$CUAP</vt:lpstr>
      <vt:lpstr>CU$CUSP</vt:lpstr>
      <vt:lpstr>CU$MRKP</vt:lpstr>
      <vt:lpstr>CUCUSPCL</vt:lpstr>
      <vt:lpstr>K113PF</vt:lpstr>
      <vt:lpstr>LA$ACSP</vt:lpstr>
      <vt:lpstr>LA$ACTP</vt:lpstr>
      <vt:lpstr>LA$APLP</vt:lpstr>
      <vt:lpstr>LA$ASCP</vt:lpstr>
      <vt:lpstr>LA$ASSP</vt:lpstr>
      <vt:lpstr>LA$BGTP</vt:lpstr>
      <vt:lpstr>LA$BSTP</vt:lpstr>
      <vt:lpstr>LA$CASP</vt:lpstr>
      <vt:lpstr>LA$CFSP</vt:lpstr>
      <vt:lpstr>LA$CHHP</vt:lpstr>
      <vt:lpstr>LA$CHKP</vt:lpstr>
      <vt:lpstr>LA$CSTP</vt:lpstr>
      <vt:lpstr>LA$CTRP</vt:lpstr>
      <vt:lpstr>LA$CUXP</vt:lpstr>
      <vt:lpstr>LA$DPSP</vt:lpstr>
      <vt:lpstr>LA$DSTP</vt:lpstr>
      <vt:lpstr>LA$EXGP</vt:lpstr>
      <vt:lpstr>LA$FDNP</vt:lpstr>
      <vt:lpstr>LA$FSTP</vt:lpstr>
      <vt:lpstr>LA$FTRP</vt:lpstr>
      <vt:lpstr>LA$GDTP</vt:lpstr>
      <vt:lpstr>LA$GRPP</vt:lpstr>
      <vt:lpstr>LA$GRTP</vt:lpstr>
      <vt:lpstr>LA$GSTP</vt:lpstr>
      <vt:lpstr>LA$GTRP</vt:lpstr>
      <vt:lpstr>LA$HGTP</vt:lpstr>
      <vt:lpstr>LA$INRP</vt:lpstr>
      <vt:lpstr>LA$INSP</vt:lpstr>
      <vt:lpstr>LA$IRTP</vt:lpstr>
      <vt:lpstr>LA$JLNP</vt:lpstr>
      <vt:lpstr>LA$JORP</vt:lpstr>
      <vt:lpstr>LA$LDGP</vt:lpstr>
      <vt:lpstr>LA$LGTP</vt:lpstr>
      <vt:lpstr>LA$LMHP</vt:lpstr>
      <vt:lpstr>LA$LMSP</vt:lpstr>
      <vt:lpstr>LA$M05P</vt:lpstr>
      <vt:lpstr>LA$M06P</vt:lpstr>
      <vt:lpstr>LA$MBKP</vt:lpstr>
      <vt:lpstr>LA$MSLP</vt:lpstr>
      <vt:lpstr>LA$MSTP</vt:lpstr>
      <vt:lpstr>LA$NRBP</vt:lpstr>
      <vt:lpstr>LA$NRCP</vt:lpstr>
      <vt:lpstr>LA$NRTP</vt:lpstr>
      <vt:lpstr>LA$OFMP</vt:lpstr>
      <vt:lpstr>LA$PHGP</vt:lpstr>
      <vt:lpstr>LA$POIP</vt:lpstr>
      <vt:lpstr>LA$PRZP</vt:lpstr>
      <vt:lpstr>LA$QHCP</vt:lpstr>
      <vt:lpstr>LA$QTAP</vt:lpstr>
      <vt:lpstr>LA$QTHP</vt:lpstr>
      <vt:lpstr>LA$RLBP</vt:lpstr>
      <vt:lpstr>LA$RLCP</vt:lpstr>
      <vt:lpstr>LA$RLTP</vt:lpstr>
      <vt:lpstr>LA$RSTP</vt:lpstr>
      <vt:lpstr>LA$SDOP</vt:lpstr>
      <vt:lpstr>LA$SGDP</vt:lpstr>
      <vt:lpstr>LA$SGTP</vt:lpstr>
      <vt:lpstr>LA$STRP</vt:lpstr>
      <vt:lpstr>LA$TRXP</vt:lpstr>
      <vt:lpstr>LA$W24P</vt:lpstr>
      <vt:lpstr>LADACTP</vt:lpstr>
      <vt:lpstr>LAHGDTP</vt:lpstr>
      <vt:lpstr>LAHLMSP</vt:lpstr>
      <vt:lpstr>LAMACTP</vt:lpstr>
      <vt:lpstr>LAMAPLP</vt:lpstr>
      <vt:lpstr>LAMLMSP</vt:lpstr>
      <vt:lpstr>LEDUL1P</vt:lpstr>
      <vt:lpstr>LEDUL2P</vt:lpstr>
      <vt:lpstr>LEDUL3P</vt:lpstr>
      <vt:lpstr>LEDUL4P</vt:lpstr>
      <vt:lpstr>LEDUL5P</vt:lpstr>
      <vt:lpstr>LEDUL6P</vt:lpstr>
      <vt:lpstr>LEDUL7P</vt:lpstr>
      <vt:lpstr>LEDUL8P</vt:lpstr>
      <vt:lpstr>LEDUL9P</vt:lpstr>
      <vt:lpstr>LEDULAP</vt:lpstr>
      <vt:lpstr>LN$AA1P</vt:lpstr>
      <vt:lpstr>LN$AA21P</vt:lpstr>
      <vt:lpstr>LN$AA2P</vt:lpstr>
      <vt:lpstr>LN$AA4P</vt:lpstr>
      <vt:lpstr>LN$ACFP</vt:lpstr>
      <vt:lpstr>LN$ASGP</vt:lpstr>
      <vt:lpstr>LN$BAFP</vt:lpstr>
      <vt:lpstr>LN$BALP</vt:lpstr>
      <vt:lpstr>LN$BCMP</vt:lpstr>
      <vt:lpstr>LN$BUDP</vt:lpstr>
      <vt:lpstr>LN$CCFP</vt:lpstr>
      <vt:lpstr>LN$CFRP</vt:lpstr>
      <vt:lpstr>LN$CGTP</vt:lpstr>
      <vt:lpstr>LN$CLGP</vt:lpstr>
      <vt:lpstr>LN$CLMP</vt:lpstr>
      <vt:lpstr>LN$CMDP</vt:lpstr>
      <vt:lpstr>LN$CP2P</vt:lpstr>
      <vt:lpstr>LN$CPCP</vt:lpstr>
      <vt:lpstr>LN$CTCP</vt:lpstr>
      <vt:lpstr>LN$CTSP</vt:lpstr>
      <vt:lpstr>LN$CTYP</vt:lpstr>
      <vt:lpstr>LN$DOCP</vt:lpstr>
      <vt:lpstr>LN$DTAP</vt:lpstr>
      <vt:lpstr>LN$ENDP</vt:lpstr>
      <vt:lpstr>LN$ENPP</vt:lpstr>
      <vt:lpstr>LN$ESTP</vt:lpstr>
      <vt:lpstr>LN$FIRP</vt:lpstr>
      <vt:lpstr>LN$FR1P</vt:lpstr>
      <vt:lpstr>LN$FR2P</vt:lpstr>
      <vt:lpstr>LN$FRBP</vt:lpstr>
      <vt:lpstr>LN$FSCP</vt:lpstr>
      <vt:lpstr>LN$GRPP</vt:lpstr>
      <vt:lpstr>LN$INSPF</vt:lpstr>
      <vt:lpstr>LN$INSPS</vt:lpstr>
      <vt:lpstr>LN$IVWP</vt:lpstr>
      <vt:lpstr>LN$JCICP</vt:lpstr>
      <vt:lpstr>LN$KCPP</vt:lpstr>
      <vt:lpstr>LN$L66P</vt:lpstr>
      <vt:lpstr>LN$LBLP</vt:lpstr>
      <vt:lpstr>LN$LBVP</vt:lpstr>
      <vt:lpstr>LN$LG2P</vt:lpstr>
      <vt:lpstr>LN$LGDP</vt:lpstr>
      <vt:lpstr>LN$LGFP</vt:lpstr>
      <vt:lpstr>LN$LGRP</vt:lpstr>
      <vt:lpstr>LN$LIAP</vt:lpstr>
      <vt:lpstr>LN$LIBP</vt:lpstr>
      <vt:lpstr>LN$LICP</vt:lpstr>
      <vt:lpstr>LN$LIDP</vt:lpstr>
      <vt:lpstr>LN$LIEP</vt:lpstr>
      <vt:lpstr>LN$LIFP</vt:lpstr>
      <vt:lpstr>LN$LIGP</vt:lpstr>
      <vt:lpstr>LN$LIHP</vt:lpstr>
      <vt:lpstr>LN$LIIP</vt:lpstr>
      <vt:lpstr>LN$LIJP</vt:lpstr>
      <vt:lpstr>LN$LOGP</vt:lpstr>
      <vt:lpstr>LN$LOMP</vt:lpstr>
      <vt:lpstr>LN$LORP</vt:lpstr>
      <vt:lpstr>LN$LOSP</vt:lpstr>
      <vt:lpstr>LN$LSEP</vt:lpstr>
      <vt:lpstr>LN$LSMP</vt:lpstr>
      <vt:lpstr>LN$LTYP</vt:lpstr>
      <vt:lpstr>LN$MLHP</vt:lpstr>
      <vt:lpstr>LN$MLRP</vt:lpstr>
      <vt:lpstr>LN$NBNP</vt:lpstr>
      <vt:lpstr>LN$NODP</vt:lpstr>
      <vt:lpstr>LN$NOMP</vt:lpstr>
      <vt:lpstr>LN$NPLP</vt:lpstr>
      <vt:lpstr>LN$NPTP</vt:lpstr>
      <vt:lpstr>LN$OVFP</vt:lpstr>
      <vt:lpstr>LN$OVLP</vt:lpstr>
      <vt:lpstr>LN$PAYP</vt:lpstr>
      <vt:lpstr>LN$PDCP</vt:lpstr>
      <vt:lpstr>LN$PDPP</vt:lpstr>
      <vt:lpstr>LN$PRMP</vt:lpstr>
      <vt:lpstr>LN$PRNP</vt:lpstr>
      <vt:lpstr>LN$QQ3P</vt:lpstr>
      <vt:lpstr>LN$QQ8P</vt:lpstr>
      <vt:lpstr>LN$QQQP</vt:lpstr>
      <vt:lpstr>LN$STSP</vt:lpstr>
      <vt:lpstr>LN$TMXP</vt:lpstr>
      <vt:lpstr>LN$TOTP</vt:lpstr>
      <vt:lpstr>LN$TPRP</vt:lpstr>
      <vt:lpstr>LN$USTP</vt:lpstr>
      <vt:lpstr>LN$W01P</vt:lpstr>
      <vt:lpstr>LN$W31P</vt:lpstr>
      <vt:lpstr>LN$W32P</vt:lpstr>
      <vt:lpstr>LN$W33P</vt:lpstr>
      <vt:lpstr>LN$W34P</vt:lpstr>
      <vt:lpstr>LN$W35P</vt:lpstr>
      <vt:lpstr>LN$W36P</vt:lpstr>
      <vt:lpstr>LN$YACP</vt:lpstr>
      <vt:lpstr>LN$YG5P</vt:lpstr>
      <vt:lpstr>LN$YG5PT</vt:lpstr>
      <vt:lpstr>LN$YG6P</vt:lpstr>
      <vt:lpstr>LN$YG6PT</vt:lpstr>
      <vt:lpstr>LN$YG7P</vt:lpstr>
      <vt:lpstr>LN$YGAP</vt:lpstr>
      <vt:lpstr>LN$YN1P</vt:lpstr>
      <vt:lpstr>LN$YN2P</vt:lpstr>
      <vt:lpstr>LN$YNAP</vt:lpstr>
      <vt:lpstr>LN$YNBP</vt:lpstr>
      <vt:lpstr>LN$YNCP</vt:lpstr>
      <vt:lpstr>LN$YNDP</vt:lpstr>
      <vt:lpstr>LN$YNEP</vt:lpstr>
      <vt:lpstr>LN$YNFP</vt:lpstr>
      <vt:lpstr>LN$YNGP</vt:lpstr>
      <vt:lpstr>LN$YNHP</vt:lpstr>
      <vt:lpstr>LN$YNIP</vt:lpstr>
      <vt:lpstr>LN$YNJP</vt:lpstr>
      <vt:lpstr>LN$YNKP</vt:lpstr>
      <vt:lpstr>LN$YNLP</vt:lpstr>
      <vt:lpstr>LN$YNMP</vt:lpstr>
      <vt:lpstr>LN$YNNP</vt:lpstr>
      <vt:lpstr>LN$YNOP</vt:lpstr>
      <vt:lpstr>LN$YNPP</vt:lpstr>
      <vt:lpstr>LN$YNQP</vt:lpstr>
      <vt:lpstr>LN$YNRP</vt:lpstr>
      <vt:lpstr>LN$YNSP</vt:lpstr>
      <vt:lpstr>LN$YNTP</vt:lpstr>
      <vt:lpstr>LN$YNUP</vt:lpstr>
      <vt:lpstr>LN$YNVP</vt:lpstr>
      <vt:lpstr>LN$YNWP</vt:lpstr>
      <vt:lpstr>LNACNP</vt:lpstr>
      <vt:lpstr>LNCGTPCL</vt:lpstr>
      <vt:lpstr>LNDFR1P</vt:lpstr>
      <vt:lpstr>LNDOCP</vt:lpstr>
      <vt:lpstr>LNH1480P</vt:lpstr>
      <vt:lpstr>LNH35P</vt:lpstr>
      <vt:lpstr>LNIRTP</vt:lpstr>
      <vt:lpstr>LNMDLYP</vt:lpstr>
      <vt:lpstr>LNMJCP</vt:lpstr>
      <vt:lpstr>LNMLORP</vt:lpstr>
      <vt:lpstr>LNMRVHP</vt:lpstr>
      <vt:lpstr>LNMRVWP</vt:lpstr>
      <vt:lpstr>LNMSLP</vt:lpstr>
      <vt:lpstr>LNREMP</vt:lpstr>
      <vt:lpstr>LNTRSP</vt:lpstr>
      <vt:lpstr>LNW1480P</vt:lpstr>
      <vt:lpstr>LNW1531P</vt:lpstr>
      <vt:lpstr>LNWLCAP</vt:lpstr>
      <vt:lpstr>LNWLCTP</vt:lpstr>
      <vt:lpstr>PO$AADP</vt:lpstr>
      <vt:lpstr>PO$AARP</vt:lpstr>
      <vt:lpstr>PO$LOGP</vt:lpstr>
      <vt:lpstr>PO$P11P</vt:lpstr>
      <vt:lpstr>PO$P12P</vt:lpstr>
      <vt:lpstr>PO$P21P</vt:lpstr>
      <vt:lpstr>PO$P22P</vt:lpstr>
      <vt:lpstr>TAAPNP</vt:lpstr>
      <vt:lpstr>TABASP</vt:lpstr>
      <vt:lpstr>TADDTP</vt:lpstr>
      <vt:lpstr>TADDUP</vt:lpstr>
      <vt:lpstr>TAINSP</vt:lpstr>
      <vt:lpstr>TAM10P</vt:lpstr>
      <vt:lpstr>TAM11P</vt:lpstr>
      <vt:lpstr>TAM12P</vt:lpstr>
      <vt:lpstr>TAM13P</vt:lpstr>
      <vt:lpstr>TAM30P</vt:lpstr>
      <vt:lpstr>TAMGTP</vt:lpstr>
      <vt:lpstr>TATRXP</vt:lpstr>
      <vt:lpstr>TATTXP</vt:lpstr>
      <vt:lpstr>TB$ACCP</vt:lpstr>
      <vt:lpstr>TB$ACNP</vt:lpstr>
      <vt:lpstr>TB$AMLP</vt:lpstr>
      <vt:lpstr>TB$APRP</vt:lpstr>
      <vt:lpstr>TB$ARAP</vt:lpstr>
      <vt:lpstr>TB$ATDP</vt:lpstr>
      <vt:lpstr>TB$ATEP</vt:lpstr>
      <vt:lpstr>TB$ATFP</vt:lpstr>
      <vt:lpstr>TB$BRHP</vt:lpstr>
      <vt:lpstr>TB$CDEP</vt:lpstr>
      <vt:lpstr>TB$CLFP</vt:lpstr>
      <vt:lpstr>TB$CODP</vt:lpstr>
      <vt:lpstr>TB$DBSP</vt:lpstr>
      <vt:lpstr>TB$DOTP</vt:lpstr>
      <vt:lpstr>TB$DPTP</vt:lpstr>
      <vt:lpstr>TB$DURP</vt:lpstr>
      <vt:lpstr>TB$EM6P</vt:lpstr>
      <vt:lpstr>TB$EMCP</vt:lpstr>
      <vt:lpstr>TB$EMP6</vt:lpstr>
      <vt:lpstr>TB$ENTP</vt:lpstr>
      <vt:lpstr>TB$FSTP</vt:lpstr>
      <vt:lpstr>TB$GDRP</vt:lpstr>
      <vt:lpstr>TB$GRTP</vt:lpstr>
      <vt:lpstr>TB$IRTP</vt:lpstr>
      <vt:lpstr>TB$ISRP</vt:lpstr>
      <vt:lpstr>TB$LACP</vt:lpstr>
      <vt:lpstr>TB$LCDP</vt:lpstr>
      <vt:lpstr>TB$LMNP</vt:lpstr>
      <vt:lpstr>TB$LNDP</vt:lpstr>
      <vt:lpstr>TB$LOCP</vt:lpstr>
      <vt:lpstr>TB$MAPP</vt:lpstr>
      <vt:lpstr>TB$OCPP</vt:lpstr>
      <vt:lpstr>TB$OFMP</vt:lpstr>
      <vt:lpstr>TB$POIP</vt:lpstr>
      <vt:lpstr>TB$POPP</vt:lpstr>
      <vt:lpstr>TB$SPLP</vt:lpstr>
      <vt:lpstr>TB$SRNP</vt:lpstr>
      <vt:lpstr>TB$STNP</vt:lpstr>
      <vt:lpstr>TB$TBLP</vt:lpstr>
      <vt:lpstr>TB$WKMP</vt:lpstr>
      <vt:lpstr>TB$YG1P</vt:lpstr>
      <vt:lpstr>TB$Z6PP</vt:lpstr>
      <vt:lpstr>TB$ZIPP</vt:lpstr>
      <vt:lpstr>TB$ZONP</vt:lpstr>
      <vt:lpstr>TB$ZP3P</vt:lpstr>
      <vt:lpstr>TBHSPRP</vt:lpstr>
      <vt:lpstr>TBYGYMP</vt:lpstr>
      <vt:lpstr>TC$LCSP</vt:lpstr>
      <vt:lpstr>LNW99X1P</vt:lpstr>
      <vt:lpstr>TPSUBCOM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ST1-ChihWei</cp:lastModifiedBy>
  <dcterms:created xsi:type="dcterms:W3CDTF">2022-04-27T10:54:27Z</dcterms:created>
  <dcterms:modified xsi:type="dcterms:W3CDTF">2022-10-12T07:58:55Z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