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KL\URS審查會議紀錄\"/>
    </mc:Choice>
  </mc:AlternateContent>
  <bookViews>
    <workbookView xWindow="0" yWindow="0" windowWidth="20490" windowHeight="7605" activeTab="7"/>
  </bookViews>
  <sheets>
    <sheet name="會議回覆追蹤" sheetId="33" r:id="rId1"/>
    <sheet name="統計表2" sheetId="40" r:id="rId2"/>
    <sheet name="統計表" sheetId="11" r:id="rId3"/>
    <sheet name="統計tmp" sheetId="41" r:id="rId4"/>
    <sheet name="URS確認" sheetId="4" r:id="rId5"/>
    <sheet name="工作表2" sheetId="47" r:id="rId6"/>
    <sheet name="取消交易" sheetId="34" r:id="rId7"/>
    <sheet name="討論項目" sheetId="13" r:id="rId8"/>
    <sheet name="工作表1" sheetId="46" r:id="rId9"/>
    <sheet name="後續討論" sheetId="19" r:id="rId10"/>
    <sheet name="待辦事項" sheetId="16" r:id="rId11"/>
    <sheet name="上線注意事項" sheetId="35" r:id="rId12"/>
    <sheet name="追蹤議題備註" sheetId="15" r:id="rId13"/>
    <sheet name="備註" sheetId="10" r:id="rId14"/>
    <sheet name="SKL放款" sheetId="14" state="hidden" r:id="rId15"/>
    <sheet name="URS確認tmp" sheetId="9" state="hidden" r:id="rId16"/>
    <sheet name="討論項目tmp" sheetId="18" state="hidden" r:id="rId17"/>
    <sheet name="待辦事項tmp" sheetId="17" state="hidden" r:id="rId18"/>
    <sheet name="討論待辦tmp" sheetId="21" r:id="rId19"/>
    <sheet name="Menu" sheetId="32" r:id="rId20"/>
    <sheet name="L4_tmp" sheetId="44" r:id="rId21"/>
    <sheet name="未完成" sheetId="43" r:id="rId22"/>
    <sheet name="20211105匯出" sheetId="45" r:id="rId23"/>
    <sheet name="統計表 (2)" sheetId="36" state="hidden" r:id="rId24"/>
    <sheet name="下週會議" sheetId="38" state="hidden" r:id="rId25"/>
    <sheet name="會議回覆追蹤tmp" sheetId="28" state="hidden" r:id="rId26"/>
  </sheets>
  <externalReferences>
    <externalReference r:id="rId27"/>
    <externalReference r:id="rId28"/>
    <externalReference r:id="rId29"/>
    <externalReference r:id="rId30"/>
  </externalReferences>
  <definedNames>
    <definedName name="_xlnm._FilterDatabase" localSheetId="10" hidden="1">待辦事項!$A$1:$H$82</definedName>
    <definedName name="_xlnm._FilterDatabase" localSheetId="7" hidden="1">討論項目!$A$1:$Q$513</definedName>
    <definedName name="_xlnm._FilterDatabase" localSheetId="25" hidden="1">會議回覆追蹤tmp!$A$1:$M$26</definedName>
    <definedName name="aaa">[1]員工!#REF!</definedName>
    <definedName name="all" localSheetId="18">[1]員工!#REF!</definedName>
    <definedName name="all" localSheetId="0">[2]員工!#REF!</definedName>
    <definedName name="all">[1]員工!#REF!</definedName>
    <definedName name="alltel" localSheetId="18">[1]員工!#REF!</definedName>
    <definedName name="alltel" localSheetId="0">[2]員工!#REF!</definedName>
    <definedName name="alltel">[1]員工!#REF!</definedName>
  </definedNames>
  <calcPr calcId="162913"/>
  <pivotCaches>
    <pivotCache cacheId="0" r:id="rId31"/>
    <pivotCache cacheId="1" r:id="rId32"/>
    <pivotCache cacheId="2" r:id="rId33"/>
    <pivotCache cacheId="3" r:id="rId3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40" l="1"/>
  <c r="B20" i="40"/>
  <c r="B19" i="40"/>
  <c r="D6" i="40"/>
  <c r="D7" i="40"/>
  <c r="D8" i="40"/>
  <c r="D9" i="40"/>
  <c r="D10" i="40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C56" i="11"/>
  <c r="C55" i="11"/>
  <c r="C54" i="11"/>
  <c r="B57" i="11"/>
  <c r="B58" i="11"/>
  <c r="C57" i="11"/>
  <c r="C58" i="11"/>
  <c r="D57" i="11"/>
  <c r="D58" i="11"/>
  <c r="E57" i="11"/>
  <c r="E58" i="11"/>
  <c r="B56" i="11"/>
  <c r="D56" i="11"/>
  <c r="E56" i="11"/>
  <c r="B55" i="11"/>
  <c r="D55" i="11"/>
  <c r="E55" i="11"/>
  <c r="C42" i="11"/>
  <c r="C41" i="11"/>
  <c r="C40" i="11"/>
  <c r="C39" i="11"/>
  <c r="C38" i="11"/>
  <c r="C37" i="11"/>
  <c r="C32" i="11"/>
  <c r="C27" i="11"/>
  <c r="M16" i="4"/>
  <c r="X16" i="4"/>
  <c r="Y16" i="4"/>
  <c r="AG16" i="4"/>
  <c r="I57" i="11" l="1"/>
  <c r="I58" i="11"/>
  <c r="J57" i="11"/>
  <c r="J58" i="11"/>
  <c r="J56" i="11"/>
  <c r="I56" i="11"/>
  <c r="I55" i="11"/>
  <c r="J55" i="11"/>
  <c r="AG310" i="4"/>
  <c r="AA310" i="4"/>
  <c r="Y310" i="4"/>
  <c r="X310" i="4"/>
  <c r="M310" i="4"/>
  <c r="B196" i="13"/>
  <c r="B468" i="13" l="1"/>
  <c r="I394" i="13" l="1"/>
  <c r="P5" i="40" l="1"/>
  <c r="I479" i="13"/>
  <c r="I480" i="13"/>
  <c r="I481" i="13"/>
  <c r="I482" i="13"/>
  <c r="B479" i="13"/>
  <c r="B480" i="13"/>
  <c r="B481" i="13"/>
  <c r="B482" i="13"/>
  <c r="I472" i="13"/>
  <c r="I473" i="13"/>
  <c r="I474" i="13"/>
  <c r="I475" i="13"/>
  <c r="I476" i="13"/>
  <c r="I477" i="13"/>
  <c r="I478" i="13"/>
  <c r="B472" i="13"/>
  <c r="B473" i="13"/>
  <c r="B474" i="13"/>
  <c r="B475" i="13"/>
  <c r="B476" i="13"/>
  <c r="B477" i="13"/>
  <c r="B478" i="13"/>
  <c r="B469" i="13"/>
  <c r="B470" i="13"/>
  <c r="B471" i="13"/>
  <c r="I467" i="13"/>
  <c r="I469" i="13"/>
  <c r="I470" i="13"/>
  <c r="I471" i="13"/>
  <c r="B467" i="13"/>
  <c r="B463" i="13"/>
  <c r="B464" i="13"/>
  <c r="B465" i="13"/>
  <c r="B466" i="13"/>
  <c r="I462" i="13"/>
  <c r="I463" i="13"/>
  <c r="I464" i="13"/>
  <c r="I465" i="13"/>
  <c r="I466" i="13"/>
  <c r="B462" i="13"/>
  <c r="AG2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E13" i="40"/>
  <c r="G14" i="40"/>
  <c r="I513" i="13"/>
  <c r="B513" i="13"/>
  <c r="I510" i="13"/>
  <c r="I511" i="13"/>
  <c r="I512" i="13"/>
  <c r="B510" i="13"/>
  <c r="B511" i="13"/>
  <c r="B512" i="13"/>
  <c r="I506" i="13"/>
  <c r="I507" i="13"/>
  <c r="I508" i="13"/>
  <c r="I509" i="13"/>
  <c r="B506" i="13"/>
  <c r="B507" i="13"/>
  <c r="B508" i="13"/>
  <c r="B509" i="13"/>
  <c r="I504" i="13"/>
  <c r="I505" i="13"/>
  <c r="B504" i="13"/>
  <c r="B505" i="13"/>
  <c r="I497" i="13"/>
  <c r="I498" i="13"/>
  <c r="I499" i="13"/>
  <c r="I500" i="13"/>
  <c r="I501" i="13"/>
  <c r="I502" i="13"/>
  <c r="I503" i="13"/>
  <c r="B499" i="13"/>
  <c r="B500" i="13"/>
  <c r="B501" i="13"/>
  <c r="B502" i="13"/>
  <c r="B503" i="13"/>
  <c r="B497" i="13"/>
  <c r="B498" i="13"/>
  <c r="I494" i="13"/>
  <c r="I495" i="13"/>
  <c r="I496" i="13"/>
  <c r="B495" i="13"/>
  <c r="B496" i="13"/>
  <c r="B494" i="13"/>
  <c r="B492" i="13"/>
  <c r="B493" i="13"/>
  <c r="I491" i="13"/>
  <c r="I492" i="13"/>
  <c r="I493" i="13"/>
  <c r="B491" i="13"/>
  <c r="B490" i="13"/>
  <c r="I489" i="13"/>
  <c r="I490" i="13"/>
  <c r="B489" i="13"/>
  <c r="B487" i="13"/>
  <c r="B488" i="13"/>
  <c r="I487" i="13"/>
  <c r="I488" i="13"/>
  <c r="I486" i="13"/>
  <c r="B486" i="13"/>
  <c r="I484" i="13"/>
  <c r="I485" i="13"/>
  <c r="B485" i="13"/>
  <c r="B484" i="13"/>
  <c r="I483" i="13"/>
  <c r="B483" i="13"/>
  <c r="B20" i="21" l="1"/>
  <c r="C20" i="21"/>
  <c r="C43" i="11"/>
  <c r="C53" i="11"/>
  <c r="C47" i="11"/>
  <c r="C46" i="11"/>
  <c r="C45" i="11"/>
  <c r="B45" i="11"/>
  <c r="D45" i="11"/>
  <c r="E45" i="11"/>
  <c r="C48" i="11"/>
  <c r="C49" i="11"/>
  <c r="C50" i="11"/>
  <c r="C51" i="11"/>
  <c r="C52" i="11"/>
  <c r="B53" i="11"/>
  <c r="D53" i="11"/>
  <c r="E53" i="11"/>
  <c r="B52" i="11"/>
  <c r="D52" i="11"/>
  <c r="E52" i="11"/>
  <c r="B51" i="11"/>
  <c r="D51" i="11"/>
  <c r="E51" i="11"/>
  <c r="Y283" i="4"/>
  <c r="X283" i="4"/>
  <c r="M283" i="4"/>
  <c r="AB281" i="4"/>
  <c r="AB279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11" i="4"/>
  <c r="AB110" i="4"/>
  <c r="AB109" i="4"/>
  <c r="AB78" i="4"/>
  <c r="AB77" i="4"/>
  <c r="AB66" i="4"/>
  <c r="AB65" i="4"/>
  <c r="AB51" i="4"/>
  <c r="AB41" i="4"/>
  <c r="AB40" i="4"/>
  <c r="AB33" i="4"/>
  <c r="AB32" i="4"/>
  <c r="AB29" i="4"/>
  <c r="AB28" i="4"/>
  <c r="AB27" i="4"/>
  <c r="AB25" i="4"/>
  <c r="AB21" i="4"/>
  <c r="AB20" i="4"/>
  <c r="AB18" i="4"/>
  <c r="AA305" i="4"/>
  <c r="Y305" i="4"/>
  <c r="X305" i="4"/>
  <c r="M305" i="4"/>
  <c r="AA304" i="4"/>
  <c r="Y304" i="4"/>
  <c r="X304" i="4"/>
  <c r="M304" i="4"/>
  <c r="AK4" i="34"/>
  <c r="AI4" i="34"/>
  <c r="AG4" i="34"/>
  <c r="AB4" i="34"/>
  <c r="Z4" i="34"/>
  <c r="Y4" i="34"/>
  <c r="C4" i="34"/>
  <c r="M509" i="4"/>
  <c r="X509" i="4"/>
  <c r="Y509" i="4"/>
  <c r="M510" i="4"/>
  <c r="X510" i="4"/>
  <c r="Y510" i="4"/>
  <c r="Y508" i="4"/>
  <c r="X508" i="4"/>
  <c r="M508" i="4"/>
  <c r="AA348" i="4"/>
  <c r="Y348" i="4"/>
  <c r="X348" i="4"/>
  <c r="M348" i="4"/>
  <c r="Y103" i="4"/>
  <c r="X103" i="4"/>
  <c r="M103" i="4"/>
  <c r="Y102" i="4"/>
  <c r="X102" i="4"/>
  <c r="M102" i="4"/>
  <c r="Y100" i="4"/>
  <c r="X100" i="4"/>
  <c r="M100" i="4"/>
  <c r="B415" i="13"/>
  <c r="B413" i="13"/>
  <c r="B414" i="13"/>
  <c r="B412" i="13"/>
  <c r="B406" i="13"/>
  <c r="B461" i="13"/>
  <c r="I460" i="13"/>
  <c r="I461" i="13"/>
  <c r="B460" i="13"/>
  <c r="B458" i="13"/>
  <c r="B457" i="13"/>
  <c r="B456" i="13"/>
  <c r="B453" i="13"/>
  <c r="B454" i="13"/>
  <c r="B455" i="13"/>
  <c r="B452" i="13"/>
  <c r="B450" i="13"/>
  <c r="B451" i="13"/>
  <c r="B449" i="13"/>
  <c r="I446" i="13"/>
  <c r="I447" i="13"/>
  <c r="I448" i="13"/>
  <c r="B447" i="13"/>
  <c r="B448" i="13"/>
  <c r="B446" i="13"/>
  <c r="B445" i="13"/>
  <c r="I444" i="13"/>
  <c r="I445" i="13"/>
  <c r="B444" i="13"/>
  <c r="I443" i="13"/>
  <c r="B443" i="13"/>
  <c r="B441" i="13"/>
  <c r="I441" i="13"/>
  <c r="I440" i="13"/>
  <c r="B440" i="13"/>
  <c r="I439" i="13"/>
  <c r="B439" i="13"/>
  <c r="I438" i="13"/>
  <c r="B438" i="13"/>
  <c r="B434" i="13"/>
  <c r="B433" i="13"/>
  <c r="B432" i="13"/>
  <c r="B431" i="13"/>
  <c r="B430" i="13"/>
  <c r="B427" i="13"/>
  <c r="B418" i="13"/>
  <c r="B419" i="13"/>
  <c r="B420" i="13"/>
  <c r="B421" i="13"/>
  <c r="B422" i="13"/>
  <c r="I416" i="13"/>
  <c r="B416" i="13"/>
  <c r="B417" i="13"/>
  <c r="I406" i="13"/>
  <c r="I402" i="13"/>
  <c r="I403" i="13"/>
  <c r="I404" i="13"/>
  <c r="I405" i="13"/>
  <c r="B402" i="13"/>
  <c r="B403" i="13"/>
  <c r="B404" i="13"/>
  <c r="B405" i="13"/>
  <c r="I401" i="13"/>
  <c r="B401" i="13"/>
  <c r="I395" i="13"/>
  <c r="I396" i="13"/>
  <c r="I397" i="13"/>
  <c r="I398" i="13"/>
  <c r="I399" i="13"/>
  <c r="I400" i="13"/>
  <c r="I425" i="13"/>
  <c r="B395" i="13"/>
  <c r="B396" i="13"/>
  <c r="B397" i="13"/>
  <c r="B398" i="13"/>
  <c r="B399" i="13"/>
  <c r="B400" i="13"/>
  <c r="B394" i="13"/>
  <c r="B389" i="13"/>
  <c r="B386" i="13"/>
  <c r="B387" i="13"/>
  <c r="B388" i="13"/>
  <c r="B384" i="13"/>
  <c r="B385" i="13"/>
  <c r="B383" i="13"/>
  <c r="B382" i="13"/>
  <c r="B381" i="13"/>
  <c r="B379" i="13"/>
  <c r="B380" i="13"/>
  <c r="B378" i="13"/>
  <c r="I377" i="13"/>
  <c r="B377" i="13"/>
  <c r="I376" i="13"/>
  <c r="B376" i="13"/>
  <c r="I375" i="13"/>
  <c r="B375" i="13"/>
  <c r="I374" i="13"/>
  <c r="D20" i="21" l="1"/>
  <c r="C14" i="40"/>
  <c r="E14" i="40"/>
  <c r="I53" i="11"/>
  <c r="J53" i="11"/>
  <c r="I45" i="11"/>
  <c r="J45" i="11"/>
  <c r="I52" i="11"/>
  <c r="J52" i="11"/>
  <c r="I51" i="11"/>
  <c r="J51" i="11"/>
  <c r="B374" i="13"/>
  <c r="M101" i="4" l="1"/>
  <c r="X101" i="4"/>
  <c r="Y101" i="4"/>
  <c r="B50" i="11"/>
  <c r="D50" i="11"/>
  <c r="E50" i="11"/>
  <c r="H44" i="11"/>
  <c r="H46" i="11"/>
  <c r="H47" i="11"/>
  <c r="H48" i="11"/>
  <c r="B59" i="11"/>
  <c r="B60" i="11"/>
  <c r="B61" i="11"/>
  <c r="C59" i="11"/>
  <c r="C60" i="11"/>
  <c r="C61" i="11"/>
  <c r="D59" i="11"/>
  <c r="D60" i="11"/>
  <c r="D61" i="11"/>
  <c r="E59" i="11"/>
  <c r="E60" i="11"/>
  <c r="E61" i="11"/>
  <c r="B54" i="11"/>
  <c r="D54" i="11"/>
  <c r="E54" i="11"/>
  <c r="G53" i="11" l="1"/>
  <c r="G57" i="11"/>
  <c r="F53" i="11"/>
  <c r="F57" i="11"/>
  <c r="F51" i="11"/>
  <c r="F52" i="11"/>
  <c r="G51" i="11"/>
  <c r="G52" i="11"/>
  <c r="I50" i="11"/>
  <c r="J54" i="11"/>
  <c r="J61" i="11"/>
  <c r="J50" i="11"/>
  <c r="G60" i="11"/>
  <c r="F60" i="11"/>
  <c r="G59" i="11"/>
  <c r="F59" i="11"/>
  <c r="F61" i="11"/>
  <c r="G61" i="11"/>
  <c r="I59" i="11"/>
  <c r="J59" i="11"/>
  <c r="I61" i="11"/>
  <c r="I60" i="11"/>
  <c r="J60" i="11"/>
  <c r="I54" i="11"/>
  <c r="AK116" i="4"/>
  <c r="AK113" i="4"/>
  <c r="B19" i="21"/>
  <c r="C19" i="21"/>
  <c r="M247" i="4"/>
  <c r="X247" i="4"/>
  <c r="Y247" i="4"/>
  <c r="P4" i="40"/>
  <c r="M14" i="40"/>
  <c r="N7" i="40"/>
  <c r="N8" i="40"/>
  <c r="N9" i="40"/>
  <c r="N10" i="40"/>
  <c r="N11" i="40"/>
  <c r="N12" i="40"/>
  <c r="N13" i="40"/>
  <c r="N6" i="40"/>
  <c r="N3" i="40"/>
  <c r="I427" i="13"/>
  <c r="O14" i="40"/>
  <c r="B49" i="11"/>
  <c r="D49" i="11"/>
  <c r="E49" i="11"/>
  <c r="B62" i="11"/>
  <c r="C62" i="11"/>
  <c r="D62" i="11"/>
  <c r="E62" i="11"/>
  <c r="A1" i="38"/>
  <c r="AA240" i="4"/>
  <c r="Y240" i="4"/>
  <c r="X240" i="4"/>
  <c r="M240" i="4"/>
  <c r="C44" i="11"/>
  <c r="B46" i="11"/>
  <c r="B47" i="11"/>
  <c r="B48" i="11"/>
  <c r="D46" i="11"/>
  <c r="D47" i="11"/>
  <c r="D48" i="11"/>
  <c r="E46" i="11"/>
  <c r="E47" i="11"/>
  <c r="E48" i="11"/>
  <c r="B44" i="11"/>
  <c r="D44" i="11"/>
  <c r="E44" i="11"/>
  <c r="E3" i="11"/>
  <c r="J3" i="11" s="1"/>
  <c r="E4" i="11"/>
  <c r="J4" i="11" s="1"/>
  <c r="E5" i="11"/>
  <c r="J5" i="11" s="1"/>
  <c r="E6" i="11"/>
  <c r="J6" i="11" s="1"/>
  <c r="E7" i="11"/>
  <c r="G7" i="11" s="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73" i="36"/>
  <c r="D73" i="36"/>
  <c r="C73" i="36"/>
  <c r="B73" i="36"/>
  <c r="E72" i="36"/>
  <c r="D72" i="36"/>
  <c r="C72" i="36"/>
  <c r="B72" i="36"/>
  <c r="E71" i="36"/>
  <c r="D71" i="36"/>
  <c r="C71" i="36"/>
  <c r="B71" i="36"/>
  <c r="E70" i="36"/>
  <c r="D70" i="36"/>
  <c r="C70" i="36"/>
  <c r="B70" i="36"/>
  <c r="E69" i="36"/>
  <c r="D69" i="36"/>
  <c r="C69" i="36"/>
  <c r="B69" i="36"/>
  <c r="E68" i="36"/>
  <c r="D68" i="36"/>
  <c r="C68" i="36"/>
  <c r="B68" i="36"/>
  <c r="E67" i="36"/>
  <c r="D67" i="36"/>
  <c r="C67" i="36"/>
  <c r="B67" i="36"/>
  <c r="E66" i="36"/>
  <c r="D66" i="36"/>
  <c r="C66" i="36"/>
  <c r="B66" i="36"/>
  <c r="E65" i="36"/>
  <c r="D65" i="36"/>
  <c r="C65" i="36"/>
  <c r="B65" i="36"/>
  <c r="E64" i="36"/>
  <c r="D64" i="36"/>
  <c r="C64" i="36"/>
  <c r="B64" i="36"/>
  <c r="E63" i="36"/>
  <c r="D63" i="36"/>
  <c r="C63" i="36"/>
  <c r="B63" i="36"/>
  <c r="E62" i="36"/>
  <c r="D62" i="36"/>
  <c r="C62" i="36"/>
  <c r="B62" i="36"/>
  <c r="E61" i="36"/>
  <c r="D61" i="36"/>
  <c r="C61" i="36"/>
  <c r="B61" i="36"/>
  <c r="E60" i="36"/>
  <c r="D60" i="36"/>
  <c r="C60" i="36"/>
  <c r="B60" i="36"/>
  <c r="E56" i="36"/>
  <c r="D56" i="36"/>
  <c r="C56" i="36"/>
  <c r="B56" i="36"/>
  <c r="E55" i="36"/>
  <c r="D55" i="36"/>
  <c r="C55" i="36"/>
  <c r="B55" i="36"/>
  <c r="E54" i="36"/>
  <c r="D54" i="36"/>
  <c r="C54" i="36"/>
  <c r="B54" i="36"/>
  <c r="E53" i="36"/>
  <c r="D53" i="36"/>
  <c r="C53" i="36"/>
  <c r="B53" i="36"/>
  <c r="E52" i="36"/>
  <c r="D52" i="36"/>
  <c r="C52" i="36"/>
  <c r="B52" i="36"/>
  <c r="E51" i="36"/>
  <c r="D51" i="36"/>
  <c r="C51" i="36"/>
  <c r="B51" i="36"/>
  <c r="E50" i="36"/>
  <c r="D50" i="36"/>
  <c r="C50" i="36"/>
  <c r="B50" i="36"/>
  <c r="E49" i="36"/>
  <c r="D49" i="36"/>
  <c r="C49" i="36"/>
  <c r="B49" i="36"/>
  <c r="E48" i="36"/>
  <c r="D48" i="36"/>
  <c r="C48" i="36"/>
  <c r="B48" i="36"/>
  <c r="E47" i="36"/>
  <c r="D47" i="36"/>
  <c r="C47" i="36"/>
  <c r="B47" i="36"/>
  <c r="D42" i="36"/>
  <c r="C42" i="36"/>
  <c r="B42" i="36"/>
  <c r="D41" i="36"/>
  <c r="C41" i="36"/>
  <c r="B41" i="36"/>
  <c r="D40" i="36"/>
  <c r="C40" i="36"/>
  <c r="B40" i="36"/>
  <c r="D39" i="36"/>
  <c r="C39" i="36"/>
  <c r="B39" i="36"/>
  <c r="D38" i="36"/>
  <c r="C38" i="36"/>
  <c r="B38" i="36"/>
  <c r="D37" i="36"/>
  <c r="C37" i="36"/>
  <c r="B37" i="36"/>
  <c r="D36" i="36"/>
  <c r="C36" i="36"/>
  <c r="B36" i="36"/>
  <c r="D35" i="36"/>
  <c r="C35" i="36"/>
  <c r="B35" i="36"/>
  <c r="D34" i="36"/>
  <c r="C34" i="36"/>
  <c r="B34" i="36"/>
  <c r="D33" i="36"/>
  <c r="C33" i="36"/>
  <c r="B33" i="36"/>
  <c r="D32" i="36"/>
  <c r="C32" i="36"/>
  <c r="B32" i="36"/>
  <c r="D31" i="36"/>
  <c r="C31" i="36"/>
  <c r="B31" i="36"/>
  <c r="D30" i="36"/>
  <c r="C30" i="36"/>
  <c r="B30" i="36"/>
  <c r="D29" i="36"/>
  <c r="C29" i="36"/>
  <c r="B29" i="36"/>
  <c r="D28" i="36"/>
  <c r="C28" i="36"/>
  <c r="B28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G21" i="36"/>
  <c r="D21" i="36"/>
  <c r="B21" i="36"/>
  <c r="G20" i="36"/>
  <c r="D20" i="36"/>
  <c r="B20" i="36"/>
  <c r="G19" i="36"/>
  <c r="D19" i="36"/>
  <c r="B19" i="36"/>
  <c r="G18" i="36"/>
  <c r="D18" i="36"/>
  <c r="B18" i="36"/>
  <c r="G17" i="36"/>
  <c r="D17" i="36"/>
  <c r="B17" i="36"/>
  <c r="G16" i="36"/>
  <c r="D16" i="36"/>
  <c r="B16" i="36"/>
  <c r="G15" i="36"/>
  <c r="D15" i="36"/>
  <c r="B15" i="36"/>
  <c r="G14" i="36"/>
  <c r="D14" i="36"/>
  <c r="B14" i="36"/>
  <c r="G13" i="36"/>
  <c r="D13" i="36"/>
  <c r="B13" i="36"/>
  <c r="G12" i="36"/>
  <c r="D12" i="36"/>
  <c r="B12" i="36"/>
  <c r="G11" i="36"/>
  <c r="D11" i="36"/>
  <c r="B11" i="36"/>
  <c r="G10" i="36"/>
  <c r="D10" i="36"/>
  <c r="B10" i="36"/>
  <c r="G9" i="36"/>
  <c r="D9" i="36"/>
  <c r="B9" i="36"/>
  <c r="G8" i="36"/>
  <c r="D8" i="36"/>
  <c r="B8" i="36"/>
  <c r="G7" i="36"/>
  <c r="D7" i="36"/>
  <c r="B7" i="36"/>
  <c r="G6" i="36"/>
  <c r="D6" i="36"/>
  <c r="B6" i="36"/>
  <c r="G5" i="36"/>
  <c r="D5" i="36"/>
  <c r="B5" i="36"/>
  <c r="G4" i="36"/>
  <c r="D4" i="36"/>
  <c r="B4" i="36"/>
  <c r="G3" i="36"/>
  <c r="D3" i="36"/>
  <c r="B3" i="36"/>
  <c r="G2" i="36"/>
  <c r="D2" i="36"/>
  <c r="B2" i="36"/>
  <c r="C28" i="11"/>
  <c r="C29" i="11"/>
  <c r="C30" i="11"/>
  <c r="C31" i="11"/>
  <c r="C33" i="11"/>
  <c r="C34" i="11"/>
  <c r="C35" i="11"/>
  <c r="C36" i="11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11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11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11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C2" i="35"/>
  <c r="B373" i="13"/>
  <c r="B372" i="13"/>
  <c r="B371" i="13"/>
  <c r="B370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6" i="13"/>
  <c r="B265" i="13"/>
  <c r="B264" i="13"/>
  <c r="B263" i="13"/>
  <c r="B262" i="13"/>
  <c r="B261" i="13"/>
  <c r="B260" i="13"/>
  <c r="B259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2" i="13"/>
  <c r="B201" i="13"/>
  <c r="B200" i="13"/>
  <c r="B199" i="13"/>
  <c r="B198" i="13"/>
  <c r="B197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AA141" i="4"/>
  <c r="AA153" i="4"/>
  <c r="AA152" i="4"/>
  <c r="AA151" i="4"/>
  <c r="AA150" i="4"/>
  <c r="AA149" i="4"/>
  <c r="M277" i="4"/>
  <c r="M280" i="4"/>
  <c r="X280" i="4"/>
  <c r="Y280" i="4"/>
  <c r="H53" i="11" l="1"/>
  <c r="G56" i="11"/>
  <c r="G58" i="11"/>
  <c r="F56" i="11"/>
  <c r="F58" i="11"/>
  <c r="G62" i="11"/>
  <c r="G55" i="11"/>
  <c r="F62" i="11"/>
  <c r="F55" i="11"/>
  <c r="H51" i="11"/>
  <c r="F45" i="11"/>
  <c r="G54" i="11"/>
  <c r="G45" i="11"/>
  <c r="H52" i="11"/>
  <c r="N4" i="34"/>
  <c r="H60" i="11"/>
  <c r="F54" i="11"/>
  <c r="G50" i="11"/>
  <c r="G24" i="11"/>
  <c r="G12" i="11"/>
  <c r="G22" i="11"/>
  <c r="G42" i="11"/>
  <c r="H61" i="11"/>
  <c r="H59" i="11"/>
  <c r="G25" i="11"/>
  <c r="G43" i="11"/>
  <c r="G41" i="11"/>
  <c r="G38" i="11"/>
  <c r="G31" i="11"/>
  <c r="G23" i="11"/>
  <c r="G27" i="11"/>
  <c r="G49" i="11"/>
  <c r="G33" i="11"/>
  <c r="G37" i="11"/>
  <c r="G17" i="11"/>
  <c r="G36" i="11"/>
  <c r="G40" i="11"/>
  <c r="G32" i="11"/>
  <c r="G39" i="11"/>
  <c r="J19" i="11"/>
  <c r="G15" i="11"/>
  <c r="J11" i="11"/>
  <c r="J18" i="11"/>
  <c r="G14" i="11"/>
  <c r="G29" i="11"/>
  <c r="G21" i="11"/>
  <c r="J17" i="11"/>
  <c r="G13" i="11"/>
  <c r="J9" i="11"/>
  <c r="G5" i="11"/>
  <c r="G30" i="11"/>
  <c r="G28" i="11"/>
  <c r="G20" i="11"/>
  <c r="J16" i="11"/>
  <c r="J8" i="11"/>
  <c r="G4" i="11"/>
  <c r="J20" i="11"/>
  <c r="G16" i="11"/>
  <c r="G35" i="11"/>
  <c r="G19" i="11"/>
  <c r="J15" i="11"/>
  <c r="G11" i="11"/>
  <c r="J7" i="11"/>
  <c r="G3" i="11"/>
  <c r="J12" i="11"/>
  <c r="G8" i="11"/>
  <c r="J10" i="11"/>
  <c r="G6" i="11"/>
  <c r="G34" i="11"/>
  <c r="G26" i="11"/>
  <c r="J22" i="11"/>
  <c r="G18" i="11"/>
  <c r="J14" i="11"/>
  <c r="G10" i="11"/>
  <c r="J21" i="11"/>
  <c r="J13" i="11"/>
  <c r="G9" i="11"/>
  <c r="D19" i="21"/>
  <c r="P3" i="40"/>
  <c r="J62" i="11"/>
  <c r="J49" i="11"/>
  <c r="I49" i="11"/>
  <c r="I62" i="11"/>
  <c r="J48" i="11"/>
  <c r="H48" i="36"/>
  <c r="H50" i="36"/>
  <c r="H52" i="36"/>
  <c r="H54" i="36"/>
  <c r="H56" i="36"/>
  <c r="H61" i="36"/>
  <c r="H63" i="36"/>
  <c r="H65" i="36"/>
  <c r="H67" i="36"/>
  <c r="H69" i="36"/>
  <c r="H71" i="36"/>
  <c r="H73" i="36"/>
  <c r="G48" i="36"/>
  <c r="G50" i="36"/>
  <c r="G52" i="36"/>
  <c r="G54" i="36"/>
  <c r="G56" i="36"/>
  <c r="G61" i="36"/>
  <c r="G63" i="36"/>
  <c r="G65" i="36"/>
  <c r="G67" i="36"/>
  <c r="J33" i="11"/>
  <c r="J28" i="11"/>
  <c r="H47" i="36"/>
  <c r="H49" i="36"/>
  <c r="H51" i="36"/>
  <c r="H53" i="36"/>
  <c r="H55" i="36"/>
  <c r="H60" i="36"/>
  <c r="H62" i="36"/>
  <c r="H64" i="36"/>
  <c r="H66" i="36"/>
  <c r="H68" i="36"/>
  <c r="H70" i="36"/>
  <c r="H72" i="36"/>
  <c r="G47" i="36"/>
  <c r="G49" i="36"/>
  <c r="G51" i="36"/>
  <c r="G53" i="36"/>
  <c r="G55" i="36"/>
  <c r="G60" i="36"/>
  <c r="G62" i="36"/>
  <c r="G64" i="36"/>
  <c r="G69" i="36"/>
  <c r="G71" i="36"/>
  <c r="G73" i="36"/>
  <c r="G66" i="36"/>
  <c r="G68" i="36"/>
  <c r="G70" i="36"/>
  <c r="G72" i="36"/>
  <c r="J29" i="11"/>
  <c r="J36" i="11"/>
  <c r="J47" i="11"/>
  <c r="J46" i="11"/>
  <c r="J44" i="11"/>
  <c r="I48" i="11"/>
  <c r="I47" i="11"/>
  <c r="I46" i="11"/>
  <c r="J32" i="11"/>
  <c r="I44" i="11"/>
  <c r="J38" i="11"/>
  <c r="J30" i="11"/>
  <c r="J42" i="11"/>
  <c r="J34" i="11"/>
  <c r="J41" i="11"/>
  <c r="J43" i="11"/>
  <c r="J35" i="11"/>
  <c r="J27" i="11"/>
  <c r="J39" i="11"/>
  <c r="J31" i="11"/>
  <c r="J40" i="11"/>
  <c r="J37" i="11"/>
  <c r="F47" i="36"/>
  <c r="F48" i="36"/>
  <c r="F49" i="36"/>
  <c r="F50" i="36"/>
  <c r="F51" i="36"/>
  <c r="F52" i="36"/>
  <c r="F53" i="36"/>
  <c r="F54" i="36"/>
  <c r="F55" i="36"/>
  <c r="F56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M259" i="4"/>
  <c r="X259" i="4"/>
  <c r="Y259" i="4"/>
  <c r="M284" i="4"/>
  <c r="X284" i="4"/>
  <c r="Y284" i="4"/>
  <c r="M282" i="4"/>
  <c r="X282" i="4"/>
  <c r="Y282" i="4"/>
  <c r="Y210" i="4"/>
  <c r="X210" i="4"/>
  <c r="M210" i="4"/>
  <c r="B43" i="11"/>
  <c r="D43" i="11"/>
  <c r="F49" i="11" s="1"/>
  <c r="Y7" i="4"/>
  <c r="I373" i="13"/>
  <c r="I142" i="13"/>
  <c r="H62" i="11" l="1"/>
  <c r="H45" i="11"/>
  <c r="I67" i="36"/>
  <c r="H50" i="11"/>
  <c r="H49" i="11"/>
  <c r="I52" i="36"/>
  <c r="I73" i="36"/>
  <c r="I56" i="36"/>
  <c r="I71" i="36"/>
  <c r="I43" i="11"/>
  <c r="I61" i="36"/>
  <c r="I48" i="36"/>
  <c r="I65" i="36"/>
  <c r="I69" i="36"/>
  <c r="I51" i="36"/>
  <c r="I63" i="36"/>
  <c r="I54" i="36"/>
  <c r="I50" i="36"/>
  <c r="I55" i="36"/>
  <c r="I60" i="36"/>
  <c r="I62" i="36"/>
  <c r="I53" i="36"/>
  <c r="I66" i="36"/>
  <c r="I49" i="36"/>
  <c r="I47" i="36"/>
  <c r="I70" i="36"/>
  <c r="I72" i="36"/>
  <c r="I68" i="36"/>
  <c r="I64" i="36"/>
  <c r="B42" i="11"/>
  <c r="D42" i="11"/>
  <c r="F43" i="11" l="1"/>
  <c r="H43" i="11" s="1"/>
  <c r="I42" i="11"/>
  <c r="C18" i="21"/>
  <c r="B18" i="21"/>
  <c r="X141" i="4"/>
  <c r="Y141" i="4"/>
  <c r="I372" i="13"/>
  <c r="I371" i="13"/>
  <c r="I367" i="13"/>
  <c r="X17" i="21"/>
  <c r="D18" i="21" l="1"/>
  <c r="C17" i="21"/>
  <c r="B17" i="21"/>
  <c r="I353" i="13"/>
  <c r="I354" i="13"/>
  <c r="I355" i="13"/>
  <c r="I356" i="13"/>
  <c r="I357" i="13"/>
  <c r="I346" i="13"/>
  <c r="I347" i="13"/>
  <c r="I348" i="13"/>
  <c r="I349" i="13"/>
  <c r="I350" i="13"/>
  <c r="I351" i="13"/>
  <c r="I352" i="13"/>
  <c r="I345" i="13"/>
  <c r="M149" i="4"/>
  <c r="X149" i="4"/>
  <c r="Y149" i="4"/>
  <c r="M150" i="4"/>
  <c r="X150" i="4"/>
  <c r="Y150" i="4"/>
  <c r="M151" i="4"/>
  <c r="X151" i="4"/>
  <c r="Y151" i="4"/>
  <c r="AA18" i="4"/>
  <c r="AA20" i="4"/>
  <c r="AA21" i="4"/>
  <c r="AA22" i="4"/>
  <c r="AA25" i="4"/>
  <c r="AA27" i="4"/>
  <c r="AA28" i="4"/>
  <c r="AA29" i="4"/>
  <c r="AA30" i="4"/>
  <c r="AA31" i="4"/>
  <c r="AA32" i="4"/>
  <c r="AA33" i="4"/>
  <c r="AA279" i="4"/>
  <c r="AA281" i="4"/>
  <c r="AA34" i="4"/>
  <c r="AA35" i="4"/>
  <c r="AA36" i="4"/>
  <c r="AA37" i="4"/>
  <c r="AA38" i="4"/>
  <c r="AA39" i="4"/>
  <c r="AA40" i="4"/>
  <c r="AA41" i="4"/>
  <c r="AA48" i="4"/>
  <c r="AA49" i="4"/>
  <c r="AA50" i="4"/>
  <c r="AA51" i="4"/>
  <c r="AA52" i="4"/>
  <c r="AA54" i="4"/>
  <c r="AA59" i="4"/>
  <c r="AA64" i="4"/>
  <c r="AA65" i="4"/>
  <c r="AA66" i="4"/>
  <c r="AA68" i="4"/>
  <c r="AA72" i="4"/>
  <c r="AA77" i="4"/>
  <c r="AA78" i="4"/>
  <c r="AA87" i="4"/>
  <c r="AA104" i="4"/>
  <c r="AA109" i="4"/>
  <c r="AA110" i="4"/>
  <c r="AA111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2" i="4"/>
  <c r="AA143" i="4"/>
  <c r="AA144" i="4"/>
  <c r="AA145" i="4"/>
  <c r="AA146" i="4"/>
  <c r="AA147" i="4"/>
  <c r="AA148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232" i="4"/>
  <c r="AA244" i="4"/>
  <c r="AA245" i="4"/>
  <c r="AA234" i="4"/>
  <c r="AA235" i="4"/>
  <c r="AA236" i="4"/>
  <c r="AA237" i="4"/>
  <c r="AA248" i="4"/>
  <c r="AA249" i="4"/>
  <c r="AA238" i="4"/>
  <c r="AA239" i="4"/>
  <c r="AA250" i="4"/>
  <c r="AA251" i="4"/>
  <c r="AA252" i="4"/>
  <c r="AA253" i="4"/>
  <c r="AA254" i="4"/>
  <c r="AA255" i="4"/>
  <c r="AA256" i="4"/>
  <c r="AA257" i="4"/>
  <c r="AA258" i="4"/>
  <c r="AA260" i="4"/>
  <c r="AA262" i="4"/>
  <c r="AA263" i="4"/>
  <c r="AA264" i="4"/>
  <c r="AA265" i="4"/>
  <c r="AA274" i="4"/>
  <c r="AA275" i="4"/>
  <c r="AA276" i="4"/>
  <c r="AA277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6" i="4"/>
  <c r="AA307" i="4"/>
  <c r="AA308" i="4"/>
  <c r="AA309" i="4"/>
  <c r="AA311" i="4"/>
  <c r="AA313" i="4"/>
  <c r="AA314" i="4"/>
  <c r="AA315" i="4"/>
  <c r="AA316" i="4"/>
  <c r="AA317" i="4"/>
  <c r="AA318" i="4"/>
  <c r="AA319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20" i="4"/>
  <c r="AA312" i="4"/>
  <c r="AA287" i="4"/>
  <c r="AA285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38" i="4"/>
  <c r="AA339" i="4"/>
  <c r="AA340" i="4"/>
  <c r="AA341" i="4"/>
  <c r="AA342" i="4"/>
  <c r="AA343" i="4"/>
  <c r="AA344" i="4"/>
  <c r="AA345" i="4"/>
  <c r="AA346" i="4"/>
  <c r="AA347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17" i="4"/>
  <c r="AH3" i="34"/>
  <c r="AC3" i="34"/>
  <c r="AA3" i="34"/>
  <c r="Z3" i="34"/>
  <c r="O3" i="34"/>
  <c r="C3" i="34"/>
  <c r="AH2" i="34"/>
  <c r="AC2" i="34"/>
  <c r="AA2" i="34"/>
  <c r="Z2" i="34"/>
  <c r="O2" i="34"/>
  <c r="C2" i="34"/>
  <c r="X7" i="4"/>
  <c r="I341" i="13"/>
  <c r="I342" i="13"/>
  <c r="I343" i="13"/>
  <c r="I344" i="13"/>
  <c r="I335" i="13"/>
  <c r="I336" i="13"/>
  <c r="I337" i="13"/>
  <c r="I338" i="13"/>
  <c r="I339" i="13"/>
  <c r="I340" i="13"/>
  <c r="B41" i="11"/>
  <c r="D41" i="11"/>
  <c r="X15" i="21"/>
  <c r="X16" i="21"/>
  <c r="B16" i="21"/>
  <c r="C16" i="21"/>
  <c r="I334" i="13"/>
  <c r="I332" i="13"/>
  <c r="I333" i="13"/>
  <c r="I329" i="13"/>
  <c r="I330" i="13"/>
  <c r="I331" i="13"/>
  <c r="I324" i="13"/>
  <c r="I325" i="13"/>
  <c r="I326" i="13"/>
  <c r="I327" i="13"/>
  <c r="I328" i="13"/>
  <c r="I318" i="13"/>
  <c r="I319" i="13"/>
  <c r="I320" i="13"/>
  <c r="I321" i="13"/>
  <c r="I322" i="13"/>
  <c r="I323" i="13"/>
  <c r="I272" i="13"/>
  <c r="F42" i="11" l="1"/>
  <c r="H42" i="11" s="1"/>
  <c r="I41" i="11"/>
  <c r="D17" i="21"/>
  <c r="D16" i="21"/>
  <c r="B40" i="11"/>
  <c r="D40" i="11"/>
  <c r="M2" i="4"/>
  <c r="M3" i="4"/>
  <c r="M4" i="4"/>
  <c r="M5" i="4"/>
  <c r="M6" i="4"/>
  <c r="M8" i="4"/>
  <c r="M9" i="4"/>
  <c r="M10" i="4"/>
  <c r="M11" i="4"/>
  <c r="M12" i="4"/>
  <c r="M13" i="4"/>
  <c r="M14" i="4"/>
  <c r="M15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279" i="4"/>
  <c r="M281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2" i="4"/>
  <c r="M143" i="4"/>
  <c r="M144" i="4"/>
  <c r="M145" i="4"/>
  <c r="M146" i="4"/>
  <c r="M147" i="4"/>
  <c r="M148" i="4"/>
  <c r="M152" i="4"/>
  <c r="M153" i="4"/>
  <c r="M154" i="4"/>
  <c r="M190" i="4"/>
  <c r="M191" i="4"/>
  <c r="M192" i="4"/>
  <c r="M193" i="4"/>
  <c r="M194" i="4"/>
  <c r="M195" i="4"/>
  <c r="M196" i="4"/>
  <c r="M200" i="4"/>
  <c r="M201" i="4"/>
  <c r="M202" i="4"/>
  <c r="M203" i="4"/>
  <c r="M204" i="4"/>
  <c r="M205" i="4"/>
  <c r="M206" i="4"/>
  <c r="M207" i="4"/>
  <c r="M208" i="4"/>
  <c r="M209" i="4"/>
  <c r="M199" i="4"/>
  <c r="M197" i="4"/>
  <c r="M198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44" i="4"/>
  <c r="M245" i="4"/>
  <c r="M233" i="4"/>
  <c r="M234" i="4"/>
  <c r="M235" i="4"/>
  <c r="M236" i="4"/>
  <c r="M237" i="4"/>
  <c r="M241" i="4"/>
  <c r="M242" i="4"/>
  <c r="M243" i="4"/>
  <c r="M246" i="4"/>
  <c r="M248" i="4"/>
  <c r="M249" i="4"/>
  <c r="M238" i="4"/>
  <c r="M239" i="4"/>
  <c r="M250" i="4"/>
  <c r="M251" i="4"/>
  <c r="M252" i="4"/>
  <c r="M253" i="4"/>
  <c r="M254" i="4"/>
  <c r="M255" i="4"/>
  <c r="M256" i="4"/>
  <c r="M257" i="4"/>
  <c r="M258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6" i="4"/>
  <c r="M307" i="4"/>
  <c r="M308" i="4"/>
  <c r="M309" i="4"/>
  <c r="M311" i="4"/>
  <c r="M313" i="4"/>
  <c r="M314" i="4"/>
  <c r="M315" i="4"/>
  <c r="M316" i="4"/>
  <c r="M317" i="4"/>
  <c r="M318" i="4"/>
  <c r="M319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20" i="4"/>
  <c r="M312" i="4"/>
  <c r="M286" i="4"/>
  <c r="M287" i="4"/>
  <c r="M288" i="4"/>
  <c r="M289" i="4"/>
  <c r="M290" i="4"/>
  <c r="M389" i="4"/>
  <c r="M394" i="4"/>
  <c r="M396" i="4"/>
  <c r="M274" i="4"/>
  <c r="M275" i="4"/>
  <c r="M276" i="4"/>
  <c r="M158" i="4"/>
  <c r="M395" i="4"/>
  <c r="M188" i="4"/>
  <c r="M189" i="4"/>
  <c r="M168" i="4"/>
  <c r="M169" i="4"/>
  <c r="M385" i="4"/>
  <c r="M386" i="4"/>
  <c r="M162" i="4"/>
  <c r="M163" i="4"/>
  <c r="M174" i="4"/>
  <c r="M175" i="4"/>
  <c r="M160" i="4"/>
  <c r="M161" i="4"/>
  <c r="M178" i="4"/>
  <c r="M179" i="4"/>
  <c r="M180" i="4"/>
  <c r="M181" i="4"/>
  <c r="M170" i="4"/>
  <c r="M171" i="4"/>
  <c r="M182" i="4"/>
  <c r="M183" i="4"/>
  <c r="M390" i="4"/>
  <c r="M391" i="4"/>
  <c r="M184" i="4"/>
  <c r="M185" i="4"/>
  <c r="M176" i="4"/>
  <c r="M177" i="4"/>
  <c r="M172" i="4"/>
  <c r="M173" i="4"/>
  <c r="M164" i="4"/>
  <c r="M165" i="4"/>
  <c r="M166" i="4"/>
  <c r="M167" i="4"/>
  <c r="M186" i="4"/>
  <c r="M187" i="4"/>
  <c r="M155" i="4"/>
  <c r="M156" i="4"/>
  <c r="M157" i="4"/>
  <c r="M285" i="4"/>
  <c r="M159" i="4"/>
  <c r="M392" i="4"/>
  <c r="M393" i="4"/>
  <c r="M383" i="4"/>
  <c r="M384" i="4"/>
  <c r="M387" i="4"/>
  <c r="M388" i="4"/>
  <c r="M338" i="4"/>
  <c r="M339" i="4"/>
  <c r="M340" i="4"/>
  <c r="M341" i="4"/>
  <c r="M342" i="4"/>
  <c r="M343" i="4"/>
  <c r="M344" i="4"/>
  <c r="M345" i="4"/>
  <c r="M346" i="4"/>
  <c r="M347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I169" i="13"/>
  <c r="I154" i="13"/>
  <c r="I121" i="13"/>
  <c r="B15" i="21"/>
  <c r="C15" i="21"/>
  <c r="B39" i="11"/>
  <c r="D39" i="11"/>
  <c r="B38" i="11"/>
  <c r="D38" i="11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8" i="13"/>
  <c r="I269" i="13"/>
  <c r="I270" i="13"/>
  <c r="I271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48" i="13"/>
  <c r="F40" i="11" l="1"/>
  <c r="H40" i="11" s="1"/>
  <c r="F39" i="11"/>
  <c r="H39" i="11" s="1"/>
  <c r="F41" i="11"/>
  <c r="H41" i="11" s="1"/>
  <c r="I38" i="11"/>
  <c r="I40" i="11"/>
  <c r="I39" i="11"/>
  <c r="E41" i="36"/>
  <c r="F41" i="36" s="1"/>
  <c r="E39" i="36"/>
  <c r="F39" i="36" s="1"/>
  <c r="E37" i="36"/>
  <c r="F37" i="36" s="1"/>
  <c r="E35" i="36"/>
  <c r="F35" i="36" s="1"/>
  <c r="E33" i="36"/>
  <c r="F33" i="36" s="1"/>
  <c r="E31" i="36"/>
  <c r="F31" i="36" s="1"/>
  <c r="E29" i="36"/>
  <c r="F29" i="36" s="1"/>
  <c r="E27" i="36"/>
  <c r="F27" i="36" s="1"/>
  <c r="E25" i="36"/>
  <c r="F25" i="36" s="1"/>
  <c r="E23" i="36"/>
  <c r="F23" i="36" s="1"/>
  <c r="H21" i="36"/>
  <c r="I21" i="36" s="1"/>
  <c r="E17" i="36"/>
  <c r="F17" i="36" s="1"/>
  <c r="E7" i="36"/>
  <c r="F7" i="36" s="1"/>
  <c r="H5" i="36"/>
  <c r="I5" i="36" s="1"/>
  <c r="H2" i="36"/>
  <c r="I2" i="36" s="1"/>
  <c r="H18" i="36"/>
  <c r="I18" i="36" s="1"/>
  <c r="H15" i="36"/>
  <c r="I15" i="36" s="1"/>
  <c r="E14" i="36"/>
  <c r="F14" i="36" s="1"/>
  <c r="H12" i="36"/>
  <c r="I12" i="36" s="1"/>
  <c r="E11" i="36"/>
  <c r="F11" i="36" s="1"/>
  <c r="E21" i="36"/>
  <c r="F21" i="36" s="1"/>
  <c r="H9" i="36"/>
  <c r="I9" i="36" s="1"/>
  <c r="E8" i="36"/>
  <c r="F8" i="36" s="1"/>
  <c r="E5" i="36"/>
  <c r="F5" i="36" s="1"/>
  <c r="E2" i="36"/>
  <c r="F2" i="36" s="1"/>
  <c r="H19" i="36"/>
  <c r="I19" i="36" s="1"/>
  <c r="E18" i="36"/>
  <c r="F18" i="36" s="1"/>
  <c r="H16" i="36"/>
  <c r="I16" i="36" s="1"/>
  <c r="E12" i="36"/>
  <c r="F12" i="36" s="1"/>
  <c r="H6" i="36"/>
  <c r="I6" i="36" s="1"/>
  <c r="H3" i="36"/>
  <c r="I3" i="36" s="1"/>
  <c r="E42" i="36"/>
  <c r="F42" i="36" s="1"/>
  <c r="E40" i="36"/>
  <c r="F40" i="36" s="1"/>
  <c r="E38" i="36"/>
  <c r="F38" i="36" s="1"/>
  <c r="E36" i="36"/>
  <c r="F36" i="36" s="1"/>
  <c r="E34" i="36"/>
  <c r="F34" i="36" s="1"/>
  <c r="E32" i="36"/>
  <c r="F32" i="36" s="1"/>
  <c r="E30" i="36"/>
  <c r="F30" i="36" s="1"/>
  <c r="E28" i="36"/>
  <c r="F28" i="36" s="1"/>
  <c r="E26" i="36"/>
  <c r="F26" i="36" s="1"/>
  <c r="E24" i="36"/>
  <c r="F24" i="36" s="1"/>
  <c r="E22" i="36"/>
  <c r="F22" i="36" s="1"/>
  <c r="E15" i="36"/>
  <c r="F15" i="36" s="1"/>
  <c r="H13" i="36"/>
  <c r="I13" i="36" s="1"/>
  <c r="E9" i="36"/>
  <c r="F9" i="36" s="1"/>
  <c r="H20" i="36"/>
  <c r="I20" i="36" s="1"/>
  <c r="E19" i="36"/>
  <c r="F19" i="36" s="1"/>
  <c r="H10" i="36"/>
  <c r="I10" i="36" s="1"/>
  <c r="H7" i="36"/>
  <c r="I7" i="36" s="1"/>
  <c r="E6" i="36"/>
  <c r="F6" i="36" s="1"/>
  <c r="H4" i="36"/>
  <c r="I4" i="36" s="1"/>
  <c r="E3" i="36"/>
  <c r="F3" i="36" s="1"/>
  <c r="H17" i="36"/>
  <c r="I17" i="36" s="1"/>
  <c r="E16" i="36"/>
  <c r="F16" i="36" s="1"/>
  <c r="E13" i="36"/>
  <c r="F13" i="36" s="1"/>
  <c r="E20" i="36"/>
  <c r="F20" i="36" s="1"/>
  <c r="H14" i="36"/>
  <c r="I14" i="36" s="1"/>
  <c r="H11" i="36"/>
  <c r="I11" i="36" s="1"/>
  <c r="E10" i="36"/>
  <c r="F10" i="36" s="1"/>
  <c r="H8" i="36"/>
  <c r="I8" i="36" s="1"/>
  <c r="E4" i="36"/>
  <c r="F4" i="36" s="1"/>
  <c r="H30" i="36"/>
  <c r="I30" i="36" s="1"/>
  <c r="H31" i="36"/>
  <c r="I31" i="36" s="1"/>
  <c r="H32" i="36"/>
  <c r="I32" i="36" s="1"/>
  <c r="H33" i="36"/>
  <c r="I33" i="36" s="1"/>
  <c r="H34" i="36"/>
  <c r="I34" i="36" s="1"/>
  <c r="H35" i="36"/>
  <c r="I35" i="36" s="1"/>
  <c r="H36" i="36"/>
  <c r="I36" i="36" s="1"/>
  <c r="H37" i="36"/>
  <c r="I37" i="36" s="1"/>
  <c r="H40" i="36"/>
  <c r="I40" i="36" s="1"/>
  <c r="H25" i="36"/>
  <c r="I25" i="36" s="1"/>
  <c r="H22" i="36"/>
  <c r="I22" i="36" s="1"/>
  <c r="H38" i="36"/>
  <c r="I38" i="36" s="1"/>
  <c r="H23" i="36"/>
  <c r="I23" i="36" s="1"/>
  <c r="H39" i="36"/>
  <c r="I39" i="36" s="1"/>
  <c r="H24" i="36"/>
  <c r="I24" i="36" s="1"/>
  <c r="H41" i="36"/>
  <c r="I41" i="36" s="1"/>
  <c r="H26" i="36"/>
  <c r="I26" i="36" s="1"/>
  <c r="H42" i="36"/>
  <c r="I42" i="36" s="1"/>
  <c r="H27" i="36"/>
  <c r="I27" i="36" s="1"/>
  <c r="H28" i="36"/>
  <c r="I28" i="36" s="1"/>
  <c r="H29" i="36"/>
  <c r="I29" i="36" s="1"/>
  <c r="D15" i="21"/>
  <c r="Y2" i="4"/>
  <c r="Y3" i="4"/>
  <c r="Y4" i="4"/>
  <c r="Y5" i="4"/>
  <c r="Y6" i="4"/>
  <c r="Y8" i="4"/>
  <c r="Y9" i="4"/>
  <c r="Y10" i="4"/>
  <c r="Y11" i="4"/>
  <c r="Y12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279" i="4"/>
  <c r="Y281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90" i="4"/>
  <c r="Y191" i="4"/>
  <c r="Y192" i="4"/>
  <c r="Y193" i="4"/>
  <c r="Y194" i="4"/>
  <c r="Y195" i="4"/>
  <c r="Y196" i="4"/>
  <c r="Y200" i="4"/>
  <c r="Y201" i="4"/>
  <c r="Y202" i="4"/>
  <c r="Y203" i="4"/>
  <c r="Y204" i="4"/>
  <c r="Y205" i="4"/>
  <c r="Y206" i="4"/>
  <c r="Y207" i="4"/>
  <c r="Y208" i="4"/>
  <c r="Y209" i="4"/>
  <c r="Y199" i="4"/>
  <c r="Y197" i="4"/>
  <c r="Y198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44" i="4"/>
  <c r="Y245" i="4"/>
  <c r="Y233" i="4"/>
  <c r="Y234" i="4"/>
  <c r="Y235" i="4"/>
  <c r="Y236" i="4"/>
  <c r="Y237" i="4"/>
  <c r="Y241" i="4"/>
  <c r="Y242" i="4"/>
  <c r="Y243" i="4"/>
  <c r="Y246" i="4"/>
  <c r="Y248" i="4"/>
  <c r="Y249" i="4"/>
  <c r="Y238" i="4"/>
  <c r="Y239" i="4"/>
  <c r="Y250" i="4"/>
  <c r="Y251" i="4"/>
  <c r="Y252" i="4"/>
  <c r="Y253" i="4"/>
  <c r="Y254" i="4"/>
  <c r="Y255" i="4"/>
  <c r="Y256" i="4"/>
  <c r="Y257" i="4"/>
  <c r="Y258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129" i="4"/>
  <c r="Y130" i="4"/>
  <c r="Y131" i="4"/>
  <c r="Y142" i="4"/>
  <c r="Y143" i="4"/>
  <c r="Y147" i="4"/>
  <c r="Y146" i="4"/>
  <c r="Y152" i="4"/>
  <c r="Y153" i="4"/>
  <c r="Y148" i="4"/>
  <c r="Y134" i="4"/>
  <c r="Y132" i="4"/>
  <c r="Y133" i="4"/>
  <c r="Y135" i="4"/>
  <c r="Y144" i="4"/>
  <c r="Y137" i="4"/>
  <c r="Y136" i="4"/>
  <c r="Y145" i="4"/>
  <c r="Y138" i="4"/>
  <c r="Y140" i="4"/>
  <c r="Y154" i="4"/>
  <c r="Y139" i="4"/>
  <c r="Y306" i="4"/>
  <c r="Y307" i="4"/>
  <c r="Y308" i="4"/>
  <c r="Y309" i="4"/>
  <c r="Y311" i="4"/>
  <c r="Y313" i="4"/>
  <c r="Y314" i="4"/>
  <c r="Y315" i="4"/>
  <c r="Y316" i="4"/>
  <c r="Y317" i="4"/>
  <c r="Y318" i="4"/>
  <c r="Y319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20" i="4"/>
  <c r="Y312" i="4"/>
  <c r="Y13" i="4"/>
  <c r="Y14" i="4"/>
  <c r="Y15" i="4"/>
  <c r="Y286" i="4"/>
  <c r="Y287" i="4"/>
  <c r="Y288" i="4"/>
  <c r="Y289" i="4"/>
  <c r="Y290" i="4"/>
  <c r="Y389" i="4"/>
  <c r="Y394" i="4"/>
  <c r="Y396" i="4"/>
  <c r="Y274" i="4"/>
  <c r="Y275" i="4"/>
  <c r="Y276" i="4"/>
  <c r="Y277" i="4"/>
  <c r="Y158" i="4"/>
  <c r="Y395" i="4"/>
  <c r="Y188" i="4"/>
  <c r="Y189" i="4"/>
  <c r="Y168" i="4"/>
  <c r="Y169" i="4"/>
  <c r="Y385" i="4"/>
  <c r="Y386" i="4"/>
  <c r="Y162" i="4"/>
  <c r="Y163" i="4"/>
  <c r="Y174" i="4"/>
  <c r="Y175" i="4"/>
  <c r="Y160" i="4"/>
  <c r="Y161" i="4"/>
  <c r="Y178" i="4"/>
  <c r="Y179" i="4"/>
  <c r="Y180" i="4"/>
  <c r="Y181" i="4"/>
  <c r="Y170" i="4"/>
  <c r="Y171" i="4"/>
  <c r="Y182" i="4"/>
  <c r="Y183" i="4"/>
  <c r="Y390" i="4"/>
  <c r="Y391" i="4"/>
  <c r="Y184" i="4"/>
  <c r="Y185" i="4"/>
  <c r="Y176" i="4"/>
  <c r="Y177" i="4"/>
  <c r="Y172" i="4"/>
  <c r="Y173" i="4"/>
  <c r="Y164" i="4"/>
  <c r="Y165" i="4"/>
  <c r="Y166" i="4"/>
  <c r="Y167" i="4"/>
  <c r="Y186" i="4"/>
  <c r="Y187" i="4"/>
  <c r="Y155" i="4"/>
  <c r="Y156" i="4"/>
  <c r="Y157" i="4"/>
  <c r="Y285" i="4"/>
  <c r="Y159" i="4"/>
  <c r="Y392" i="4"/>
  <c r="Y393" i="4"/>
  <c r="Y383" i="4"/>
  <c r="Y384" i="4"/>
  <c r="Y387" i="4"/>
  <c r="Y388" i="4"/>
  <c r="Y338" i="4"/>
  <c r="Y339" i="4"/>
  <c r="Y340" i="4"/>
  <c r="Y341" i="4"/>
  <c r="Y342" i="4"/>
  <c r="Y343" i="4"/>
  <c r="Y344" i="4"/>
  <c r="Y345" i="4"/>
  <c r="Y346" i="4"/>
  <c r="Y347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X97" i="4" l="1"/>
  <c r="X93" i="4"/>
  <c r="X14" i="21"/>
  <c r="B14" i="21"/>
  <c r="C14" i="21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  <c r="B36" i="11"/>
  <c r="B37" i="11"/>
  <c r="D36" i="11"/>
  <c r="D37" i="11"/>
  <c r="B35" i="11"/>
  <c r="D35" i="11"/>
  <c r="X13" i="21"/>
  <c r="B13" i="21"/>
  <c r="C13" i="21"/>
  <c r="B34" i="11"/>
  <c r="D34" i="11"/>
  <c r="B33" i="11"/>
  <c r="D33" i="11"/>
  <c r="X69" i="4"/>
  <c r="X70" i="4"/>
  <c r="B6" i="21"/>
  <c r="C6" i="21"/>
  <c r="B7" i="21"/>
  <c r="C7" i="21"/>
  <c r="B8" i="21"/>
  <c r="C8" i="21"/>
  <c r="B9" i="21"/>
  <c r="C9" i="21"/>
  <c r="B10" i="21"/>
  <c r="C10" i="21"/>
  <c r="B11" i="21"/>
  <c r="C11" i="21"/>
  <c r="B12" i="21"/>
  <c r="C12" i="21"/>
  <c r="C5" i="21"/>
  <c r="B5" i="21"/>
  <c r="X11" i="21"/>
  <c r="X10" i="21"/>
  <c r="X8" i="21"/>
  <c r="X7" i="21"/>
  <c r="X6" i="21"/>
  <c r="X5" i="21"/>
  <c r="X12" i="21"/>
  <c r="I170" i="13"/>
  <c r="B4" i="9"/>
  <c r="B5" i="9"/>
  <c r="B6" i="9"/>
  <c r="B7" i="9"/>
  <c r="B8" i="9"/>
  <c r="B9" i="9"/>
  <c r="B10" i="9"/>
  <c r="B11" i="9"/>
  <c r="B12" i="9"/>
  <c r="F38" i="11" l="1"/>
  <c r="H38" i="11" s="1"/>
  <c r="F35" i="11"/>
  <c r="H35" i="11" s="1"/>
  <c r="F36" i="11"/>
  <c r="H36" i="11" s="1"/>
  <c r="F34" i="11"/>
  <c r="H34" i="11" s="1"/>
  <c r="I34" i="11"/>
  <c r="I35" i="11"/>
  <c r="I37" i="11"/>
  <c r="I36" i="11"/>
  <c r="I33" i="11"/>
  <c r="AF2" i="34"/>
  <c r="AF3" i="34" s="1"/>
  <c r="D14" i="21"/>
  <c r="D13" i="21"/>
  <c r="D12" i="21"/>
  <c r="D8" i="21"/>
  <c r="D11" i="21"/>
  <c r="D7" i="21"/>
  <c r="D5" i="21"/>
  <c r="D9" i="21"/>
  <c r="D10" i="21"/>
  <c r="D6" i="21"/>
  <c r="X9" i="21"/>
  <c r="B29" i="11"/>
  <c r="B30" i="11"/>
  <c r="B31" i="11"/>
  <c r="D29" i="11"/>
  <c r="D30" i="11"/>
  <c r="D31" i="11"/>
  <c r="B32" i="11"/>
  <c r="D32" i="11"/>
  <c r="B28" i="11"/>
  <c r="D28" i="11"/>
  <c r="B26" i="11"/>
  <c r="B27" i="11"/>
  <c r="C26" i="11"/>
  <c r="J26" i="11" s="1"/>
  <c r="D26" i="11"/>
  <c r="D27" i="11"/>
  <c r="B25" i="11"/>
  <c r="C25" i="11"/>
  <c r="J25" i="11" s="1"/>
  <c r="D25" i="11"/>
  <c r="X39" i="4"/>
  <c r="X38" i="4"/>
  <c r="X36" i="4"/>
  <c r="F33" i="11" l="1"/>
  <c r="H33" i="11" s="1"/>
  <c r="F32" i="11"/>
  <c r="H32" i="11" s="1"/>
  <c r="F37" i="11"/>
  <c r="H37" i="11" s="1"/>
  <c r="F26" i="11"/>
  <c r="H26" i="11" s="1"/>
  <c r="F31" i="11"/>
  <c r="H31" i="11" s="1"/>
  <c r="F30" i="11"/>
  <c r="H30" i="11" s="1"/>
  <c r="F28" i="11"/>
  <c r="H28" i="11" s="1"/>
  <c r="F29" i="11"/>
  <c r="H29" i="11" s="1"/>
  <c r="I31" i="11"/>
  <c r="I26" i="11"/>
  <c r="I29" i="11"/>
  <c r="I30" i="11"/>
  <c r="I27" i="11"/>
  <c r="I28" i="11"/>
  <c r="I25" i="11"/>
  <c r="I32" i="11"/>
  <c r="B24" i="11"/>
  <c r="C24" i="11"/>
  <c r="J24" i="11" s="1"/>
  <c r="D24" i="11"/>
  <c r="F25" i="11" s="1"/>
  <c r="H25" i="11" s="1"/>
  <c r="X37" i="4"/>
  <c r="X35" i="4"/>
  <c r="X41" i="4"/>
  <c r="X34" i="4"/>
  <c r="X40" i="4"/>
  <c r="B23" i="11"/>
  <c r="C23" i="11"/>
  <c r="J23" i="11" s="1"/>
  <c r="D23" i="11"/>
  <c r="F24" i="11" s="1"/>
  <c r="H24" i="11" s="1"/>
  <c r="B22" i="11"/>
  <c r="D22" i="11"/>
  <c r="B19" i="11"/>
  <c r="B20" i="11"/>
  <c r="B21" i="11"/>
  <c r="D19" i="11"/>
  <c r="D20" i="11"/>
  <c r="F21" i="11" s="1"/>
  <c r="H21" i="11" s="1"/>
  <c r="D21" i="11"/>
  <c r="B18" i="11"/>
  <c r="D18" i="11"/>
  <c r="B14" i="11"/>
  <c r="B15" i="11"/>
  <c r="B16" i="11"/>
  <c r="B17" i="11"/>
  <c r="D14" i="11"/>
  <c r="D15" i="11"/>
  <c r="D16" i="11"/>
  <c r="D17" i="11"/>
  <c r="B13" i="11"/>
  <c r="D13" i="11"/>
  <c r="F14" i="11" l="1"/>
  <c r="H14" i="11" s="1"/>
  <c r="F22" i="11"/>
  <c r="H22" i="11" s="1"/>
  <c r="F27" i="11"/>
  <c r="H27" i="11" s="1"/>
  <c r="F18" i="11"/>
  <c r="H18" i="11" s="1"/>
  <c r="F19" i="11"/>
  <c r="H19" i="11" s="1"/>
  <c r="F15" i="11"/>
  <c r="H15" i="11" s="1"/>
  <c r="F16" i="11"/>
  <c r="H16" i="11" s="1"/>
  <c r="F23" i="11"/>
  <c r="H23" i="11" s="1"/>
  <c r="F20" i="11"/>
  <c r="H20" i="11" s="1"/>
  <c r="I20" i="11"/>
  <c r="I15" i="11"/>
  <c r="I14" i="11"/>
  <c r="I19" i="11"/>
  <c r="I21" i="11"/>
  <c r="I13" i="11"/>
  <c r="I22" i="11"/>
  <c r="I18" i="11"/>
  <c r="I16" i="11"/>
  <c r="I17" i="11"/>
  <c r="I24" i="11"/>
  <c r="I23" i="11"/>
  <c r="W4" i="21"/>
  <c r="W3" i="21"/>
  <c r="I149" i="13"/>
  <c r="I171" i="13"/>
  <c r="I166" i="13"/>
  <c r="I165" i="13"/>
  <c r="I164" i="13"/>
  <c r="I163" i="13"/>
  <c r="I162" i="13"/>
  <c r="I161" i="13"/>
  <c r="I159" i="13"/>
  <c r="I158" i="13"/>
  <c r="I157" i="13"/>
  <c r="I156" i="13"/>
  <c r="I155" i="13"/>
  <c r="I153" i="13"/>
  <c r="I152" i="13"/>
  <c r="I147" i="13"/>
  <c r="I146" i="13"/>
  <c r="I145" i="13"/>
  <c r="I144" i="13"/>
  <c r="I143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0" i="13"/>
  <c r="I119" i="13"/>
  <c r="I118" i="13"/>
  <c r="I117" i="13"/>
  <c r="I116" i="13"/>
  <c r="I115" i="13"/>
  <c r="I114" i="13"/>
  <c r="I113" i="13"/>
  <c r="I112" i="13"/>
  <c r="I106" i="13"/>
  <c r="I105" i="13"/>
  <c r="I104" i="13"/>
  <c r="I81" i="13"/>
  <c r="I80" i="13"/>
  <c r="I79" i="13"/>
  <c r="I78" i="13"/>
  <c r="I77" i="13"/>
  <c r="I76" i="13"/>
  <c r="I74" i="13"/>
  <c r="I73" i="13"/>
  <c r="I49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2" i="13"/>
  <c r="I31" i="13"/>
  <c r="I30" i="13"/>
  <c r="I29" i="13"/>
  <c r="I28" i="13"/>
  <c r="I27" i="13"/>
  <c r="I26" i="13"/>
  <c r="I25" i="13"/>
  <c r="I24" i="13"/>
  <c r="I23" i="13"/>
  <c r="I22" i="13"/>
  <c r="I5" i="13"/>
  <c r="I6" i="13"/>
  <c r="I7" i="13"/>
  <c r="I8" i="13"/>
  <c r="I10" i="13"/>
  <c r="I11" i="13"/>
  <c r="I12" i="13"/>
  <c r="I13" i="13"/>
  <c r="I14" i="13"/>
  <c r="I15" i="13"/>
  <c r="I17" i="13"/>
  <c r="I18" i="13"/>
  <c r="I19" i="13"/>
  <c r="I20" i="13"/>
  <c r="I21" i="13"/>
  <c r="I4" i="13"/>
  <c r="D3" i="11"/>
  <c r="D4" i="11"/>
  <c r="D5" i="11"/>
  <c r="D6" i="11"/>
  <c r="D7" i="11"/>
  <c r="D8" i="11"/>
  <c r="D9" i="11"/>
  <c r="D10" i="11"/>
  <c r="D11" i="11"/>
  <c r="D12" i="11"/>
  <c r="F4" i="11" l="1"/>
  <c r="H4" i="11" s="1"/>
  <c r="F6" i="11"/>
  <c r="H6" i="11" s="1"/>
  <c r="F3" i="11"/>
  <c r="H3" i="11" s="1"/>
  <c r="F7" i="11"/>
  <c r="H7" i="11" s="1"/>
  <c r="F8" i="11"/>
  <c r="H8" i="11" s="1"/>
  <c r="F12" i="11"/>
  <c r="H12" i="11" s="1"/>
  <c r="F17" i="11"/>
  <c r="H17" i="11" s="1"/>
  <c r="F5" i="11"/>
  <c r="H5" i="11" s="1"/>
  <c r="F10" i="11"/>
  <c r="H10" i="11" s="1"/>
  <c r="F13" i="11"/>
  <c r="H13" i="11" s="1"/>
  <c r="F11" i="11"/>
  <c r="H11" i="11" s="1"/>
  <c r="F9" i="11"/>
  <c r="H9" i="11" s="1"/>
  <c r="I8" i="11"/>
  <c r="I12" i="11"/>
  <c r="I7" i="11"/>
  <c r="I6" i="11"/>
  <c r="I5" i="11"/>
  <c r="I4" i="11"/>
  <c r="I11" i="11"/>
  <c r="I3" i="11"/>
  <c r="I10" i="11"/>
  <c r="I9" i="11"/>
  <c r="B20" i="9"/>
  <c r="B21" i="9"/>
  <c r="B22" i="9"/>
  <c r="B23" i="9"/>
  <c r="B24" i="9"/>
  <c r="B25" i="9"/>
  <c r="B26" i="9"/>
  <c r="B27" i="9"/>
  <c r="B19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X31" i="4"/>
  <c r="X30" i="4"/>
  <c r="D19" i="9"/>
  <c r="D20" i="9"/>
  <c r="D21" i="9"/>
  <c r="D22" i="9"/>
  <c r="D23" i="9"/>
  <c r="D24" i="9"/>
  <c r="D25" i="9"/>
  <c r="D26" i="9"/>
  <c r="D27" i="9"/>
  <c r="C20" i="9"/>
  <c r="C21" i="9"/>
  <c r="C22" i="9"/>
  <c r="C23" i="9"/>
  <c r="C24" i="9"/>
  <c r="C25" i="9"/>
  <c r="C26" i="9"/>
  <c r="C27" i="9"/>
  <c r="C19" i="9"/>
  <c r="B4" i="11"/>
  <c r="B5" i="11"/>
  <c r="B6" i="11"/>
  <c r="B7" i="11"/>
  <c r="B8" i="11"/>
  <c r="B9" i="11"/>
  <c r="B10" i="11"/>
  <c r="B11" i="11"/>
  <c r="B12" i="11"/>
  <c r="B3" i="11"/>
  <c r="C12" i="9" l="1"/>
  <c r="C11" i="9"/>
  <c r="D12" i="9"/>
  <c r="D11" i="9"/>
  <c r="D10" i="9"/>
  <c r="D9" i="9"/>
  <c r="D8" i="9"/>
  <c r="D7" i="9"/>
  <c r="D6" i="9"/>
  <c r="D5" i="9"/>
  <c r="D4" i="9"/>
  <c r="C10" i="9"/>
  <c r="C9" i="9"/>
  <c r="C8" i="9"/>
  <c r="C7" i="9"/>
  <c r="C6" i="9"/>
  <c r="C5" i="9"/>
  <c r="C4" i="9"/>
  <c r="E20" i="9" l="1"/>
  <c r="E21" i="9"/>
  <c r="E22" i="9"/>
  <c r="E23" i="9"/>
  <c r="E24" i="9"/>
  <c r="E25" i="9"/>
  <c r="E26" i="9"/>
  <c r="E27" i="9"/>
  <c r="E19" i="9"/>
  <c r="B1" i="17" l="1"/>
  <c r="F1" i="9" l="1"/>
  <c r="H2" i="9"/>
  <c r="J2" i="9"/>
  <c r="L2" i="9"/>
  <c r="N2" i="9"/>
  <c r="P2" i="9"/>
  <c r="R2" i="9"/>
  <c r="T2" i="9"/>
  <c r="V2" i="9"/>
  <c r="X2" i="9"/>
  <c r="Z2" i="9"/>
  <c r="AB2" i="9"/>
  <c r="AD2" i="9"/>
  <c r="AF2" i="9"/>
  <c r="AH2" i="9"/>
  <c r="AJ2" i="9"/>
  <c r="AL2" i="9"/>
  <c r="AN2" i="9"/>
  <c r="AP2" i="9"/>
  <c r="AR2" i="9"/>
  <c r="AT2" i="9"/>
  <c r="AV2" i="9"/>
  <c r="AX2" i="9"/>
  <c r="AZ2" i="9"/>
  <c r="BB2" i="9"/>
  <c r="BD2" i="9"/>
  <c r="BF2" i="9"/>
  <c r="BH2" i="9"/>
  <c r="A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A4" i="9"/>
  <c r="A5" i="9"/>
  <c r="A6" i="9"/>
  <c r="A7" i="9"/>
  <c r="A8" i="9"/>
  <c r="A9" i="9"/>
  <c r="A10" i="9"/>
  <c r="A11" i="9"/>
  <c r="A12" i="9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14" i="4"/>
  <c r="X15" i="4"/>
  <c r="X2" i="4"/>
  <c r="X3" i="4"/>
  <c r="X4" i="4"/>
  <c r="X13" i="4"/>
  <c r="X5" i="4"/>
  <c r="X6" i="4"/>
  <c r="X8" i="4"/>
  <c r="X9" i="4"/>
  <c r="X10" i="4"/>
  <c r="X11" i="4"/>
  <c r="X12" i="4"/>
  <c r="X17" i="4"/>
  <c r="X18" i="4"/>
  <c r="X27" i="4"/>
  <c r="X32" i="4"/>
  <c r="X33" i="4"/>
  <c r="X19" i="4"/>
  <c r="X20" i="4"/>
  <c r="X21" i="4"/>
  <c r="X22" i="4"/>
  <c r="X23" i="4"/>
  <c r="X24" i="4"/>
  <c r="X25" i="4"/>
  <c r="X26" i="4"/>
  <c r="X109" i="4"/>
  <c r="X110" i="4"/>
  <c r="X111" i="4"/>
  <c r="X289" i="4"/>
  <c r="X290" i="4"/>
  <c r="X42" i="4"/>
  <c r="X44" i="4"/>
  <c r="X43" i="4"/>
  <c r="X58" i="4"/>
  <c r="X61" i="4"/>
  <c r="X63" i="4"/>
  <c r="X59" i="4"/>
  <c r="X62" i="4"/>
  <c r="X64" i="4"/>
  <c r="X45" i="4"/>
  <c r="X46" i="4"/>
  <c r="X47" i="4"/>
  <c r="X48" i="4"/>
  <c r="X56" i="4"/>
  <c r="X57" i="4"/>
  <c r="X55" i="4"/>
  <c r="X60" i="4"/>
  <c r="X53" i="4"/>
  <c r="X54" i="4"/>
  <c r="X51" i="4"/>
  <c r="X28" i="4"/>
  <c r="X29" i="4"/>
  <c r="X285" i="4"/>
  <c r="X49" i="4"/>
  <c r="X50" i="4"/>
  <c r="X52" i="4"/>
  <c r="X279" i="4"/>
  <c r="X281" i="4"/>
  <c r="X261" i="4"/>
  <c r="X262" i="4"/>
  <c r="X263" i="4"/>
  <c r="X264" i="4"/>
  <c r="X265" i="4"/>
  <c r="X260" i="4"/>
  <c r="X248" i="4"/>
  <c r="X65" i="4"/>
  <c r="X66" i="4"/>
  <c r="X287" i="4"/>
  <c r="X288" i="4"/>
  <c r="X286" i="4"/>
  <c r="X233" i="4"/>
  <c r="X234" i="4"/>
  <c r="X235" i="4"/>
  <c r="X236" i="4"/>
  <c r="X237" i="4"/>
  <c r="X232" i="4"/>
  <c r="X238" i="4"/>
  <c r="X239" i="4"/>
  <c r="X67" i="4"/>
  <c r="X76" i="4"/>
  <c r="X77" i="4"/>
  <c r="X78" i="4"/>
  <c r="X71" i="4"/>
  <c r="X72" i="4"/>
  <c r="X73" i="4"/>
  <c r="X74" i="4"/>
  <c r="X75" i="4"/>
  <c r="X227" i="4"/>
  <c r="X228" i="4"/>
  <c r="X229" i="4"/>
  <c r="X98" i="4"/>
  <c r="X106" i="4"/>
  <c r="X107" i="4"/>
  <c r="X99" i="4"/>
  <c r="X226" i="4"/>
  <c r="X217" i="4"/>
  <c r="X225" i="4"/>
  <c r="X209" i="4"/>
  <c r="X79" i="4"/>
  <c r="X80" i="4"/>
  <c r="X221" i="4"/>
  <c r="X222" i="4"/>
  <c r="X223" i="4"/>
  <c r="X224" i="4"/>
  <c r="X108" i="4"/>
  <c r="X218" i="4"/>
  <c r="X220" i="4"/>
  <c r="X246" i="4"/>
  <c r="X81" i="4"/>
  <c r="X82" i="4"/>
  <c r="X219" i="4"/>
  <c r="X230" i="4"/>
  <c r="X231" i="4"/>
  <c r="X83" i="4"/>
  <c r="X112" i="4"/>
  <c r="X113" i="4"/>
  <c r="X116" i="4"/>
  <c r="X114" i="4"/>
  <c r="X115" i="4"/>
  <c r="X118" i="4"/>
  <c r="X120" i="4"/>
  <c r="X121" i="4"/>
  <c r="X117" i="4"/>
  <c r="X241" i="4"/>
  <c r="X242" i="4"/>
  <c r="X243" i="4"/>
  <c r="X119" i="4"/>
  <c r="X123" i="4"/>
  <c r="X122" i="4"/>
  <c r="X88" i="4"/>
  <c r="X89" i="4"/>
  <c r="X90" i="4"/>
  <c r="X94" i="4"/>
  <c r="X95" i="4"/>
  <c r="X96" i="4"/>
  <c r="X91" i="4"/>
  <c r="X92" i="4"/>
  <c r="X126" i="4"/>
  <c r="X125" i="4"/>
  <c r="X127" i="4"/>
  <c r="X128" i="4"/>
  <c r="X208" i="4"/>
  <c r="X124" i="4"/>
  <c r="X84" i="4"/>
  <c r="X85" i="4"/>
  <c r="X86" i="4"/>
  <c r="X190" i="4"/>
  <c r="X191" i="4"/>
  <c r="X192" i="4"/>
  <c r="X195" i="4"/>
  <c r="X193" i="4"/>
  <c r="X194" i="4"/>
  <c r="X196" i="4"/>
  <c r="X200" i="4"/>
  <c r="X201" i="4"/>
  <c r="X202" i="4"/>
  <c r="X203" i="4"/>
  <c r="X204" i="4"/>
  <c r="X197" i="4"/>
  <c r="X105" i="4"/>
  <c r="X211" i="4"/>
  <c r="X212" i="4"/>
  <c r="X205" i="4"/>
  <c r="X213" i="4"/>
  <c r="X206" i="4"/>
  <c r="X207" i="4"/>
  <c r="X198" i="4"/>
  <c r="X199" i="4"/>
  <c r="X215" i="4"/>
  <c r="X216" i="4"/>
  <c r="X214" i="4"/>
  <c r="X266" i="4"/>
  <c r="X267" i="4"/>
  <c r="X268" i="4"/>
  <c r="X269" i="4"/>
  <c r="X270" i="4"/>
  <c r="X271" i="4"/>
  <c r="X272" i="4"/>
  <c r="X273" i="4"/>
  <c r="X291" i="4"/>
  <c r="X292" i="4"/>
  <c r="X293" i="4"/>
  <c r="X294" i="4"/>
  <c r="X295" i="4"/>
  <c r="X296" i="4"/>
  <c r="X297" i="4"/>
  <c r="X298" i="4"/>
  <c r="X299" i="4"/>
  <c r="X300" i="4"/>
  <c r="X302" i="4"/>
  <c r="X301" i="4"/>
  <c r="X303" i="4"/>
  <c r="X129" i="4"/>
  <c r="X130" i="4"/>
  <c r="X131" i="4"/>
  <c r="X142" i="4"/>
  <c r="X143" i="4"/>
  <c r="X147" i="4"/>
  <c r="X146" i="4"/>
  <c r="X152" i="4"/>
  <c r="X153" i="4"/>
  <c r="X148" i="4"/>
  <c r="X134" i="4"/>
  <c r="X132" i="4"/>
  <c r="X133" i="4"/>
  <c r="X135" i="4"/>
  <c r="X144" i="4"/>
  <c r="X137" i="4"/>
  <c r="X136" i="4"/>
  <c r="X145" i="4"/>
  <c r="X138" i="4"/>
  <c r="X140" i="4"/>
  <c r="X154" i="4"/>
  <c r="X139" i="4"/>
  <c r="X322" i="4"/>
  <c r="X330" i="4"/>
  <c r="X331" i="4"/>
  <c r="X332" i="4"/>
  <c r="X326" i="4"/>
  <c r="X327" i="4"/>
  <c r="X328" i="4"/>
  <c r="X329" i="4"/>
  <c r="X333" i="4"/>
  <c r="X334" i="4"/>
  <c r="X335" i="4"/>
  <c r="X321" i="4"/>
  <c r="X324" i="4"/>
  <c r="X323" i="4"/>
  <c r="X325" i="4"/>
  <c r="X336" i="4"/>
  <c r="X337" i="4"/>
  <c r="X168" i="4"/>
  <c r="X169" i="4"/>
  <c r="X186" i="4"/>
  <c r="X187" i="4"/>
  <c r="X250" i="4"/>
  <c r="X104" i="4"/>
  <c r="X251" i="4"/>
  <c r="X252" i="4"/>
  <c r="X253" i="4"/>
  <c r="X254" i="4"/>
  <c r="X255" i="4"/>
  <c r="X256" i="4"/>
  <c r="X257" i="4"/>
  <c r="X258" i="4"/>
  <c r="X87" i="4"/>
  <c r="X244" i="4"/>
  <c r="X245" i="4"/>
  <c r="X249" i="4"/>
  <c r="X274" i="4"/>
  <c r="X275" i="4"/>
  <c r="X276" i="4"/>
  <c r="X277" i="4"/>
  <c r="X155" i="4"/>
  <c r="X156" i="4"/>
  <c r="X396" i="4"/>
  <c r="X164" i="4"/>
  <c r="X165" i="4"/>
  <c r="X158" i="4"/>
  <c r="X159" i="4"/>
  <c r="X392" i="4"/>
  <c r="X393" i="4"/>
  <c r="X383" i="4"/>
  <c r="X384" i="4"/>
  <c r="X387" i="4"/>
  <c r="X388" i="4"/>
  <c r="X395" i="4"/>
  <c r="X162" i="4"/>
  <c r="X163" i="4"/>
  <c r="X174" i="4"/>
  <c r="X175" i="4"/>
  <c r="X160" i="4"/>
  <c r="X161" i="4"/>
  <c r="X178" i="4"/>
  <c r="X179" i="4"/>
  <c r="X180" i="4"/>
  <c r="X181" i="4"/>
  <c r="X170" i="4"/>
  <c r="X171" i="4"/>
  <c r="X182" i="4"/>
  <c r="X183" i="4"/>
  <c r="X390" i="4"/>
  <c r="X391" i="4"/>
  <c r="X184" i="4"/>
  <c r="X185" i="4"/>
  <c r="X176" i="4"/>
  <c r="X177" i="4"/>
  <c r="X172" i="4"/>
  <c r="X173" i="4"/>
  <c r="X166" i="4"/>
  <c r="X167" i="4"/>
  <c r="X188" i="4"/>
  <c r="X189" i="4"/>
  <c r="X385" i="4"/>
  <c r="X389" i="4"/>
  <c r="X386" i="4"/>
  <c r="X394" i="4"/>
  <c r="X157" i="4"/>
  <c r="X311" i="4"/>
  <c r="X312" i="4"/>
  <c r="X306" i="4"/>
  <c r="X307" i="4"/>
  <c r="X308" i="4"/>
  <c r="X309" i="4"/>
  <c r="X313" i="4"/>
  <c r="X314" i="4"/>
  <c r="X315" i="4"/>
  <c r="X316" i="4"/>
  <c r="X317" i="4"/>
  <c r="X318" i="4"/>
  <c r="X319" i="4"/>
  <c r="X320" i="4"/>
  <c r="X68" i="4"/>
  <c r="E11" i="9" l="1"/>
  <c r="E9" i="9"/>
  <c r="E5" i="9"/>
  <c r="E12" i="9"/>
  <c r="E4" i="9"/>
  <c r="E7" i="9"/>
  <c r="E10" i="9"/>
  <c r="E6" i="9"/>
  <c r="E8" i="9"/>
  <c r="B4" i="40" l="1"/>
  <c r="B11" i="40"/>
  <c r="F9" i="40"/>
  <c r="B13" i="40"/>
  <c r="B5" i="40"/>
  <c r="F3" i="40" l="1"/>
  <c r="B14" i="40"/>
  <c r="F6" i="40"/>
  <c r="F8" i="40"/>
  <c r="F7" i="40"/>
  <c r="F10" i="40"/>
  <c r="D12" i="40"/>
  <c r="F12" i="40"/>
  <c r="H9" i="40"/>
  <c r="H3" i="40"/>
  <c r="D3" i="40"/>
  <c r="H14" i="40" l="1"/>
  <c r="F14" i="40"/>
  <c r="D14" i="40"/>
  <c r="B18" i="40" l="1"/>
</calcChain>
</file>

<file path=xl/sharedStrings.xml><?xml version="1.0" encoding="utf-8"?>
<sst xmlns="http://schemas.openxmlformats.org/spreadsheetml/2006/main" count="10598" uniqueCount="3332">
  <si>
    <t>功能代號</t>
    <phoneticPr fontId="6" type="noConversion"/>
  </si>
  <si>
    <t>功能名稱/說明</t>
    <phoneticPr fontId="6" type="noConversion"/>
  </si>
  <si>
    <t>L1907</t>
  </si>
  <si>
    <t>.3.1</t>
  </si>
  <si>
    <t>張嘉榮</t>
    <phoneticPr fontId="6" type="noConversion"/>
  </si>
  <si>
    <t>L1906</t>
  </si>
  <si>
    <t>L1106</t>
  </si>
  <si>
    <t>L1001</t>
  </si>
  <si>
    <t>L1101</t>
  </si>
  <si>
    <t>L1102</t>
  </si>
  <si>
    <t>L1109</t>
    <phoneticPr fontId="6" type="noConversion"/>
  </si>
  <si>
    <t>L1103</t>
  </si>
  <si>
    <t>L1104</t>
  </si>
  <si>
    <t>L1905</t>
  </si>
  <si>
    <t>L1105</t>
  </si>
  <si>
    <t>L190A</t>
    <phoneticPr fontId="6" type="noConversion"/>
  </si>
  <si>
    <t>L1908</t>
  </si>
  <si>
    <t>L1108</t>
  </si>
  <si>
    <t>L2001</t>
  </si>
  <si>
    <t xml:space="preserve">商品參數明細資料查詢                    </t>
    <phoneticPr fontId="6" type="noConversion"/>
  </si>
  <si>
    <t>L2101</t>
  </si>
  <si>
    <t>商品參數維護(Eloan17.informatica)</t>
    <phoneticPr fontId="6" type="noConversion"/>
  </si>
  <si>
    <t xml:space="preserve">保證人明細資料查詢                      </t>
    <phoneticPr fontId="6" type="noConversion"/>
  </si>
  <si>
    <t>L2921</t>
    <phoneticPr fontId="6" type="noConversion"/>
  </si>
  <si>
    <t>L2801</t>
    <phoneticPr fontId="6" type="noConversion"/>
  </si>
  <si>
    <t xml:space="preserve">未齊案件管理             </t>
    <phoneticPr fontId="6" type="noConversion"/>
  </si>
  <si>
    <t xml:space="preserve">擔保品重評明細資料查詢                  </t>
    <phoneticPr fontId="6" type="noConversion"/>
  </si>
  <si>
    <t>余家興</t>
    <phoneticPr fontId="6" type="noConversion"/>
  </si>
  <si>
    <t xml:space="preserve">擔保品重評資料登錄                      </t>
    <phoneticPr fontId="6" type="noConversion"/>
  </si>
  <si>
    <t xml:space="preserve">擔保品明細資料查詢                      </t>
    <phoneticPr fontId="6" type="noConversion"/>
  </si>
  <si>
    <t>L2010</t>
  </si>
  <si>
    <t xml:space="preserve">申請案件明細資料查詢                    </t>
    <phoneticPr fontId="6" type="noConversion"/>
  </si>
  <si>
    <t>L2111</t>
  </si>
  <si>
    <t xml:space="preserve">案件申請登錄(Eloan3)                   </t>
    <phoneticPr fontId="6" type="noConversion"/>
  </si>
  <si>
    <t>L2153</t>
    <phoneticPr fontId="6" type="noConversion"/>
  </si>
  <si>
    <t xml:space="preserve">核准額度登錄(Eloan4)                 </t>
    <phoneticPr fontId="6" type="noConversion"/>
  </si>
  <si>
    <t>L2151</t>
  </si>
  <si>
    <t xml:space="preserve">駁回額度登錄                            </t>
    <phoneticPr fontId="6" type="noConversion"/>
  </si>
  <si>
    <t>L2112</t>
  </si>
  <si>
    <t xml:space="preserve">團體戶申請登錄                          </t>
    <phoneticPr fontId="6" type="noConversion"/>
  </si>
  <si>
    <t xml:space="preserve">額度明細資料查詢                        </t>
    <phoneticPr fontId="6" type="noConversion"/>
  </si>
  <si>
    <t>L2154</t>
  </si>
  <si>
    <t xml:space="preserve">額度資料維護                            </t>
    <phoneticPr fontId="6" type="noConversion"/>
  </si>
  <si>
    <t>L2016</t>
    <phoneticPr fontId="6" type="noConversion"/>
  </si>
  <si>
    <t xml:space="preserve">核准號碼明細資料查詢                    </t>
    <phoneticPr fontId="6" type="noConversion"/>
  </si>
  <si>
    <t>L2061</t>
    <phoneticPr fontId="6" type="noConversion"/>
  </si>
  <si>
    <t>貸後契變手續費明細資料查詢(未入帳)</t>
    <phoneticPr fontId="6" type="noConversion"/>
  </si>
  <si>
    <t>L2670</t>
    <phoneticPr fontId="6" type="noConversion"/>
  </si>
  <si>
    <t xml:space="preserve">貸後契變手續費維護                      </t>
    <phoneticPr fontId="6" type="noConversion"/>
  </si>
  <si>
    <t>L2062</t>
    <phoneticPr fontId="6" type="noConversion"/>
  </si>
  <si>
    <t>貸後契變手續費明細資料查詢</t>
    <phoneticPr fontId="6" type="noConversion"/>
  </si>
  <si>
    <t xml:space="preserve">不動產擔保品資料查詢                    </t>
    <phoneticPr fontId="6" type="noConversion"/>
  </si>
  <si>
    <t>L2411</t>
    <phoneticPr fontId="6" type="noConversion"/>
  </si>
  <si>
    <t>不動產擔保品資料登錄(Eloan6)</t>
    <phoneticPr fontId="6" type="noConversion"/>
  </si>
  <si>
    <t xml:space="preserve">動產擔保品資料登錄(Eloan11)       </t>
    <phoneticPr fontId="6" type="noConversion"/>
  </si>
  <si>
    <t xml:space="preserve">股票擔保品資料登錄(Eloan12)       </t>
    <phoneticPr fontId="6" type="noConversion"/>
  </si>
  <si>
    <t xml:space="preserve">其他擔保品資料登錄(Eloan13) </t>
    <phoneticPr fontId="6" type="noConversion"/>
  </si>
  <si>
    <t xml:space="preserve">動產擔保品資料查詢                      </t>
    <phoneticPr fontId="6" type="noConversion"/>
  </si>
  <si>
    <t xml:space="preserve">股票擔保品資料查詢                      </t>
    <phoneticPr fontId="6" type="noConversion"/>
  </si>
  <si>
    <t xml:space="preserve">其他擔保品資料查詢                      </t>
    <phoneticPr fontId="6" type="noConversion"/>
  </si>
  <si>
    <t xml:space="preserve">不動產擔保品土地明細資料查詢            </t>
    <phoneticPr fontId="6" type="noConversion"/>
  </si>
  <si>
    <t>不動產建物擔保品資料登錄(Eloan8)</t>
    <phoneticPr fontId="6" type="noConversion"/>
  </si>
  <si>
    <t xml:space="preserve">不動產擔保品房屋明細資料查詢            </t>
    <phoneticPr fontId="6" type="noConversion"/>
  </si>
  <si>
    <t>不動產土地擔保品資料登錄(Eloan7)</t>
    <phoneticPr fontId="6" type="noConversion"/>
  </si>
  <si>
    <t xml:space="preserve">提供人之擔保品查詢                      </t>
    <phoneticPr fontId="6" type="noConversion"/>
  </si>
  <si>
    <t>L2922</t>
    <phoneticPr fontId="6" type="noConversion"/>
  </si>
  <si>
    <t xml:space="preserve">土地坐落索引查詢                        </t>
    <phoneticPr fontId="6" type="noConversion"/>
  </si>
  <si>
    <t xml:space="preserve">擔保品關聯設定明細資料查詢              </t>
    <phoneticPr fontId="6" type="noConversion"/>
  </si>
  <si>
    <t xml:space="preserve">動產擔保品明細資料查詢-依牌照號碼       </t>
    <phoneticPr fontId="6" type="noConversion"/>
  </si>
  <si>
    <t>L2017</t>
    <phoneticPr fontId="6" type="noConversion"/>
  </si>
  <si>
    <t xml:space="preserve">額度與擔保品關聯查詢 </t>
    <phoneticPr fontId="6" type="noConversion"/>
  </si>
  <si>
    <t>額度與擔保品關聯登錄(Eloan10)</t>
    <phoneticPr fontId="6" type="noConversion"/>
  </si>
  <si>
    <t xml:space="preserve">保證人資料登錄(Eloan5)                </t>
    <phoneticPr fontId="6" type="noConversion"/>
  </si>
  <si>
    <t>L2902</t>
    <phoneticPr fontId="6" type="noConversion"/>
  </si>
  <si>
    <t xml:space="preserve">保證人保證資料查詢                      </t>
    <phoneticPr fontId="6" type="noConversion"/>
  </si>
  <si>
    <t>L2903</t>
    <phoneticPr fontId="6" type="noConversion"/>
  </si>
  <si>
    <t xml:space="preserve">關聯戶放款資料查詢                              </t>
    <phoneticPr fontId="6" type="noConversion"/>
  </si>
  <si>
    <t xml:space="preserve">不動產建物資料查詢                      </t>
    <phoneticPr fontId="6" type="noConversion"/>
  </si>
  <si>
    <t xml:space="preserve">不動產土地資料查詢                      </t>
    <phoneticPr fontId="6" type="noConversion"/>
  </si>
  <si>
    <t>L2918</t>
    <phoneticPr fontId="6" type="noConversion"/>
  </si>
  <si>
    <t>L2418</t>
    <phoneticPr fontId="6" type="noConversion"/>
  </si>
  <si>
    <t>他項權利資料登錄(Eloan16)</t>
    <phoneticPr fontId="6" type="noConversion"/>
  </si>
  <si>
    <t>L2035</t>
    <phoneticPr fontId="6" type="noConversion"/>
  </si>
  <si>
    <t>L2306</t>
    <phoneticPr fontId="6" type="noConversion"/>
  </si>
  <si>
    <t>L2631</t>
    <phoneticPr fontId="6" type="noConversion"/>
  </si>
  <si>
    <t xml:space="preserve">清償作業                                </t>
    <phoneticPr fontId="6" type="noConversion"/>
  </si>
  <si>
    <t>L2931</t>
  </si>
  <si>
    <t xml:space="preserve">清償違約明細                            </t>
    <phoneticPr fontId="6" type="noConversion"/>
  </si>
  <si>
    <t>L2077</t>
    <phoneticPr fontId="6" type="noConversion"/>
  </si>
  <si>
    <t xml:space="preserve">清償作業明細資料查詢                    </t>
    <phoneticPr fontId="6" type="noConversion"/>
  </si>
  <si>
    <t>L2932</t>
    <phoneticPr fontId="6" type="noConversion"/>
  </si>
  <si>
    <t>額度清償資料</t>
    <phoneticPr fontId="6" type="noConversion"/>
  </si>
  <si>
    <t>L2632</t>
  </si>
  <si>
    <t xml:space="preserve">清償作業維護                            </t>
    <phoneticPr fontId="6" type="noConversion"/>
  </si>
  <si>
    <t>L2076</t>
    <phoneticPr fontId="6" type="noConversion"/>
  </si>
  <si>
    <t>領取清償證明作業</t>
    <phoneticPr fontId="6" type="noConversion"/>
  </si>
  <si>
    <t>L2079</t>
    <phoneticPr fontId="6" type="noConversion"/>
  </si>
  <si>
    <t>展期件新舊對照查詢</t>
    <phoneticPr fontId="6" type="noConversion"/>
  </si>
  <si>
    <t>L2702</t>
    <phoneticPr fontId="6" type="noConversion"/>
  </si>
  <si>
    <t xml:space="preserve">顧客控管警訊資料維護                    </t>
    <phoneticPr fontId="6" type="noConversion"/>
  </si>
  <si>
    <t>L2072</t>
  </si>
  <si>
    <t xml:space="preserve">顧客控管警訊明細資料查詢                </t>
    <phoneticPr fontId="6" type="noConversion"/>
  </si>
  <si>
    <t>L2073</t>
  </si>
  <si>
    <t xml:space="preserve">結清客戶個人資料控管明細資料查詢        </t>
    <phoneticPr fontId="6" type="noConversion"/>
  </si>
  <si>
    <t>L2703</t>
    <phoneticPr fontId="6" type="noConversion"/>
  </si>
  <si>
    <t xml:space="preserve">結清客戶個人資料控管維護                </t>
    <phoneticPr fontId="6" type="noConversion"/>
  </si>
  <si>
    <t>L2078</t>
    <phoneticPr fontId="6" type="noConversion"/>
  </si>
  <si>
    <t xml:space="preserve">法拍費用明細資料查詢              </t>
    <phoneticPr fontId="6" type="noConversion"/>
  </si>
  <si>
    <t>L2601</t>
  </si>
  <si>
    <t xml:space="preserve">法拍費用新增                            </t>
    <phoneticPr fontId="6" type="noConversion"/>
  </si>
  <si>
    <t>L2602</t>
  </si>
  <si>
    <t xml:space="preserve">法拍費用維護                            </t>
    <phoneticPr fontId="6" type="noConversion"/>
  </si>
  <si>
    <t>L2941</t>
    <phoneticPr fontId="6" type="noConversion"/>
  </si>
  <si>
    <t xml:space="preserve">法拍費用查詢-依借款人戶號       </t>
    <phoneticPr fontId="6" type="noConversion"/>
  </si>
  <si>
    <t>L2942</t>
  </si>
  <si>
    <t xml:space="preserve">法拍費用查詢-依帳務日期              </t>
    <phoneticPr fontId="6" type="noConversion"/>
  </si>
  <si>
    <t>L2603</t>
    <phoneticPr fontId="6" type="noConversion"/>
  </si>
  <si>
    <t xml:space="preserve">法拍費用借支報表列印                    </t>
    <phoneticPr fontId="6" type="noConversion"/>
  </si>
  <si>
    <t>L2605</t>
    <phoneticPr fontId="6" type="noConversion"/>
  </si>
  <si>
    <t xml:space="preserve">法拍費用未銷明細查詢                    </t>
    <phoneticPr fontId="6" type="noConversion"/>
  </si>
  <si>
    <t>L2613</t>
    <phoneticPr fontId="6" type="noConversion"/>
  </si>
  <si>
    <t xml:space="preserve">法務費轉催收明細表                      </t>
    <phoneticPr fontId="6" type="noConversion"/>
  </si>
  <si>
    <t>L2614</t>
    <phoneticPr fontId="6" type="noConversion"/>
  </si>
  <si>
    <t>L3901</t>
  </si>
  <si>
    <t xml:space="preserve">貸款試算                 </t>
    <phoneticPr fontId="6" type="noConversion"/>
  </si>
  <si>
    <t>L3001</t>
  </si>
  <si>
    <t>L3010</t>
  </si>
  <si>
    <t>L3003</t>
  </si>
  <si>
    <t xml:space="preserve">預約撥款明細資料查詢     </t>
    <phoneticPr fontId="6" type="noConversion"/>
  </si>
  <si>
    <t>L3110</t>
  </si>
  <si>
    <t xml:space="preserve">預約撥款                 </t>
    <phoneticPr fontId="6" type="noConversion"/>
  </si>
  <si>
    <t>L3120</t>
  </si>
  <si>
    <t xml:space="preserve">預約撥款刪除             </t>
    <phoneticPr fontId="6" type="noConversion"/>
  </si>
  <si>
    <t>L6984</t>
  </si>
  <si>
    <t>預約撥款到期作業</t>
    <phoneticPr fontId="6" type="noConversion"/>
  </si>
  <si>
    <t>余家興</t>
  </si>
  <si>
    <t>L3100</t>
  </si>
  <si>
    <t xml:space="preserve">撥款                     </t>
    <phoneticPr fontId="6" type="noConversion"/>
  </si>
  <si>
    <t>L3002</t>
  </si>
  <si>
    <t xml:space="preserve">撥款明細資料查詢         </t>
    <phoneticPr fontId="6" type="noConversion"/>
  </si>
  <si>
    <t>L3916</t>
  </si>
  <si>
    <t xml:space="preserve">撥款內容查詢             </t>
    <phoneticPr fontId="6" type="noConversion"/>
  </si>
  <si>
    <t>L3410</t>
  </si>
  <si>
    <t xml:space="preserve">結案登錄-可欠繳          </t>
    <phoneticPr fontId="6" type="noConversion"/>
  </si>
  <si>
    <t>L3420</t>
    <phoneticPr fontId="6" type="noConversion"/>
  </si>
  <si>
    <t>結案登錄-不可欠繳</t>
    <phoneticPr fontId="6" type="noConversion"/>
  </si>
  <si>
    <t>L3210</t>
  </si>
  <si>
    <t xml:space="preserve">暫收款登錄               </t>
    <phoneticPr fontId="6" type="noConversion"/>
  </si>
  <si>
    <t>L3007</t>
  </si>
  <si>
    <t xml:space="preserve">暫收支票明細資料查詢     </t>
    <phoneticPr fontId="6" type="noConversion"/>
  </si>
  <si>
    <t>L3008</t>
    <phoneticPr fontId="6" type="noConversion"/>
  </si>
  <si>
    <t>L3009</t>
    <phoneticPr fontId="6" type="noConversion"/>
  </si>
  <si>
    <t>支票明細資料查詢-全部</t>
    <phoneticPr fontId="6" type="noConversion"/>
  </si>
  <si>
    <t>L3220</t>
    <phoneticPr fontId="6" type="noConversion"/>
  </si>
  <si>
    <t xml:space="preserve">暫收款退還               </t>
    <phoneticPr fontId="6" type="noConversion"/>
  </si>
  <si>
    <t>L3230</t>
    <phoneticPr fontId="6" type="noConversion"/>
  </si>
  <si>
    <t>暫收款銷帳</t>
    <phoneticPr fontId="6" type="noConversion"/>
  </si>
  <si>
    <t>L3921</t>
  </si>
  <si>
    <t>L3200</t>
  </si>
  <si>
    <t xml:space="preserve">回收登錄                 </t>
    <phoneticPr fontId="6" type="noConversion"/>
  </si>
  <si>
    <t>L3911</t>
  </si>
  <si>
    <t xml:space="preserve">繳息情形查詢             </t>
    <phoneticPr fontId="6" type="noConversion"/>
  </si>
  <si>
    <t>L3912</t>
  </si>
  <si>
    <t xml:space="preserve">交易內容查詢             </t>
    <phoneticPr fontId="6" type="noConversion"/>
  </si>
  <si>
    <t>L3005</t>
  </si>
  <si>
    <t xml:space="preserve">交易明細資料查詢         </t>
    <phoneticPr fontId="6" type="noConversion"/>
  </si>
  <si>
    <t>L3925</t>
  </si>
  <si>
    <t xml:space="preserve">還款分配試算             </t>
    <phoneticPr fontId="6" type="noConversion"/>
  </si>
  <si>
    <t>L3926</t>
  </si>
  <si>
    <t xml:space="preserve">變更期款試算             </t>
    <phoneticPr fontId="6" type="noConversion"/>
  </si>
  <si>
    <t>L3004</t>
  </si>
  <si>
    <t xml:space="preserve">約定部分償還明細資料查詢 </t>
    <phoneticPr fontId="6" type="noConversion"/>
  </si>
  <si>
    <t>L3130</t>
    <phoneticPr fontId="6" type="noConversion"/>
  </si>
  <si>
    <t xml:space="preserve">約定部分償還登錄         </t>
    <phoneticPr fontId="6" type="noConversion"/>
  </si>
  <si>
    <t>L3943</t>
    <phoneticPr fontId="6" type="noConversion"/>
  </si>
  <si>
    <t xml:space="preserve">支票內容查詢             </t>
    <phoneticPr fontId="6" type="noConversion"/>
  </si>
  <si>
    <t>L3922</t>
    <phoneticPr fontId="6" type="noConversion"/>
  </si>
  <si>
    <t xml:space="preserve">結案試算                 </t>
    <phoneticPr fontId="6" type="noConversion"/>
  </si>
  <si>
    <t>L3924</t>
  </si>
  <si>
    <t xml:space="preserve">催收回復試算             </t>
    <phoneticPr fontId="6" type="noConversion"/>
  </si>
  <si>
    <t>L3440</t>
    <phoneticPr fontId="6" type="noConversion"/>
  </si>
  <si>
    <t xml:space="preserve">催收回復登錄             </t>
    <phoneticPr fontId="6" type="noConversion"/>
  </si>
  <si>
    <t>L3932</t>
  </si>
  <si>
    <t xml:space="preserve">借戶利率查詢             </t>
    <phoneticPr fontId="6" type="noConversion"/>
  </si>
  <si>
    <t>L3721</t>
  </si>
  <si>
    <t xml:space="preserve">借戶利率變更             </t>
    <phoneticPr fontId="6" type="noConversion"/>
  </si>
  <si>
    <t>L3923</t>
  </si>
  <si>
    <t xml:space="preserve">應繳日試算               </t>
    <phoneticPr fontId="6" type="noConversion"/>
  </si>
  <si>
    <t>L3711</t>
    <phoneticPr fontId="6" type="noConversion"/>
  </si>
  <si>
    <t xml:space="preserve">應繳日變更-不可欠繳      </t>
    <phoneticPr fontId="6" type="noConversion"/>
  </si>
  <si>
    <t>L3712</t>
    <phoneticPr fontId="6" type="noConversion"/>
  </si>
  <si>
    <t xml:space="preserve">應繳日變更-可欠繳        </t>
    <phoneticPr fontId="6" type="noConversion"/>
  </si>
  <si>
    <t>L3701</t>
    <phoneticPr fontId="6" type="noConversion"/>
  </si>
  <si>
    <t xml:space="preserve">放款內容變更             </t>
    <phoneticPr fontId="6" type="noConversion"/>
  </si>
  <si>
    <t>L4060</t>
  </si>
  <si>
    <t xml:space="preserve">額度擔保品保險單關聯查詢   </t>
    <phoneticPr fontId="6" type="noConversion"/>
  </si>
  <si>
    <t>L4610</t>
  </si>
  <si>
    <t>保險單明細資料登錄(Eloan9)</t>
    <phoneticPr fontId="6" type="noConversion"/>
  </si>
  <si>
    <t>L4611</t>
  </si>
  <si>
    <t xml:space="preserve">續約保單資料維護           </t>
    <phoneticPr fontId="6" type="noConversion"/>
  </si>
  <si>
    <t>L4600</t>
  </si>
  <si>
    <t xml:space="preserve">火險到期檔產生作業         </t>
    <phoneticPr fontId="6" type="noConversion"/>
  </si>
  <si>
    <t>L4601</t>
  </si>
  <si>
    <t xml:space="preserve">火險詢價作業               </t>
    <phoneticPr fontId="6" type="noConversion"/>
  </si>
  <si>
    <t>L4603</t>
  </si>
  <si>
    <t xml:space="preserve">火險通知作業               </t>
    <phoneticPr fontId="6" type="noConversion"/>
  </si>
  <si>
    <t>L4960</t>
  </si>
  <si>
    <t xml:space="preserve">火險保費資料查詢(By客戶) </t>
    <phoneticPr fontId="6" type="noConversion"/>
  </si>
  <si>
    <t>L4961</t>
  </si>
  <si>
    <t xml:space="preserve">火險保費明細查詢         </t>
    <phoneticPr fontId="6" type="noConversion"/>
  </si>
  <si>
    <t>L4602</t>
  </si>
  <si>
    <t xml:space="preserve">火險出單明細表與媒體       </t>
    <phoneticPr fontId="6" type="noConversion"/>
  </si>
  <si>
    <t>L4604</t>
  </si>
  <si>
    <t xml:space="preserve">火險保費未繳轉借支作業     </t>
    <phoneticPr fontId="6" type="noConversion"/>
  </si>
  <si>
    <t>L4605</t>
  </si>
  <si>
    <t xml:space="preserve">火險最終保單上傳作業       </t>
    <phoneticPr fontId="6" type="noConversion"/>
  </si>
  <si>
    <t>L4606</t>
  </si>
  <si>
    <t xml:space="preserve">火險佣金作業               </t>
    <phoneticPr fontId="6" type="noConversion"/>
  </si>
  <si>
    <t>L4962</t>
  </si>
  <si>
    <t xml:space="preserve">保險單資料檢核作業       </t>
    <phoneticPr fontId="6" type="noConversion"/>
  </si>
  <si>
    <t>L4965</t>
  </si>
  <si>
    <t xml:space="preserve">保險單明細資料查詢       </t>
    <phoneticPr fontId="6" type="noConversion"/>
  </si>
  <si>
    <t>L4964</t>
  </si>
  <si>
    <t xml:space="preserve">不動產保險單資料查詢     </t>
    <phoneticPr fontId="6" type="noConversion"/>
  </si>
  <si>
    <t>L4042</t>
    <phoneticPr fontId="6" type="noConversion"/>
  </si>
  <si>
    <t xml:space="preserve">ACH授權資料查詢                      </t>
    <phoneticPr fontId="6" type="noConversion"/>
  </si>
  <si>
    <t>L4410</t>
  </si>
  <si>
    <t xml:space="preserve">ACH授權資料建檔                      </t>
    <phoneticPr fontId="6" type="noConversion"/>
  </si>
  <si>
    <t>L4040</t>
  </si>
  <si>
    <t xml:space="preserve">產生ACH授權提出資料                  </t>
    <phoneticPr fontId="6" type="noConversion"/>
  </si>
  <si>
    <t>L4043</t>
    <phoneticPr fontId="6" type="noConversion"/>
  </si>
  <si>
    <t xml:space="preserve">郵局授權資料查詢                     </t>
    <phoneticPr fontId="6" type="noConversion"/>
  </si>
  <si>
    <t>L4412</t>
  </si>
  <si>
    <t xml:space="preserve">郵局授權資料建檔                     </t>
    <phoneticPr fontId="6" type="noConversion"/>
  </si>
  <si>
    <t>L4041</t>
  </si>
  <si>
    <t xml:space="preserve">產生郵局授權提出資料                 </t>
    <phoneticPr fontId="6" type="noConversion"/>
  </si>
  <si>
    <t>L4414</t>
    <phoneticPr fontId="6" type="noConversion"/>
  </si>
  <si>
    <t xml:space="preserve">上傳授權提回檔                       </t>
    <phoneticPr fontId="6" type="noConversion"/>
  </si>
  <si>
    <t>L4940</t>
    <phoneticPr fontId="6" type="noConversion"/>
  </si>
  <si>
    <t>帳號授權檔查詢</t>
  </si>
  <si>
    <t>L4451</t>
  </si>
  <si>
    <t xml:space="preserve">銀行扣款檔資料維護                   </t>
    <phoneticPr fontId="6" type="noConversion"/>
  </si>
  <si>
    <t>L4943</t>
    <phoneticPr fontId="6" type="noConversion"/>
  </si>
  <si>
    <t xml:space="preserve">銀行扣款檔資料查詢                   </t>
    <phoneticPr fontId="6" type="noConversion"/>
  </si>
  <si>
    <t>L4452</t>
  </si>
  <si>
    <t xml:space="preserve">銀行扣款(媒體製作)                   </t>
    <phoneticPr fontId="6" type="noConversion"/>
  </si>
  <si>
    <t>L4453</t>
  </si>
  <si>
    <t>銀扣扣款前通知</t>
    <phoneticPr fontId="6" type="noConversion"/>
  </si>
  <si>
    <t>L4454</t>
  </si>
  <si>
    <t xml:space="preserve">產生銀扣扣款失敗                     </t>
    <phoneticPr fontId="6" type="noConversion"/>
  </si>
  <si>
    <t>L4450</t>
  </si>
  <si>
    <t xml:space="preserve">產出銀行扣帳檔                       </t>
    <phoneticPr fontId="6" type="noConversion"/>
  </si>
  <si>
    <t>L4101</t>
  </si>
  <si>
    <t xml:space="preserve">撥款匯款作業                         </t>
    <phoneticPr fontId="6" type="noConversion"/>
  </si>
  <si>
    <t>L4001</t>
  </si>
  <si>
    <t xml:space="preserve">撥款匯款彙總查詢                     </t>
    <phoneticPr fontId="6" type="noConversion"/>
  </si>
  <si>
    <t>L4901</t>
  </si>
  <si>
    <t xml:space="preserve">撥款匯款記錄檔查詢                   </t>
    <phoneticPr fontId="6" type="noConversion"/>
  </si>
  <si>
    <t>L4500</t>
    <phoneticPr fontId="6" type="noConversion"/>
  </si>
  <si>
    <t>設定員工扣薪日程表</t>
    <phoneticPr fontId="6" type="noConversion"/>
  </si>
  <si>
    <t>L4950</t>
  </si>
  <si>
    <t xml:space="preserve">員工扣薪設定檢核表    </t>
    <phoneticPr fontId="6" type="noConversion"/>
  </si>
  <si>
    <t>L4510</t>
    <phoneticPr fontId="6" type="noConversion"/>
  </si>
  <si>
    <t>產出員工扣薪明細檔</t>
    <phoneticPr fontId="6" type="noConversion"/>
  </si>
  <si>
    <t>L4511</t>
  </si>
  <si>
    <t>產出員工扣薪媒體檔</t>
    <phoneticPr fontId="6" type="noConversion"/>
  </si>
  <si>
    <t>L4951</t>
  </si>
  <si>
    <t>員工扣薪媒體檔查詢</t>
    <phoneticPr fontId="6" type="noConversion"/>
  </si>
  <si>
    <t>L4512</t>
  </si>
  <si>
    <t>員工扣薪媒體檔維護</t>
    <phoneticPr fontId="6" type="noConversion"/>
  </si>
  <si>
    <t>L4200</t>
  </si>
  <si>
    <t xml:space="preserve">入帳檔上傳作業                       </t>
    <phoneticPr fontId="6" type="noConversion"/>
  </si>
  <si>
    <t>L4002</t>
    <phoneticPr fontId="6" type="noConversion"/>
  </si>
  <si>
    <t xml:space="preserve">整批入帳作業                         </t>
    <phoneticPr fontId="6" type="noConversion"/>
  </si>
  <si>
    <t>L420A</t>
    <phoneticPr fontId="6" type="noConversion"/>
  </si>
  <si>
    <t>整批入帳檔檢核作業</t>
    <phoneticPr fontId="6" type="noConversion"/>
  </si>
  <si>
    <t>L420B</t>
    <phoneticPr fontId="6" type="noConversion"/>
  </si>
  <si>
    <t>整批入帳檔入帳作業</t>
    <phoneticPr fontId="6" type="noConversion"/>
  </si>
  <si>
    <t>L4920</t>
  </si>
  <si>
    <t xml:space="preserve">整批入帳明細查詢[L4002數字鍵]        </t>
    <phoneticPr fontId="6" type="noConversion"/>
  </si>
  <si>
    <t>L4925</t>
  </si>
  <si>
    <t xml:space="preserve">整批入帳明細查詢(By日期區間)         </t>
    <phoneticPr fontId="6" type="noConversion"/>
  </si>
  <si>
    <t>L4520</t>
  </si>
  <si>
    <t xml:space="preserve">產生員工扣薪回傳報表      </t>
    <phoneticPr fontId="6" type="noConversion"/>
  </si>
  <si>
    <t>L4701</t>
  </si>
  <si>
    <t xml:space="preserve">票據媒體製作                         </t>
    <phoneticPr fontId="6" type="noConversion"/>
  </si>
  <si>
    <t>L4210</t>
  </si>
  <si>
    <t xml:space="preserve">其他還款來源建檔                     </t>
    <phoneticPr fontId="6" type="noConversion"/>
  </si>
  <si>
    <t>L4921</t>
    <phoneticPr fontId="6" type="noConversion"/>
  </si>
  <si>
    <t xml:space="preserve">其他還款來源建檔查詢                 </t>
    <phoneticPr fontId="6" type="noConversion"/>
  </si>
  <si>
    <t>L4930</t>
  </si>
  <si>
    <t xml:space="preserve">虛擬轉暫收查詢      </t>
    <phoneticPr fontId="6" type="noConversion"/>
  </si>
  <si>
    <t>L4201</t>
  </si>
  <si>
    <t>匯款轉帳明細維護[L4920還款來源數字鍵]</t>
    <phoneticPr fontId="6" type="noConversion"/>
  </si>
  <si>
    <t>L4202</t>
  </si>
  <si>
    <t>銀行扣款明細維護[L4920還款來源數字鍵]</t>
    <phoneticPr fontId="6" type="noConversion"/>
  </si>
  <si>
    <t>L4203</t>
  </si>
  <si>
    <t>郵局扣款明細維護[L4920還款來源數字鍵]</t>
    <phoneticPr fontId="6" type="noConversion"/>
  </si>
  <si>
    <t>L4204</t>
  </si>
  <si>
    <t>員工扣薪明細維護[L4920還款來源數字鍵]</t>
    <phoneticPr fontId="6" type="noConversion"/>
  </si>
  <si>
    <t>L4205</t>
  </si>
  <si>
    <t>支票兌現明細維護[L4920還款來源數字鍵]</t>
    <phoneticPr fontId="6" type="noConversion"/>
  </si>
  <si>
    <t>L4702</t>
  </si>
  <si>
    <t xml:space="preserve">產生放款本息攤還表暨繳息通知單       </t>
    <phoneticPr fontId="6" type="noConversion"/>
  </si>
  <si>
    <t>L4703</t>
  </si>
  <si>
    <t xml:space="preserve">產生滯繳通知單                       </t>
    <phoneticPr fontId="6" type="noConversion"/>
  </si>
  <si>
    <t>L492A</t>
    <phoneticPr fontId="6" type="noConversion"/>
  </si>
  <si>
    <t xml:space="preserve">已入帳未還款查詢(By戶號)              </t>
    <phoneticPr fontId="6" type="noConversion"/>
  </si>
  <si>
    <t>L4322</t>
    <phoneticPr fontId="6" type="noConversion"/>
  </si>
  <si>
    <t>地區別利率調整設定</t>
    <phoneticPr fontId="6" type="noConversion"/>
  </si>
  <si>
    <t>L4320</t>
    <phoneticPr fontId="6" type="noConversion"/>
  </si>
  <si>
    <t xml:space="preserve">產生利率即將變動資料                 </t>
    <phoneticPr fontId="6" type="noConversion"/>
  </si>
  <si>
    <t>L4031</t>
  </si>
  <si>
    <t>利率調整清單</t>
    <phoneticPr fontId="6" type="noConversion"/>
  </si>
  <si>
    <t>L4321</t>
    <phoneticPr fontId="6" type="noConversion"/>
  </si>
  <si>
    <t>利率調整確認作業</t>
    <phoneticPr fontId="6" type="noConversion"/>
  </si>
  <si>
    <t>L4325</t>
  </si>
  <si>
    <t>個別利率批次輸入</t>
    <phoneticPr fontId="6" type="noConversion"/>
  </si>
  <si>
    <t>L4931</t>
    <phoneticPr fontId="6" type="noConversion"/>
  </si>
  <si>
    <t xml:space="preserve">個別調整利率作業                     </t>
    <phoneticPr fontId="6" type="noConversion"/>
  </si>
  <si>
    <t>L4721</t>
    <phoneticPr fontId="6" type="noConversion"/>
  </si>
  <si>
    <t>整批批次產出利率變動對帳單</t>
    <phoneticPr fontId="6" type="noConversion"/>
  </si>
  <si>
    <t>L4030</t>
    <phoneticPr fontId="6" type="noConversion"/>
  </si>
  <si>
    <t xml:space="preserve">調整員工利率作業                     </t>
    <phoneticPr fontId="6" type="noConversion"/>
  </si>
  <si>
    <t>L5060</t>
  </si>
  <si>
    <t xml:space="preserve">案件處理清單         </t>
    <phoneticPr fontId="6" type="noConversion"/>
  </si>
  <si>
    <t>L5960</t>
  </si>
  <si>
    <t xml:space="preserve">案件資料查詢         </t>
    <phoneticPr fontId="6" type="noConversion"/>
  </si>
  <si>
    <t>L5961</t>
    <phoneticPr fontId="6" type="noConversion"/>
  </si>
  <si>
    <t xml:space="preserve">電催明細資料查詢     </t>
    <phoneticPr fontId="6" type="noConversion"/>
  </si>
  <si>
    <t>L5601</t>
  </si>
  <si>
    <t xml:space="preserve">電催登錄             </t>
    <phoneticPr fontId="6" type="noConversion"/>
  </si>
  <si>
    <t>L5962</t>
  </si>
  <si>
    <t xml:space="preserve">面催明細資料查詢     </t>
    <phoneticPr fontId="6" type="noConversion"/>
  </si>
  <si>
    <t>L5602</t>
  </si>
  <si>
    <t xml:space="preserve">面催登錄             </t>
    <phoneticPr fontId="6" type="noConversion"/>
  </si>
  <si>
    <t>L5963</t>
  </si>
  <si>
    <t xml:space="preserve">函催明細資料查詢     </t>
    <phoneticPr fontId="6" type="noConversion"/>
  </si>
  <si>
    <t>L5603</t>
  </si>
  <si>
    <t xml:space="preserve">函催登錄             </t>
    <phoneticPr fontId="6" type="noConversion"/>
  </si>
  <si>
    <t>L5964</t>
  </si>
  <si>
    <t xml:space="preserve">法務進度明細資料查詢 </t>
    <phoneticPr fontId="6" type="noConversion"/>
  </si>
  <si>
    <t>L5604</t>
  </si>
  <si>
    <t xml:space="preserve">法務進度登錄         </t>
    <phoneticPr fontId="6" type="noConversion"/>
  </si>
  <si>
    <t>L5605</t>
  </si>
  <si>
    <t xml:space="preserve">提醒事項登錄         </t>
    <phoneticPr fontId="6" type="noConversion"/>
  </si>
  <si>
    <t>L5965</t>
  </si>
  <si>
    <t xml:space="preserve">提醒事項查詢         </t>
    <phoneticPr fontId="6" type="noConversion"/>
  </si>
  <si>
    <t>L5061</t>
    <phoneticPr fontId="6" type="noConversion"/>
  </si>
  <si>
    <t>催收催繳明細</t>
    <phoneticPr fontId="6" type="noConversion"/>
  </si>
  <si>
    <t>L5705</t>
  </si>
  <si>
    <t>蘇曉玲</t>
    <phoneticPr fontId="6" type="noConversion"/>
  </si>
  <si>
    <t>L5706</t>
  </si>
  <si>
    <t xml:space="preserve">債權比例分攤資料維護(匯入)            </t>
    <phoneticPr fontId="6" type="noConversion"/>
  </si>
  <si>
    <t>L5071</t>
    <phoneticPr fontId="6" type="noConversion"/>
  </si>
  <si>
    <t>債權案件明細查詢</t>
    <phoneticPr fontId="6" type="noConversion"/>
  </si>
  <si>
    <t>L5971</t>
  </si>
  <si>
    <t xml:space="preserve">債務協商交易資料查詢                  </t>
    <phoneticPr fontId="6" type="noConversion"/>
  </si>
  <si>
    <t>L5972</t>
  </si>
  <si>
    <t xml:space="preserve">債務協商入帳明細查詢                  </t>
    <phoneticPr fontId="6" type="noConversion"/>
  </si>
  <si>
    <t>L5973</t>
  </si>
  <si>
    <t xml:space="preserve">最大債權撥付明細查詢                  </t>
    <phoneticPr fontId="6" type="noConversion"/>
  </si>
  <si>
    <t>L5707</t>
  </si>
  <si>
    <t xml:space="preserve">最大債權撥付產檔                      </t>
    <phoneticPr fontId="6" type="noConversion"/>
  </si>
  <si>
    <t>L5708</t>
  </si>
  <si>
    <t xml:space="preserve">最大債權撥付出帳                      </t>
    <phoneticPr fontId="6" type="noConversion"/>
  </si>
  <si>
    <t>L5709</t>
    <phoneticPr fontId="6" type="noConversion"/>
  </si>
  <si>
    <t xml:space="preserve">最大債權撥付回覆檔檢核                </t>
    <phoneticPr fontId="6" type="noConversion"/>
  </si>
  <si>
    <t>L5075</t>
    <phoneticPr fontId="6" type="noConversion"/>
  </si>
  <si>
    <t xml:space="preserve">債務協商滯繳/應繳明細查詢             </t>
    <phoneticPr fontId="6" type="noConversion"/>
  </si>
  <si>
    <t>L5701</t>
  </si>
  <si>
    <t>債權維護</t>
    <phoneticPr fontId="6" type="noConversion"/>
  </si>
  <si>
    <t>L5974</t>
  </si>
  <si>
    <t xml:space="preserve">債權銀行帳號明細資料查詢              </t>
    <phoneticPr fontId="6" type="noConversion"/>
  </si>
  <si>
    <t>L5703</t>
  </si>
  <si>
    <t xml:space="preserve">債權銀行帳號登錄                      </t>
    <phoneticPr fontId="6" type="noConversion"/>
  </si>
  <si>
    <t>L5970</t>
  </si>
  <si>
    <t xml:space="preserve">期款試算                              </t>
    <phoneticPr fontId="6" type="noConversion"/>
  </si>
  <si>
    <t>L5704</t>
  </si>
  <si>
    <t xml:space="preserve">撥付日期設定                          </t>
    <phoneticPr fontId="6" type="noConversion"/>
  </si>
  <si>
    <t>L5074</t>
  </si>
  <si>
    <t xml:space="preserve">應處理清單                        </t>
    <phoneticPr fontId="6" type="noConversion"/>
  </si>
  <si>
    <t>L5702</t>
    <phoneticPr fontId="6" type="noConversion"/>
  </si>
  <si>
    <t xml:space="preserve">暫收入帳                              </t>
    <phoneticPr fontId="6" type="noConversion"/>
  </si>
  <si>
    <t>L5710</t>
    <phoneticPr fontId="6" type="noConversion"/>
  </si>
  <si>
    <t xml:space="preserve">一般債權撥付資料檢核                  </t>
    <phoneticPr fontId="6" type="noConversion"/>
  </si>
  <si>
    <t>L597A</t>
    <phoneticPr fontId="6" type="noConversion"/>
  </si>
  <si>
    <t>整批處理</t>
    <phoneticPr fontId="6" type="noConversion"/>
  </si>
  <si>
    <t>L5402</t>
  </si>
  <si>
    <t xml:space="preserve">年度業績目標更新                    </t>
    <phoneticPr fontId="6" type="noConversion"/>
  </si>
  <si>
    <t>L5021</t>
    <phoneticPr fontId="6" type="noConversion"/>
  </si>
  <si>
    <t xml:space="preserve">房貸專員明細資料查詢                </t>
    <phoneticPr fontId="6" type="noConversion"/>
  </si>
  <si>
    <t>L5401</t>
  </si>
  <si>
    <t xml:space="preserve">房貸專員資料維護                    </t>
    <phoneticPr fontId="6" type="noConversion"/>
  </si>
  <si>
    <t>L5024</t>
    <phoneticPr fontId="6" type="noConversion"/>
  </si>
  <si>
    <t xml:space="preserve">目標金額、累計目標金額查詢          </t>
    <phoneticPr fontId="6" type="noConversion"/>
  </si>
  <si>
    <t>L5405</t>
  </si>
  <si>
    <t xml:space="preserve">更改目標金額、累計目標金額          </t>
    <phoneticPr fontId="6" type="noConversion"/>
  </si>
  <si>
    <t>L5022</t>
    <phoneticPr fontId="6" type="noConversion"/>
  </si>
  <si>
    <t xml:space="preserve">協辦人員等級明細資料查詢            </t>
    <phoneticPr fontId="6" type="noConversion"/>
  </si>
  <si>
    <t>L5407</t>
  </si>
  <si>
    <t xml:space="preserve">房貸協辦人員等級維護                </t>
    <phoneticPr fontId="6" type="noConversion"/>
  </si>
  <si>
    <t>L5023</t>
    <phoneticPr fontId="6" type="noConversion"/>
  </si>
  <si>
    <t xml:space="preserve">晤談人員明細資料查詢                </t>
    <phoneticPr fontId="6" type="noConversion"/>
  </si>
  <si>
    <t>L5406</t>
  </si>
  <si>
    <t xml:space="preserve">晤談人員資料維護                    </t>
    <phoneticPr fontId="6" type="noConversion"/>
  </si>
  <si>
    <t>L5908</t>
    <phoneticPr fontId="6" type="noConversion"/>
  </si>
  <si>
    <t xml:space="preserve">房貸專員撥款筆數統計表              </t>
    <phoneticPr fontId="6" type="noConversion"/>
  </si>
  <si>
    <t>L5909</t>
    <phoneticPr fontId="6" type="noConversion"/>
  </si>
  <si>
    <t xml:space="preserve">案件品質排行表(列印)                </t>
    <phoneticPr fontId="6" type="noConversion"/>
  </si>
  <si>
    <t>L5910</t>
    <phoneticPr fontId="6" type="noConversion"/>
  </si>
  <si>
    <t xml:space="preserve">新撥款利率案件資料產生              </t>
    <phoneticPr fontId="6" type="noConversion"/>
  </si>
  <si>
    <t>L5911</t>
    <phoneticPr fontId="6" type="noConversion"/>
  </si>
  <si>
    <t xml:space="preserve">撥款件貸款成數統計資料產生          </t>
    <phoneticPr fontId="6" type="noConversion"/>
  </si>
  <si>
    <t>L5912</t>
    <phoneticPr fontId="6" type="noConversion"/>
  </si>
  <si>
    <t xml:space="preserve">新光銀銀扣案件資料產生              </t>
    <phoneticPr fontId="6" type="noConversion"/>
  </si>
  <si>
    <t xml:space="preserve">產生介紹、協辦獎金發放媒體          </t>
    <phoneticPr fontId="6" type="noConversion"/>
  </si>
  <si>
    <t>張金龍</t>
    <phoneticPr fontId="6" type="noConversion"/>
  </si>
  <si>
    <t>產生介紹人加碼獎金媒體</t>
    <phoneticPr fontId="6" type="noConversion"/>
  </si>
  <si>
    <t>L5051</t>
  </si>
  <si>
    <t>房貸介紹人業績處理清單</t>
    <phoneticPr fontId="6" type="noConversion"/>
  </si>
  <si>
    <t>L5501</t>
    <phoneticPr fontId="6" type="noConversion"/>
  </si>
  <si>
    <t xml:space="preserve">介紹人業績案件維護            </t>
    <phoneticPr fontId="6" type="noConversion"/>
  </si>
  <si>
    <t>L5052</t>
  </si>
  <si>
    <t>房貸專員業績處理清單</t>
    <phoneticPr fontId="6" type="noConversion"/>
  </si>
  <si>
    <t>L5502</t>
    <phoneticPr fontId="6" type="noConversion"/>
  </si>
  <si>
    <t xml:space="preserve">房貸專員業績案件維護          </t>
    <phoneticPr fontId="6" type="noConversion"/>
  </si>
  <si>
    <t>L5053</t>
    <phoneticPr fontId="6" type="noConversion"/>
  </si>
  <si>
    <t>介紹、協辦獎金處理清單</t>
    <phoneticPr fontId="6" type="noConversion"/>
  </si>
  <si>
    <t>L5503</t>
    <phoneticPr fontId="6" type="noConversion"/>
  </si>
  <si>
    <t xml:space="preserve">介紹、協辦獎金案件維護            </t>
    <phoneticPr fontId="6" type="noConversion"/>
  </si>
  <si>
    <t>L5054</t>
    <phoneticPr fontId="6" type="noConversion"/>
  </si>
  <si>
    <t>介紹人加碼獎金處理清單</t>
    <phoneticPr fontId="6" type="noConversion"/>
  </si>
  <si>
    <t>L5504</t>
    <phoneticPr fontId="6" type="noConversion"/>
  </si>
  <si>
    <t xml:space="preserve">介紹人加碼獎金案件維護      </t>
    <phoneticPr fontId="6" type="noConversion"/>
  </si>
  <si>
    <t>L5951</t>
  </si>
  <si>
    <t>房貸介紹人業績明細查詢</t>
    <phoneticPr fontId="6" type="noConversion"/>
  </si>
  <si>
    <t>產生換算業績、業務報酬發放媒體</t>
  </si>
  <si>
    <t>L5952</t>
  </si>
  <si>
    <t>房貸專員業績明細查詢</t>
    <phoneticPr fontId="6" type="noConversion"/>
  </si>
  <si>
    <t>L5953</t>
    <phoneticPr fontId="6" type="noConversion"/>
  </si>
  <si>
    <t>介紹、協辦及加碼獎勵津貼實發應發獎金查詢</t>
    <phoneticPr fontId="6" type="noConversion"/>
  </si>
  <si>
    <t>L5959</t>
    <phoneticPr fontId="6" type="noConversion"/>
  </si>
  <si>
    <t>房貸獎勵保費檢核檔查詢</t>
    <phoneticPr fontId="6" type="noConversion"/>
  </si>
  <si>
    <t>L5500</t>
  </si>
  <si>
    <t>工作日業績結算</t>
    <phoneticPr fontId="6" type="noConversion"/>
  </si>
  <si>
    <t>L5903</t>
  </si>
  <si>
    <t xml:space="preserve">檔案借閱明細資料查詢                  </t>
    <phoneticPr fontId="6" type="noConversion"/>
  </si>
  <si>
    <t>L5103</t>
  </si>
  <si>
    <t xml:space="preserve">檔案借閱維護                          </t>
    <phoneticPr fontId="6" type="noConversion"/>
  </si>
  <si>
    <t>L5104</t>
  </si>
  <si>
    <t xml:space="preserve">檔案借閱報表作業(列印)                </t>
    <phoneticPr fontId="6" type="noConversion"/>
  </si>
  <si>
    <t>L5901</t>
  </si>
  <si>
    <t xml:space="preserve">資金運用概況明細資料查詢              </t>
    <phoneticPr fontId="6" type="noConversion"/>
  </si>
  <si>
    <t>L5101</t>
  </si>
  <si>
    <t xml:space="preserve">資金運用概況維護                      </t>
    <phoneticPr fontId="6" type="noConversion"/>
  </si>
  <si>
    <t>L5902</t>
  </si>
  <si>
    <t xml:space="preserve">放審會記錄明細資料查詢                </t>
    <phoneticPr fontId="6" type="noConversion"/>
  </si>
  <si>
    <t>L5102</t>
  </si>
  <si>
    <t xml:space="preserve">放審會記錄維護                        </t>
    <phoneticPr fontId="6" type="noConversion"/>
  </si>
  <si>
    <t>L5905</t>
    <phoneticPr fontId="6" type="noConversion"/>
  </si>
  <si>
    <t>覆審案件明細檔查詢</t>
    <phoneticPr fontId="6" type="noConversion"/>
  </si>
  <si>
    <t>L5105</t>
    <phoneticPr fontId="6" type="noConversion"/>
  </si>
  <si>
    <t>覆審案件明細檔維護</t>
    <phoneticPr fontId="6" type="noConversion"/>
  </si>
  <si>
    <t>L5106</t>
    <phoneticPr fontId="6" type="noConversion"/>
  </si>
  <si>
    <t>產生覆審案件資料明細</t>
    <phoneticPr fontId="6" type="noConversion"/>
  </si>
  <si>
    <t>L5801</t>
    <phoneticPr fontId="6" type="noConversion"/>
  </si>
  <si>
    <t>補貼息作業</t>
    <phoneticPr fontId="6" type="noConversion"/>
  </si>
  <si>
    <t>陳昱衡</t>
    <phoneticPr fontId="6" type="noConversion"/>
  </si>
  <si>
    <t>L5811</t>
    <phoneticPr fontId="6" type="noConversion"/>
  </si>
  <si>
    <t>產生國稅局申報下載檔</t>
    <phoneticPr fontId="6" type="noConversion"/>
  </si>
  <si>
    <t>楊智誠</t>
    <phoneticPr fontId="6" type="noConversion"/>
  </si>
  <si>
    <t>L5812</t>
    <phoneticPr fontId="6" type="noConversion"/>
  </si>
  <si>
    <t>國稅局申報檔維護</t>
    <phoneticPr fontId="6" type="noConversion"/>
  </si>
  <si>
    <t>L5813</t>
    <phoneticPr fontId="6" type="noConversion"/>
  </si>
  <si>
    <t>產生國稅局申報媒體檔</t>
    <phoneticPr fontId="6" type="noConversion"/>
  </si>
  <si>
    <t>L5906</t>
    <phoneticPr fontId="6" type="noConversion"/>
  </si>
  <si>
    <t>寬限條件控管繳息查詢</t>
    <phoneticPr fontId="6" type="noConversion"/>
  </si>
  <si>
    <t>L5116</t>
    <phoneticPr fontId="6" type="noConversion"/>
  </si>
  <si>
    <t>寬限條件控管維護</t>
    <phoneticPr fontId="6" type="noConversion"/>
  </si>
  <si>
    <t>L6063</t>
    <phoneticPr fontId="6" type="noConversion"/>
  </si>
  <si>
    <t>擔保品代號資料查詢</t>
    <phoneticPr fontId="6" type="noConversion"/>
  </si>
  <si>
    <t>L6603</t>
    <phoneticPr fontId="6" type="noConversion"/>
  </si>
  <si>
    <t>擔保品代號資料維護</t>
    <phoneticPr fontId="6" type="noConversion"/>
  </si>
  <si>
    <t>L6082</t>
    <phoneticPr fontId="6" type="noConversion"/>
  </si>
  <si>
    <t>放款業績工作月查詢</t>
    <phoneticPr fontId="6" type="noConversion"/>
  </si>
  <si>
    <t>L6752</t>
    <phoneticPr fontId="6" type="noConversion"/>
  </si>
  <si>
    <t>放款業績工作月維護</t>
    <phoneticPr fontId="6" type="noConversion"/>
  </si>
  <si>
    <t>業績件數及金額核算標準設定</t>
    <phoneticPr fontId="6" type="noConversion"/>
  </si>
  <si>
    <t>L6084</t>
    <phoneticPr fontId="6" type="noConversion"/>
  </si>
  <si>
    <t>業績件數及金額核算標準設定查詢</t>
    <phoneticPr fontId="6" type="noConversion"/>
  </si>
  <si>
    <t>L6079</t>
    <phoneticPr fontId="6" type="noConversion"/>
  </si>
  <si>
    <t>帳冊別目標金額查詢</t>
    <phoneticPr fontId="6" type="noConversion"/>
  </si>
  <si>
    <t>L6709</t>
    <phoneticPr fontId="6" type="noConversion"/>
  </si>
  <si>
    <t>帳冊別目標金額維護</t>
    <phoneticPr fontId="6" type="noConversion"/>
  </si>
  <si>
    <t>L6201</t>
  </si>
  <si>
    <t>其他傳票輸入</t>
    <phoneticPr fontId="6" type="noConversion"/>
  </si>
  <si>
    <t>L6101</t>
  </si>
  <si>
    <t>L6901</t>
  </si>
  <si>
    <t>交易分錄清單查詢</t>
    <phoneticPr fontId="6" type="noConversion"/>
  </si>
  <si>
    <t>L6902</t>
  </si>
  <si>
    <t>會計總帳查詢</t>
    <phoneticPr fontId="6" type="noConversion"/>
  </si>
  <si>
    <t>L6903</t>
  </si>
  <si>
    <t>會計帳務明細查詢</t>
    <phoneticPr fontId="6" type="noConversion"/>
  </si>
  <si>
    <t>L6904</t>
    <phoneticPr fontId="6" type="noConversion"/>
  </si>
  <si>
    <t>日結彙計查詢</t>
    <phoneticPr fontId="6" type="noConversion"/>
  </si>
  <si>
    <t>L6905</t>
  </si>
  <si>
    <t>日結明細查詢</t>
    <phoneticPr fontId="6" type="noConversion"/>
  </si>
  <si>
    <t>L6906</t>
  </si>
  <si>
    <t>會計分錄查詢</t>
    <phoneticPr fontId="6" type="noConversion"/>
  </si>
  <si>
    <t>L6907</t>
  </si>
  <si>
    <t>未銷帳餘額明細查詢</t>
    <phoneticPr fontId="6" type="noConversion"/>
  </si>
  <si>
    <t>L6908</t>
  </si>
  <si>
    <t>銷帳歷史明細查詢</t>
    <phoneticPr fontId="6" type="noConversion"/>
  </si>
  <si>
    <t>L6001</t>
  </si>
  <si>
    <t xml:space="preserve">應處理清單      </t>
    <phoneticPr fontId="6" type="noConversion"/>
  </si>
  <si>
    <t>L6982</t>
  </si>
  <si>
    <t>火險費轉列催收作業</t>
    <phoneticPr fontId="6" type="noConversion"/>
  </si>
  <si>
    <t>L6983</t>
  </si>
  <si>
    <t>法務費轉列催收作業</t>
    <phoneticPr fontId="6" type="noConversion"/>
  </si>
  <si>
    <t>L6981</t>
  </si>
  <si>
    <t>放款轉列催收作業</t>
    <phoneticPr fontId="6" type="noConversion"/>
  </si>
  <si>
    <t>L6031</t>
    <phoneticPr fontId="6" type="noConversion"/>
  </si>
  <si>
    <t>指標利率資料</t>
    <phoneticPr fontId="6" type="noConversion"/>
  </si>
  <si>
    <t>L6032</t>
    <phoneticPr fontId="6" type="noConversion"/>
  </si>
  <si>
    <t>指標利率資料查詢</t>
    <phoneticPr fontId="6" type="noConversion"/>
  </si>
  <si>
    <t>L6301</t>
  </si>
  <si>
    <t>指標利率種類維護</t>
    <phoneticPr fontId="6" type="noConversion"/>
  </si>
  <si>
    <t xml:space="preserve">指標利率登錄/維護(Eloan18.informatica) </t>
    <phoneticPr fontId="6" type="noConversion"/>
  </si>
  <si>
    <t>L6081</t>
  </si>
  <si>
    <t>介紹人加碼獎勵津貼標準設定查詢</t>
    <phoneticPr fontId="6" type="noConversion"/>
  </si>
  <si>
    <t>L6751</t>
    <phoneticPr fontId="6" type="noConversion"/>
  </si>
  <si>
    <t>介紹人加碼獎勵津貼標準設定</t>
    <phoneticPr fontId="6" type="noConversion"/>
  </si>
  <si>
    <t>L6085</t>
    <phoneticPr fontId="6" type="noConversion"/>
  </si>
  <si>
    <t>單位及主管代碼檔查詢</t>
    <phoneticPr fontId="6" type="noConversion"/>
  </si>
  <si>
    <t>L6755</t>
    <phoneticPr fontId="6" type="noConversion"/>
  </si>
  <si>
    <t>單位及主管代碼檔維護</t>
    <phoneticPr fontId="6" type="noConversion"/>
  </si>
  <si>
    <t>L6932</t>
  </si>
  <si>
    <t>資料變更交易查詢</t>
    <phoneticPr fontId="6" type="noConversion"/>
  </si>
  <si>
    <t>L6087</t>
    <phoneticPr fontId="6" type="noConversion"/>
  </si>
  <si>
    <t>協辦獎勵津貼標準查詢</t>
    <phoneticPr fontId="6" type="noConversion"/>
  </si>
  <si>
    <t>L6787</t>
    <phoneticPr fontId="6" type="noConversion"/>
  </si>
  <si>
    <t>協辦獎勵津貼標準設定</t>
    <phoneticPr fontId="6" type="noConversion"/>
  </si>
  <si>
    <t>L6994</t>
    <phoneticPr fontId="6" type="noConversion"/>
  </si>
  <si>
    <t>L6757</t>
    <phoneticPr fontId="6" type="noConversion"/>
  </si>
  <si>
    <t>業績件數及金額核算標準設定(整月)</t>
    <phoneticPr fontId="6" type="noConversion"/>
  </si>
  <si>
    <t>L6077</t>
  </si>
  <si>
    <t>現金流量預估資料查詢</t>
    <phoneticPr fontId="6" type="noConversion"/>
  </si>
  <si>
    <t>L6707</t>
    <phoneticPr fontId="6" type="noConversion"/>
  </si>
  <si>
    <t>現金流量預估資料維護</t>
    <phoneticPr fontId="6" type="noConversion"/>
  </si>
  <si>
    <t>L6030</t>
    <phoneticPr fontId="6" type="noConversion"/>
  </si>
  <si>
    <t>特殊/例假日查詢</t>
    <phoneticPr fontId="6" type="noConversion"/>
  </si>
  <si>
    <t>L6310</t>
    <phoneticPr fontId="6" type="noConversion"/>
  </si>
  <si>
    <t>特殊/例假日登錄</t>
    <phoneticPr fontId="6" type="noConversion"/>
  </si>
  <si>
    <t>L6041</t>
  </si>
  <si>
    <t>使用者資料查詢</t>
    <phoneticPr fontId="6" type="noConversion"/>
  </si>
  <si>
    <t>L6401</t>
    <phoneticPr fontId="6" type="noConversion"/>
  </si>
  <si>
    <t>使用者資料維護</t>
    <phoneticPr fontId="6" type="noConversion"/>
  </si>
  <si>
    <t>L6042</t>
  </si>
  <si>
    <t>交易控制檔</t>
    <phoneticPr fontId="6" type="noConversion"/>
  </si>
  <si>
    <t>L6402</t>
    <phoneticPr fontId="6" type="noConversion"/>
  </si>
  <si>
    <t>交易控制檔維護</t>
    <phoneticPr fontId="6" type="noConversion"/>
  </si>
  <si>
    <t>L6043</t>
  </si>
  <si>
    <t>權限群組</t>
    <phoneticPr fontId="6" type="noConversion"/>
  </si>
  <si>
    <t>L6403</t>
    <phoneticPr fontId="6" type="noConversion"/>
  </si>
  <si>
    <t xml:space="preserve">權限群組維護  </t>
    <phoneticPr fontId="6" type="noConversion"/>
  </si>
  <si>
    <t>L6044</t>
  </si>
  <si>
    <t>主管授權紀錄查詢</t>
    <phoneticPr fontId="6" type="noConversion"/>
  </si>
  <si>
    <t>L6501</t>
    <phoneticPr fontId="6" type="noConversion"/>
  </si>
  <si>
    <t>系統變數及系統值設定</t>
    <phoneticPr fontId="6" type="noConversion"/>
  </si>
  <si>
    <t>L6061</t>
    <phoneticPr fontId="6" type="noConversion"/>
  </si>
  <si>
    <t>會計科子細目查詢</t>
    <phoneticPr fontId="6" type="noConversion"/>
  </si>
  <si>
    <t>L6601</t>
    <phoneticPr fontId="6" type="noConversion"/>
  </si>
  <si>
    <t>會計科子細目維護</t>
    <phoneticPr fontId="6" type="noConversion"/>
  </si>
  <si>
    <t>L6062</t>
    <phoneticPr fontId="6" type="noConversion"/>
  </si>
  <si>
    <t>行業別代號查詢</t>
    <phoneticPr fontId="6" type="noConversion"/>
  </si>
  <si>
    <t>L6602</t>
    <phoneticPr fontId="6" type="noConversion"/>
  </si>
  <si>
    <t>行業別代號維護</t>
    <phoneticPr fontId="6" type="noConversion"/>
  </si>
  <si>
    <t>L6064</t>
    <phoneticPr fontId="6" type="noConversion"/>
  </si>
  <si>
    <t>各類代碼檔查詢</t>
    <phoneticPr fontId="6" type="noConversion"/>
  </si>
  <si>
    <t>L6604</t>
    <phoneticPr fontId="6" type="noConversion"/>
  </si>
  <si>
    <t>各類代碼檔維護</t>
    <phoneticPr fontId="6" type="noConversion"/>
  </si>
  <si>
    <t>L6065</t>
    <phoneticPr fontId="6" type="noConversion"/>
  </si>
  <si>
    <t>逾期新增減少原因查詢</t>
    <phoneticPr fontId="6" type="noConversion"/>
  </si>
  <si>
    <t>L6605</t>
    <phoneticPr fontId="6" type="noConversion"/>
  </si>
  <si>
    <t>逾期新增減少原因維護</t>
    <phoneticPr fontId="6" type="noConversion"/>
  </si>
  <si>
    <t>L6066</t>
  </si>
  <si>
    <t>主管理由檔查詢</t>
    <phoneticPr fontId="6" type="noConversion"/>
  </si>
  <si>
    <t>L6606</t>
    <phoneticPr fontId="6" type="noConversion"/>
  </si>
  <si>
    <t>主管理由檔維護</t>
    <phoneticPr fontId="6" type="noConversion"/>
  </si>
  <si>
    <t>L6067</t>
    <phoneticPr fontId="6" type="noConversion"/>
  </si>
  <si>
    <t>保證人關係代碼查詢</t>
    <phoneticPr fontId="6" type="noConversion"/>
  </si>
  <si>
    <t>L6607</t>
    <phoneticPr fontId="6" type="noConversion"/>
  </si>
  <si>
    <t>保證人關係代碼維護</t>
    <phoneticPr fontId="6" type="noConversion"/>
  </si>
  <si>
    <t>L6071</t>
    <phoneticPr fontId="6" type="noConversion"/>
  </si>
  <si>
    <t>行庫資料查詢</t>
    <phoneticPr fontId="6" type="noConversion"/>
  </si>
  <si>
    <t>L6701</t>
    <phoneticPr fontId="6" type="noConversion"/>
  </si>
  <si>
    <t>行庫資料維護</t>
    <phoneticPr fontId="6" type="noConversion"/>
  </si>
  <si>
    <t>L6072</t>
    <phoneticPr fontId="6" type="noConversion"/>
  </si>
  <si>
    <t>營業單位對照檔查詢</t>
    <phoneticPr fontId="6" type="noConversion"/>
  </si>
  <si>
    <t>L6702</t>
    <phoneticPr fontId="6" type="noConversion"/>
  </si>
  <si>
    <t>營業單位對照檔維護</t>
    <phoneticPr fontId="6" type="noConversion"/>
  </si>
  <si>
    <t>L6073</t>
    <phoneticPr fontId="6" type="noConversion"/>
  </si>
  <si>
    <t>保險/鑑定公司資料查詢</t>
    <phoneticPr fontId="6" type="noConversion"/>
  </si>
  <si>
    <t>L6703</t>
    <phoneticPr fontId="6" type="noConversion"/>
  </si>
  <si>
    <t>保險/鑑定公司資料維護</t>
    <phoneticPr fontId="6" type="noConversion"/>
  </si>
  <si>
    <t>L6074</t>
    <phoneticPr fontId="6" type="noConversion"/>
  </si>
  <si>
    <t>聯徵報送-地區別資料查詢</t>
    <phoneticPr fontId="6" type="noConversion"/>
  </si>
  <si>
    <t>L6704</t>
    <phoneticPr fontId="6" type="noConversion"/>
  </si>
  <si>
    <t>聯徵報送-地區別資料維護</t>
    <phoneticPr fontId="6" type="noConversion"/>
  </si>
  <si>
    <t>L6075</t>
    <phoneticPr fontId="6" type="noConversion"/>
  </si>
  <si>
    <t>L6705</t>
    <phoneticPr fontId="6" type="noConversion"/>
  </si>
  <si>
    <t>L6078</t>
  </si>
  <si>
    <t>利息收入預算數查詢</t>
    <phoneticPr fontId="6" type="noConversion"/>
  </si>
  <si>
    <t>L6708</t>
    <phoneticPr fontId="6" type="noConversion"/>
  </si>
  <si>
    <t>利息收入預算數維護</t>
    <phoneticPr fontId="6" type="noConversion"/>
  </si>
  <si>
    <t>房貸專員所屬業務部室查詢</t>
    <phoneticPr fontId="6" type="noConversion"/>
  </si>
  <si>
    <t>房貸專員所屬業務部室維護</t>
    <phoneticPr fontId="6" type="noConversion"/>
  </si>
  <si>
    <t>L6052</t>
    <phoneticPr fontId="6" type="noConversion"/>
  </si>
  <si>
    <t>變動數值設定</t>
    <phoneticPr fontId="6" type="noConversion"/>
  </si>
  <si>
    <t>L6502</t>
    <phoneticPr fontId="6" type="noConversion"/>
  </si>
  <si>
    <t>變動數值設定維護</t>
    <phoneticPr fontId="6" type="noConversion"/>
  </si>
  <si>
    <t>L6068</t>
  </si>
  <si>
    <t>報表代號對照檔查詢</t>
    <phoneticPr fontId="6" type="noConversion"/>
  </si>
  <si>
    <t>L6103</t>
    <phoneticPr fontId="6" type="noConversion"/>
  </si>
  <si>
    <t xml:space="preserve">報表查詢作業申請    </t>
    <phoneticPr fontId="6" type="noConversion"/>
  </si>
  <si>
    <t>L6608</t>
  </si>
  <si>
    <t>報表代號對照檔維護</t>
    <phoneticPr fontId="6" type="noConversion"/>
  </si>
  <si>
    <t>L6104</t>
    <phoneticPr fontId="6" type="noConversion"/>
  </si>
  <si>
    <t>代理人設定</t>
    <phoneticPr fontId="6" type="noConversion"/>
  </si>
  <si>
    <t>L6086</t>
    <phoneticPr fontId="6" type="noConversion"/>
  </si>
  <si>
    <t>單位代號查詢</t>
    <phoneticPr fontId="6" type="noConversion"/>
  </si>
  <si>
    <t>L8080</t>
    <phoneticPr fontId="6" type="noConversion"/>
  </si>
  <si>
    <t>AML姓名檢核查詢</t>
    <phoneticPr fontId="6" type="noConversion"/>
  </si>
  <si>
    <t>L8100</t>
    <phoneticPr fontId="6" type="noConversion"/>
  </si>
  <si>
    <t>AML姓名檢核</t>
    <phoneticPr fontId="6" type="noConversion"/>
  </si>
  <si>
    <t>L8081</t>
    <phoneticPr fontId="6" type="noConversion"/>
  </si>
  <si>
    <t>AML定審處理查詢</t>
    <phoneticPr fontId="6" type="noConversion"/>
  </si>
  <si>
    <t>L8101</t>
    <phoneticPr fontId="6" type="noConversion"/>
  </si>
  <si>
    <t>AML定審處理</t>
    <phoneticPr fontId="6" type="noConversion"/>
  </si>
  <si>
    <t>L8110</t>
    <phoneticPr fontId="6" type="noConversion"/>
  </si>
  <si>
    <t>產製AML每日有效客戶名單</t>
  </si>
  <si>
    <t>L8921</t>
    <phoneticPr fontId="6" type="noConversion"/>
  </si>
  <si>
    <t>疑似洗錢樣態檢核查詢</t>
    <phoneticPr fontId="6" type="noConversion"/>
  </si>
  <si>
    <t>L8201</t>
    <phoneticPr fontId="6" type="noConversion"/>
  </si>
  <si>
    <t>疑似洗錢樣態條件設定</t>
    <phoneticPr fontId="6" type="noConversion"/>
  </si>
  <si>
    <t>L8924</t>
    <phoneticPr fontId="6" type="noConversion"/>
  </si>
  <si>
    <t>疑似洗錢資料變更查詢</t>
    <phoneticPr fontId="6" type="noConversion"/>
  </si>
  <si>
    <t>L8202</t>
    <phoneticPr fontId="6" type="noConversion"/>
  </si>
  <si>
    <t>疑似洗錢樣態資料產生</t>
    <phoneticPr fontId="6" type="noConversion"/>
  </si>
  <si>
    <t>L8922</t>
    <phoneticPr fontId="6" type="noConversion"/>
  </si>
  <si>
    <t>疑似洗錢交易合理性查詢</t>
    <phoneticPr fontId="6" type="noConversion"/>
  </si>
  <si>
    <t>L8203</t>
    <phoneticPr fontId="6" type="noConversion"/>
  </si>
  <si>
    <t>疑似洗錢交易合理性維護</t>
    <phoneticPr fontId="6" type="noConversion"/>
  </si>
  <si>
    <t>L8923</t>
    <phoneticPr fontId="6" type="noConversion"/>
  </si>
  <si>
    <t>疑似洗錢交易訪談查詢</t>
    <phoneticPr fontId="6" type="noConversion"/>
  </si>
  <si>
    <t>L8204</t>
    <phoneticPr fontId="6" type="noConversion"/>
  </si>
  <si>
    <t>疑似洗錢交易訪談維護</t>
    <phoneticPr fontId="6" type="noConversion"/>
  </si>
  <si>
    <t>L8112</t>
    <phoneticPr fontId="6" type="noConversion"/>
  </si>
  <si>
    <t>金檢查核放款餘額資料Q53撈件</t>
  </si>
  <si>
    <t>L8701</t>
    <phoneticPr fontId="6" type="noConversion"/>
  </si>
  <si>
    <t>產製公務人員報送資料</t>
    <phoneticPr fontId="6" type="noConversion"/>
  </si>
  <si>
    <t>L9110</t>
  </si>
  <si>
    <t>首次撥款審核資料表</t>
    <phoneticPr fontId="6" type="noConversion"/>
  </si>
  <si>
    <t>SA</t>
    <phoneticPr fontId="6" type="noConversion"/>
  </si>
  <si>
    <t>賴文育</t>
    <phoneticPr fontId="6" type="noConversion"/>
  </si>
  <si>
    <t>展示協助</t>
    <phoneticPr fontId="6" type="noConversion"/>
  </si>
  <si>
    <t>L1107</t>
    <phoneticPr fontId="6" type="noConversion"/>
  </si>
  <si>
    <t>蔡珮瑜</t>
  </si>
  <si>
    <t>吳承憲</t>
  </si>
  <si>
    <t>李珮琪</t>
  </si>
  <si>
    <t>陳俞辛</t>
  </si>
  <si>
    <t>陳政皓</t>
  </si>
  <si>
    <t>李珮君</t>
  </si>
  <si>
    <t>涂宇欣</t>
  </si>
  <si>
    <t>李穎</t>
  </si>
  <si>
    <t>邵淑微</t>
  </si>
  <si>
    <t>8.遵循法令作業</t>
    <phoneticPr fontId="6" type="noConversion"/>
  </si>
  <si>
    <t>施美娟</t>
  </si>
  <si>
    <t>林清河</t>
  </si>
  <si>
    <t>許慧玉</t>
  </si>
  <si>
    <t xml:space="preserve">9.報表作業 </t>
    <phoneticPr fontId="6" type="noConversion"/>
  </si>
  <si>
    <t>張淑遠</t>
  </si>
  <si>
    <t>尹少玄</t>
  </si>
  <si>
    <t>L2980</t>
    <phoneticPr fontId="6" type="noConversion"/>
  </si>
  <si>
    <t>張舜雯</t>
  </si>
  <si>
    <t>L5981</t>
    <phoneticPr fontId="6" type="noConversion"/>
  </si>
  <si>
    <t>L5073</t>
    <phoneticPr fontId="6" type="noConversion"/>
  </si>
  <si>
    <t>L6503</t>
    <phoneticPr fontId="6" type="noConversion"/>
  </si>
  <si>
    <t>邱怡婷</t>
  </si>
  <si>
    <t>L5982</t>
    <phoneticPr fontId="6" type="noConversion"/>
  </si>
  <si>
    <t>個人房貸調整案</t>
  </si>
  <si>
    <t>債權異動歷程查詢</t>
  </si>
  <si>
    <t xml:space="preserve">撥付日期查詢                      </t>
  </si>
  <si>
    <t>業績計算特殊參數設定</t>
  </si>
  <si>
    <t>國稅局申報檔查詢</t>
  </si>
  <si>
    <t>IT</t>
    <phoneticPr fontId="6" type="noConversion"/>
  </si>
  <si>
    <t>業務大類</t>
    <phoneticPr fontId="6" type="noConversion"/>
  </si>
  <si>
    <t>1.顧客管理作業</t>
    <phoneticPr fontId="6" type="noConversion"/>
  </si>
  <si>
    <t>2.業務作業</t>
    <phoneticPr fontId="6" type="noConversion"/>
  </si>
  <si>
    <t>3.帳務作業</t>
    <phoneticPr fontId="6" type="noConversion"/>
  </si>
  <si>
    <t>4.批次作業</t>
    <phoneticPr fontId="6" type="noConversion"/>
  </si>
  <si>
    <t xml:space="preserve">5.管理性作業 </t>
    <phoneticPr fontId="6" type="noConversion"/>
  </si>
  <si>
    <t>6.共同作業</t>
  </si>
  <si>
    <t>6.共同作業</t>
    <phoneticPr fontId="6" type="noConversion"/>
  </si>
  <si>
    <t>L6302</t>
    <phoneticPr fontId="6" type="noConversion"/>
  </si>
  <si>
    <t>邵淑微</t>
    <phoneticPr fontId="6" type="noConversion"/>
  </si>
  <si>
    <t>陳政皓</t>
    <phoneticPr fontId="6" type="noConversion"/>
  </si>
  <si>
    <t>張淑遠</t>
    <phoneticPr fontId="6" type="noConversion"/>
  </si>
  <si>
    <t>蔡珮瑜</t>
    <phoneticPr fontId="6" type="noConversion"/>
  </si>
  <si>
    <t>許慧玉</t>
    <phoneticPr fontId="6" type="noConversion"/>
  </si>
  <si>
    <t>最大債權撥付統計查詢</t>
    <phoneticPr fontId="6" type="noConversion"/>
  </si>
  <si>
    <t>李珮琪</t>
    <phoneticPr fontId="6" type="noConversion"/>
  </si>
  <si>
    <t>呆帳戶改呆帳結案戶</t>
    <phoneticPr fontId="6" type="noConversion"/>
  </si>
  <si>
    <t>L5975</t>
  </si>
  <si>
    <t>L3731</t>
  </si>
  <si>
    <t>蘇曉玲</t>
  </si>
  <si>
    <t>L5511</t>
    <phoneticPr fontId="6" type="noConversion"/>
  </si>
  <si>
    <t>L5512</t>
    <phoneticPr fontId="6" type="noConversion"/>
  </si>
  <si>
    <t>1.顧客管理作業</t>
    <phoneticPr fontId="6" type="noConversion"/>
  </si>
  <si>
    <t>2.業務作業</t>
    <phoneticPr fontId="6" type="noConversion"/>
  </si>
  <si>
    <t>段式</t>
    <phoneticPr fontId="6" type="noConversion"/>
  </si>
  <si>
    <t>經辦等級</t>
    <phoneticPr fontId="6" type="noConversion"/>
  </si>
  <si>
    <t>T</t>
    <phoneticPr fontId="6" type="noConversion"/>
  </si>
  <si>
    <t>授權</t>
    <phoneticPr fontId="6" type="noConversion"/>
  </si>
  <si>
    <t>訂正</t>
    <phoneticPr fontId="6" type="noConversion"/>
  </si>
  <si>
    <t>修正</t>
    <phoneticPr fontId="6" type="noConversion"/>
  </si>
  <si>
    <t>執行單位</t>
    <phoneticPr fontId="6" type="noConversion"/>
  </si>
  <si>
    <t>帳務</t>
    <phoneticPr fontId="6" type="noConversion"/>
  </si>
  <si>
    <t>額度</t>
    <phoneticPr fontId="6" type="noConversion"/>
  </si>
  <si>
    <t>[經辦等級]
B: 所有交易主管及經辦皆可執行該交易
S: 僅主管可執行該交易
T: 僅經辦可執行該交易
[主管核可] 
V: 該交易須主管核可
O: 該交易選擇性的須主管核可，詳細內容請參閱該交易之交易說明</t>
    <phoneticPr fontId="6" type="noConversion"/>
  </si>
  <si>
    <t>B</t>
    <phoneticPr fontId="6" type="noConversion"/>
  </si>
  <si>
    <t>B</t>
    <phoneticPr fontId="6" type="noConversion"/>
  </si>
  <si>
    <t>T</t>
    <phoneticPr fontId="6" type="noConversion"/>
  </si>
  <si>
    <t>T</t>
    <phoneticPr fontId="6" type="noConversion"/>
  </si>
  <si>
    <t>實際展示</t>
    <phoneticPr fontId="6" type="noConversion"/>
  </si>
  <si>
    <t>預計展示</t>
    <phoneticPr fontId="6" type="noConversion"/>
  </si>
  <si>
    <t>1.顧客管理作業</t>
  </si>
  <si>
    <t>2.業務作業</t>
  </si>
  <si>
    <t>3.帳務作業</t>
  </si>
  <si>
    <t>4.批次作業</t>
  </si>
  <si>
    <t xml:space="preserve">5.管理性作業 </t>
  </si>
  <si>
    <t>8.遵循法令作業</t>
  </si>
  <si>
    <t xml:space="preserve">9.報表作業 </t>
  </si>
  <si>
    <t>總計</t>
  </si>
  <si>
    <t>預計 的加總</t>
  </si>
  <si>
    <t>預計</t>
  </si>
  <si>
    <t>實際 的加總</t>
  </si>
  <si>
    <t>實際</t>
  </si>
  <si>
    <t>交易</t>
    <phoneticPr fontId="6" type="noConversion"/>
  </si>
  <si>
    <t>分析屬性</t>
    <phoneticPr fontId="6" type="noConversion"/>
  </si>
  <si>
    <t>L6082</t>
    <phoneticPr fontId="6" type="noConversion"/>
  </si>
  <si>
    <t>交易說明</t>
    <phoneticPr fontId="6" type="noConversion"/>
  </si>
  <si>
    <t>L5402</t>
    <phoneticPr fontId="6" type="noConversion"/>
  </si>
  <si>
    <t>原AS400功能</t>
    <phoneticPr fontId="6" type="noConversion"/>
  </si>
  <si>
    <t>V</t>
    <phoneticPr fontId="6" type="noConversion"/>
  </si>
  <si>
    <t>L5401</t>
    <phoneticPr fontId="6" type="noConversion"/>
  </si>
  <si>
    <t>L5405</t>
    <phoneticPr fontId="6" type="noConversion"/>
  </si>
  <si>
    <t>會議日期</t>
    <phoneticPr fontId="6" type="noConversion"/>
  </si>
  <si>
    <t>調整說明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</si>
  <si>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</si>
  <si>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</si>
  <si>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</si>
  <si>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功能提昇</t>
    <phoneticPr fontId="6" type="noConversion"/>
  </si>
  <si>
    <t>簡易</t>
    <phoneticPr fontId="6" type="noConversion"/>
  </si>
  <si>
    <t>有替代功能</t>
    <phoneticPr fontId="6" type="noConversion"/>
  </si>
  <si>
    <t>低</t>
    <phoneticPr fontId="6" type="noConversion"/>
  </si>
  <si>
    <t>高</t>
    <phoneticPr fontId="6" type="noConversion"/>
  </si>
  <si>
    <t>無替代功能,需求度</t>
    <phoneticPr fontId="6" type="noConversion"/>
  </si>
  <si>
    <t>調整輸出結果,由原先每年度顯示13筆月份資料,改為只顯示年一筆年度資料</t>
    <phoneticPr fontId="6" type="noConversion"/>
  </si>
  <si>
    <t>配合上項調整,增加[查詢]按鈕,連結[L6752]查詢工作月資料</t>
    <phoneticPr fontId="6" type="noConversion"/>
  </si>
  <si>
    <t>增加工作月年度&lt;=日曆日年度時,資枓不可刪除管控</t>
    <phoneticPr fontId="6" type="noConversion"/>
  </si>
  <si>
    <t>增加"查詢"功能(配合L6082,[查詢]按鈕連結)</t>
    <phoneticPr fontId="6" type="noConversion"/>
  </si>
  <si>
    <t>增加上傳資料,區部、部室代號檢查</t>
    <phoneticPr fontId="6" type="noConversion"/>
  </si>
  <si>
    <t xml:space="preserve">調整排版:名稱相關欄位向右移動 </t>
    <phoneticPr fontId="6" type="noConversion"/>
  </si>
  <si>
    <t>新增"區域中心"維護機制:於[共用代碼檔(CdCode)]新增[代碼檔代碼]:AreaCenterCode,利用[L6041]及[L6401]交易維護</t>
    <phoneticPr fontId="6" type="noConversion"/>
  </si>
  <si>
    <t>新增"員工代碼"檢查,必須存在[員工檔(CdEmp)]</t>
    <phoneticPr fontId="6" type="noConversion"/>
  </si>
  <si>
    <t>複製功能調整:預設值為複製對象,欄位控制比照新增</t>
    <phoneticPr fontId="6" type="noConversion"/>
  </si>
  <si>
    <t>提供整批更新機制(來源檔為excel),另提供下載最新範本機制</t>
    <phoneticPr fontId="6" type="noConversion"/>
  </si>
  <si>
    <t>[員工代號]預設為[分公司資料檔CdBcm]單位主管,當經辦收到人員派令,但[在職檔]仍未更新前,經辦可人工指定[員工代號],系統以指定[員工代號]優先使用於相關查詢及報表;當[在職檔]更新後,系統主動檢查[在職檔].[單位主管]和指定[員工代號]一致時,自動清空指定[員工代號],改回以[在職檔]單位主管為主.</t>
    <phoneticPr fontId="6" type="noConversion"/>
  </si>
  <si>
    <t>增加輸入畫面說明:三階架構下各階目標設定[單位代號]、[區部代號]、[部室代號]輸入說明</t>
    <phoneticPr fontId="6" type="noConversion"/>
  </si>
  <si>
    <t>增加[處長主任別]輸入說明:D.部室,B.區部,M.單位</t>
    <phoneticPr fontId="6" type="noConversion"/>
  </si>
  <si>
    <t>序
號</t>
    <phoneticPr fontId="6" type="noConversion"/>
  </si>
  <si>
    <t>V</t>
    <phoneticPr fontId="6" type="noConversion"/>
  </si>
  <si>
    <t>設計錯誤</t>
    <phoneticPr fontId="6" type="noConversion"/>
  </si>
  <si>
    <t>https://skl.webex.com/skl/j.php?MTID=m4cad926e26e65b979305fb669cef7280</t>
  </si>
  <si>
    <t>新增"員工代碼"查詢條件</t>
    <phoneticPr fontId="6" type="noConversion"/>
  </si>
  <si>
    <t>L5510</t>
    <phoneticPr fontId="6" type="noConversion"/>
  </si>
  <si>
    <t>L6083</t>
    <phoneticPr fontId="6" type="noConversion"/>
  </si>
  <si>
    <t>L6753</t>
    <phoneticPr fontId="6" type="noConversion"/>
  </si>
  <si>
    <t>L5023</t>
    <phoneticPr fontId="6" type="noConversion"/>
  </si>
  <si>
    <t>增加"案件編號"查詢條件</t>
    <phoneticPr fontId="6" type="noConversion"/>
  </si>
  <si>
    <t>V</t>
    <phoneticPr fontId="6" type="noConversion"/>
  </si>
  <si>
    <t xml:space="preserve"> [晤談人員1]、[晤談人員2]改為非必要輸入欄位,可為空白</t>
    <phoneticPr fontId="6" type="noConversion"/>
  </si>
  <si>
    <t>V</t>
    <phoneticPr fontId="6" type="noConversion"/>
  </si>
  <si>
    <t>L5022</t>
    <phoneticPr fontId="6" type="noConversion"/>
  </si>
  <si>
    <t>V</t>
    <phoneticPr fontId="6" type="noConversion"/>
  </si>
  <si>
    <t>增加輸出欄位"目前狀態":含以下狀態
已生效：[生效日]&lt;=日曆日且符合下列三項條件:
(1).[停效日期]=0
(2).[停效日期]&gt;日曆日
(3).同一協辦人員,未有其他[生效日]更接近日曆日已生效的資料
已停效：[停效日期]&lt;=日曆日
待生效：[生效日]&gt;日曆日</t>
    <phoneticPr fontId="6" type="noConversion"/>
  </si>
  <si>
    <t>高</t>
    <phoneticPr fontId="6" type="noConversion"/>
  </si>
  <si>
    <t>增加查詢條件[狀態]及[生效日期]，新增二項條件只能擇一輸入:
(1).狀態:限輸入選單(1.已生效,2已停效,3.待生效,9.全部)
[註]判斷方式參考1說明
(2).生效日期:可輸入起訖期間,查詢指定期間生效的資料</t>
    <phoneticPr fontId="6" type="noConversion"/>
  </si>
  <si>
    <t>L5407</t>
    <phoneticPr fontId="6" type="noConversion"/>
  </si>
  <si>
    <t>增加資料異動[歷程]記錄，配合[L5022]查詢[歷程]使用</t>
    <phoneticPr fontId="6" type="noConversion"/>
  </si>
  <si>
    <t>增加[歷程]查詢機制</t>
    <phoneticPr fontId="6" type="noConversion"/>
  </si>
  <si>
    <t>中</t>
    <phoneticPr fontId="6" type="noConversion"/>
  </si>
  <si>
    <t>中</t>
    <phoneticPr fontId="6" type="noConversion"/>
  </si>
  <si>
    <t>L6751</t>
    <phoneticPr fontId="6" type="noConversion"/>
  </si>
  <si>
    <t>已生效資料,不可異動</t>
    <phoneticPr fontId="6" type="noConversion"/>
  </si>
  <si>
    <t>V</t>
    <phoneticPr fontId="6" type="noConversion"/>
  </si>
  <si>
    <t>V</t>
    <phoneticPr fontId="6" type="noConversion"/>
  </si>
  <si>
    <t>L6787</t>
    <phoneticPr fontId="6" type="noConversion"/>
  </si>
  <si>
    <t>已生效資料,不可異動</t>
    <phoneticPr fontId="6" type="noConversion"/>
  </si>
  <si>
    <t>增加輸入[專業獎勵金]欄位,供經辦新增協辦”專業獎勵金"預設值使用</t>
    <phoneticPr fontId="6" type="noConversion"/>
  </si>
  <si>
    <t>[計件代碼]輸入畫面調整</t>
    <phoneticPr fontId="6" type="noConversion"/>
  </si>
  <si>
    <t>V</t>
    <phoneticPr fontId="6" type="noConversion"/>
  </si>
  <si>
    <t>L6501</t>
    <phoneticPr fontId="6" type="noConversion"/>
  </si>
  <si>
    <t>針對"業績追回之起止期數"於DB Layout及URS加運用說明</t>
  </si>
  <si>
    <t>[擔保放款年限]輸入欄位,增加以下說明
(1)."中期[]年~[]年"改成"中期[]年以上~[]年"
(2)."長期[]年~[]年"改成"長期[]年以上~[]年"</t>
    <phoneticPr fontId="6" type="noConversion"/>
  </si>
  <si>
    <t>增加[業績追回通知員工代碼清單]輸入欄位,系統並於業績追回案例發生時,依據設定員工代碼，由[員工檔(CdEmp)]記錄email信箱,主動發送email通知相關經辦。</t>
    <phoneticPr fontId="6" type="noConversion"/>
  </si>
  <si>
    <t>L6082</t>
    <phoneticPr fontId="6" type="noConversion"/>
  </si>
  <si>
    <t>L6754</t>
    <phoneticPr fontId="6" type="noConversion"/>
  </si>
  <si>
    <r>
      <rPr>
        <b/>
        <sz val="16"/>
        <color theme="1"/>
        <rFont val="微軟正黑體"/>
        <family val="2"/>
        <charset val="136"/>
      </rPr>
      <t>放款部人員聯絡電話</t>
    </r>
  </si>
  <si>
    <r>
      <rPr>
        <sz val="12"/>
        <color rgb="FF333333"/>
        <rFont val="微軟正黑體"/>
        <family val="2"/>
        <charset val="136"/>
      </rPr>
      <t>放款部</t>
    </r>
  </si>
  <si>
    <r>
      <rPr>
        <sz val="12"/>
        <color rgb="FF333333"/>
        <rFont val="微軟正黑體"/>
        <family val="2"/>
        <charset val="136"/>
      </rPr>
      <t>梁健福</t>
    </r>
  </si>
  <si>
    <r>
      <rPr>
        <sz val="12"/>
        <color rgb="FF333333"/>
        <rFont val="微軟正黑體"/>
        <family val="2"/>
        <charset val="136"/>
      </rPr>
      <t>放款部協理</t>
    </r>
    <phoneticPr fontId="18" type="noConversion"/>
  </si>
  <si>
    <r>
      <rPr>
        <sz val="12"/>
        <color rgb="FF333333"/>
        <rFont val="微軟正黑體"/>
        <family val="2"/>
        <charset val="136"/>
      </rPr>
      <t>摩天</t>
    </r>
    <r>
      <rPr>
        <sz val="12"/>
        <color rgb="FF333333"/>
        <rFont val="Candara"/>
        <family val="2"/>
      </rPr>
      <t xml:space="preserve"> 18</t>
    </r>
    <r>
      <rPr>
        <sz val="12"/>
        <color rgb="FF333333"/>
        <rFont val="微軟正黑體"/>
        <family val="2"/>
        <charset val="136"/>
      </rPr>
      <t>樓</t>
    </r>
  </si>
  <si>
    <r>
      <rPr>
        <sz val="12"/>
        <color rgb="FF333333"/>
        <rFont val="微軟正黑體"/>
        <family val="2"/>
        <charset val="136"/>
      </rPr>
      <t>劉師尹</t>
    </r>
  </si>
  <si>
    <r>
      <rPr>
        <sz val="12"/>
        <color rgb="FF333333"/>
        <rFont val="微軟正黑體"/>
        <family val="2"/>
        <charset val="136"/>
      </rPr>
      <t>專案協理</t>
    </r>
  </si>
  <si>
    <r>
      <rPr>
        <sz val="12"/>
        <color rgb="FF333333"/>
        <rFont val="微軟正黑體"/>
        <family val="2"/>
        <charset val="136"/>
      </rPr>
      <t>放款服務課</t>
    </r>
    <phoneticPr fontId="18" type="noConversion"/>
  </si>
  <si>
    <r>
      <rPr>
        <sz val="12"/>
        <color rgb="FF333333"/>
        <rFont val="微軟正黑體"/>
        <family val="2"/>
        <charset val="136"/>
      </rPr>
      <t>宋郁宏</t>
    </r>
  </si>
  <si>
    <r>
      <rPr>
        <sz val="12"/>
        <color rgb="FF333333"/>
        <rFont val="微軟正黑體"/>
        <family val="2"/>
        <charset val="136"/>
      </rPr>
      <t>放款帳務專員</t>
    </r>
  </si>
  <si>
    <r>
      <rPr>
        <sz val="12"/>
        <color rgb="FF333333"/>
        <rFont val="微軟正黑體"/>
        <family val="2"/>
        <charset val="136"/>
      </rPr>
      <t>放款服務課</t>
    </r>
  </si>
  <si>
    <r>
      <rPr>
        <sz val="12"/>
        <color rgb="FF333333"/>
        <rFont val="微軟正黑體"/>
        <family val="2"/>
        <charset val="136"/>
      </rPr>
      <t>許慧玉</t>
    </r>
  </si>
  <si>
    <r>
      <rPr>
        <sz val="12"/>
        <color rgb="FF333333"/>
        <rFont val="微軟正黑體"/>
        <family val="2"/>
        <charset val="136"/>
      </rPr>
      <t>蔡珮瑜</t>
    </r>
  </si>
  <si>
    <r>
      <rPr>
        <sz val="12"/>
        <color rgb="FF333333"/>
        <rFont val="微軟正黑體"/>
        <family val="2"/>
        <charset val="136"/>
      </rPr>
      <t>邵淑微</t>
    </r>
  </si>
  <si>
    <r>
      <rPr>
        <sz val="12"/>
        <color rgb="FF333333"/>
        <rFont val="微軟正黑體"/>
        <family val="2"/>
        <charset val="136"/>
      </rPr>
      <t>尹少玄</t>
    </r>
  </si>
  <si>
    <r>
      <rPr>
        <sz val="12"/>
        <color rgb="FF333333"/>
        <rFont val="微軟正黑體"/>
        <family val="2"/>
        <charset val="136"/>
      </rPr>
      <t>放款服務課經理</t>
    </r>
    <phoneticPr fontId="18" type="noConversion"/>
  </si>
  <si>
    <r>
      <rPr>
        <sz val="12"/>
        <color rgb="FF333333"/>
        <rFont val="微軟正黑體"/>
        <family val="2"/>
        <charset val="136"/>
      </rPr>
      <t>放款推展課</t>
    </r>
  </si>
  <si>
    <r>
      <rPr>
        <sz val="12"/>
        <color rgb="FF333333"/>
        <rFont val="微軟正黑體"/>
        <family val="2"/>
        <charset val="136"/>
      </rPr>
      <t>張淑遠</t>
    </r>
  </si>
  <si>
    <r>
      <rPr>
        <sz val="12"/>
        <color rgb="FF333333"/>
        <rFont val="微軟正黑體"/>
        <family val="2"/>
        <charset val="136"/>
      </rPr>
      <t>房貸推展業務專員</t>
    </r>
  </si>
  <si>
    <r>
      <rPr>
        <sz val="12"/>
        <color rgb="FF333333"/>
        <rFont val="微軟正黑體"/>
        <family val="2"/>
        <charset val="136"/>
      </rPr>
      <t>李珮君</t>
    </r>
  </si>
  <si>
    <r>
      <rPr>
        <sz val="12"/>
        <color rgb="FF333333"/>
        <rFont val="微軟正黑體"/>
        <family val="2"/>
        <charset val="136"/>
      </rPr>
      <t>資深放款推展企劃專員</t>
    </r>
  </si>
  <si>
    <r>
      <rPr>
        <sz val="12"/>
        <color rgb="FF333333"/>
        <rFont val="微軟正黑體"/>
        <family val="2"/>
        <charset val="136"/>
      </rPr>
      <t>蔡進健</t>
    </r>
  </si>
  <si>
    <r>
      <rPr>
        <sz val="12"/>
        <color rgb="FF333333"/>
        <rFont val="微軟正黑體"/>
        <family val="2"/>
        <charset val="136"/>
      </rPr>
      <t>專案經理</t>
    </r>
  </si>
  <si>
    <r>
      <rPr>
        <sz val="12"/>
        <color rgb="FF333333"/>
        <rFont val="微軟正黑體"/>
        <family val="2"/>
        <charset val="136"/>
      </rPr>
      <t>李穎</t>
    </r>
  </si>
  <si>
    <r>
      <rPr>
        <sz val="12"/>
        <color rgb="FF333333"/>
        <rFont val="微軟正黑體"/>
        <family val="2"/>
        <charset val="136"/>
      </rPr>
      <t>陳俞辛</t>
    </r>
  </si>
  <si>
    <r>
      <rPr>
        <sz val="12"/>
        <color rgb="FF333333"/>
        <rFont val="微軟正黑體"/>
        <family val="2"/>
        <charset val="136"/>
      </rPr>
      <t>企金推展專員</t>
    </r>
  </si>
  <si>
    <r>
      <rPr>
        <sz val="12"/>
        <color rgb="FF333333"/>
        <rFont val="微軟正黑體"/>
        <family val="2"/>
        <charset val="136"/>
      </rPr>
      <t>黃國安</t>
    </r>
  </si>
  <si>
    <r>
      <rPr>
        <sz val="12"/>
        <color rgb="FF333333"/>
        <rFont val="微軟正黑體"/>
        <family val="2"/>
        <charset val="136"/>
      </rPr>
      <t>房貸部專</t>
    </r>
  </si>
  <si>
    <r>
      <rPr>
        <sz val="12"/>
        <color rgb="FF333333"/>
        <rFont val="微軟正黑體"/>
        <family val="2"/>
        <charset val="136"/>
      </rPr>
      <t>營管部</t>
    </r>
  </si>
  <si>
    <r>
      <rPr>
        <sz val="12"/>
        <color rgb="FF333333"/>
        <rFont val="微軟正黑體"/>
        <family val="2"/>
        <charset val="136"/>
      </rPr>
      <t>張建昌</t>
    </r>
  </si>
  <si>
    <r>
      <rPr>
        <sz val="12"/>
        <color rgb="FF333333"/>
        <rFont val="微軟正黑體"/>
        <family val="2"/>
        <charset val="136"/>
      </rPr>
      <t>房貸專員</t>
    </r>
  </si>
  <si>
    <r>
      <rPr>
        <sz val="12"/>
        <color rgb="FF333333"/>
        <rFont val="微軟正黑體"/>
        <family val="2"/>
        <charset val="136"/>
      </rPr>
      <t>營管部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松信區部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</si>
  <si>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黃豐益</t>
    </r>
  </si>
  <si>
    <r>
      <rPr>
        <sz val="12"/>
        <color rgb="FF333333"/>
        <rFont val="微軟正黑體"/>
        <family val="2"/>
        <charset val="136"/>
      </rPr>
      <t>營管部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建國區部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</si>
  <si>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傅子榮</t>
    </r>
  </si>
  <si>
    <r>
      <rPr>
        <sz val="12"/>
        <color rgb="FF333333"/>
        <rFont val="微軟正黑體"/>
        <family val="2"/>
        <charset val="136"/>
      </rPr>
      <t>營推部</t>
    </r>
  </si>
  <si>
    <r>
      <rPr>
        <sz val="12"/>
        <color rgb="FF333333"/>
        <rFont val="微軟正黑體"/>
        <family val="2"/>
        <charset val="136"/>
      </rPr>
      <t>梁裕祥</t>
    </r>
  </si>
  <si>
    <r>
      <rPr>
        <sz val="12"/>
        <color rgb="FF333333"/>
        <rFont val="微軟正黑體"/>
        <family val="2"/>
        <charset val="136"/>
      </rPr>
      <t>營推部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板橋區部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</si>
  <si>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唐孝芳</t>
    </r>
  </si>
  <si>
    <r>
      <rPr>
        <sz val="12"/>
        <color rgb="FF333333"/>
        <rFont val="微軟正黑體"/>
        <family val="2"/>
        <charset val="136"/>
      </rPr>
      <t>資深房貸專員</t>
    </r>
  </si>
  <si>
    <t>(03)337-2564</t>
  </si>
  <si>
    <r>
      <rPr>
        <sz val="12"/>
        <color rgb="FF333333"/>
        <rFont val="微軟正黑體"/>
        <family val="2"/>
        <charset val="136"/>
      </rPr>
      <t>營推部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桃園區部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</si>
  <si>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陳育誠</t>
    </r>
  </si>
  <si>
    <r>
      <rPr>
        <sz val="12"/>
        <color rgb="FF333333"/>
        <rFont val="微軟正黑體"/>
        <family val="2"/>
        <charset val="136"/>
      </rPr>
      <t>企金推展專案襄理</t>
    </r>
  </si>
  <si>
    <t>(07)9741985</t>
  </si>
  <si>
    <r>
      <rPr>
        <sz val="12"/>
        <color rgb="FF333333"/>
        <rFont val="微軟正黑體"/>
        <family val="2"/>
        <charset val="136"/>
      </rPr>
      <t>駐：高雄</t>
    </r>
  </si>
  <si>
    <r>
      <rPr>
        <sz val="12"/>
        <color rgb="FF333333"/>
        <rFont val="微軟正黑體"/>
        <family val="2"/>
        <charset val="136"/>
      </rPr>
      <t>林瑶洲</t>
    </r>
  </si>
  <si>
    <t>(04)22282125</t>
  </si>
  <si>
    <r>
      <rPr>
        <sz val="12"/>
        <color rgb="FF333333"/>
        <rFont val="微軟正黑體"/>
        <family val="2"/>
        <charset val="136"/>
      </rPr>
      <t>駐：台中</t>
    </r>
  </si>
  <si>
    <r>
      <rPr>
        <sz val="12"/>
        <color rgb="FF333333"/>
        <rFont val="微軟正黑體"/>
        <family val="2"/>
        <charset val="136"/>
      </rPr>
      <t>林洺漳</t>
    </r>
  </si>
  <si>
    <t>(04)2228-2125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</si>
  <si>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復興、南投區部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</si>
  <si>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涂國祥</t>
    </r>
  </si>
  <si>
    <r>
      <rPr>
        <sz val="12"/>
        <color rgb="FF333333"/>
        <rFont val="微軟正黑體"/>
        <family val="2"/>
        <charset val="136"/>
      </rPr>
      <t>業推部</t>
    </r>
  </si>
  <si>
    <r>
      <rPr>
        <sz val="12"/>
        <color rgb="FF333333"/>
        <rFont val="微軟正黑體"/>
        <family val="2"/>
        <charset val="136"/>
      </rPr>
      <t>薛太郎</t>
    </r>
  </si>
  <si>
    <t>(04)37076074#14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</si>
  <si>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惠國區部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</si>
  <si>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陳聖仁</t>
    </r>
  </si>
  <si>
    <t>(06)223-8413</t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</si>
  <si>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南市區部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</si>
  <si>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呂玫絨</t>
    </r>
  </si>
  <si>
    <t>(07)974-1985</t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</si>
  <si>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雄南區部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</si>
  <si>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蔡丞耿</t>
    </r>
  </si>
  <si>
    <r>
      <rPr>
        <sz val="12"/>
        <color rgb="FF333333"/>
        <rFont val="微軟正黑體"/>
        <family val="2"/>
        <charset val="136"/>
      </rPr>
      <t>業開部</t>
    </r>
  </si>
  <si>
    <r>
      <rPr>
        <sz val="12"/>
        <color rgb="FF333333"/>
        <rFont val="微軟正黑體"/>
        <family val="2"/>
        <charset val="136"/>
      </rPr>
      <t>莊世清</t>
    </r>
  </si>
  <si>
    <t>(04)2622-3535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</si>
  <si>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清水區部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</si>
  <si>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鄂雅玲</t>
    </r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</si>
  <si>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鳳山區部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</si>
  <si>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放款管理課</t>
    </r>
  </si>
  <si>
    <r>
      <rPr>
        <sz val="12"/>
        <color rgb="FF333333"/>
        <rFont val="微軟正黑體"/>
        <family val="2"/>
        <charset val="136"/>
      </rPr>
      <t>詹貯麟</t>
    </r>
  </si>
  <si>
    <r>
      <rPr>
        <sz val="12"/>
        <color rgb="FF333333"/>
        <rFont val="微軟正黑體"/>
        <family val="2"/>
        <charset val="136"/>
      </rPr>
      <t>放款管理課主管</t>
    </r>
  </si>
  <si>
    <r>
      <rPr>
        <sz val="12"/>
        <color rgb="FF333333"/>
        <rFont val="微軟正黑體"/>
        <family val="2"/>
        <charset val="136"/>
      </rPr>
      <t>程慧娟</t>
    </r>
  </si>
  <si>
    <r>
      <rPr>
        <sz val="12"/>
        <color rgb="FF333333"/>
        <rFont val="微軟正黑體"/>
        <family val="2"/>
        <charset val="136"/>
      </rPr>
      <t>授信覆審專案襄理</t>
    </r>
  </si>
  <si>
    <r>
      <rPr>
        <sz val="12"/>
        <color rgb="FF333333"/>
        <rFont val="微軟正黑體"/>
        <family val="2"/>
        <charset val="136"/>
      </rPr>
      <t>邱怡婷</t>
    </r>
  </si>
  <si>
    <r>
      <rPr>
        <sz val="12"/>
        <color rgb="FF333333"/>
        <rFont val="微軟正黑體"/>
        <family val="2"/>
        <charset val="136"/>
      </rPr>
      <t>放款法務專員</t>
    </r>
  </si>
  <si>
    <r>
      <rPr>
        <sz val="12"/>
        <color rgb="FF333333"/>
        <rFont val="微軟正黑體"/>
        <family val="2"/>
        <charset val="136"/>
      </rPr>
      <t>張舜雯</t>
    </r>
  </si>
  <si>
    <r>
      <rPr>
        <sz val="12"/>
        <color rgb="FF333333"/>
        <rFont val="微軟正黑體"/>
        <family val="2"/>
        <charset val="136"/>
      </rPr>
      <t>放款資產評估專案襄理</t>
    </r>
  </si>
  <si>
    <r>
      <rPr>
        <sz val="12"/>
        <color rgb="FF333333"/>
        <rFont val="微軟正黑體"/>
        <family val="2"/>
        <charset val="136"/>
      </rPr>
      <t>陳念生</t>
    </r>
  </si>
  <si>
    <t>(04)22298330</t>
  </si>
  <si>
    <r>
      <rPr>
        <sz val="12"/>
        <color rgb="FF333333"/>
        <rFont val="微軟正黑體"/>
        <family val="2"/>
        <charset val="136"/>
      </rPr>
      <t>陳義仁</t>
    </r>
  </si>
  <si>
    <t>(06)2228985</t>
  </si>
  <si>
    <r>
      <rPr>
        <sz val="12"/>
        <color rgb="FF333333"/>
        <rFont val="微軟正黑體"/>
        <family val="2"/>
        <charset val="136"/>
      </rPr>
      <t>駐：台南</t>
    </r>
  </si>
  <si>
    <r>
      <rPr>
        <sz val="12"/>
        <color rgb="FF333333"/>
        <rFont val="微軟正黑體"/>
        <family val="2"/>
        <charset val="136"/>
      </rPr>
      <t>放款審查課</t>
    </r>
  </si>
  <si>
    <r>
      <rPr>
        <sz val="12"/>
        <color rgb="FF333333"/>
        <rFont val="微軟正黑體"/>
        <family val="2"/>
        <charset val="136"/>
      </rPr>
      <t>呂家富</t>
    </r>
  </si>
  <si>
    <r>
      <rPr>
        <sz val="12"/>
        <color rgb="FF333333"/>
        <rFont val="微軟正黑體"/>
        <family val="2"/>
        <charset val="136"/>
      </rPr>
      <t>放款審查課主管</t>
    </r>
  </si>
  <si>
    <r>
      <rPr>
        <sz val="12"/>
        <color rgb="FF333333"/>
        <rFont val="微軟正黑體"/>
        <family val="2"/>
        <charset val="136"/>
      </rPr>
      <t>徐名弘</t>
    </r>
  </si>
  <si>
    <r>
      <rPr>
        <sz val="12"/>
        <color rgb="FF333333"/>
        <rFont val="微軟正黑體"/>
        <family val="2"/>
        <charset val="136"/>
      </rPr>
      <t>資深授信審核專員</t>
    </r>
  </si>
  <si>
    <r>
      <rPr>
        <sz val="12"/>
        <color rgb="FF333333"/>
        <rFont val="微軟正黑體"/>
        <family val="2"/>
        <charset val="136"/>
      </rPr>
      <t>李光輝</t>
    </r>
  </si>
  <si>
    <r>
      <rPr>
        <sz val="12"/>
        <color rgb="FF333333"/>
        <rFont val="微軟正黑體"/>
        <family val="2"/>
        <charset val="136"/>
      </rPr>
      <t>授信審核專案襄理</t>
    </r>
  </si>
  <si>
    <r>
      <rPr>
        <sz val="12"/>
        <color rgb="FF333333"/>
        <rFont val="微軟正黑體"/>
        <family val="2"/>
        <charset val="136"/>
      </rPr>
      <t>施美娟</t>
    </r>
  </si>
  <si>
    <r>
      <rPr>
        <sz val="12"/>
        <color rgb="FF333333"/>
        <rFont val="微軟正黑體"/>
        <family val="2"/>
        <charset val="136"/>
      </rPr>
      <t>李秋燕</t>
    </r>
  </si>
  <si>
    <r>
      <rPr>
        <sz val="12"/>
        <color rgb="FF333333"/>
        <rFont val="微軟正黑體"/>
        <family val="2"/>
        <charset val="136"/>
      </rPr>
      <t>授信審核專員</t>
    </r>
  </si>
  <si>
    <r>
      <rPr>
        <sz val="12"/>
        <color rgb="FF333333"/>
        <rFont val="微軟正黑體"/>
        <family val="2"/>
        <charset val="136"/>
      </rPr>
      <t>劉在明</t>
    </r>
  </si>
  <si>
    <r>
      <rPr>
        <sz val="12"/>
        <color rgb="FF333333"/>
        <rFont val="微軟正黑體"/>
        <family val="2"/>
        <charset val="136"/>
      </rPr>
      <t>黎萬柱</t>
    </r>
  </si>
  <si>
    <r>
      <rPr>
        <sz val="12"/>
        <color rgb="FF333333"/>
        <rFont val="微軟正黑體"/>
        <family val="2"/>
        <charset val="136"/>
      </rPr>
      <t>資深審核專員</t>
    </r>
  </si>
  <si>
    <r>
      <rPr>
        <sz val="12"/>
        <color rgb="FF333333"/>
        <rFont val="微軟正黑體"/>
        <family val="2"/>
        <charset val="136"/>
      </rPr>
      <t>鄭峰彰</t>
    </r>
  </si>
  <si>
    <r>
      <rPr>
        <sz val="12"/>
        <color rgb="FF333333"/>
        <rFont val="微軟正黑體"/>
        <family val="2"/>
        <charset val="136"/>
      </rPr>
      <t>徵信專員</t>
    </r>
  </si>
  <si>
    <r>
      <rPr>
        <sz val="12"/>
        <color rgb="FF333333"/>
        <rFont val="微軟正黑體"/>
        <family val="2"/>
        <charset val="136"/>
      </rPr>
      <t>林昱英</t>
    </r>
  </si>
  <si>
    <r>
      <rPr>
        <sz val="12"/>
        <color rgb="FF333333"/>
        <rFont val="微軟正黑體"/>
        <family val="2"/>
        <charset val="136"/>
      </rPr>
      <t>鑑價專員</t>
    </r>
  </si>
  <si>
    <r>
      <rPr>
        <sz val="12"/>
        <color rgb="FF333333"/>
        <rFont val="微軟正黑體"/>
        <family val="2"/>
        <charset val="136"/>
      </rPr>
      <t>王薏涵</t>
    </r>
  </si>
  <si>
    <r>
      <rPr>
        <sz val="12"/>
        <color rgb="FF333333"/>
        <rFont val="微軟正黑體"/>
        <family val="2"/>
        <charset val="136"/>
      </rPr>
      <t>侯守華</t>
    </r>
  </si>
  <si>
    <r>
      <rPr>
        <sz val="12"/>
        <color rgb="FF333333"/>
        <rFont val="微軟正黑體"/>
        <family val="2"/>
        <charset val="136"/>
      </rPr>
      <t>資深鑑價專員</t>
    </r>
  </si>
  <si>
    <r>
      <rPr>
        <sz val="12"/>
        <color rgb="FF333333"/>
        <rFont val="微軟正黑體"/>
        <family val="2"/>
        <charset val="136"/>
      </rPr>
      <t>鄧雪美</t>
    </r>
  </si>
  <si>
    <r>
      <rPr>
        <sz val="12"/>
        <color rgb="FF333333"/>
        <rFont val="微軟正黑體"/>
        <family val="2"/>
        <charset val="136"/>
      </rPr>
      <t>資深徵信專員</t>
    </r>
  </si>
  <si>
    <r>
      <rPr>
        <sz val="12"/>
        <color rgb="FF333333"/>
        <rFont val="微軟正黑體"/>
        <family val="2"/>
        <charset val="136"/>
      </rPr>
      <t>羅元隆</t>
    </r>
  </si>
  <si>
    <t>(03)496-6016</t>
  </si>
  <si>
    <r>
      <rPr>
        <sz val="12"/>
        <color rgb="FF333333"/>
        <rFont val="微軟正黑體"/>
        <family val="2"/>
        <charset val="136"/>
      </rPr>
      <t>駐：中壢</t>
    </r>
  </si>
  <si>
    <r>
      <rPr>
        <sz val="12"/>
        <color rgb="FF333333"/>
        <rFont val="微軟正黑體"/>
        <family val="2"/>
        <charset val="136"/>
      </rPr>
      <t>黃財政</t>
    </r>
  </si>
  <si>
    <r>
      <rPr>
        <sz val="12"/>
        <color rgb="FF333333"/>
        <rFont val="微軟正黑體"/>
        <family val="2"/>
        <charset val="136"/>
      </rPr>
      <t>審核專員</t>
    </r>
  </si>
  <si>
    <t>(07)2387181</t>
  </si>
  <si>
    <r>
      <rPr>
        <sz val="12"/>
        <color rgb="FF333333"/>
        <rFont val="微軟正黑體"/>
        <family val="2"/>
        <charset val="136"/>
      </rPr>
      <t>蔡忠志</t>
    </r>
  </si>
  <si>
    <t>(04)22290301</t>
  </si>
  <si>
    <r>
      <rPr>
        <sz val="12"/>
        <color rgb="FF333333"/>
        <rFont val="微軟正黑體"/>
        <family val="2"/>
        <charset val="136"/>
      </rPr>
      <t>邱應忠</t>
    </r>
  </si>
  <si>
    <r>
      <rPr>
        <sz val="12"/>
        <color rgb="FF333333"/>
        <rFont val="微軟正黑體"/>
        <family val="2"/>
        <charset val="136"/>
      </rPr>
      <t>黃連青</t>
    </r>
  </si>
  <si>
    <t>(05)5326531</t>
  </si>
  <si>
    <r>
      <rPr>
        <sz val="12"/>
        <color rgb="FF333333"/>
        <rFont val="微軟正黑體"/>
        <family val="2"/>
        <charset val="136"/>
      </rPr>
      <t>駐：雲林</t>
    </r>
  </si>
  <si>
    <r>
      <rPr>
        <sz val="12"/>
        <color rgb="FF333333"/>
        <rFont val="微軟正黑體"/>
        <family val="2"/>
        <charset val="136"/>
      </rPr>
      <t>李紹綺</t>
    </r>
  </si>
  <si>
    <r>
      <rPr>
        <sz val="12"/>
        <color rgb="FF333333"/>
        <rFont val="微軟正黑體"/>
        <family val="2"/>
        <charset val="136"/>
      </rPr>
      <t>張文旭</t>
    </r>
  </si>
  <si>
    <r>
      <rPr>
        <sz val="12"/>
        <color rgb="FF333333"/>
        <rFont val="微軟正黑體"/>
        <family val="2"/>
        <charset val="136"/>
      </rPr>
      <t>蘇承鴻</t>
    </r>
  </si>
  <si>
    <r>
      <rPr>
        <sz val="12"/>
        <color rgb="FF333333"/>
        <rFont val="微軟正黑體"/>
        <family val="2"/>
        <charset val="136"/>
      </rPr>
      <t>蔡惠足</t>
    </r>
  </si>
  <si>
    <t>(06)2238413</t>
  </si>
  <si>
    <t>企金</t>
    <phoneticPr fontId="6" type="noConversion"/>
  </si>
  <si>
    <t>業務大類</t>
  </si>
  <si>
    <t>展示</t>
  </si>
  <si>
    <r>
      <t>URS</t>
    </r>
    <r>
      <rPr>
        <b/>
        <sz val="11"/>
        <color theme="1"/>
        <rFont val="微軟正黑體"/>
        <family val="2"/>
        <charset val="136"/>
      </rPr>
      <t>審查會議</t>
    </r>
    <phoneticPr fontId="6" type="noConversion"/>
  </si>
  <si>
    <r>
      <rPr>
        <b/>
        <sz val="11"/>
        <color theme="1"/>
        <rFont val="微軟正黑體"/>
        <family val="2"/>
        <charset val="136"/>
      </rPr>
      <t>加總</t>
    </r>
    <phoneticPr fontId="6" type="noConversion"/>
  </si>
  <si>
    <r>
      <rPr>
        <b/>
        <sz val="11"/>
        <color theme="1"/>
        <rFont val="微軟正黑體"/>
        <family val="2"/>
        <charset val="136"/>
      </rPr>
      <t>預計</t>
    </r>
    <phoneticPr fontId="6" type="noConversion"/>
  </si>
  <si>
    <r>
      <rPr>
        <b/>
        <sz val="11"/>
        <color theme="1"/>
        <rFont val="微軟正黑體"/>
        <family val="2"/>
        <charset val="136"/>
      </rPr>
      <t>進度</t>
    </r>
    <phoneticPr fontId="6" type="noConversion"/>
  </si>
  <si>
    <r>
      <rPr>
        <b/>
        <sz val="11"/>
        <color theme="1"/>
        <rFont val="微軟正黑體"/>
        <family val="2"/>
        <charset val="136"/>
      </rPr>
      <t>實際</t>
    </r>
    <phoneticPr fontId="6" type="noConversion"/>
  </si>
  <si>
    <r>
      <rPr>
        <b/>
        <sz val="11"/>
        <color theme="1"/>
        <rFont val="微軟正黑體"/>
        <family val="2"/>
        <charset val="136"/>
      </rPr>
      <t>完成比</t>
    </r>
    <phoneticPr fontId="6" type="noConversion"/>
  </si>
  <si>
    <t>L6754</t>
    <phoneticPr fontId="6" type="noConversion"/>
  </si>
  <si>
    <t>增加新增"計件代碼"流程說明</t>
    <phoneticPr fontId="6" type="noConversion"/>
  </si>
  <si>
    <t>允許[新增]當工作月資料或[修改]已生效資料，需主管放行,系統於夜間批次需自動計算當工作月資料</t>
    <phoneticPr fontId="6" type="noConversion"/>
  </si>
  <si>
    <t>L6757</t>
    <phoneticPr fontId="6" type="noConversion"/>
  </si>
  <si>
    <t>允許複製[新增]當工作月資料，需主管放行,系統於夜間批次需自動計算當工作月資料</t>
    <phoneticPr fontId="6" type="noConversion"/>
  </si>
  <si>
    <t>L5500</t>
    <phoneticPr fontId="6" type="noConversion"/>
  </si>
  <si>
    <t>L3100</t>
    <phoneticPr fontId="6" type="noConversion"/>
  </si>
  <si>
    <t xml:space="preserve"> [計件代碼]改成可輸入欄位</t>
    <phoneticPr fontId="6" type="noConversion"/>
  </si>
  <si>
    <t>L5951</t>
    <phoneticPr fontId="6" type="noConversion"/>
  </si>
  <si>
    <t>增加[介紹人]、[戶號]查詢條件,為非必要輸入條件</t>
    <phoneticPr fontId="6" type="noConversion"/>
  </si>
  <si>
    <t>L5952</t>
    <phoneticPr fontId="6" type="noConversion"/>
  </si>
  <si>
    <t>增加[房貸專員]、[戶號]查詢條件,為非必要輸入條件</t>
    <phoneticPr fontId="6" type="noConversion"/>
  </si>
  <si>
    <t>LD006</t>
  </si>
  <si>
    <t>三階放款明細統計</t>
    <phoneticPr fontId="6" type="noConversion"/>
  </si>
  <si>
    <t>輸入條件改為[工作月],預設當日曆日工作月</t>
    <phoneticPr fontId="6" type="noConversion"/>
  </si>
  <si>
    <t>LD007</t>
    <phoneticPr fontId="6" type="noConversion"/>
  </si>
  <si>
    <t>放款專員明細統計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</si>
  <si>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</si>
  <si>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</si>
  <si>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</si>
  <si>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</si>
  <si>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項目</t>
    <phoneticPr fontId="6" type="noConversion"/>
  </si>
  <si>
    <t>議題</t>
    <phoneticPr fontId="6" type="noConversion"/>
  </si>
  <si>
    <t>說明</t>
    <phoneticPr fontId="6" type="noConversion"/>
  </si>
  <si>
    <t>資料轉換</t>
    <phoneticPr fontId="6" type="noConversion"/>
  </si>
  <si>
    <t>主管授權理申報表</t>
    <phoneticPr fontId="6" type="noConversion"/>
  </si>
  <si>
    <t>格式討論</t>
    <phoneticPr fontId="6" type="noConversion"/>
  </si>
  <si>
    <t>L1001</t>
    <phoneticPr fontId="6" type="noConversion"/>
  </si>
  <si>
    <t>L1101</t>
    <phoneticPr fontId="6" type="noConversion"/>
  </si>
  <si>
    <t>[通訊-郵遞區號]移至[通訊-地址]後面輸入,並控制如下:
(1).[通訊-郵遞區號]前三碼由系統依據[通訊所在縣市]及[通訊所在區鄉鎮]自動判斷帶出值,不可修改
(2).[通訊-郵遞區號]後三碼,由人工自行輸入空白或數字</t>
    <phoneticPr fontId="6" type="noConversion"/>
  </si>
  <si>
    <t>[戶籍-郵遞區號]移至[戶籍-地址]後面輸入,並控制如下:
(1).[戶籍-郵遞區號]前三碼由系統依據[戶籍所在縣市]及[戶籍所在區鄉鎮]自動判斷帶出值,不可修改
(2).[戶籍-郵遞區號]後三碼,由人工自行輸入空白或數字</t>
    <phoneticPr fontId="6" type="noConversion"/>
  </si>
  <si>
    <t>[國籍]欄位處理如下:
(1).預設為"TW",不可修改
(2).轉換時"自然人"資料不為"TW"時,亦改值為"TW",有異動"自然人"資料,需並陳述於"轉換資調值異動報表"[廠商註]列入資料轉換共同處理事項</t>
    <phoneticPr fontId="6" type="noConversion"/>
  </si>
  <si>
    <t>[員工代號]移至[客戶別]後面輸入,並控制如下:
(1).當[客戶別]值為"01"(員工)時,必須輸入[員工代號],並檢查[員工檔CdEmp]資料必須存在,且為在職員工
(2).其他[客戶別]值,隱藏欄位</t>
    <phoneticPr fontId="6" type="noConversion"/>
  </si>
  <si>
    <t>修正[戶籍-地址]及[通訊-地址]無法正確顯示"輸入提示"問題,
[廠商註]因展示過程,有放大瀏覽器顯示比例造成,
會適度調整放大訊息顯示區因應</t>
    <phoneticPr fontId="6" type="noConversion"/>
  </si>
  <si>
    <t>增加[電子信箱]基本格式檢查</t>
    <phoneticPr fontId="6" type="noConversion"/>
  </si>
  <si>
    <t>[教育程度代號]改為必須輸入</t>
    <phoneticPr fontId="6" type="noConversion"/>
  </si>
  <si>
    <t>[自有住宅有無]改為必須輸入</t>
    <phoneticPr fontId="6" type="noConversion"/>
  </si>
  <si>
    <t>[是否為授信限制對象]、[是否為利害關係人] 、[是否為準利害關係人]
於目前顯示狀態後,增加"資料日期"資訊</t>
    <phoneticPr fontId="6" type="noConversion"/>
  </si>
  <si>
    <t>增加[是否為金控類似準利害關係人]欄位[註]
由吳承憲提供顯示邏輯</t>
    <phoneticPr fontId="6" type="noConversion"/>
  </si>
  <si>
    <t>增加[客戶交互運用維護]欄位(同【L1109交互運用輸入】交易機制)[註]吳承憲提供eLoan輸入控制供設計參考</t>
    <phoneticPr fontId="6" type="noConversion"/>
  </si>
  <si>
    <t>新增資料成功處,自動連結【L1105顧客聯絡電話維護】,
並控制必須輸入一組聯絡電話</t>
    <phoneticPr fontId="6" type="noConversion"/>
  </si>
  <si>
    <t>L1103</t>
    <phoneticPr fontId="6" type="noConversion"/>
  </si>
  <si>
    <t>[戶籍-地址]輸入參考L1101設計並列輸入</t>
  </si>
  <si>
    <t>[通訊-地址]輸入參考L1101設計並列輸入</t>
    <phoneticPr fontId="6" type="noConversion"/>
  </si>
  <si>
    <t>增加[同戶籍地圵]按鈕,處理參考L1101交易</t>
    <phoneticPr fontId="6" type="noConversion"/>
  </si>
  <si>
    <t>10. 刪除[是否為授信限制對象]、[是否為利害關係人] 、
[是否為準利害關係人]欄位</t>
    <phoneticPr fontId="6" type="noConversion"/>
  </si>
  <si>
    <t>L1105</t>
    <phoneticPr fontId="6" type="noConversion"/>
  </si>
  <si>
    <t>新增聯絡電話時,[啟用]預設值為Y</t>
    <phoneticPr fontId="6" type="noConversion"/>
  </si>
  <si>
    <t>待辦事項</t>
    <phoneticPr fontId="6" type="noConversion"/>
  </si>
  <si>
    <t>負責人</t>
    <phoneticPr fontId="6" type="noConversion"/>
  </si>
  <si>
    <t>執行狀況</t>
    <phoneticPr fontId="6" type="noConversion"/>
  </si>
  <si>
    <t>預計完工日</t>
    <phoneticPr fontId="6" type="noConversion"/>
  </si>
  <si>
    <t>提供下載"上傳資料最新範本"機制規劃說明</t>
    <phoneticPr fontId="6" type="noConversion"/>
  </si>
  <si>
    <t>L6083房貸專員所屬業務部室查詢:AS400使用確認</t>
    <phoneticPr fontId="6" type="noConversion"/>
  </si>
  <si>
    <t>葛展宇經理</t>
    <phoneticPr fontId="6" type="noConversion"/>
  </si>
  <si>
    <t>L6753房貸專員所屬業務部室維護:AS400使用確認</t>
    <phoneticPr fontId="6" type="noConversion"/>
  </si>
  <si>
    <t>查詢輸出表格，標題二層式顯示(廠商註:因涉及匯出EXCEL功能,待技術評估後,提方案說明)</t>
    <phoneticPr fontId="6" type="noConversion"/>
  </si>
  <si>
    <t>依據「放款部業績件數及金額核算標準表-1090327修訂.xls」提供建檔說明範例</t>
    <phoneticPr fontId="6" type="noConversion"/>
  </si>
  <si>
    <t>L6754 業績件數及金額核算標準設定交易, 數字欄位輸入小數位數標準</t>
    <phoneticPr fontId="6" type="noConversion"/>
  </si>
  <si>
    <t>L5500 工作日業績結算,人工啟動時,如何再同步資料上傳內網系統</t>
    <phoneticPr fontId="6" type="noConversion"/>
  </si>
  <si>
    <t>[L5951 房貸介紹人業績明細查詢]和[L5051房貸介紹人業績處理清單]交易整併,廠商另提設計</t>
    <phoneticPr fontId="6" type="noConversion"/>
  </si>
  <si>
    <t>[L5952 房貸專員業績明細查詢]與[L5052 房貸專員業績處理清單]交易整併,廠商另提設計</t>
    <phoneticPr fontId="6" type="noConversion"/>
  </si>
  <si>
    <t>[企金別]值為"2"(企金自然人)時,是否控制不可為"060000"(個人),待與陳俞辛確認</t>
    <phoneticPr fontId="6" type="noConversion"/>
  </si>
  <si>
    <t>L1101增加[是否為金控類似準利害關係人]欄位,提供顯示邏輯</t>
    <phoneticPr fontId="6" type="noConversion"/>
  </si>
  <si>
    <t>吳承憲</t>
    <phoneticPr fontId="6" type="noConversion"/>
  </si>
  <si>
    <t>L1101增加[客戶交互運用維護]欄位(同【L1109交互運用輸入】交易機制),提供eLoan輸入控制供設計參考</t>
    <phoneticPr fontId="6" type="noConversion"/>
  </si>
  <si>
    <t>L1105增加聯絡電話[異動原因]代碼</t>
    <phoneticPr fontId="6" type="noConversion"/>
  </si>
  <si>
    <t>增加"按鈕標題",其他類似查詢交易,比照辦理,[廠商註]L1001已調整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</si>
  <si>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</si>
  <si>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</si>
  <si>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</si>
  <si>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</si>
  <si>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高</t>
    <phoneticPr fontId="6" type="noConversion"/>
  </si>
  <si>
    <t xml:space="preserve"> </t>
    <phoneticPr fontId="6" type="noConversion"/>
  </si>
  <si>
    <t xml:space="preserve"> </t>
    <phoneticPr fontId="6" type="noConversion"/>
  </si>
  <si>
    <t>中</t>
    <phoneticPr fontId="6" type="noConversion"/>
  </si>
  <si>
    <t>L2015</t>
    <phoneticPr fontId="6" type="noConversion"/>
  </si>
  <si>
    <t>提供「客戶申請合約」最新範本</t>
    <phoneticPr fontId="6" type="noConversion"/>
  </si>
  <si>
    <t>依據「客戶申請合約」最新範本,說明新客戶建檔相關規劃</t>
    <phoneticPr fontId="6" type="noConversion"/>
  </si>
  <si>
    <t>調整查詢條件[員工姓名]為模糊比對</t>
    <phoneticPr fontId="6" type="noConversion"/>
  </si>
  <si>
    <t>增加輸出欄位[資料日期]</t>
    <phoneticPr fontId="6" type="noConversion"/>
  </si>
  <si>
    <t>L1908</t>
    <phoneticPr fontId="6" type="noConversion"/>
  </si>
  <si>
    <t>提供[戶號-額度]全部"書面通知書"複製功能</t>
    <phoneticPr fontId="6" type="noConversion"/>
  </si>
  <si>
    <t>增加輸出欄位[異動者]、[異動日期]</t>
    <phoneticPr fontId="6" type="noConversion"/>
  </si>
  <si>
    <t>L1108</t>
    <phoneticPr fontId="6" type="noConversion"/>
  </si>
  <si>
    <t>實際完工日</t>
    <phoneticPr fontId="6" type="noConversion"/>
  </si>
  <si>
    <t>陳政皓經理</t>
    <phoneticPr fontId="6" type="noConversion"/>
  </si>
  <si>
    <t>seq</t>
  </si>
  <si>
    <t>(空白)</t>
  </si>
  <si>
    <t>會議日期</t>
  </si>
  <si>
    <t>加總</t>
    <phoneticPr fontId="6" type="noConversion"/>
  </si>
  <si>
    <t>完成比</t>
    <phoneticPr fontId="6" type="noConversion"/>
  </si>
  <si>
    <t>追蹤議題預計完工/實際完工</t>
  </si>
  <si>
    <t>L190A</t>
  </si>
  <si>
    <t>L2017</t>
  </si>
  <si>
    <t>L5021</t>
  </si>
  <si>
    <t>L5022</t>
  </si>
  <si>
    <t>L5023</t>
  </si>
  <si>
    <t>L6082</t>
  </si>
  <si>
    <t>L6501</t>
  </si>
  <si>
    <t>L6751</t>
  </si>
  <si>
    <t>L6752</t>
  </si>
  <si>
    <t>L6754</t>
  </si>
  <si>
    <t>L6757</t>
  </si>
  <si>
    <t>L6787</t>
  </si>
  <si>
    <t>LD007</t>
  </si>
  <si>
    <t>計數 - 會議日期</t>
  </si>
  <si>
    <t>討論日期/提列討論</t>
  </si>
  <si>
    <t>L2020</t>
    <phoneticPr fontId="6" type="noConversion"/>
  </si>
  <si>
    <t>L2250</t>
    <phoneticPr fontId="6" type="noConversion"/>
  </si>
  <si>
    <t>L2038</t>
    <phoneticPr fontId="6" type="noConversion"/>
  </si>
  <si>
    <t>L2911</t>
    <phoneticPr fontId="6" type="noConversion"/>
  </si>
  <si>
    <t>L2041</t>
    <phoneticPr fontId="6" type="noConversion"/>
  </si>
  <si>
    <t>L2415</t>
    <phoneticPr fontId="6" type="noConversion"/>
  </si>
  <si>
    <t>L2042</t>
    <phoneticPr fontId="6" type="noConversion"/>
  </si>
  <si>
    <t>L2416</t>
    <phoneticPr fontId="6" type="noConversion"/>
  </si>
  <si>
    <t>L2915</t>
    <phoneticPr fontId="6" type="noConversion"/>
  </si>
  <si>
    <t>L2916</t>
    <phoneticPr fontId="6" type="noConversion"/>
  </si>
  <si>
    <t>L2919</t>
    <phoneticPr fontId="6" type="noConversion"/>
  </si>
  <si>
    <t>擔保品他項權利查詢</t>
    <phoneticPr fontId="6" type="noConversion"/>
  </si>
  <si>
    <t>L2417</t>
    <phoneticPr fontId="6" type="noConversion"/>
  </si>
  <si>
    <t>L2049</t>
    <phoneticPr fontId="6" type="noConversion"/>
  </si>
  <si>
    <t>L2039</t>
    <phoneticPr fontId="6" type="noConversion"/>
  </si>
  <si>
    <t>L2480</t>
    <phoneticPr fontId="6" type="noConversion"/>
  </si>
  <si>
    <t>L2412</t>
    <phoneticPr fontId="6" type="noConversion"/>
  </si>
  <si>
    <t>L2912</t>
    <phoneticPr fontId="6" type="noConversion"/>
  </si>
  <si>
    <t>L2047</t>
    <phoneticPr fontId="6" type="noConversion"/>
  </si>
  <si>
    <t>L2413</t>
    <phoneticPr fontId="6" type="noConversion"/>
  </si>
  <si>
    <t>L2913</t>
    <phoneticPr fontId="6" type="noConversion"/>
  </si>
  <si>
    <t>L2414</t>
    <phoneticPr fontId="6" type="noConversion"/>
  </si>
  <si>
    <t>L2914</t>
    <phoneticPr fontId="6" type="noConversion"/>
  </si>
  <si>
    <r>
      <t>預計</t>
    </r>
    <r>
      <rPr>
        <sz val="11"/>
        <color theme="1"/>
        <rFont val="Candara"/>
        <family val="2"/>
      </rPr>
      <t/>
    </r>
    <phoneticPr fontId="6" type="noConversion"/>
  </si>
  <si>
    <r>
      <t>實際</t>
    </r>
    <r>
      <rPr>
        <sz val="11"/>
        <color theme="1"/>
        <rFont val="Candara"/>
        <family val="2"/>
      </rPr>
      <t/>
    </r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</si>
  <si>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</si>
  <si>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</si>
  <si>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</si>
  <si>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</si>
  <si>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新增時[客戶額度]改為必須輸入欄位,在判斷客戶"書面通知書"是否列印時,也必須以[戶號-額度]申請為依據</t>
    <phoneticPr fontId="6" type="noConversion"/>
  </si>
  <si>
    <t>中</t>
    <phoneticPr fontId="6" type="noConversion"/>
  </si>
  <si>
    <t>[英文名稱]移至[姓名]後輸入,長度由20位放大為50位</t>
    <phoneticPr fontId="6" type="noConversion"/>
  </si>
  <si>
    <t>[客戶別]預設值為"00.一般",可修改</t>
    <phoneticPr fontId="6" type="noConversion"/>
  </si>
  <si>
    <t>覆測日</t>
    <phoneticPr fontId="6" type="noConversion"/>
  </si>
  <si>
    <t>L1102</t>
    <phoneticPr fontId="6" type="noConversion"/>
  </si>
  <si>
    <t>[行業別]不可輸入"060000"(個人)</t>
    <phoneticPr fontId="6" type="noConversion"/>
  </si>
  <si>
    <t xml:space="preserve"> [國籍]改標題為[公司註冊地],預設值"TW",可修改,不可空白</t>
    <phoneticPr fontId="6" type="noConversion"/>
  </si>
  <si>
    <t>[負責人身分證字號]當[公司註冊地]為"TW"時,必須輸入</t>
    <phoneticPr fontId="6" type="noConversion"/>
  </si>
  <si>
    <t>[負責人姓名]改為必須輸入</t>
    <phoneticPr fontId="6" type="noConversion"/>
  </si>
  <si>
    <t xml:space="preserve">[通訊-郵遞區號]移至[通訊-地址]後面輸入,並控制如下:
(1).[通訊-郵遞區號]前三碼由系統依據[通訊所在縣市]及[通訊所在區鄉鎮]自動判斷帶出值,不可修改
(2).[通訊-郵遞區號]後三碼,由人工自行輸入空白或數字
</t>
    <phoneticPr fontId="6" type="noConversion"/>
  </si>
  <si>
    <t>增加[客戶交互運用維護]欄位(同【L1109交互運用輸入】交易機制)參考eLoan設計輸入控制</t>
    <phoneticPr fontId="6" type="noConversion"/>
  </si>
  <si>
    <t>增加[是否為金控類似準利害關係人]欄位</t>
    <phoneticPr fontId="6" type="noConversion"/>
  </si>
  <si>
    <t>新增資料成功處,自動連結【L1105顧客聯絡電話維護】,並控制必須輸入一組聯絡電話</t>
    <phoneticPr fontId="6" type="noConversion"/>
  </si>
  <si>
    <t>L1104</t>
    <phoneticPr fontId="6" type="noConversion"/>
  </si>
  <si>
    <t>[戶籍-地址]輸入參考L1102設計並列輸入</t>
    <phoneticPr fontId="6" type="noConversion"/>
  </si>
  <si>
    <t>[通訊-地址]輸入參考L1102設計並列輸入</t>
    <phoneticPr fontId="6" type="noConversion"/>
  </si>
  <si>
    <t>增加[同戶籍地圵]按鈕,處理參考L1102交易</t>
    <phoneticPr fontId="6" type="noConversion"/>
  </si>
  <si>
    <t>刪除[是否為授信限制對象]、[是否為利害關係人] 、[是否為準利害關係人]欄位</t>
    <phoneticPr fontId="6" type="noConversion"/>
  </si>
  <si>
    <t>L1106</t>
    <phoneticPr fontId="6" type="noConversion"/>
  </si>
  <si>
    <t>包含"企金"及"企金自然人"放款明細資料</t>
    <phoneticPr fontId="6" type="noConversion"/>
  </si>
  <si>
    <t>為年度報表(由每年度啟始工作月之啟始日,開始出表)</t>
    <phoneticPr fontId="6" type="noConversion"/>
  </si>
  <si>
    <t>每筆明細只需顯示[戶號]-[額度]</t>
    <phoneticPr fontId="6" type="noConversion"/>
  </si>
  <si>
    <t>[放款日期]放[首撥日期]</t>
    <phoneticPr fontId="6" type="noConversion"/>
  </si>
  <si>
    <t>L6301</t>
    <phoneticPr fontId="6" type="noConversion"/>
  </si>
  <si>
    <t>異動需主管放行</t>
    <phoneticPr fontId="6" type="noConversion"/>
  </si>
  <si>
    <t>L2101</t>
    <phoneticPr fontId="6" type="noConversion"/>
  </si>
  <si>
    <t>[是否為協議商品]預設值"N"</t>
    <phoneticPr fontId="6" type="noConversion"/>
  </si>
  <si>
    <t>隱藏[加碼是否依合約]標題,將值顯示於[商品加碼利率]後,顯示Y/N</t>
    <phoneticPr fontId="6" type="noConversion"/>
  </si>
  <si>
    <t>已生效,但額度尚未有使用該商品,可以修改[生效日]</t>
    <phoneticPr fontId="6" type="noConversion"/>
  </si>
  <si>
    <t>增加[手續費],參考[帳管費]設計</t>
    <phoneticPr fontId="6" type="noConversion"/>
  </si>
  <si>
    <t>增加[清償說明]輸入欄位,供「L2153 核准額度登錄」顯示</t>
    <phoneticPr fontId="6" type="noConversion"/>
  </si>
  <si>
    <t>L2010</t>
    <phoneticPr fontId="6" type="noConversion"/>
  </si>
  <si>
    <t>增加[團體戶統編]查詢條件及輸出欄位</t>
    <phoneticPr fontId="6" type="noConversion"/>
  </si>
  <si>
    <t>[准駁查詢]連結交易「L2151 駁回額度登錄」交易標題改為「L2151額度登錄准駁查詢」</t>
    <phoneticPr fontId="6" type="noConversion"/>
  </si>
  <si>
    <t>L2111</t>
    <phoneticPr fontId="6" type="noConversion"/>
  </si>
  <si>
    <t>[授信人員]改未必填</t>
    <phoneticPr fontId="6" type="noConversion"/>
  </si>
  <si>
    <t>增加"核決層級"輸入欄位[註1]吳承憲提供ELOAN作法[註2]廠商轉換資料時放空白處理</t>
    <phoneticPr fontId="6" type="noConversion"/>
  </si>
  <si>
    <t>新增時參考[核決層級]控制是否需輸入[核決主管],[註]已知董事會不需輸入</t>
    <phoneticPr fontId="6" type="noConversion"/>
  </si>
  <si>
    <t>舊案資料欄位無異動時,可不依新系統邏輯檢查</t>
    <phoneticPr fontId="6" type="noConversion"/>
  </si>
  <si>
    <t>[授信人員]、[介紹人]、[放款專員]、[核決主管]欄位可不輸入，經辦可再至L2111補鍵資料</t>
    <phoneticPr fontId="6" type="noConversion"/>
  </si>
  <si>
    <t>申請[統一編號]及[團體戶統編],[客戶別]不需為"06.團體戶"</t>
    <phoneticPr fontId="6" type="noConversion"/>
  </si>
  <si>
    <t>額度檔記錄之[客戶別]為(06.團體戶)</t>
    <phoneticPr fontId="6" type="noConversion"/>
  </si>
  <si>
    <t>[金額,日期]移至[階梯式利率]前,便於判斷可輸入期別</t>
    <phoneticPr fontId="6" type="noConversion"/>
  </si>
  <si>
    <t>[客戶別]要預設[客戶檔CustMain]的[客戶別]值,如果是團體戶申請,要預設"06.團體戶"</t>
    <phoneticPr fontId="6" type="noConversion"/>
  </si>
  <si>
    <t>增加[手續費],參考[帳管費]設定及費用收取處理</t>
    <phoneticPr fontId="6" type="noConversion"/>
  </si>
  <si>
    <t>[是否限制清償]改為可修改,文字改帶[L2101商品參數維護]設定清償說明</t>
    <phoneticPr fontId="6" type="noConversion"/>
  </si>
  <si>
    <t>[徵審系統案號]標題改成[案件編號]</t>
    <phoneticPr fontId="6" type="noConversion"/>
  </si>
  <si>
    <t>依[案件隸屬單位]:企金時顯示[企金人員],餘為[房貸專員]</t>
    <phoneticPr fontId="6" type="noConversion"/>
  </si>
  <si>
    <t>同[戶號]+[案件編號]時,預設同案件編號的額度資料值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</si>
  <si>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</si>
  <si>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</si>
  <si>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</si>
  <si>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</si>
  <si>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</si>
  <si>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</si>
  <si>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</si>
  <si>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</si>
  <si>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</si>
  <si>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低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</si>
  <si>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</si>
  <si>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</si>
  <si>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</si>
  <si>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</si>
  <si>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</si>
  <si>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</si>
  <si>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</si>
  <si>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NO</t>
    <phoneticPr fontId="6" type="noConversion"/>
  </si>
  <si>
    <t>後續討論會議</t>
    <phoneticPr fontId="6" type="noConversion"/>
  </si>
  <si>
    <t>業績討論</t>
    <phoneticPr fontId="6" type="noConversion"/>
  </si>
  <si>
    <t>於撥款後,於L2154 額度資料維護,修改業績介紹人,房貸專員,協辦人員</t>
    <phoneticPr fontId="6" type="noConversion"/>
  </si>
  <si>
    <t>涂宇欣</t>
    <phoneticPr fontId="6" type="noConversion"/>
  </si>
  <si>
    <t>李珮琪</t>
    <phoneticPr fontId="6" type="noConversion"/>
  </si>
  <si>
    <t>涂宇欣</t>
    <phoneticPr fontId="6" type="noConversion"/>
  </si>
  <si>
    <t>User2</t>
  </si>
  <si>
    <t>User</t>
  </si>
  <si>
    <t>徐名弘</t>
  </si>
  <si>
    <t>李秋燕</t>
  </si>
  <si>
    <t>企金</t>
  </si>
  <si>
    <t>skcx9340@skl.com.tw</t>
  </si>
  <si>
    <t>skeq9875@skl.com.tw</t>
  </si>
  <si>
    <t>skfb9368@skl.com.tw</t>
  </si>
  <si>
    <t>skem8461@skl.com.tw</t>
  </si>
  <si>
    <t>skba3883@skl.com.tw</t>
  </si>
  <si>
    <t>skat2658@skl.com.tw</t>
  </si>
  <si>
    <t>skct5927@skl.com.tw</t>
  </si>
  <si>
    <t>chchen@skl.com.tw</t>
  </si>
  <si>
    <t>bettychang@skl.com.tw</t>
  </si>
  <si>
    <t>snoopy@skl.com.tw</t>
  </si>
  <si>
    <t>skey5613@skl.com.tw</t>
  </si>
  <si>
    <t>skes8696@skl.com.tw</t>
  </si>
  <si>
    <t>skcq3559@skl.com.tw</t>
  </si>
  <si>
    <t>jeffjan@skl.com.tw</t>
  </si>
  <si>
    <t>skcb7541@skl.com.tw</t>
  </si>
  <si>
    <t>anniechang@skl.com.tw</t>
  </si>
  <si>
    <t>jeffleu@skl.com.tw</t>
  </si>
  <si>
    <t>skcs8468@skl.com.tw</t>
  </si>
  <si>
    <t>alenshih@skl.com.tw</t>
  </si>
  <si>
    <t>gracelee@skl.com.tw</t>
    <phoneticPr fontId="6" type="noConversion"/>
  </si>
  <si>
    <t>提供各[未齊件代碼]的[齊件日期計算日]的工作日數，供廠商建檔參考</t>
    <phoneticPr fontId="6" type="noConversion"/>
  </si>
  <si>
    <t>增加"統一編號"查詢條件</t>
    <phoneticPr fontId="6" type="noConversion"/>
  </si>
  <si>
    <t>L2154</t>
    <phoneticPr fontId="6" type="noConversion"/>
  </si>
  <si>
    <t>[商品]改為可修改欄位</t>
    <phoneticPr fontId="6" type="noConversion"/>
  </si>
  <si>
    <t>[中租合約編號]移至新增標籤[其他]顯示</t>
    <phoneticPr fontId="6" type="noConversion"/>
  </si>
  <si>
    <t>[指標利率代碼]需依據[商品]設定，不可修改</t>
    <phoneticPr fontId="6" type="noConversion"/>
  </si>
  <si>
    <t>[核准額度]於撥款後不可修改</t>
    <phoneticPr fontId="6" type="noConversion"/>
  </si>
  <si>
    <t>[規定管制代碼]改為可修改欄位</t>
    <phoneticPr fontId="6" type="noConversion"/>
  </si>
  <si>
    <t>LC011</t>
    <phoneticPr fontId="6" type="noConversion"/>
  </si>
  <si>
    <t>交易明細查詢</t>
    <phoneticPr fontId="6" type="noConversion"/>
  </si>
  <si>
    <t>調整[會計日期]可輸入起訖區間</t>
    <phoneticPr fontId="6" type="noConversion"/>
  </si>
  <si>
    <t>L6700</t>
    <phoneticPr fontId="6" type="noConversion"/>
  </si>
  <si>
    <t>未齊件代碼維護</t>
    <phoneticPr fontId="6" type="noConversion"/>
  </si>
  <si>
    <t>未齊案件到期時,需依下列清單,寄發EMAIL通知
(1).額度建檔所列[房貸專員/企金人員]
(2).有「L9110首次撥款審核資料表」交易權限使用者
(3).「L3100撥款」登錄經辦</t>
    <phoneticPr fontId="6" type="noConversion"/>
  </si>
  <si>
    <t>調整[齊件日期計算日] 輸入欄位說"日"為"工作日"[廠商註]已調整</t>
    <phoneticPr fontId="6" type="noConversion"/>
  </si>
  <si>
    <t>黃智偉</t>
    <phoneticPr fontId="6" type="noConversion"/>
  </si>
  <si>
    <t>L9726</t>
    <phoneticPr fontId="6" type="noConversion"/>
  </si>
  <si>
    <t>企金往來客戶統計表</t>
    <phoneticPr fontId="6" type="noConversion"/>
  </si>
  <si>
    <t>撥款後調整[貸款期間(月)][追蹤事項]於「L3701放款內容變更」討論</t>
    <phoneticPr fontId="6" type="noConversion"/>
  </si>
  <si>
    <t>L3701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</si>
  <si>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</si>
  <si>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</si>
  <si>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</si>
  <si>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</si>
  <si>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</si>
  <si>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</si>
  <si>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資料轉換 [未齊件代碼]的[齊件日期計算日]的工作日數，預設為8工作日</t>
    <phoneticPr fontId="6" type="noConversion"/>
  </si>
  <si>
    <t>V</t>
    <phoneticPr fontId="6" type="noConversion"/>
  </si>
  <si>
    <t>高</t>
    <phoneticPr fontId="6" type="noConversion"/>
  </si>
  <si>
    <t>增加查詢條件 
(1).加[齊件訖日]區間
(2).加[銷號日期]區間</t>
    <phoneticPr fontId="6" type="noConversion"/>
  </si>
  <si>
    <t>輸出欄位調整說明
(1).移除[統一編號]
(2).[齊件日期]改標題為[齊件訖日]
(3).房貸專員需顯示代號及員工姓名
(4).增加[備註]</t>
    <phoneticPr fontId="6" type="noConversion"/>
  </si>
  <si>
    <t>[齊件日期]標題改成[齊件訖日],並可修改</t>
    <phoneticPr fontId="6" type="noConversion"/>
  </si>
  <si>
    <t>增加[備註]輸入欄位</t>
    <phoneticPr fontId="6" type="noConversion"/>
  </si>
  <si>
    <t>異動[銷號日期]需主管授權</t>
    <phoneticPr fontId="6" type="noConversion"/>
  </si>
  <si>
    <t>增加[額度]查詢條件</t>
    <phoneticPr fontId="6" type="noConversion"/>
  </si>
  <si>
    <t>需於URS規格書說明"不開放查詢的客戶管控"的作法</t>
    <phoneticPr fontId="6" type="noConversion"/>
  </si>
  <si>
    <t>[異動]時需主管授權</t>
    <phoneticPr fontId="6" type="noConversion"/>
  </si>
  <si>
    <t>新增時[保證狀況碼]預設為"1.設定"</t>
    <phoneticPr fontId="6" type="noConversion"/>
  </si>
  <si>
    <t>擔保品提供人,新系統不需再建[保證類別]為 [05.擔保品提供人]保證人資料,系統直接抓取擔保品資料的[所有權人]申報,並於擔保品建檔時增加[保證人關係]輸入欄位</t>
    <phoneticPr fontId="6" type="noConversion"/>
  </si>
  <si>
    <t>新增[交易關係人查詢]機制,可依[身份證字號/統一編號]查詢在貸中系統中各種身分資料(借戶、保證人、擔保品提供人)</t>
    <phoneticPr fontId="6" type="noConversion"/>
  </si>
  <si>
    <t>補提供未齊件報表樣張</t>
    <phoneticPr fontId="6" type="noConversion"/>
  </si>
  <si>
    <t>於輸出共同區,顯示[戶號],[戶名],[借戶否]資訊</t>
    <phoneticPr fontId="6" type="noConversion"/>
  </si>
  <si>
    <t>將戶號移至共同輸出區,並增加[戶名]資訊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</si>
  <si>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</si>
  <si>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</si>
  <si>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</si>
  <si>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</si>
  <si>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</si>
  <si>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高</t>
    <phoneticPr fontId="6" type="noConversion"/>
  </si>
  <si>
    <t>輸入條件[統一編號]標題改為[保證人統編]</t>
    <phoneticPr fontId="6" type="noConversion"/>
  </si>
  <si>
    <r>
      <rPr>
        <sz val="11"/>
        <color theme="0"/>
        <rFont val="微軟正黑體"/>
        <family val="2"/>
        <charset val="136"/>
      </rPr>
      <t>日期</t>
    </r>
    <phoneticPr fontId="6" type="noConversion"/>
  </si>
  <si>
    <r>
      <rPr>
        <sz val="11"/>
        <color theme="0"/>
        <rFont val="微軟正黑體"/>
        <family val="2"/>
        <charset val="136"/>
      </rPr>
      <t>週</t>
    </r>
    <phoneticPr fontId="6" type="noConversion"/>
  </si>
  <si>
    <r>
      <rPr>
        <sz val="11"/>
        <color theme="0"/>
        <rFont val="微軟正黑體"/>
        <family val="2"/>
        <charset val="136"/>
      </rPr>
      <t>合計數</t>
    </r>
    <phoneticPr fontId="6" type="noConversion"/>
  </si>
  <si>
    <r>
      <rPr>
        <sz val="11"/>
        <color theme="0"/>
        <rFont val="微軟正黑體"/>
        <family val="2"/>
        <charset val="136"/>
      </rPr>
      <t>累計預估</t>
    </r>
    <phoneticPr fontId="6" type="noConversion"/>
  </si>
  <si>
    <r>
      <rPr>
        <sz val="11"/>
        <color theme="0"/>
        <rFont val="微軟正黑體"/>
        <family val="2"/>
        <charset val="136"/>
      </rPr>
      <t>累計完成</t>
    </r>
    <phoneticPr fontId="6" type="noConversion"/>
  </si>
  <si>
    <r>
      <rPr>
        <sz val="11"/>
        <color theme="0"/>
        <rFont val="微軟正黑體"/>
        <family val="2"/>
        <charset val="136"/>
      </rPr>
      <t>累計預估達成率</t>
    </r>
    <phoneticPr fontId="6" type="noConversion"/>
  </si>
  <si>
    <r>
      <rPr>
        <sz val="11"/>
        <color theme="0"/>
        <rFont val="微軟正黑體"/>
        <family val="2"/>
        <charset val="136"/>
      </rPr>
      <t>累計實際達成率</t>
    </r>
    <phoneticPr fontId="6" type="noConversion"/>
  </si>
  <si>
    <r>
      <rPr>
        <sz val="11"/>
        <color theme="0"/>
        <rFont val="微軟正黑體"/>
        <family val="2"/>
        <charset val="136"/>
      </rPr>
      <t>延遲數</t>
    </r>
    <phoneticPr fontId="6" type="noConversion"/>
  </si>
  <si>
    <t>於業績討論時提出</t>
  </si>
  <si>
    <t>週</t>
    <phoneticPr fontId="6" type="noConversion"/>
  </si>
  <si>
    <t>日</t>
    <phoneticPr fontId="6" type="noConversion"/>
  </si>
  <si>
    <t>進度</t>
    <phoneticPr fontId="6" type="noConversion"/>
  </si>
  <si>
    <t>sherrycheng@skl.com.tw</t>
    <phoneticPr fontId="6" type="noConversion"/>
  </si>
  <si>
    <t>7月22日</t>
  </si>
  <si>
    <t>7月26日</t>
  </si>
  <si>
    <t>7月27日</t>
  </si>
  <si>
    <t>8月23日</t>
  </si>
  <si>
    <t>8月24日</t>
  </si>
  <si>
    <t>8月25日</t>
  </si>
  <si>
    <t>8月26日</t>
  </si>
  <si>
    <t>8月27日</t>
  </si>
  <si>
    <t>L6070</t>
    <phoneticPr fontId="6" type="noConversion"/>
  </si>
  <si>
    <t xml:space="preserve">未齊件代碼查詢                          </t>
    <phoneticPr fontId="6" type="noConversion"/>
  </si>
  <si>
    <t>完成日期</t>
    <phoneticPr fontId="6" type="noConversion"/>
  </si>
  <si>
    <t>預定完成日</t>
    <phoneticPr fontId="6" type="noConversion"/>
  </si>
  <si>
    <t>L9726</t>
  </si>
  <si>
    <t>L2153</t>
  </si>
  <si>
    <t>L2015</t>
  </si>
  <si>
    <t>LC011</t>
  </si>
  <si>
    <t>L6700</t>
  </si>
  <si>
    <t>L2921</t>
  </si>
  <si>
    <t>L2801</t>
  </si>
  <si>
    <t>L2020</t>
  </si>
  <si>
    <t>L2250</t>
  </si>
  <si>
    <t>L2902</t>
  </si>
  <si>
    <t>2021/7/23 email 已提供</t>
    <phoneticPr fontId="6" type="noConversion"/>
  </si>
  <si>
    <t>2021/7/23 email 已提供「金控疑似準利害關係人」做法參考附件需求規格</t>
    <phoneticPr fontId="6" type="noConversion"/>
  </si>
  <si>
    <t>陳政皓經理</t>
  </si>
  <si>
    <t>2021/7/26已確認,並記錄當日會議紀錄</t>
    <phoneticPr fontId="6" type="noConversion"/>
  </si>
  <si>
    <t>[陳俞辛2021.7.29回覆] [企金別]值為"2"(企金自然人)時，預設值為"060000"(個人),不可修改</t>
    <phoneticPr fontId="6" type="noConversion"/>
  </si>
  <si>
    <t>【L1105顧客聯絡電話維護】確認[與借款人關係]選項</t>
  </si>
  <si>
    <t>客戶資料[企金別]值為"2"(企金自然人)時,申報處理</t>
  </si>
  <si>
    <t>台北金融業拆款定盤利率匯入利率的流程討論</t>
  </si>
  <si>
    <t>提供"核決層級"輸入欄位ELOAN作法</t>
  </si>
  <si>
    <t>更新「L2111 案件申請登錄」規格供ELOAN調整程式</t>
  </si>
  <si>
    <t>更新「L2111 案件申請登錄」調整後畫面供BU確認</t>
  </si>
  <si>
    <t>"聯貸案件"於額度查詢顯示,規劃和"共用額度"一起說明</t>
  </si>
  <si>
    <t>賴文育</t>
  </si>
  <si>
    <t>張金龍</t>
  </si>
  <si>
    <t>於撥款後,於L2154 額度資料維護,修改業績介紹人,房貸專員,協辦人員</t>
  </si>
  <si>
    <t>撥款後調整[貸款期間(月)][追蹤事項]於「L3701放款內容變更」討論</t>
  </si>
  <si>
    <t>[陳俞辛2021.7.29回覆]</t>
    <phoneticPr fontId="6" type="noConversion"/>
  </si>
  <si>
    <t>2021/7/28 EMAIL提供</t>
    <phoneticPr fontId="6" type="noConversion"/>
  </si>
  <si>
    <t>「L2801 未齊案件管理」待確認[齊件代碼]是否可修改</t>
  </si>
  <si>
    <t>更新「L2801 未齊案件管理」開發規格</t>
  </si>
  <si>
    <t>未齊件代碼維護,目前ELOAN亦需提供經辦維護機制，提供新貸中系統資料格式供ELOAN參考</t>
  </si>
  <si>
    <t>提供未齊件資料於[齊件訖日]到期前3工作日,通知EMAIL範例</t>
  </si>
  <si>
    <t>延遲率</t>
    <phoneticPr fontId="6" type="noConversion"/>
  </si>
  <si>
    <t>客戶作業1</t>
  </si>
  <si>
    <t>客戶作業1, 貸前作業關聯戶1</t>
  </si>
  <si>
    <t>商品參數1</t>
  </si>
  <si>
    <t>案件申請1</t>
  </si>
  <si>
    <t>案件申請1.2</t>
  </si>
  <si>
    <t>案件申請2</t>
  </si>
  <si>
    <t>保證人</t>
  </si>
  <si>
    <t>貸前作業關聯戶2</t>
  </si>
  <si>
    <t>擔保品2</t>
  </si>
  <si>
    <t>擔保品2,額度控管2</t>
  </si>
  <si>
    <t>擔保品3</t>
  </si>
  <si>
    <t>擔保品3,額度控管2</t>
  </si>
  <si>
    <t>客戶作業2</t>
  </si>
  <si>
    <t>客戶作業3</t>
  </si>
  <si>
    <t>案件申請2, 聯貸</t>
  </si>
  <si>
    <t>案件申請3</t>
  </si>
  <si>
    <t>客戶作業4</t>
  </si>
  <si>
    <t>擔保品1</t>
  </si>
  <si>
    <t>商品參數2</t>
  </si>
  <si>
    <t>流程</t>
    <phoneticPr fontId="6" type="noConversion"/>
  </si>
  <si>
    <t>[企金別]移至[行業別]前面輸入,並控制如下:
(1).[企金別]值為"0"(個金)時,[行業別]預設值為"060000"(個人),不可修改
(2).[企金別]值為"2"(企金自然人)時,是否控制不可為"060000"(個人),不可修改</t>
    <phoneticPr fontId="6" type="noConversion"/>
  </si>
  <si>
    <t>1.調整交易畫面說明文字</t>
    <phoneticPr fontId="6" type="noConversion"/>
  </si>
  <si>
    <t>和[L5051房貸介紹人業績處理清單]交易整併[待辦事項5]廠商另提設計</t>
    <phoneticPr fontId="6" type="noConversion"/>
  </si>
  <si>
    <t>調整數字欄位輸入小數位數標準</t>
    <phoneticPr fontId="6" type="noConversion"/>
  </si>
  <si>
    <t>與[L5052 房貸專員業績處理清單]交易整併[[待辦事項6]廠商另提設計</t>
    <phoneticPr fontId="6" type="noConversion"/>
  </si>
  <si>
    <t xml:space="preserve">提供[放款性質]說明,[待辦事項3]陳俞辛,供廠商依據[擔保品類別]等欄位判斷 </t>
    <phoneticPr fontId="6" type="noConversion"/>
  </si>
  <si>
    <t>維持需主管放行[註]於2021.7.27確認</t>
    <phoneticPr fontId="6" type="noConversion"/>
  </si>
  <si>
    <r>
      <t>廠商需更新ELOAN規格</t>
    </r>
    <r>
      <rPr>
        <sz val="12"/>
        <color rgb="FFFF0000"/>
        <rFont val="標楷體"/>
        <family val="4"/>
        <charset val="136"/>
      </rPr>
      <t>[待辦事項6]</t>
    </r>
    <phoneticPr fontId="6" type="noConversion"/>
  </si>
  <si>
    <r>
      <t>廠商提供調整畫面供BU確認</t>
    </r>
    <r>
      <rPr>
        <sz val="12"/>
        <color rgb="FFFF0000"/>
        <rFont val="標楷體"/>
        <family val="4"/>
        <charset val="136"/>
      </rPr>
      <t>[待辦事項7]</t>
    </r>
    <phoneticPr fontId="6" type="noConversion"/>
  </si>
  <si>
    <r>
      <t>確認企金需另設計輸入畫面或共用輸入畫面</t>
    </r>
    <r>
      <rPr>
        <sz val="12"/>
        <color rgb="FFFF0000"/>
        <rFont val="標楷體"/>
        <family val="4"/>
        <charset val="136"/>
      </rPr>
      <t>[待辦事項8]</t>
    </r>
    <phoneticPr fontId="6" type="noConversion"/>
  </si>
  <si>
    <t>提供針對企金使用輸入欄位版本[註]需企金依據現有版本確認所需欄位</t>
    <phoneticPr fontId="6" type="noConversion"/>
  </si>
  <si>
    <t>再寄出調整後畫面供BU確認[註]列入待辦事項</t>
    <phoneticPr fontId="6" type="noConversion"/>
  </si>
  <si>
    <t>撥款後調整[貸款期間(月)][追蹤事項2]2021/1/20有討論,當時暫議詢問"新光銀行"作法,改為「L3701放款內容變更」確認</t>
    <phoneticPr fontId="6" type="noConversion"/>
  </si>
  <si>
    <t>不掛入選單,為維護交易查詢輔助交易</t>
    <phoneticPr fontId="6" type="noConversion"/>
  </si>
  <si>
    <t>[保證人統編]需存在[客戶主檔(CustMain)],另提供[擔保品提供人]交易關係人建檔功能,可整合(L1101新增自然人及L1102新增法人)交易功能,參考"貸借款申請書"之"擔保品提供人"填寫資料,設計輸入控制[待辦事項6]陳政皓經理提供,並註記必須填寫及不必填寫的項目</t>
    <phoneticPr fontId="6" type="noConversion"/>
  </si>
  <si>
    <t>待議</t>
    <phoneticPr fontId="6" type="noConversion"/>
  </si>
  <si>
    <t>L6994</t>
  </si>
  <si>
    <t>L6302</t>
  </si>
  <si>
    <t>L2016</t>
  </si>
  <si>
    <t>欄標籤</t>
  </si>
  <si>
    <t>計數 - 預計完工日</t>
  </si>
  <si>
    <t>計數 - 預計完工日 的加總</t>
  </si>
  <si>
    <t>計數 - 實際完工日 的加總</t>
  </si>
  <si>
    <t>計數 - 實際完工日</t>
  </si>
  <si>
    <t>1.代碼轉換有異動,檢核表,由比對程式出,並請SKL提出處理邏輯(eric)
   (1).客戶主檔:原客戶別(央行管制戶)均轉為01一般戶,
         原額度檔也有客戶別,別註記於(規定管制代碼RuleCode)
   (2).L1108 使用報表代號,轉換至CdReport(智偉)--2021/8/2轉資料轉換
2.擔保品唯一各額度的原始設定金額(SKL\整理中文件\共用代碼檔整理轉換,昱衡連線)
3.目前使用代碼清單(2021-07-21共用代碼檔整理清單.xlsx)
4.轉入代碼是否存在對應代碼檔檢核(eric)
5.轉換後,必須另外新增代碼的SQL整理(智偉)--2021/8/2轉資料轉換</t>
    <phoneticPr fontId="6" type="noConversion"/>
  </si>
  <si>
    <t>2021/7/30 EMAIL:
1. 【介紹單位 / 撥款業績比例】小數點欄位調整為兩位，另增加百分比符號。
2. 【房貸專員 / 撥款業績比例】小數點欄位調整為兩位，另增加百分比符號。</t>
    <phoneticPr fontId="6" type="noConversion"/>
  </si>
  <si>
    <t>張金龍</t>
    <phoneticPr fontId="6" type="noConversion"/>
  </si>
  <si>
    <t>張金龍</t>
    <phoneticPr fontId="6" type="noConversion"/>
  </si>
  <si>
    <t>張金龍</t>
    <phoneticPr fontId="6" type="noConversion"/>
  </si>
  <si>
    <t>張金龍</t>
    <phoneticPr fontId="6" type="noConversion"/>
  </si>
  <si>
    <t>1D</t>
    <phoneticPr fontId="6" type="noConversion"/>
  </si>
  <si>
    <t>1H</t>
    <phoneticPr fontId="6" type="noConversion"/>
  </si>
  <si>
    <t>3D</t>
    <phoneticPr fontId="6" type="noConversion"/>
  </si>
  <si>
    <t>[保證人關係]改用[保證人關係代碼(CdGuarantor)]檔,廢除[代碼檔(CdCode)]代碼"GuaTypeCode"資料,需補充涵蓋聯徵報送項目</t>
    <phoneticPr fontId="6" type="noConversion"/>
  </si>
  <si>
    <t>2D</t>
    <phoneticPr fontId="6" type="noConversion"/>
  </si>
  <si>
    <t>5D</t>
    <phoneticPr fontId="6" type="noConversion"/>
  </si>
  <si>
    <t>目前同一擔保品項下額度,均顯示該擔保品的最後 [設定金額],
需改為顯示各額度於設定當時該擔保品的[設定金額][廠商註]
轉換需同步調整,會於L2017說明前處理完畢</t>
    <phoneticPr fontId="6" type="noConversion"/>
  </si>
  <si>
    <t>高</t>
    <phoneticPr fontId="6" type="noConversion"/>
  </si>
  <si>
    <t>確定整併,於業績討論時說明</t>
    <phoneticPr fontId="6" type="noConversion"/>
  </si>
  <si>
    <t>以多層標題處理
以L6994為例</t>
    <phoneticPr fontId="6" type="noConversion"/>
  </si>
  <si>
    <t>預定交付/展示日期</t>
    <phoneticPr fontId="6" type="noConversion"/>
  </si>
  <si>
    <t>業績討論時</t>
    <phoneticPr fontId="6" type="noConversion"/>
  </si>
  <si>
    <t>已完成</t>
    <phoneticPr fontId="6" type="noConversion"/>
  </si>
  <si>
    <t>業績討論時說明後交付</t>
    <phoneticPr fontId="6" type="noConversion"/>
  </si>
  <si>
    <r>
      <rPr>
        <b/>
        <sz val="12"/>
        <color theme="0"/>
        <rFont val="微軟正黑體"/>
        <family val="2"/>
        <charset val="136"/>
      </rPr>
      <t>分析屬性</t>
    </r>
    <phoneticPr fontId="6" type="noConversion"/>
  </si>
  <si>
    <r>
      <rPr>
        <b/>
        <sz val="12"/>
        <color theme="0"/>
        <rFont val="微軟正黑體"/>
        <family val="2"/>
        <charset val="136"/>
      </rPr>
      <t>設計錯誤</t>
    </r>
    <phoneticPr fontId="6" type="noConversion"/>
  </si>
  <si>
    <r>
      <rPr>
        <b/>
        <sz val="12"/>
        <color theme="0"/>
        <rFont val="微軟正黑體"/>
        <family val="2"/>
        <charset val="136"/>
      </rPr>
      <t>原</t>
    </r>
    <r>
      <rPr>
        <b/>
        <sz val="12"/>
        <color theme="0"/>
        <rFont val="Candara"/>
        <family val="2"/>
      </rPr>
      <t>AS400</t>
    </r>
    <r>
      <rPr>
        <b/>
        <sz val="12"/>
        <color theme="0"/>
        <rFont val="微軟正黑體"/>
        <family val="2"/>
        <charset val="136"/>
      </rPr>
      <t>功能</t>
    </r>
    <phoneticPr fontId="6" type="noConversion"/>
  </si>
  <si>
    <r>
      <rPr>
        <b/>
        <sz val="12"/>
        <color theme="0"/>
        <rFont val="微軟正黑體"/>
        <family val="2"/>
        <charset val="136"/>
      </rPr>
      <t>簡易</t>
    </r>
    <phoneticPr fontId="6" type="noConversion"/>
  </si>
  <si>
    <r>
      <rPr>
        <b/>
        <sz val="12"/>
        <color theme="0"/>
        <rFont val="微軟正黑體"/>
        <family val="2"/>
        <charset val="136"/>
      </rPr>
      <t>無替代功能</t>
    </r>
    <r>
      <rPr>
        <b/>
        <sz val="12"/>
        <color theme="0"/>
        <rFont val="Candara"/>
        <family val="2"/>
      </rPr>
      <t>,</t>
    </r>
    <r>
      <rPr>
        <b/>
        <sz val="12"/>
        <color theme="0"/>
        <rFont val="微軟正黑體"/>
        <family val="2"/>
        <charset val="136"/>
      </rPr>
      <t>需求度</t>
    </r>
    <phoneticPr fontId="6" type="noConversion"/>
  </si>
  <si>
    <r>
      <rPr>
        <b/>
        <sz val="12"/>
        <color theme="0"/>
        <rFont val="微軟正黑體"/>
        <family val="2"/>
        <charset val="136"/>
      </rPr>
      <t>有替代功能</t>
    </r>
    <phoneticPr fontId="6" type="noConversion"/>
  </si>
  <si>
    <r>
      <rPr>
        <b/>
        <sz val="12"/>
        <color theme="0"/>
        <rFont val="微軟正黑體"/>
        <family val="2"/>
        <charset val="136"/>
      </rPr>
      <t>待辦事項</t>
    </r>
    <phoneticPr fontId="6" type="noConversion"/>
  </si>
  <si>
    <r>
      <rPr>
        <sz val="11"/>
        <color theme="1"/>
        <rFont val="微軟正黑體"/>
        <family val="2"/>
        <charset val="136"/>
      </rPr>
      <t>統計日期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</si>
  <si>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</si>
  <si>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phoneticPr fontId="6" type="noConversion"/>
  </si>
  <si>
    <r>
      <rPr>
        <sz val="11"/>
        <color theme="1"/>
        <rFont val="微軟正黑體"/>
        <family val="2"/>
        <charset val="136"/>
      </rPr>
      <t>完成比</t>
    </r>
    <phoneticPr fontId="6" type="noConversion"/>
  </si>
  <si>
    <r>
      <rPr>
        <sz val="11"/>
        <color theme="1"/>
        <rFont val="微軟正黑體"/>
        <family val="2"/>
        <charset val="136"/>
      </rPr>
      <t>高累計</t>
    </r>
    <phoneticPr fontId="6" type="noConversion"/>
  </si>
  <si>
    <r>
      <rPr>
        <sz val="11"/>
        <color theme="1"/>
        <rFont val="微軟正黑體"/>
        <family val="2"/>
        <charset val="136"/>
      </rPr>
      <t>中累計</t>
    </r>
    <phoneticPr fontId="6" type="noConversion"/>
  </si>
  <si>
    <r>
      <rPr>
        <sz val="11"/>
        <color theme="1"/>
        <rFont val="微軟正黑體"/>
        <family val="2"/>
        <charset val="136"/>
      </rPr>
      <t>低累計</t>
    </r>
    <phoneticPr fontId="6" type="noConversion"/>
  </si>
  <si>
    <t>[企金別]移至[行業別]前面輸入,並控制如下:
(1).[企金別]值為"0"(個金)時,[行業別]預設值為"060000"(個人),不可修改
(2).[企金別]值為"2"(企金自然人)時,是否控制不可為"060000"(個人),待與陳俞辛確認[已確認],不可修改</t>
    <phoneticPr fontId="6" type="noConversion"/>
  </si>
  <si>
    <t>[國籍]改為不可修改欄位[李珮君2021.7.27回覆]預設值為"TW",有修改功能</t>
    <phoneticPr fontId="6" type="noConversion"/>
  </si>
  <si>
    <r>
      <t>增加[異動原因]代碼,請吳承憲提供</t>
    </r>
    <r>
      <rPr>
        <sz val="12"/>
        <color rgb="FFFF0000"/>
        <rFont val="標楷體"/>
        <family val="4"/>
        <charset val="136"/>
      </rPr>
      <t>[吳承憲2021.7.23回覆]此項應由服務課跟催收人員那邊統整</t>
    </r>
    <phoneticPr fontId="6" type="noConversion"/>
  </si>
  <si>
    <r>
      <t>單一通知書,必須依據【L6608報表代號對照檔維護】的[寄送記號]設定值,檢查申請內容:
(1).值為[ 1.依利率調整通知方式]時,[寄送書面]、[發送簡訊]、[發送EMAIL]</t>
    </r>
    <r>
      <rPr>
        <sz val="12"/>
        <color rgb="FFFF0000"/>
        <rFont val="標楷體"/>
        <family val="4"/>
        <charset val="136"/>
      </rPr>
      <t>不可</t>
    </r>
    <r>
      <rPr>
        <sz val="12"/>
        <color theme="1"/>
        <rFont val="標楷體"/>
        <family val="4"/>
        <charset val="136"/>
      </rPr>
      <t>全部申請不寄送
(2).值為[2.依設定優先順序]時,[寄送書面]、[發送簡訊]、[發送EMAIL]</t>
    </r>
    <r>
      <rPr>
        <sz val="12"/>
        <color rgb="FFFF0000"/>
        <rFont val="標楷體"/>
        <family val="4"/>
        <charset val="136"/>
      </rPr>
      <t>可以</t>
    </r>
    <r>
      <rPr>
        <sz val="12"/>
        <color theme="1"/>
        <rFont val="標楷體"/>
        <family val="4"/>
        <charset val="136"/>
      </rPr>
      <t>申請全部不寄送</t>
    </r>
    <phoneticPr fontId="6" type="noConversion"/>
  </si>
  <si>
    <r>
      <t>原2021.7.22會議,討論項目修改如下紅字
[企金別]移至[行業別]前面輸入,並控制如下:
(1).[企金別]值為"0"(個金)時,[行業別]預設值為"060000"(個人),不可修改
(2).[企金別]值為"2"(企金自然人)時,</t>
    </r>
    <r>
      <rPr>
        <sz val="12"/>
        <color rgb="FFFF0000"/>
        <rFont val="標楷體"/>
        <family val="4"/>
        <charset val="136"/>
      </rPr>
      <t>預設</t>
    </r>
    <r>
      <rPr>
        <sz val="12"/>
        <color theme="1"/>
        <rFont val="標楷體"/>
        <family val="4"/>
        <charset val="136"/>
      </rPr>
      <t xml:space="preserve">為"060000"(個人),可修改
</t>
    </r>
    <r>
      <rPr>
        <sz val="12"/>
        <color rgb="FFFF0000"/>
        <rFont val="標楷體"/>
        <family val="4"/>
        <charset val="136"/>
      </rPr>
      <t>[待辦事項]陳俞辛確認報送方式[陳俞辛2021.7.29回覆] [企金別]值為"2"(企金自然人)時，預設值為"060000"(個人),不可修改</t>
    </r>
    <r>
      <rPr>
        <sz val="12"/>
        <color theme="1"/>
        <rFont val="標楷體"/>
        <family val="4"/>
        <charset val="136"/>
      </rPr>
      <t xml:space="preserve">
</t>
    </r>
    <phoneticPr fontId="6" type="noConversion"/>
  </si>
  <si>
    <r>
      <t xml:space="preserve">比對ELOAN於[身分證字號]前加[是否為護照/居留證]欄位,當值為"Y"(是)時,將[身分證字號]長度由10位放大20位,並不檢查格式
</t>
    </r>
    <r>
      <rPr>
        <sz val="12"/>
        <color rgb="FFFF0000"/>
        <rFont val="標楷體"/>
        <family val="4"/>
        <charset val="136"/>
      </rPr>
      <t>[註]於8/2說明,為符合聯徵報送,外國人只可輸入"統一證號"及"稅籍編號"格式,需加加檢查機制,輸入"稅籍編號"時,需輸入"護照號號"</t>
    </r>
    <phoneticPr fontId="6" type="noConversion"/>
  </si>
  <si>
    <r>
      <t>已撥款資料「L3701放款內容變更」有提供的項目「L2154」不可修改,需至「L3701放款內容變更」變更,並同步更新撥款及額度資料,其餘欄位維持在「L2154」變更;其他可於撥款後修改欄位,需確認是否有後續問題(例,業績介紹人,房貸專員,協辦人員)[</t>
    </r>
    <r>
      <rPr>
        <sz val="12"/>
        <color rgb="FFFF0000"/>
        <rFont val="標楷體"/>
        <family val="4"/>
        <charset val="136"/>
      </rPr>
      <t>追蹤事項1</t>
    </r>
    <r>
      <rPr>
        <sz val="12"/>
        <color theme="1"/>
        <rFont val="標楷體"/>
        <family val="4"/>
        <charset val="136"/>
      </rPr>
      <t>]於業績討論時提出</t>
    </r>
    <phoneticPr fontId="6" type="noConversion"/>
  </si>
  <si>
    <t>email回覆</t>
    <phoneticPr fontId="6" type="noConversion"/>
  </si>
  <si>
    <t xml:space="preserve">未齊件資料查詢                          </t>
    <phoneticPr fontId="6" type="noConversion"/>
  </si>
  <si>
    <t>徐名弘</t>
    <phoneticPr fontId="6" type="noConversion"/>
  </si>
  <si>
    <t>與會人員/日期</t>
    <phoneticPr fontId="6" type="noConversion"/>
  </si>
  <si>
    <t>(2021/7/29)</t>
    <phoneticPr fontId="6" type="noConversion"/>
  </si>
  <si>
    <t>User</t>
    <phoneticPr fontId="6" type="noConversion"/>
  </si>
  <si>
    <t>施美娟</t>
    <phoneticPr fontId="6" type="noConversion"/>
  </si>
  <si>
    <t>呂家富</t>
    <phoneticPr fontId="6" type="noConversion"/>
  </si>
  <si>
    <t>王薏涵</t>
    <phoneticPr fontId="6" type="noConversion"/>
  </si>
  <si>
    <t>2021/8/9回覆：此「L2111 案件申請登錄」會另與企金同仁再做討論。</t>
    <phoneticPr fontId="6" type="noConversion"/>
  </si>
  <si>
    <t>2021/8/9 email回覆：[與借款人關係]太多職稱，請新增空白欄位，讓企金人員可自由鍵入</t>
    <phoneticPr fontId="6" type="noConversion"/>
  </si>
  <si>
    <t>請企金提供[指標利率種類],供廠商協助建檔參考</t>
    <phoneticPr fontId="6" type="noConversion"/>
  </si>
  <si>
    <t>3,A</t>
    <phoneticPr fontId="6" type="noConversion"/>
  </si>
  <si>
    <t>2,A</t>
    <phoneticPr fontId="6" type="noConversion"/>
  </si>
  <si>
    <t>4,A</t>
    <phoneticPr fontId="6" type="noConversion"/>
  </si>
  <si>
    <t>1,A</t>
    <phoneticPr fontId="6" type="noConversion"/>
  </si>
  <si>
    <r>
      <rPr>
        <sz val="11"/>
        <color rgb="FFFF0000"/>
        <rFont val="Candara"/>
        <family val="2"/>
      </rPr>
      <t>3</t>
    </r>
    <r>
      <rPr>
        <sz val="11"/>
        <color theme="1"/>
        <rFont val="Candara"/>
        <family val="2"/>
      </rPr>
      <t>,A</t>
    </r>
    <phoneticPr fontId="6" type="noConversion"/>
  </si>
  <si>
    <t>4,B</t>
    <phoneticPr fontId="6" type="noConversion"/>
  </si>
  <si>
    <t>與會畫面</t>
    <phoneticPr fontId="6" type="noConversion"/>
  </si>
  <si>
    <t>A</t>
    <phoneticPr fontId="6" type="noConversion"/>
  </si>
  <si>
    <t>1,B</t>
    <phoneticPr fontId="6" type="noConversion"/>
  </si>
  <si>
    <r>
      <t xml:space="preserve">增加輸入排除條件,如下
(1).排除部門別(可輸入多筆)
(2).是否"排除15日薪非業績人員"選項
</t>
    </r>
    <r>
      <rPr>
        <sz val="12"/>
        <color rgb="FFFF0000"/>
        <rFont val="標楷體"/>
        <family val="4"/>
        <charset val="136"/>
      </rPr>
      <t>註:排除條件改於L6503業績計算特殊參數設定</t>
    </r>
    <phoneticPr fontId="6" type="noConversion"/>
  </si>
  <si>
    <t xml:space="preserve">債權比例分攤資料維護(產出)            </t>
  </si>
  <si>
    <t xml:space="preserve">2021/8/11 email ：
1.規範
依撥款案件審核作業SOP辦理，依規八個工作日內，另控管「信貸、保貸、信用卡」之還款水單13個工作日內完成，特殊個案以核准批覆條件為準。
(1)原則=8個工作日。(如代償後謄本+火險單)
(2)控管「信貸、保貸、信用卡」之還款水單=13個工作日。
基本上13個工作日，但
A.客戶沒馬上要撥
B.(3)特例
C其他文件:資金用途文件等等各種情形
(3)特例=以核准批覆條件為準。(工作日不一定)
2.計算起始日
計算方式自撥款日起算，為工作日不含假日
以110年8月為準，撥款日為8/2者，控管8個工作日之案件，含撥款當日計算，即8/11為最後一日。
3.提醒日的日期及計算方式已提過，不另贅述。
</t>
    <phoneticPr fontId="6" type="noConversion"/>
  </si>
  <si>
    <t xml:space="preserve">2021/8/11 email：
未齊件管理須代碼可以
(1)新增-配合未來有新類型或者之前未定義可以進行新增
(2)修改-配合未來名稱修改進行維護
(3)刪除-無該項文件時刪除，或者配合日後相關作業辦理
</t>
    <phoneticPr fontId="6" type="noConversion"/>
  </si>
  <si>
    <t>提供「企金業績統計表」現有[放款性質]</t>
    <phoneticPr fontId="6" type="noConversion"/>
  </si>
  <si>
    <t>2021/7/27 (週二) 下午 12:30 已mail 檔案</t>
    <phoneticPr fontId="6" type="noConversion"/>
  </si>
  <si>
    <t>回覆+建議</t>
    <phoneticPr fontId="6" type="noConversion"/>
  </si>
  <si>
    <t>討論、待辦</t>
    <phoneticPr fontId="6" type="noConversion"/>
  </si>
  <si>
    <t>回覆討論、待辦</t>
    <phoneticPr fontId="6" type="noConversion"/>
  </si>
  <si>
    <r>
      <rPr>
        <sz val="11"/>
        <color theme="1"/>
        <rFont val="細明體"/>
        <family val="3"/>
        <charset val="136"/>
      </rPr>
      <t>通知紀錄</t>
    </r>
    <r>
      <rPr>
        <sz val="11"/>
        <color theme="1"/>
        <rFont val="Candara"/>
        <family val="2"/>
      </rPr>
      <t>~7/28</t>
    </r>
    <phoneticPr fontId="6" type="noConversion"/>
  </si>
  <si>
    <t>蔡珮瑜</t>
    <phoneticPr fontId="42" type="noConversion"/>
  </si>
  <si>
    <t>李珮君</t>
    <phoneticPr fontId="42" type="noConversion"/>
  </si>
  <si>
    <t>會議紀錄日期</t>
    <phoneticPr fontId="42" type="noConversion"/>
  </si>
  <si>
    <t>尚未回覆</t>
    <phoneticPr fontId="42" type="noConversion"/>
  </si>
  <si>
    <t>林清河</t>
    <phoneticPr fontId="42" type="noConversion"/>
  </si>
  <si>
    <t>李珮琪</t>
    <phoneticPr fontId="42" type="noConversion"/>
  </si>
  <si>
    <t>涂宇欣</t>
    <phoneticPr fontId="42" type="noConversion"/>
  </si>
  <si>
    <t>預計工時</t>
    <phoneticPr fontId="6" type="noConversion"/>
  </si>
  <si>
    <t>L2021</t>
    <phoneticPr fontId="6" type="noConversion"/>
  </si>
  <si>
    <t>交易關係人查詢</t>
    <phoneticPr fontId="6" type="noConversion"/>
  </si>
  <si>
    <t>交易關係人維護</t>
    <phoneticPr fontId="6" type="noConversion"/>
  </si>
  <si>
    <t>L2221</t>
    <phoneticPr fontId="6" type="noConversion"/>
  </si>
  <si>
    <t>L2118</t>
    <phoneticPr fontId="6" type="noConversion"/>
  </si>
  <si>
    <t>共同借款人資料登錄</t>
    <phoneticPr fontId="6" type="noConversion"/>
  </si>
  <si>
    <t>URS調整</t>
    <phoneticPr fontId="6" type="noConversion"/>
  </si>
  <si>
    <t>L2018</t>
    <phoneticPr fontId="6" type="noConversion"/>
  </si>
  <si>
    <t>共同借款人資料查詢</t>
    <phoneticPr fontId="6" type="noConversion"/>
  </si>
  <si>
    <t>L2019</t>
    <phoneticPr fontId="6" type="noConversion"/>
  </si>
  <si>
    <t>合併額度控管資料查詢</t>
    <phoneticPr fontId="6" type="noConversion"/>
  </si>
  <si>
    <t>V</t>
    <phoneticPr fontId="6" type="noConversion"/>
  </si>
  <si>
    <t>2.人工啟動時,如何再同步資料上傳內網系統[[待辦事項4]]葛經理協調相關IT單位確認</t>
    <phoneticPr fontId="6" type="noConversion"/>
  </si>
  <si>
    <t>改列待辦事項</t>
    <phoneticPr fontId="6" type="noConversion"/>
  </si>
  <si>
    <t>賴文育</t>
    <phoneticPr fontId="6" type="noConversion"/>
  </si>
  <si>
    <t>張金龍</t>
    <phoneticPr fontId="6" type="noConversion"/>
  </si>
  <si>
    <t>高</t>
    <phoneticPr fontId="6" type="noConversion"/>
  </si>
  <si>
    <t>提供下載"上傳資料最新範本"機制 (另提共同作法)</t>
    <phoneticPr fontId="6" type="noConversion"/>
  </si>
  <si>
    <t>L291A</t>
    <phoneticPr fontId="6" type="noConversion"/>
  </si>
  <si>
    <t>共同借款人額度查詢</t>
    <phoneticPr fontId="6" type="noConversion"/>
  </si>
  <si>
    <t>L2119</t>
    <phoneticPr fontId="6" type="noConversion"/>
  </si>
  <si>
    <t>L291B</t>
    <phoneticPr fontId="6" type="noConversion"/>
  </si>
  <si>
    <t>合併額度控管登錄</t>
    <phoneticPr fontId="6" type="noConversion"/>
  </si>
  <si>
    <t>合併額度控管額度查詢</t>
    <phoneticPr fontId="6" type="noConversion"/>
  </si>
  <si>
    <r>
      <rPr>
        <sz val="11"/>
        <color theme="1"/>
        <rFont val="DengXian"/>
        <family val="1"/>
      </rPr>
      <t>部門</t>
    </r>
    <phoneticPr fontId="6" type="noConversion"/>
  </si>
  <si>
    <r>
      <rPr>
        <sz val="11"/>
        <color theme="1"/>
        <rFont val="DengXian"/>
        <family val="1"/>
      </rPr>
      <t>資訊規劃部</t>
    </r>
    <phoneticPr fontId="6" type="noConversion"/>
  </si>
  <si>
    <r>
      <rPr>
        <sz val="11"/>
        <color theme="1"/>
        <rFont val="DengXian"/>
        <family val="1"/>
      </rPr>
      <t>廖淳英</t>
    </r>
    <phoneticPr fontId="6" type="noConversion"/>
  </si>
  <si>
    <r>
      <rPr>
        <sz val="11"/>
        <color theme="1"/>
        <rFont val="DengXian"/>
        <family val="1"/>
      </rPr>
      <t>陳又菁</t>
    </r>
    <phoneticPr fontId="6" type="noConversion"/>
  </si>
  <si>
    <r>
      <rPr>
        <sz val="11"/>
        <color theme="1"/>
        <rFont val="DengXian"/>
        <family val="1"/>
      </rPr>
      <t>王瀞琳</t>
    </r>
    <phoneticPr fontId="6" type="noConversion"/>
  </si>
  <si>
    <r>
      <rPr>
        <sz val="11"/>
        <color theme="1"/>
        <rFont val="DengXian"/>
        <family val="1"/>
      </rPr>
      <t>投資資訊課</t>
    </r>
    <phoneticPr fontId="6" type="noConversion"/>
  </si>
  <si>
    <r>
      <rPr>
        <sz val="11"/>
        <color theme="1"/>
        <rFont val="DengXian"/>
        <family val="1"/>
      </rPr>
      <t>葛展宇</t>
    </r>
    <phoneticPr fontId="6" type="noConversion"/>
  </si>
  <si>
    <r>
      <rPr>
        <sz val="11"/>
        <color theme="1"/>
        <rFont val="DengXian"/>
        <family val="1"/>
      </rPr>
      <t>柯文齡</t>
    </r>
    <phoneticPr fontId="6" type="noConversion"/>
  </si>
  <si>
    <r>
      <rPr>
        <sz val="11"/>
        <color theme="1"/>
        <rFont val="DengXian"/>
        <family val="1"/>
      </rPr>
      <t>李珮琪</t>
    </r>
    <phoneticPr fontId="6" type="noConversion"/>
  </si>
  <si>
    <r>
      <rPr>
        <sz val="11"/>
        <color theme="1"/>
        <rFont val="DengXian"/>
        <family val="1"/>
      </rPr>
      <t>林清河</t>
    </r>
    <phoneticPr fontId="6" type="noConversion"/>
  </si>
  <si>
    <r>
      <rPr>
        <sz val="11"/>
        <color theme="1"/>
        <rFont val="DengXian"/>
        <family val="1"/>
      </rPr>
      <t>涂宇欣</t>
    </r>
    <phoneticPr fontId="6" type="noConversion"/>
  </si>
  <si>
    <r>
      <rPr>
        <sz val="11"/>
        <color theme="1"/>
        <rFont val="DengXian"/>
        <family val="1"/>
      </rPr>
      <t>吳承憲</t>
    </r>
    <phoneticPr fontId="6" type="noConversion"/>
  </si>
  <si>
    <r>
      <rPr>
        <sz val="11"/>
        <color theme="1"/>
        <rFont val="DengXian"/>
        <family val="1"/>
      </rPr>
      <t>陳政皓</t>
    </r>
  </si>
  <si>
    <r>
      <rPr>
        <sz val="11"/>
        <color theme="1"/>
        <rFont val="DengXian"/>
        <family val="1"/>
      </rPr>
      <t>蔡珮瑜</t>
    </r>
    <phoneticPr fontId="6" type="noConversion"/>
  </si>
  <si>
    <r>
      <rPr>
        <sz val="11"/>
        <color theme="1"/>
        <rFont val="DengXian"/>
        <family val="1"/>
      </rPr>
      <t>尹少玄</t>
    </r>
    <phoneticPr fontId="6" type="noConversion"/>
  </si>
  <si>
    <r>
      <rPr>
        <sz val="11"/>
        <color theme="1"/>
        <rFont val="DengXian"/>
        <family val="1"/>
      </rPr>
      <t>張淑遠</t>
    </r>
    <phoneticPr fontId="6" type="noConversion"/>
  </si>
  <si>
    <r>
      <rPr>
        <sz val="11"/>
        <color theme="1"/>
        <rFont val="DengXian"/>
        <family val="1"/>
      </rPr>
      <t>李珮君</t>
    </r>
    <phoneticPr fontId="6" type="noConversion"/>
  </si>
  <si>
    <r>
      <t>User</t>
    </r>
    <r>
      <rPr>
        <sz val="11"/>
        <color theme="1"/>
        <rFont val="DengXian"/>
        <family val="1"/>
      </rPr>
      <t>企金</t>
    </r>
    <phoneticPr fontId="6" type="noConversion"/>
  </si>
  <si>
    <r>
      <rPr>
        <sz val="11"/>
        <color theme="1"/>
        <rFont val="DengXian"/>
        <family val="1"/>
      </rPr>
      <t>李穎</t>
    </r>
    <phoneticPr fontId="6" type="noConversion"/>
  </si>
  <si>
    <r>
      <rPr>
        <sz val="11"/>
        <color theme="1"/>
        <rFont val="DengXian"/>
        <family val="1"/>
      </rPr>
      <t>陳俞辛</t>
    </r>
    <phoneticPr fontId="6" type="noConversion"/>
  </si>
  <si>
    <r>
      <rPr>
        <sz val="11"/>
        <color theme="1"/>
        <rFont val="DengXian"/>
        <family val="1"/>
      </rPr>
      <t>蔡進健</t>
    </r>
    <phoneticPr fontId="6" type="noConversion"/>
  </si>
  <si>
    <r>
      <rPr>
        <sz val="11"/>
        <color theme="1"/>
        <rFont val="DengXian"/>
        <family val="1"/>
      </rPr>
      <t>張舜雯</t>
    </r>
    <phoneticPr fontId="6" type="noConversion"/>
  </si>
  <si>
    <r>
      <rPr>
        <sz val="11"/>
        <color theme="1"/>
        <rFont val="DengXian"/>
        <family val="1"/>
      </rPr>
      <t>邱怡婷</t>
    </r>
    <phoneticPr fontId="6" type="noConversion"/>
  </si>
  <si>
    <r>
      <rPr>
        <sz val="11"/>
        <color theme="1"/>
        <rFont val="DengXian"/>
        <family val="1"/>
      </rPr>
      <t>程慧娟</t>
    </r>
    <phoneticPr fontId="6" type="noConversion"/>
  </si>
  <si>
    <r>
      <rPr>
        <sz val="11"/>
        <color theme="1"/>
        <rFont val="DengXian"/>
        <family val="1"/>
      </rPr>
      <t>徐名弘</t>
    </r>
    <phoneticPr fontId="6" type="noConversion"/>
  </si>
  <si>
    <r>
      <rPr>
        <sz val="11"/>
        <color theme="1"/>
        <rFont val="DengXian"/>
        <family val="1"/>
      </rPr>
      <t>李秋燕</t>
    </r>
    <phoneticPr fontId="6" type="noConversion"/>
  </si>
  <si>
    <r>
      <rPr>
        <sz val="11"/>
        <color theme="1"/>
        <rFont val="DengXian"/>
        <family val="1"/>
      </rPr>
      <t>萬事宜</t>
    </r>
    <phoneticPr fontId="6" type="noConversion"/>
  </si>
  <si>
    <r>
      <rPr>
        <sz val="11"/>
        <color theme="1"/>
        <rFont val="DengXian"/>
        <family val="1"/>
      </rPr>
      <t>賴文育</t>
    </r>
    <phoneticPr fontId="6" type="noConversion"/>
  </si>
  <si>
    <r>
      <rPr>
        <sz val="11"/>
        <color theme="1"/>
        <rFont val="DengXian"/>
        <family val="1"/>
      </rPr>
      <t>張金龍</t>
    </r>
    <phoneticPr fontId="6" type="noConversion"/>
  </si>
  <si>
    <r>
      <rPr>
        <sz val="11"/>
        <color theme="1"/>
        <rFont val="DengXian"/>
        <family val="1"/>
      </rPr>
      <t>何書溱</t>
    </r>
    <phoneticPr fontId="6" type="noConversion"/>
  </si>
  <si>
    <r>
      <rPr>
        <sz val="11"/>
        <color theme="1"/>
        <rFont val="DengXian"/>
        <family val="1"/>
      </rPr>
      <t>張嘉榮</t>
    </r>
    <phoneticPr fontId="6" type="noConversion"/>
  </si>
  <si>
    <r>
      <rPr>
        <sz val="11"/>
        <color theme="1"/>
        <rFont val="DengXian"/>
        <family val="1"/>
      </rPr>
      <t>楊智誠</t>
    </r>
    <phoneticPr fontId="6" type="noConversion"/>
  </si>
  <si>
    <r>
      <rPr>
        <sz val="11"/>
        <color theme="1"/>
        <rFont val="DengXian"/>
        <family val="1"/>
      </rPr>
      <t>余家興</t>
    </r>
    <phoneticPr fontId="6" type="noConversion"/>
  </si>
  <si>
    <r>
      <rPr>
        <sz val="11"/>
        <color theme="1"/>
        <rFont val="DengXian"/>
        <family val="1"/>
      </rPr>
      <t>陳昱衡</t>
    </r>
    <phoneticPr fontId="6" type="noConversion"/>
  </si>
  <si>
    <r>
      <rPr>
        <sz val="11"/>
        <color theme="1"/>
        <rFont val="DengXian"/>
        <family val="1"/>
      </rPr>
      <t>會議通知</t>
    </r>
    <phoneticPr fontId="6" type="noConversion"/>
  </si>
  <si>
    <r>
      <rPr>
        <sz val="11"/>
        <color theme="1"/>
        <rFont val="DengXian"/>
        <family val="1"/>
      </rPr>
      <t>參與會議</t>
    </r>
    <phoneticPr fontId="6" type="noConversion"/>
  </si>
  <si>
    <r>
      <rPr>
        <sz val="11"/>
        <color theme="1"/>
        <rFont val="DengXian"/>
        <family val="1"/>
      </rPr>
      <t>回覆會議</t>
    </r>
    <phoneticPr fontId="6" type="noConversion"/>
  </si>
  <si>
    <t>[吳承憲2021.7.23回覆] 此項應由服務課跟催收人員那邊統整
[政皓經理2021/08/12回覆]關於增加聯絡電話[異動原因]代碼，除1.客戶提出申請以外，請新增2.催收人員新增。</t>
    <phoneticPr fontId="6" type="noConversion"/>
  </si>
  <si>
    <t>8/4,</t>
    <phoneticPr fontId="6" type="noConversion"/>
  </si>
  <si>
    <t>上線後2個月內</t>
    <phoneticPr fontId="6" type="noConversion"/>
  </si>
  <si>
    <t>高</t>
    <phoneticPr fontId="6" type="noConversion"/>
  </si>
  <si>
    <t>高</t>
    <phoneticPr fontId="6" type="noConversion"/>
  </si>
  <si>
    <t>改列待辦事項</t>
    <phoneticPr fontId="6" type="noConversion"/>
  </si>
  <si>
    <t>V</t>
    <phoneticPr fontId="6" type="noConversion"/>
  </si>
  <si>
    <t>改列待辦事項</t>
    <phoneticPr fontId="6" type="noConversion"/>
  </si>
  <si>
    <t>改列待辦事項</t>
    <phoneticPr fontId="6" type="noConversion"/>
  </si>
  <si>
    <t>改列待辦事項</t>
    <phoneticPr fontId="6" type="noConversion"/>
  </si>
  <si>
    <t>V</t>
    <phoneticPr fontId="6" type="noConversion"/>
  </si>
  <si>
    <t>林清河</t>
    <phoneticPr fontId="6" type="noConversion"/>
  </si>
  <si>
    <t>放款服務課</t>
  </si>
  <si>
    <t>放款推展課</t>
  </si>
  <si>
    <t>放款管理課</t>
  </si>
  <si>
    <t>放款審查課</t>
  </si>
  <si>
    <t>宋郁宏</t>
    <phoneticPr fontId="6" type="noConversion"/>
  </si>
  <si>
    <t>廠商提供L2111調整電文供ELOAN開發</t>
    <phoneticPr fontId="6" type="noConversion"/>
  </si>
  <si>
    <t>廠商提供L2221電文供ELOAN開發</t>
  </si>
  <si>
    <t xml:space="preserve">ELOAN現行調整說明:
(1).確認「共同借款人」和「申請額度」的關連(使用保證人建檔或另新增共用借款人建檔機制)
(2).「共同借款人」基本資料,可依循現行作法,送電文「L1101新增自然人」及「L1102新增法人」
</t>
    <phoneticPr fontId="6" type="noConversion"/>
  </si>
  <si>
    <t xml:space="preserve">ELOAN規劃調整備註
(1).於案件申請時，可於同一案件編號下，建立不同「共同借款人」額度
</t>
    <phoneticPr fontId="6" type="noConversion"/>
  </si>
  <si>
    <t>增加[交易關係人]基本資料相關電文欄位,供ELOAN於新增[交易關係人]時,同步新增「顧客基本資料」</t>
    <phoneticPr fontId="6" type="noConversion"/>
  </si>
  <si>
    <r>
      <t>企金</t>
    </r>
    <r>
      <rPr>
        <sz val="10"/>
        <color rgb="FFFF0000"/>
        <rFont val="標楷體"/>
        <family val="4"/>
        <charset val="136"/>
      </rPr>
      <t>、(可分配金額+張舜雯)</t>
    </r>
    <phoneticPr fontId="6" type="noConversion"/>
  </si>
  <si>
    <t>110/07/30下午email回覆：貸款借據暨授信合約書</t>
    <phoneticPr fontId="6" type="noConversion"/>
  </si>
  <si>
    <t>110/07/30下午email回覆</t>
    <phoneticPr fontId="6" type="noConversion"/>
  </si>
  <si>
    <t>提供"貸借款申請書"之"擔保品提供人"填寫資料,並註記必須填寫及不必填寫的項目</t>
    <phoneticPr fontId="6" type="noConversion"/>
  </si>
  <si>
    <t>2021/8/16~9/3</t>
    <phoneticPr fontId="6" type="noConversion"/>
  </si>
  <si>
    <t>張舜雯</t>
    <phoneticPr fontId="6" type="noConversion"/>
  </si>
  <si>
    <t>張舜雯、程慧娟、邱怡婷、李秋燕</t>
    <phoneticPr fontId="6" type="noConversion"/>
  </si>
  <si>
    <t>提供企金件擔保品EXCEL表,供整批匯入設計參考</t>
    <phoneticPr fontId="6" type="noConversion"/>
  </si>
  <si>
    <t>可分配金額(計算公式、轉換作業、應用層面)、塗銷作法、處分作法說明</t>
    <phoneticPr fontId="6" type="noConversion"/>
  </si>
  <si>
    <t>整理參考原AS400主管刷卡原因,供BU確認</t>
    <phoneticPr fontId="6" type="noConversion"/>
  </si>
  <si>
    <t>更新L2038 URS輸出說明文件,提供使用者確認</t>
    <phoneticPr fontId="6" type="noConversion"/>
  </si>
  <si>
    <t>L2221 交易關係人維護,廠商提供必須輸入基本資料欄位的整理表格,供BU確認</t>
    <phoneticPr fontId="6" type="noConversion"/>
  </si>
  <si>
    <t>廠商提供案件相關人員登錄的交易整理</t>
    <phoneticPr fontId="6" type="noConversion"/>
  </si>
  <si>
    <t>提供[複製]機制</t>
    <phoneticPr fontId="6" type="noConversion"/>
  </si>
  <si>
    <t>擔保品建檔共同原則
(不動產、動產、股票、其他)</t>
    <phoneticPr fontId="6" type="noConversion"/>
  </si>
  <si>
    <t>提供EXCEL表[整批匯入建檔]機制</t>
    <phoneticPr fontId="6" type="noConversion"/>
  </si>
  <si>
    <t>移除[聯貸案]、[聯貸案類型]輸入欄位</t>
    <phoneticPr fontId="6" type="noConversion"/>
  </si>
  <si>
    <t>增加門牌的模糊查詢</t>
  </si>
  <si>
    <t xml:space="preserve">[設定順位]調整最大可輸入值為9,並調整輸入[前一順位金額]與[前一順位債權人]同步調整可輸入8組; [前一順位債權人]放大為40位,預設值為"新光人壽保險股份有限公司",資料庫另行設計記錄
</t>
    <phoneticPr fontId="6" type="noConversion"/>
  </si>
  <si>
    <t>[抵押品註記]參考ELOAN輸入方式</t>
    <phoneticPr fontId="6" type="noConversion"/>
  </si>
  <si>
    <t>檢查擔保品唯一性時,錯誤訊息,顯示重複的完整擔保品編號</t>
    <phoneticPr fontId="6" type="noConversion"/>
  </si>
  <si>
    <t>新增成功時,顯示[保險單]按鈕,連結【L4610保險單明細資料登錄】交易,登錄保險單資料</t>
    <phoneticPr fontId="6" type="noConversion"/>
  </si>
  <si>
    <t>[公設建號.所有權人]需同時為[建物.所有權人]</t>
    <phoneticPr fontId="6" type="noConversion"/>
  </si>
  <si>
    <t>新增時,不必輸入[建物修改原因]</t>
    <phoneticPr fontId="6" type="noConversion"/>
  </si>
  <si>
    <t>於[建物]輸出,增加[保險單]按鈕, ,連結【L4060額度擔保品保險單關聯查詢】交易,查詢保險單資料</t>
    <phoneticPr fontId="6" type="noConversion"/>
  </si>
  <si>
    <t>交易功能併入[L2911不動產擔保品資料查詢] 取消L2041交易</t>
    <phoneticPr fontId="6" type="noConversion"/>
  </si>
  <si>
    <t>交易功能併入[L2911不動產擔保品資料查詢],取消L2042交易</t>
    <phoneticPr fontId="6" type="noConversion"/>
  </si>
  <si>
    <t>L2042</t>
  </si>
  <si>
    <t>建檔時只需提供ID及姓名及掃描類別,基本資料可於L1101/L1102補鍵,並依[交易關係人]必須輸入的資料,做欄位輸入控制</t>
    <phoneticPr fontId="6" type="noConversion"/>
  </si>
  <si>
    <t>1D</t>
    <phoneticPr fontId="6" type="noConversion"/>
  </si>
  <si>
    <t>SKL
承憲</t>
    <phoneticPr fontId="6" type="noConversion"/>
  </si>
  <si>
    <t>高</t>
  </si>
  <si>
    <t>高</t>
    <phoneticPr fontId="6" type="noConversion"/>
  </si>
  <si>
    <t>其他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</si>
  <si>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</si>
  <si>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</si>
  <si>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</si>
  <si>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</si>
  <si>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陳昱衡</t>
    <phoneticPr fontId="6" type="noConversion"/>
  </si>
  <si>
    <t>[建物][土地]重新交易時,需保留原擔保品編號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</si>
  <si>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</si>
  <si>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</si>
  <si>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</si>
  <si>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</si>
  <si>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徐名弘、陳俞辛</t>
  </si>
  <si>
    <t>整理目前資料欄位的使用狀態(報表、塗銷證明),調整必須輸入的控制</t>
    <phoneticPr fontId="6" type="noConversion"/>
  </si>
  <si>
    <t>於清償作業討論時，再重新檢視功能是否需調整</t>
    <phoneticPr fontId="6" type="noConversion"/>
  </si>
  <si>
    <t>[擔保品代號2]="02.動產-機器設備"時,隱藏以下輸入欄位</t>
    <phoneticPr fontId="6" type="noConversion"/>
  </si>
  <si>
    <t>[抵押品註記]參考ELOAN輸入方式,</t>
    <phoneticPr fontId="6" type="noConversion"/>
  </si>
  <si>
    <t xml:space="preserve">新增成功時,顯示[保險單]按鈕,連結【L4610保險單明細資料登錄】交易,登錄保險單資料 </t>
    <phoneticPr fontId="6" type="noConversion"/>
  </si>
  <si>
    <t>併入L2017,應涵蓋以下項目
(1).L2049有的查詢條件
(2).L2049必要輸出欄位
以上調整於後續調整說明會展示</t>
    <phoneticPr fontId="6" type="noConversion"/>
  </si>
  <si>
    <t>併入L2038,應涵蓋以下項目
(1).L2919有的查詢條件
(2).L2919必要輸出欄位
以上調整於後續調整說明會展示</t>
    <phoneticPr fontId="6" type="noConversion"/>
  </si>
  <si>
    <t>改用[擔保品大類]控制,以下欄位查詢條件的顯示/隱藏</t>
    <phoneticPr fontId="6" type="noConversion"/>
  </si>
  <si>
    <t>[建物建號]及[土地地號]增加以區間查詢</t>
    <phoneticPr fontId="6" type="noConversion"/>
  </si>
  <si>
    <t>[建物門牌].[路]可模糊比對</t>
    <phoneticPr fontId="6" type="noConversion"/>
  </si>
  <si>
    <t>增加[車牌號碼]查詢條件</t>
    <phoneticPr fontId="6" type="noConversion"/>
  </si>
  <si>
    <t>增加可以[借戶戶名] 、[所有權人姓名]查詢機制,[廠商註]已調整
(1).新增[顧客基本資料]查詢按鈕
(2).利用自行輸入查詢條件,再選取查詢對象</t>
    <phoneticPr fontId="6" type="noConversion"/>
  </si>
  <si>
    <t>「同一關係企業及集團企業」資料報送作業</t>
    <phoneticPr fontId="6" type="noConversion"/>
  </si>
  <si>
    <t>新增5種停車位型式的[數量]及[面積]合計欄位</t>
    <phoneticPr fontId="6" type="noConversion"/>
  </si>
  <si>
    <r>
      <rPr>
        <sz val="11"/>
        <color theme="1"/>
        <rFont val="微軟正黑體"/>
        <family val="2"/>
        <charset val="136"/>
      </rPr>
      <t>總計</t>
    </r>
  </si>
  <si>
    <r>
      <rPr>
        <sz val="11"/>
        <color theme="1"/>
        <rFont val="微軟正黑體"/>
        <family val="2"/>
        <charset val="136"/>
      </rPr>
      <t>已完成</t>
    </r>
  </si>
  <si>
    <t>業務關帳作業(撥款)</t>
    <phoneticPr fontId="6" type="noConversion"/>
  </si>
  <si>
    <t>放款明細資料查詢(撥款)</t>
    <phoneticPr fontId="6" type="noConversion"/>
  </si>
  <si>
    <t>匯入台股股票代號</t>
    <phoneticPr fontId="6" type="noConversion"/>
  </si>
  <si>
    <t>新增[查詢]股票按鈕</t>
    <phoneticPr fontId="6" type="noConversion"/>
  </si>
  <si>
    <t>依據[每股單價鑑估標準]輸入選項,正確控制[非上市（櫃）每股淨值]、[每股面額]、[前日收盤價]、[前日收盤價]、[一個月平均價]、[三個月平均價]的必須輸入控制</t>
    <phoneticPr fontId="6" type="noConversion"/>
  </si>
  <si>
    <t>增加[全戶維持率]欄位
[註]全戶維持率=(收盤價*設定股數)/借款餘額</t>
    <phoneticPr fontId="6" type="noConversion"/>
  </si>
  <si>
    <t>[投資內容],[公開價值]由獨立3行改成memo輸入型態</t>
    <phoneticPr fontId="6" type="noConversion"/>
  </si>
  <si>
    <t>訊息顯示,由原先連結[L2072 顧客控管警訊明細資料查詢]查詢交易模式,改為警示視窗方式顯示</t>
    <phoneticPr fontId="6" type="noConversion"/>
  </si>
  <si>
    <t>備錄代碼申2碼改為3碼，原代碼99.其他，由經辦自行輸入[備忘錄說明],也同步改成999.其他</t>
    <phoneticPr fontId="6" type="noConversion"/>
  </si>
  <si>
    <t>於[L6402 交易控制檔維護]新增[顯示顧客控管警訊]欄位選項,可彈性自訂顯示警訊交易</t>
    <phoneticPr fontId="6" type="noConversion"/>
  </si>
  <si>
    <t>[刪除]或非建檔者[修改]需主管授權</t>
    <phoneticPr fontId="6" type="noConversion"/>
  </si>
  <si>
    <t>L2072</t>
    <phoneticPr fontId="6" type="noConversion"/>
  </si>
  <si>
    <t>查詢條件需指定[借款人戶號]</t>
    <phoneticPr fontId="6" type="noConversion"/>
  </si>
  <si>
    <t>調整輸出格式,如下
(1).共同區顯示戶號、戶名
(2).GRID明細移除戶號
(3).放大備忘錄說明
(4).只顯示最後更新者/日期</t>
    <phoneticPr fontId="6" type="noConversion"/>
  </si>
  <si>
    <t>4-4銀行扣款作業</t>
    <phoneticPr fontId="6" type="noConversion"/>
  </si>
  <si>
    <t>4-5員工扣薪作業</t>
    <phoneticPr fontId="6" type="noConversion"/>
  </si>
  <si>
    <t>4-6火險作業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</si>
  <si>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</si>
  <si>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</si>
  <si>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</si>
  <si>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</si>
  <si>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 xml:space="preserve"> </t>
    <phoneticPr fontId="6" type="noConversion"/>
  </si>
  <si>
    <t>高</t>
    <phoneticPr fontId="6" type="noConversion"/>
  </si>
  <si>
    <t>陳昱衡</t>
    <phoneticPr fontId="6" type="noConversion"/>
  </si>
  <si>
    <t>V</t>
    <phoneticPr fontId="6" type="noConversion"/>
  </si>
  <si>
    <t>V</t>
    <phoneticPr fontId="6" type="noConversion"/>
  </si>
  <si>
    <r>
      <t>[關係企業關係代號]目前規劃於「L2035/L2306借款戶關係人/關係企業維護」登錄,附申報[關係代號對照表]</t>
    </r>
    <r>
      <rPr>
        <sz val="12"/>
        <color rgb="FFFF0000"/>
        <rFont val="標楷體"/>
        <family val="4"/>
        <charset val="136"/>
      </rPr>
      <t>[說明規劃]</t>
    </r>
    <phoneticPr fontId="6" type="noConversion"/>
  </si>
  <si>
    <r>
      <t>廠商整理說明,現有登錄[擔保維持率]、[通知追繳維持率]、[實行職權維持率]的使用狀況</t>
    </r>
    <r>
      <rPr>
        <sz val="12"/>
        <color rgb="FFFF0000"/>
        <rFont val="標楷體"/>
        <family val="4"/>
        <charset val="136"/>
      </rPr>
      <t>[說明使用狀況]</t>
    </r>
    <phoneticPr fontId="6" type="noConversion"/>
  </si>
  <si>
    <t>V</t>
    <phoneticPr fontId="6" type="noConversion"/>
  </si>
  <si>
    <t>陳昱衡</t>
    <phoneticPr fontId="6" type="noConversion"/>
  </si>
  <si>
    <t>高</t>
    <phoneticPr fontId="6" type="noConversion"/>
  </si>
  <si>
    <t>高</t>
    <phoneticPr fontId="6" type="noConversion"/>
  </si>
  <si>
    <t>高</t>
    <phoneticPr fontId="6" type="noConversion"/>
  </si>
  <si>
    <t>L9110</t>
    <phoneticPr fontId="6" type="noConversion"/>
  </si>
  <si>
    <t>加浮水印</t>
    <phoneticPr fontId="6" type="noConversion"/>
  </si>
  <si>
    <t>BBC,電話,傳真 &gt; 依據L1905交易設計,重新調整輸出排版</t>
    <phoneticPr fontId="6" type="noConversion"/>
  </si>
  <si>
    <t>交互運用,目前只顯示Y/N,是否要印明細,再確認</t>
    <phoneticPr fontId="6" type="noConversion"/>
  </si>
  <si>
    <t>保證人資料增加顯示"保證類別"</t>
    <phoneticPr fontId="6" type="noConversion"/>
  </si>
  <si>
    <t>"基本利率代碼"改為"商品代碼"</t>
    <phoneticPr fontId="6" type="noConversion"/>
  </si>
  <si>
    <t>增加週期項目"單位"及各"代碼"中文說明</t>
    <phoneticPr fontId="6" type="noConversion"/>
  </si>
  <si>
    <t>第三扣款人,需顯示"ID"及"姓名",不需"關係"</t>
    <phoneticPr fontId="6" type="noConversion"/>
  </si>
  <si>
    <t>違約適用方式重新排版呈現以精簡為原則</t>
    <phoneticPr fontId="6" type="noConversion"/>
  </si>
  <si>
    <t>"督辦姓名"改為"核決主管"</t>
    <phoneticPr fontId="6" type="noConversion"/>
  </si>
  <si>
    <t>"客戶別"後加"管制代碼"說明</t>
    <phoneticPr fontId="6" type="noConversion"/>
  </si>
  <si>
    <t>擔保品提供人增加顯示"姓名"</t>
    <phoneticPr fontId="6" type="noConversion"/>
  </si>
  <si>
    <t>擔保品號碼顯示完整格式1位-2位-7位</t>
    <phoneticPr fontId="6" type="noConversion"/>
  </si>
  <si>
    <t>建號顯示完整格式5位-3位</t>
    <phoneticPr fontId="6" type="noConversion"/>
  </si>
  <si>
    <t>地號顯示完整格式4位-4位</t>
    <phoneticPr fontId="6" type="noConversion"/>
  </si>
  <si>
    <t>"主建物面積"="擔保品所在樓層面積"+"附屬建物面積"</t>
    <phoneticPr fontId="6" type="noConversion"/>
  </si>
  <si>
    <t>非"獨立車位"擔保品,"車位面積"顯示0; "獨立車位"擔保品,"車位面積"="主建物面積"</t>
    <phoneticPr fontId="6" type="noConversion"/>
  </si>
  <si>
    <t>"站別"刪除</t>
    <phoneticPr fontId="6" type="noConversion"/>
  </si>
  <si>
    <t>"保證人"增加顯示"保證類別" (自然人比照)</t>
    <phoneticPr fontId="6" type="noConversion"/>
  </si>
  <si>
    <t>增加顯示"共同借款人"及"合併額度控管"資訊</t>
    <phoneticPr fontId="6" type="noConversion"/>
  </si>
  <si>
    <t>2021-08-31 將調整後的格式 Email給會議相關人員確認,再開會說明</t>
    <phoneticPr fontId="6" type="noConversion"/>
  </si>
  <si>
    <t>放款金額是否檢查擔保品"可分配金額</t>
    <phoneticPr fontId="6" type="noConversion"/>
  </si>
  <si>
    <t>待和負責核心IT單位確認[撥款匯款媒體檔]上傳核心系統作法</t>
    <phoneticPr fontId="6" type="noConversion"/>
  </si>
  <si>
    <t>提供整批匯款單格式及列印樣張</t>
    <phoneticPr fontId="6" type="noConversion"/>
  </si>
  <si>
    <t>陳政皓經理
賴文育</t>
    <phoneticPr fontId="6" type="noConversion"/>
  </si>
  <si>
    <t>撥款前[L2154 額度資料維護]可維護的額度欄位,於L3100調整為不可輸入,如於撥款前,欲調整相關欄位,調整於[L2154]維護</t>
    <phoneticPr fontId="6" type="noConversion"/>
  </si>
  <si>
    <t>[首次利率調整日期]欄位,調整排版至[利率]標籤</t>
    <phoneticPr fontId="6" type="noConversion"/>
  </si>
  <si>
    <t>主管放行時,[應收付明細]之[匯款銀行],無正確顯示</t>
    <phoneticPr fontId="6" type="noConversion"/>
  </si>
  <si>
    <t>[應收付明細]之[戶名],向左對齊</t>
    <phoneticPr fontId="6" type="noConversion"/>
  </si>
  <si>
    <t>L3002</t>
    <phoneticPr fontId="6" type="noConversion"/>
  </si>
  <si>
    <t>條件加[撥款日期]期間</t>
    <phoneticPr fontId="6" type="noConversion"/>
  </si>
  <si>
    <t>輸出加[戶名]欄位</t>
    <phoneticPr fontId="6" type="noConversion"/>
  </si>
  <si>
    <t>L3916</t>
    <phoneticPr fontId="6" type="noConversion"/>
  </si>
  <si>
    <t>[代碼]加中文說明</t>
    <phoneticPr fontId="6" type="noConversion"/>
  </si>
  <si>
    <t>[週期]加單位說明</t>
    <phoneticPr fontId="6" type="noConversion"/>
  </si>
  <si>
    <t>L4101</t>
    <phoneticPr fontId="6" type="noConversion"/>
  </si>
  <si>
    <t>增加輸出AML檢核結果</t>
    <phoneticPr fontId="6" type="noConversion"/>
  </si>
  <si>
    <t>增加條件[查詢類別]</t>
    <phoneticPr fontId="6" type="noConversion"/>
  </si>
  <si>
    <t>蔡珮瑜、張舜雯</t>
    <phoneticPr fontId="6" type="noConversion"/>
  </si>
  <si>
    <r>
      <t xml:space="preserve">由原"生效工作月"設計,改成"工作月期間",判斷設定有效期間
</t>
    </r>
    <r>
      <rPr>
        <sz val="12"/>
        <color rgb="FFFF0000"/>
        <rFont val="標楷體"/>
        <family val="4"/>
        <charset val="136"/>
      </rPr>
      <t>註:經賴桑確認已為工作月期間,故無更改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</si>
  <si>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2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</si>
  <si>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2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</si>
  <si>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3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</si>
  <si>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3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</si>
  <si>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7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</si>
  <si>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8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</si>
  <si>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9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</si>
  <si>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4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</si>
  <si>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4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</si>
  <si>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5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</si>
  <si>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5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</si>
  <si>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6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</si>
  <si>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6</t>
    </r>
    <phoneticPr fontId="6" type="noConversion"/>
  </si>
  <si>
    <t>8/4安排說明後仍須調整，預計8/13調整後再安排說明。
2021/8/16 陸續會議中確認。</t>
    <phoneticPr fontId="6" type="noConversion"/>
  </si>
  <si>
    <t>併共用額度討論</t>
    <phoneticPr fontId="6" type="noConversion"/>
  </si>
  <si>
    <t>黃智偉</t>
    <phoneticPr fontId="6" type="noConversion"/>
  </si>
  <si>
    <t>余家興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</si>
  <si>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</si>
  <si>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</si>
  <si>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</si>
  <si>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</si>
  <si>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</si>
  <si>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黃智偉</t>
    <phoneticPr fontId="6" type="noConversion"/>
  </si>
  <si>
    <t>L3110</t>
    <phoneticPr fontId="6" type="noConversion"/>
  </si>
  <si>
    <t>比照[L3100撥款],撥款前[L2154 額度資料維護]可維護的欄位,於L3110調整為不可輸入,如於撥款前,欲調整相關欄位,調整於[L2154]維護</t>
    <phoneticPr fontId="6" type="noConversion"/>
  </si>
  <si>
    <t>預約撥款到期作業後又訂正,登放序號需顯示空白</t>
    <phoneticPr fontId="6" type="noConversion"/>
  </si>
  <si>
    <t>L6984</t>
    <phoneticPr fontId="6" type="noConversion"/>
  </si>
  <si>
    <t>L3912</t>
    <phoneticPr fontId="6" type="noConversion"/>
  </si>
  <si>
    <t>需放行交易,主管資訊未顯示</t>
    <phoneticPr fontId="6" type="noConversion"/>
  </si>
  <si>
    <t>L3005</t>
    <phoneticPr fontId="6" type="noConversion"/>
  </si>
  <si>
    <t>輸出[暫收款金額]改為[暫收抵繳]</t>
    <phoneticPr fontId="6" type="noConversion"/>
  </si>
  <si>
    <t>移除[商品利率]欄位</t>
    <phoneticPr fontId="6" type="noConversion"/>
  </si>
  <si>
    <t>L3721</t>
    <phoneticPr fontId="6" type="noConversion"/>
  </si>
  <si>
    <t>交易L3005,[暫收抵繳]表示方式,調整後再說明</t>
    <phoneticPr fontId="6" type="noConversion"/>
  </si>
  <si>
    <t>「聯貸案訂約登錄」作業流程</t>
    <phoneticPr fontId="6" type="noConversion"/>
  </si>
  <si>
    <t xml:space="preserve">企金
陳政皓經理
</t>
    <phoneticPr fontId="6" type="noConversion"/>
  </si>
  <si>
    <t>陳昱衡</t>
    <phoneticPr fontId="6" type="noConversion"/>
  </si>
  <si>
    <t>陳昱衡</t>
    <phoneticPr fontId="6" type="noConversion"/>
  </si>
  <si>
    <t>陳昱衡</t>
    <phoneticPr fontId="6" type="noConversion"/>
  </si>
  <si>
    <t>L1</t>
  </si>
  <si>
    <t>L1109</t>
  </si>
  <si>
    <t>L2</t>
  </si>
  <si>
    <t>L2018</t>
  </si>
  <si>
    <t>L2019</t>
  </si>
  <si>
    <t>L2079</t>
  </si>
  <si>
    <t>L2021</t>
  </si>
  <si>
    <t>L2035</t>
  </si>
  <si>
    <t>L2903</t>
  </si>
  <si>
    <t>L2918</t>
  </si>
  <si>
    <t>L2913</t>
  </si>
  <si>
    <t>L2038</t>
  </si>
  <si>
    <t>L2039</t>
  </si>
  <si>
    <t>L2041</t>
  </si>
  <si>
    <t>L2047</t>
  </si>
  <si>
    <t>L2049</t>
  </si>
  <si>
    <t>L2911</t>
  </si>
  <si>
    <t>L2912</t>
  </si>
  <si>
    <t>L2914</t>
  </si>
  <si>
    <t>L2919</t>
  </si>
  <si>
    <t>L2922</t>
  </si>
  <si>
    <t>L2078</t>
  </si>
  <si>
    <t>L2603</t>
  </si>
  <si>
    <t>L2605</t>
  </si>
  <si>
    <t>L2613</t>
  </si>
  <si>
    <t>L2941</t>
  </si>
  <si>
    <t>L2932</t>
  </si>
  <si>
    <t>L2077</t>
  </si>
  <si>
    <t>L2980</t>
  </si>
  <si>
    <t>L2061</t>
  </si>
  <si>
    <t>L2062</t>
  </si>
  <si>
    <t>L2614</t>
  </si>
  <si>
    <t>L3</t>
  </si>
  <si>
    <t>L3922</t>
  </si>
  <si>
    <t>L3009</t>
  </si>
  <si>
    <t>L3008</t>
  </si>
  <si>
    <t>L3220</t>
  </si>
  <si>
    <t>L3230</t>
  </si>
  <si>
    <t>L3943</t>
  </si>
  <si>
    <t>L3420</t>
  </si>
  <si>
    <t>L3440</t>
  </si>
  <si>
    <t>L3701</t>
  </si>
  <si>
    <t>L3711</t>
  </si>
  <si>
    <t>L3712</t>
  </si>
  <si>
    <t>L4</t>
  </si>
  <si>
    <t>L4002</t>
  </si>
  <si>
    <t>L4921</t>
  </si>
  <si>
    <t>L4721</t>
  </si>
  <si>
    <t>L4320</t>
  </si>
  <si>
    <t>L4322</t>
  </si>
  <si>
    <t>L4321</t>
  </si>
  <si>
    <t>L4042</t>
  </si>
  <si>
    <t>L4043</t>
  </si>
  <si>
    <t>L4414</t>
  </si>
  <si>
    <t>L4942</t>
  </si>
  <si>
    <t>L4943</t>
  </si>
  <si>
    <t>L4941</t>
  </si>
  <si>
    <t>L4510</t>
  </si>
  <si>
    <t>L4500</t>
  </si>
  <si>
    <t>L5</t>
  </si>
  <si>
    <t>L5906</t>
  </si>
  <si>
    <t>L5801</t>
  </si>
  <si>
    <t>L5905</t>
  </si>
  <si>
    <t>L5106</t>
  </si>
  <si>
    <t>L5908</t>
  </si>
  <si>
    <t>L5909</t>
  </si>
  <si>
    <t>L5910</t>
  </si>
  <si>
    <t>L5911</t>
  </si>
  <si>
    <t>L5912</t>
  </si>
  <si>
    <t>L5024</t>
  </si>
  <si>
    <t>L5053</t>
  </si>
  <si>
    <t>L5054</t>
  </si>
  <si>
    <t>L5511</t>
  </si>
  <si>
    <t>L5512</t>
  </si>
  <si>
    <t>L5959</t>
  </si>
  <si>
    <t>L5953</t>
  </si>
  <si>
    <t>L5513</t>
  </si>
  <si>
    <t>L5055</t>
  </si>
  <si>
    <t>L5061</t>
  </si>
  <si>
    <t>L5071</t>
  </si>
  <si>
    <t>L5075</t>
  </si>
  <si>
    <t>L5709</t>
  </si>
  <si>
    <t>L5710</t>
  </si>
  <si>
    <t>L5073</t>
  </si>
  <si>
    <t>L5981</t>
  </si>
  <si>
    <t>L6</t>
  </si>
  <si>
    <t>L6103</t>
  </si>
  <si>
    <t>L6104</t>
  </si>
  <si>
    <t>L6904</t>
  </si>
  <si>
    <t>L6032</t>
  </si>
  <si>
    <t>L6031</t>
  </si>
  <si>
    <t>L6030</t>
  </si>
  <si>
    <t>L6503</t>
  </si>
  <si>
    <t>L6052</t>
  </si>
  <si>
    <t>L6061</t>
  </si>
  <si>
    <t>L6062</t>
  </si>
  <si>
    <t>L6063</t>
  </si>
  <si>
    <t>L6064</t>
  </si>
  <si>
    <t>L6065</t>
  </si>
  <si>
    <t>L6067</t>
  </si>
  <si>
    <t>L6070</t>
  </si>
  <si>
    <t>L6071</t>
  </si>
  <si>
    <t>L6072</t>
  </si>
  <si>
    <t>L6073</t>
  </si>
  <si>
    <t>L6074</t>
  </si>
  <si>
    <t>L6075</t>
  </si>
  <si>
    <t>L6079</t>
  </si>
  <si>
    <t>L6083</t>
  </si>
  <si>
    <t>L6084</t>
  </si>
  <si>
    <t>L6085</t>
  </si>
  <si>
    <t>L6086</t>
  </si>
  <si>
    <t>L6087</t>
  </si>
  <si>
    <t>L7913</t>
  </si>
  <si>
    <t>L7</t>
  </si>
  <si>
    <t>L7201</t>
  </si>
  <si>
    <t>L7901</t>
  </si>
  <si>
    <t>L7022</t>
  </si>
  <si>
    <t>L7904</t>
  </si>
  <si>
    <t>L7902</t>
  </si>
  <si>
    <t>L7203</t>
  </si>
  <si>
    <t>L7903</t>
  </si>
  <si>
    <t>L8080</t>
  </si>
  <si>
    <t>L8</t>
  </si>
  <si>
    <t>L8112</t>
  </si>
  <si>
    <t>L8113</t>
  </si>
  <si>
    <t>L8201</t>
  </si>
  <si>
    <t>L8202</t>
  </si>
  <si>
    <t>L8921</t>
  </si>
  <si>
    <t>L8922</t>
  </si>
  <si>
    <t>L8923</t>
  </si>
  <si>
    <t>L8924</t>
  </si>
  <si>
    <t>L8437</t>
  </si>
  <si>
    <t>L8403</t>
  </si>
  <si>
    <t>L8030</t>
  </si>
  <si>
    <t>L8404</t>
  </si>
  <si>
    <t>L8405</t>
  </si>
  <si>
    <t>L8406</t>
  </si>
  <si>
    <t>L8407</t>
  </si>
  <si>
    <t>L8408</t>
  </si>
  <si>
    <t>L8439</t>
  </si>
  <si>
    <t>L8438</t>
  </si>
  <si>
    <t>L8418</t>
  </si>
  <si>
    <t>L8419</t>
  </si>
  <si>
    <t>L8420</t>
  </si>
  <si>
    <t>L8421</t>
  </si>
  <si>
    <t>L8422</t>
  </si>
  <si>
    <t>L8423</t>
  </si>
  <si>
    <t>L8424</t>
  </si>
  <si>
    <t>L8425</t>
  </si>
  <si>
    <t>L8426</t>
  </si>
  <si>
    <t>L8427</t>
  </si>
  <si>
    <t>L8429</t>
  </si>
  <si>
    <t>L8430</t>
  </si>
  <si>
    <t>L8431</t>
  </si>
  <si>
    <t>L8432</t>
  </si>
  <si>
    <t>L8433</t>
  </si>
  <si>
    <t>L8434</t>
  </si>
  <si>
    <t>L8435</t>
  </si>
  <si>
    <t>L8436</t>
  </si>
  <si>
    <t>L8411</t>
  </si>
  <si>
    <t>L8409</t>
  </si>
  <si>
    <t>L8410</t>
  </si>
  <si>
    <t>L8412</t>
  </si>
  <si>
    <t>L8413</t>
  </si>
  <si>
    <t>L8414</t>
  </si>
  <si>
    <t>L8415</t>
  </si>
  <si>
    <t>L8416</t>
  </si>
  <si>
    <t>L8417</t>
  </si>
  <si>
    <t>L8401</t>
  </si>
  <si>
    <t>L8402</t>
  </si>
  <si>
    <t>L8350</t>
  </si>
  <si>
    <t>L8351</t>
  </si>
  <si>
    <t>L8950</t>
  </si>
  <si>
    <t>L8701</t>
  </si>
  <si>
    <t>L9130</t>
  </si>
  <si>
    <t>L9</t>
  </si>
  <si>
    <t>L9131</t>
  </si>
  <si>
    <t>L9132</t>
  </si>
  <si>
    <t>L9133</t>
  </si>
  <si>
    <t>L9701</t>
  </si>
  <si>
    <t>L9702</t>
  </si>
  <si>
    <t>L9703</t>
  </si>
  <si>
    <t>L9704</t>
  </si>
  <si>
    <t>L9705</t>
  </si>
  <si>
    <t>L9706</t>
  </si>
  <si>
    <t>L9707</t>
  </si>
  <si>
    <t>L9708</t>
  </si>
  <si>
    <t>L9709</t>
  </si>
  <si>
    <t>L9712</t>
  </si>
  <si>
    <t>L9710</t>
  </si>
  <si>
    <t>L9711</t>
  </si>
  <si>
    <t>L9715</t>
  </si>
  <si>
    <t>L9714</t>
  </si>
  <si>
    <t>L9713</t>
  </si>
  <si>
    <t>L9717</t>
  </si>
  <si>
    <t>L9725</t>
  </si>
  <si>
    <t>L9722</t>
  </si>
  <si>
    <t>L9718</t>
  </si>
  <si>
    <t>L9724</t>
  </si>
  <si>
    <t>L9723</t>
  </si>
  <si>
    <t>L9716</t>
  </si>
  <si>
    <t>L9719</t>
  </si>
  <si>
    <t>L9720</t>
  </si>
  <si>
    <t>L9721</t>
  </si>
  <si>
    <t>L9801</t>
  </si>
  <si>
    <t>L9802</t>
  </si>
  <si>
    <t>L9803</t>
  </si>
  <si>
    <t>L9804</t>
  </si>
  <si>
    <t>L9805</t>
  </si>
  <si>
    <t>L9806</t>
  </si>
  <si>
    <t>Eric</t>
    <phoneticPr fontId="6" type="noConversion"/>
  </si>
  <si>
    <t>L2060</t>
  </si>
  <si>
    <t>L2060</t>
    <phoneticPr fontId="6" type="noConversion"/>
  </si>
  <si>
    <t>L2600</t>
    <phoneticPr fontId="6" type="noConversion"/>
  </si>
  <si>
    <t>TranNo</t>
    <phoneticPr fontId="42" type="noConversion"/>
  </si>
  <si>
    <t>MenuNo</t>
    <phoneticPr fontId="42" type="noConversion"/>
  </si>
  <si>
    <t>SubMenuNo</t>
    <phoneticPr fontId="42" type="noConversion"/>
  </si>
  <si>
    <t>L2022</t>
  </si>
  <si>
    <t>L650A</t>
  </si>
  <si>
    <t>L650B</t>
  </si>
  <si>
    <t>L650C</t>
  </si>
  <si>
    <t>L650D</t>
  </si>
  <si>
    <t>L8067</t>
  </si>
  <si>
    <t>2021/9/7 :Version</t>
    <phoneticPr fontId="6" type="noConversion"/>
  </si>
  <si>
    <t>更改交易代號為L2060(原L3010)</t>
    <phoneticPr fontId="6" type="noConversion"/>
  </si>
  <si>
    <t>更改交易代號為L2600(原L3600)</t>
    <phoneticPr fontId="6" type="noConversion"/>
  </si>
  <si>
    <t>新增[聯貸編號],由系統自動編號(5碼)(原L3600)</t>
    <phoneticPr fontId="6" type="noConversion"/>
  </si>
  <si>
    <t>新增[國內或國際聯貸]輸入欄位(原L3600)</t>
    <phoneticPr fontId="6" type="noConversion"/>
  </si>
  <si>
    <t>聯貸案訂約明細資料查詢 (2021/9/7 L3010改)</t>
  </si>
  <si>
    <t>聯貸案訂約登錄 (2021/9/7 L3600改)</t>
  </si>
  <si>
    <t>L4941</t>
    <phoneticPr fontId="6" type="noConversion"/>
  </si>
  <si>
    <t>ACH授權資料歷史紀錄查詢</t>
  </si>
  <si>
    <t>L4942</t>
    <phoneticPr fontId="6" type="noConversion"/>
  </si>
  <si>
    <t>郵局授權資料歷史紀錄查詢</t>
  </si>
  <si>
    <t>查詢輸出欄位[授權狀態],改為顯示"完成新增授權","完成取消授權"</t>
    <phoneticPr fontId="6" type="noConversion"/>
  </si>
  <si>
    <t>L4410</t>
    <phoneticPr fontId="6" type="noConversion"/>
  </si>
  <si>
    <t>按鈕需依修改狀態顯示[暫停授權]或[恢復授權]</t>
    <phoneticPr fontId="6" type="noConversion"/>
  </si>
  <si>
    <t>帳號變更為"暫停"時,要檢查目前是否有額度設定扣款授權,無有效額度使用則不允許暫停</t>
    <phoneticPr fontId="6" type="noConversion"/>
  </si>
  <si>
    <t>依ACH及郵局帳號授權顯示不同輸出欄位</t>
    <phoneticPr fontId="6" type="noConversion"/>
  </si>
  <si>
    <t>增加輸出欄位[最後異動時間]</t>
    <phoneticPr fontId="6" type="noConversion"/>
  </si>
  <si>
    <t>[暫停]後[恢復]的[申請代碼]說明[成功新增]改為[恢復授權]</t>
    <phoneticPr fontId="6" type="noConversion"/>
  </si>
  <si>
    <t>[最後修改員編]需顯示[姓名]</t>
    <phoneticPr fontId="6" type="noConversion"/>
  </si>
  <si>
    <t>另提機制</t>
    <phoneticPr fontId="6" type="noConversion"/>
  </si>
  <si>
    <t>增加戶號所有有效額度[繳款方式]整合查詢</t>
  </si>
  <si>
    <t>由額度新增授權帳號,需回額度修改或刪除授權資料,於L4042需隱藏[修改]及[刪除]按鈕</t>
    <phoneticPr fontId="6" type="noConversion"/>
  </si>
  <si>
    <t>於[扣款帳號]輸入時,顯示"已授權帳號"</t>
    <phoneticPr fontId="6" type="noConversion"/>
  </si>
  <si>
    <t>火險資料未更新</t>
    <phoneticPr fontId="6" type="noConversion"/>
  </si>
  <si>
    <t>L4412</t>
    <phoneticPr fontId="6" type="noConversion"/>
  </si>
  <si>
    <t>[扣款人ＩＤ]需帶[授權檔ID],非戶號ID</t>
    <phoneticPr fontId="6" type="noConversion"/>
  </si>
  <si>
    <t>輸出欄位[帳號碼]改為[用戶編號],值=扣款人ID(10)+郵局存款別(1)+戶號(7)+帳號碼(2)</t>
    <phoneticPr fontId="6" type="noConversion"/>
  </si>
  <si>
    <t>需增加控管"未託收"票,不可抽票</t>
    <phoneticPr fontId="6" type="noConversion"/>
  </si>
  <si>
    <t>原[作業項目]項目"服務中心代收抽退票"改"服務中心代收抽票"</t>
    <phoneticPr fontId="6" type="noConversion"/>
  </si>
  <si>
    <t>L6101</t>
    <phoneticPr fontId="6" type="noConversion"/>
  </si>
  <si>
    <t>執行完支票關帳,如下圖選項時,產出媒體時,新格式的媒體檔由"核心傳票媒體檔"改為"總帳傳票媒體檔"</t>
    <phoneticPr fontId="6" type="noConversion"/>
  </si>
  <si>
    <t>支票關帳處理,不含抽、退票處理</t>
    <phoneticPr fontId="6" type="noConversion"/>
  </si>
  <si>
    <t>L3007</t>
    <phoneticPr fontId="6" type="noConversion"/>
  </si>
  <si>
    <t>增加[支票號碼]查詢條件</t>
    <phoneticPr fontId="6" type="noConversion"/>
  </si>
  <si>
    <t>一張支票有多筆銷帳時,查詢出只顯示一筆,需另按[支票內容]連結[L3943 支票內容查詢],查詢銷帳明細</t>
    <phoneticPr fontId="6" type="noConversion"/>
  </si>
  <si>
    <t>交易功能併入[L3007 暫收支票明細資料查詢]</t>
    <phoneticPr fontId="6" type="noConversion"/>
  </si>
  <si>
    <t>增加顯示"銷帳明細"資料</t>
    <phoneticPr fontId="6" type="noConversion"/>
  </si>
  <si>
    <t>[L3220 暫收款退還]退票時,需列印會計傳票,廠商另提設計</t>
    <phoneticPr fontId="6" type="noConversion"/>
  </si>
  <si>
    <t>暫收款退還及整批撥款的整批匯款作業，與如何連結核心匯款系統機制有關，請IT了解並與放款部順過作業流程後，再行討論</t>
    <phoneticPr fontId="6" type="noConversion"/>
  </si>
  <si>
    <t>陳綺萍</t>
    <phoneticPr fontId="6" type="noConversion"/>
  </si>
  <si>
    <r>
      <t>提供以下二種方案,供企金確認作業流程(原L3600)
(1).【方案1】
(2).【方案2】</t>
    </r>
    <r>
      <rPr>
        <sz val="12"/>
        <color rgb="FFFF0000"/>
        <rFont val="標楷體"/>
        <family val="4"/>
        <charset val="136"/>
      </rPr>
      <t>經清河和企金確認後,採方案二</t>
    </r>
    <phoneticPr fontId="6" type="noConversion"/>
  </si>
  <si>
    <t>黃智偉</t>
    <phoneticPr fontId="6" type="noConversion"/>
  </si>
  <si>
    <t>於[暫收款金額]新增[契變手續費]查詢按鈕,連結【L2061貸後契變手續費明細資料查詢(未入帳)】,帶回[手續費]金額</t>
    <phoneticPr fontId="6" type="noConversion"/>
  </si>
  <si>
    <t xml:space="preserve">按[銀扣]按鈕時(紅框),連結【L4943銀行扣款檔資料查詢】時,查詢條件的預設值,調整如下(綠框):
(1).戶號:當筆契變手續費資料的戶號
(2).入帳日期:期間為查詢當筆契變手續費資料的建檔日期到日曆日
</t>
    <phoneticPr fontId="6" type="noConversion"/>
  </si>
  <si>
    <t>[契變日期]預設值為日曆日</t>
    <phoneticPr fontId="6" type="noConversion"/>
  </si>
  <si>
    <t>[經辦]需帶出經辦代碼及姓名</t>
    <phoneticPr fontId="6" type="noConversion"/>
  </si>
  <si>
    <t>[功能]查詢時,新增[會計日期]與[交易序號]資訊</t>
    <phoneticPr fontId="6" type="noConversion"/>
  </si>
  <si>
    <t>列印時需加印經辦姓名,補印時需加印"補列印"</t>
    <phoneticPr fontId="6" type="noConversion"/>
  </si>
  <si>
    <t>輸出欄位[己入帳]狀態A改為Y</t>
    <phoneticPr fontId="6" type="noConversion"/>
  </si>
  <si>
    <t>輸出欄位[交易金額]要分[起帳金額]跟[銷帳金額]兩個欄位</t>
    <phoneticPr fontId="6" type="noConversion"/>
  </si>
  <si>
    <t>L6908</t>
    <phoneticPr fontId="6" type="noConversion"/>
  </si>
  <si>
    <t>完成URS程式
(審閱+2W)</t>
    <phoneticPr fontId="6" type="noConversion"/>
  </si>
  <si>
    <r>
      <t xml:space="preserve">加[客戶查詢]按鈕,可查詢客戶身份證字號及帶回戶名
</t>
    </r>
    <r>
      <rPr>
        <sz val="12"/>
        <color rgb="FFFF0000"/>
        <rFont val="標楷體"/>
        <family val="4"/>
        <charset val="136"/>
      </rPr>
      <t>[廠商註]併入L2306 借款戶關係人/關係企業維護</t>
    </r>
    <phoneticPr fontId="6" type="noConversion"/>
  </si>
  <si>
    <r>
      <t xml:space="preserve">[關係人統編]如為既有客戶,則自動顯示[關係人姓名]不可修改
</t>
    </r>
    <r>
      <rPr>
        <sz val="12"/>
        <color rgb="FFFF0000"/>
        <rFont val="標楷體"/>
        <family val="4"/>
        <charset val="136"/>
      </rPr>
      <t>[廠商註]併入L2306 借款戶關係人/關係企業維護</t>
    </r>
    <phoneticPr fontId="6" type="noConversion"/>
  </si>
  <si>
    <r>
      <t>增加客戶[統一編號]必須存在[客戶檔CustMain],並自動顯示[客戶姓名]</t>
    </r>
    <r>
      <rPr>
        <sz val="12"/>
        <color rgb="FFFF0000"/>
        <rFont val="標楷體"/>
        <family val="4"/>
        <charset val="136"/>
      </rPr>
      <t>[廠商註]併入L2306 借款戶關係人/關係企業維護</t>
    </r>
    <phoneticPr fontId="6" type="noConversion"/>
  </si>
  <si>
    <t>邱怡婷</t>
    <phoneticPr fontId="6" type="noConversion"/>
  </si>
  <si>
    <t>「L2111 案件申請登錄」確認企金需另設計輸入畫面或共用輸入畫面</t>
    <phoneticPr fontId="6" type="noConversion"/>
  </si>
  <si>
    <t>2021/08/25 下午3:15 email主旨：OO_新壽擔保品分配表-企金餘屋貸款新壽擔保品分配表-企金餘屋貸款，附件：
OO_新壽擔保品分配表-企金餘屋貸款.xlsx</t>
    <phoneticPr fontId="6" type="noConversion"/>
  </si>
  <si>
    <t>2021/9/23 Line回覆：放款金額是否檢查擔保品可分配金額，主要企金多筆擔保品能夠清楚建檔與部分塗銷就可檢查</t>
    <phoneticPr fontId="6" type="noConversion"/>
  </si>
  <si>
    <t>2021/9/23 Line回覆：整批匯款樣張再提供</t>
    <phoneticPr fontId="6" type="noConversion"/>
  </si>
  <si>
    <t>​Susan 2021/08/27上午10:19 email主旨：放款帳務系統-需求審查確認會議 會議記錄 2021/8/24-補充-擔保品現行輸行"聯貸案"</t>
    <phoneticPr fontId="6" type="noConversion"/>
  </si>
  <si>
    <t>L4450</t>
    <phoneticPr fontId="6" type="noConversion"/>
  </si>
  <si>
    <t>增加輸入欄位[作業項目],可輸入項目：[1: ACH 扣款 / 2:郵局扣款 /9:全部]</t>
    <phoneticPr fontId="6" type="noConversion"/>
  </si>
  <si>
    <t>產出[銀行扣款明細表] 
(1).需增加浮水印
(2) [還款類別]為火險費時， [應繳日]修改為[保險迄日]，[繳息迄日]修改為[到期年月]</t>
    <phoneticPr fontId="6" type="noConversion"/>
  </si>
  <si>
    <t>作業流程圖補充AML後續處理說明</t>
    <phoneticPr fontId="6" type="noConversion"/>
  </si>
  <si>
    <t>[功能]為新增時, 依[還款類別]自動計算並寫入扣款檔，經辦可利用修改功能調整內容</t>
    <phoneticPr fontId="6" type="noConversion"/>
  </si>
  <si>
    <t>產出[銀扣媒體檔未產出清單],增加[戶名]輸出欄位，排序及跳頁條件依據[作業項目]欄位：[1: ACH 扣款 / 2:郵局扣款 /9:全部]</t>
    <phoneticPr fontId="6" type="noConversion"/>
  </si>
  <si>
    <t>[扣款銀行]欄位,增加[998:ACH扣款]選項</t>
    <phoneticPr fontId="6" type="noConversion"/>
  </si>
  <si>
    <t>於[查詢選項]選擇[2.上限金額 / 3.下限金額]時,增加可輸入查詢條件 [作業項目]</t>
    <phoneticPr fontId="6" type="noConversion"/>
  </si>
  <si>
    <t>[作業項目],可輸入項目：[1: ACH 扣款 / 2:郵局扣款 /9:全部]</t>
    <phoneticPr fontId="6" type="noConversion"/>
  </si>
  <si>
    <t>[銀行別]欄位,增加[998:ACH扣款]選項</t>
    <phoneticPr fontId="6" type="noConversion"/>
  </si>
  <si>
    <t>增加查詢明細機制，內容參考AS400[4-13-20 ACH 扣款檔資料維護]中查詢之欄位</t>
    <phoneticPr fontId="6" type="noConversion"/>
  </si>
  <si>
    <t>約定還款及法拍費用，需HOLD暫收款，不可予期款抵用</t>
    <phoneticPr fontId="6" type="noConversion"/>
  </si>
  <si>
    <t>火險費不可暫收抵繳，其他如帳管費、契變手續費、短收期款已加入期款(可抵繳)</t>
    <phoneticPr fontId="6" type="noConversion"/>
  </si>
  <si>
    <t>銀扣暫收抵繳</t>
  </si>
  <si>
    <t>L698A</t>
    <phoneticPr fontId="6" type="noConversion"/>
  </si>
  <si>
    <t>應處理清單</t>
    <phoneticPr fontId="6" type="noConversion"/>
  </si>
  <si>
    <t>[資料日期]欄位改為日曆日</t>
    <phoneticPr fontId="6" type="noConversion"/>
  </si>
  <si>
    <t>簡訊檔送出後，檔案可在 [LC009報表及檔案查詢]中查詢及開啟</t>
    <phoneticPr fontId="6" type="noConversion"/>
  </si>
  <si>
    <t>2021/9/13上</t>
    <phoneticPr fontId="42" type="noConversion"/>
  </si>
  <si>
    <t>2021/9/13下</t>
    <phoneticPr fontId="42" type="noConversion"/>
  </si>
  <si>
    <t>葛展宇經理</t>
    <phoneticPr fontId="42" type="noConversion"/>
  </si>
  <si>
    <t>葛展宇經理</t>
  </si>
  <si>
    <t>柯文齡經理</t>
  </si>
  <si>
    <t>吳承憲</t>
    <phoneticPr fontId="42" type="noConversion"/>
  </si>
  <si>
    <t>陳政皓經理</t>
    <phoneticPr fontId="42" type="noConversion"/>
  </si>
  <si>
    <t>陳俞辛</t>
    <phoneticPr fontId="42" type="noConversion"/>
  </si>
  <si>
    <t>蔡進健-缺席</t>
    <phoneticPr fontId="42" type="noConversion"/>
  </si>
  <si>
    <t>李秋燕-缺席</t>
    <phoneticPr fontId="42" type="noConversion"/>
  </si>
  <si>
    <t>陳俞辛-缺席</t>
    <phoneticPr fontId="42" type="noConversion"/>
  </si>
  <si>
    <t>蔡進健</t>
  </si>
  <si>
    <t>程慧娟</t>
  </si>
  <si>
    <t>宋郁宏</t>
  </si>
  <si>
    <t>更新日期：2021/9/24</t>
    <phoneticPr fontId="6" type="noConversion"/>
  </si>
  <si>
    <t>柯文齡經理</t>
    <phoneticPr fontId="6" type="noConversion"/>
  </si>
  <si>
    <t>李珮君</t>
    <phoneticPr fontId="6" type="noConversion"/>
  </si>
  <si>
    <t>鄧雪美</t>
  </si>
  <si>
    <t>L5701</t>
    <phoneticPr fontId="6" type="noConversion"/>
  </si>
  <si>
    <t>修改功能時,部分欄位沒有帶出中文顯示</t>
    <phoneticPr fontId="6" type="noConversion"/>
  </si>
  <si>
    <t>需顯示受理調解機構代號中文,欄位值與L8030的受理調解機構代號相同</t>
    <phoneticPr fontId="6" type="noConversion"/>
  </si>
  <si>
    <t>新增按鈕-連結聯徵資料的債務人聯絡電話</t>
    <phoneticPr fontId="6" type="noConversion"/>
  </si>
  <si>
    <t>延期繳款年月若無值則顯示空白</t>
    <phoneticPr fontId="6" type="noConversion"/>
  </si>
  <si>
    <t>新增按鈕-連結喘息期歷程(L6932篩選延期繳款年月起訖)</t>
    <phoneticPr fontId="6" type="noConversion"/>
  </si>
  <si>
    <t>異動延期繳款年月時,須同步維護下次繳款日及還款結束日</t>
    <phoneticPr fontId="6" type="noConversion"/>
  </si>
  <si>
    <t>延期年月改為顯示民國年月,若值=0則顯示空白</t>
    <phoneticPr fontId="6" type="noConversion"/>
  </si>
  <si>
    <t>連結法催紀錄L5960時,函催只做案件種類為債協部分:前置協商毀諾(未依約履行)通知函, 前置協商逾期繳款通知函</t>
    <phoneticPr fontId="6" type="noConversion"/>
  </si>
  <si>
    <t>到期日改為還款結束日</t>
    <phoneticPr fontId="6" type="noConversion"/>
  </si>
  <si>
    <t>點選查詢時改為連結到新代號L5976債權案件主檔內容查詢</t>
    <phoneticPr fontId="6" type="noConversion"/>
  </si>
  <si>
    <t>L5970</t>
    <phoneticPr fontId="6" type="noConversion"/>
  </si>
  <si>
    <t>年利率可輸入0</t>
    <phoneticPr fontId="6" type="noConversion"/>
  </si>
  <si>
    <t>L5075債務協商滯繳/應繳明細查詢:未曾繳款時繳息迄日值為何?</t>
    <phoneticPr fontId="6" type="noConversion"/>
  </si>
  <si>
    <t>查詢篩選條件增加試算後的預設交易別,增加輸出欄位:試算後預設的交易別(如L5702欄位值),在畫面最下面增加整批入帳按鈕</t>
    <phoneticPr fontId="6" type="noConversion"/>
  </si>
  <si>
    <t>交易完成時顯示提示訊息成功失敗總筆數與金額</t>
    <phoneticPr fontId="6" type="noConversion"/>
  </si>
  <si>
    <t>新增按鈕查詢客戶撥付統計資料:連結到新交易L5977客戶最大債權撥付統計查詢,以客戶戶號+案件序號查詢最大債權撥付統計資料</t>
    <phoneticPr fontId="6" type="noConversion"/>
  </si>
  <si>
    <t>L5971</t>
    <phoneticPr fontId="6" type="noConversion"/>
  </si>
  <si>
    <t>新增按鈕連動L5711撥付金額調整:未製檔才顯示按鈕</t>
    <phoneticPr fontId="6" type="noConversion"/>
  </si>
  <si>
    <t>新增交易L5711撥付金額調整,以戶號+案件序號+製檔日=0為篩選條件,顯示欄位:身分證字號、戶號、戶名、案件序號、債權機構、機構名稱、撥付金額、累計撥付金額,僅開放撥付金額供調整,一併維護累計撥付金額,檢核修改後撥付金額加總需與修改前撥付金額加總相同</t>
    <phoneticPr fontId="6" type="noConversion"/>
  </si>
  <si>
    <t>新壽內部討論後再決定L597A的整批入帳方式</t>
    <phoneticPr fontId="6" type="noConversion"/>
  </si>
  <si>
    <t>一般債權匯款檔</t>
    <phoneticPr fontId="6" type="noConversion"/>
  </si>
  <si>
    <t xml:space="preserve">取消[訂正]功能,另新增輸入欄位[功能],選項說明:
(1).產出媒體檔:產生銀行扣款媒體
(2).重置媒體碼:取代[訂正]功能機制
</t>
    <phoneticPr fontId="6" type="noConversion"/>
  </si>
  <si>
    <t xml:space="preserve">[查詢選項]增加輸入項目：[5.扣款金額=0 /
 6.媒體檔總金額]；
 (1)可輸入欄位[銀行別/還款類別/入帳日期]
 (2)[查詢選項]為[6.媒體檔總金額]時，[還款類別]欄限輸入[01期款/05火險費/99全部]，若查詢當時媒體尚未產出則出錯誤訊息。
</t>
    <phoneticPr fontId="6" type="noConversion"/>
  </si>
  <si>
    <t>L4600</t>
    <phoneticPr fontId="6" type="noConversion"/>
  </si>
  <si>
    <t>到期檔產出後，續保資料中[火災險保險金額]/[火災險保費]/[地震險保險金額]/[地震險保費]均需顯示為0</t>
    <phoneticPr fontId="6" type="noConversion"/>
  </si>
  <si>
    <t>輸入欄位[火險到期年月],預設為2個月</t>
  </si>
  <si>
    <t>L4611</t>
    <phoneticPr fontId="6" type="noConversion"/>
  </si>
  <si>
    <t>執行功能[自保]時，[會計日期/入通知檔/交易序號/處理代碼/轉催收日/轉催編號]欄位隱藏</t>
    <phoneticPr fontId="6" type="noConversion"/>
  </si>
  <si>
    <t>執行功能[新增]時，[火險保額/火險保費/地震險保額/地震險保費/保險起日/保險迄日]欄位改輸入右方[維護後-火險保額/維護後-火險保費/維護後-地震險保額/維護後-地震險保費/維護後-保險起日/維護後-保險迄日]欄位</t>
  </si>
  <si>
    <t>[會計日期]無值時，[交易序號]顯示空白</t>
    <phoneticPr fontId="6" type="noConversion"/>
  </si>
  <si>
    <t>L4601</t>
    <phoneticPr fontId="6" type="noConversion"/>
  </si>
  <si>
    <t>L4603</t>
    <phoneticPr fontId="6" type="noConversion"/>
  </si>
  <si>
    <t>餘額(未撥貸或已結案)之續保處理如下說明
(1).執行後產生[續保資料錯誤明細表]
(2).不寫入通知檔</t>
    <phoneticPr fontId="6" type="noConversion"/>
  </si>
  <si>
    <t>[保單號碼]改為[原保單號碼]</t>
    <phoneticPr fontId="6" type="noConversion"/>
  </si>
  <si>
    <t>通知方式</t>
    <phoneticPr fontId="6" type="noConversion"/>
  </si>
  <si>
    <t>額度檔未設定通知方式時，通知方式以簡訊優先，再書面，再email</t>
    <phoneticPr fontId="6" type="noConversion"/>
  </si>
  <si>
    <t>[應處理清單]中email及簡訊資料查詢           
(1).[明細鍵值]欄位以中文顯示</t>
    <phoneticPr fontId="6" type="noConversion"/>
  </si>
  <si>
    <t>[應處理清單]火險續保簡訊檔內容待確認</t>
    <phoneticPr fontId="6" type="noConversion"/>
  </si>
  <si>
    <t>邵淑微
林清河</t>
    <phoneticPr fontId="6" type="noConversion"/>
  </si>
  <si>
    <t>待淑微提供火險續保通知單email之樣張</t>
    <phoneticPr fontId="6" type="noConversion"/>
  </si>
  <si>
    <t>[保單險種不足明細表]計算公式</t>
    <phoneticPr fontId="6" type="noConversion"/>
  </si>
  <si>
    <t>1.9/24 email (火險通知單相關範本) 已提供
2.範本中第一頁寄送地址頁面不需提供</t>
    <phoneticPr fontId="6" type="noConversion"/>
  </si>
  <si>
    <t>送出簽核檢核日</t>
    <phoneticPr fontId="6" type="noConversion"/>
  </si>
  <si>
    <t>"經理"字眼改用"主管"</t>
    <phoneticPr fontId="6" type="noConversion"/>
  </si>
  <si>
    <t>新增輸入欄位[啟用記號],可輸入選項:Y:啟用,N:停用</t>
    <phoneticPr fontId="6" type="noConversion"/>
  </si>
  <si>
    <t>移除[刪除]按鈕</t>
    <phoneticPr fontId="6" type="noConversion"/>
  </si>
  <si>
    <t>增加輸出欄位[啟用記號]</t>
    <phoneticPr fontId="6" type="noConversion"/>
  </si>
  <si>
    <t>增加查詢條件[代碼檔名稱]模糊比對機制,如下圖</t>
    <phoneticPr fontId="6" type="noConversion"/>
  </si>
  <si>
    <t>[啟用記號]值N:未啟用,改為N:停用</t>
    <phoneticPr fontId="6" type="noConversion"/>
  </si>
  <si>
    <t>[假日]日期小於日曆日時,不顯示[刪除]按鈕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</si>
  <si>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</si>
  <si>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</si>
  <si>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</si>
  <si>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</si>
  <si>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</si>
  <si>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</si>
  <si>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</si>
  <si>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</si>
  <si>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作業流程圖補充AML後續處理說明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</si>
  <si>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</si>
  <si>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</si>
  <si>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</si>
  <si>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</si>
  <si>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</si>
  <si>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[L2153核准登錄]時可輸入[違約適用方式是否按商品設定]</t>
    <phoneticPr fontId="6" type="noConversion"/>
  </si>
  <si>
    <t>L2153核准登錄時輸入核准層級</t>
    <phoneticPr fontId="6" type="noConversion"/>
  </si>
  <si>
    <t>地區別資料查詢</t>
    <phoneticPr fontId="6" type="noConversion"/>
  </si>
  <si>
    <t>地區別資料維護</t>
    <phoneticPr fontId="6" type="noConversion"/>
  </si>
  <si>
    <t>程慧娟</t>
    <phoneticPr fontId="6" type="noConversion"/>
  </si>
  <si>
    <t>L1111</t>
    <phoneticPr fontId="6" type="noConversion"/>
  </si>
  <si>
    <t>顧客基本資料維護-自然人</t>
  </si>
  <si>
    <t>顧客基本資料維護-法人</t>
  </si>
  <si>
    <t>顧客基本資料變更-自然人</t>
  </si>
  <si>
    <t>顧客基本資料變更-法人</t>
  </si>
  <si>
    <t>關聯戶資料維護 (交易改由L2306執行)</t>
    <phoneticPr fontId="6" type="noConversion"/>
  </si>
  <si>
    <t>URS交二審</t>
    <phoneticPr fontId="6" type="noConversion"/>
  </si>
  <si>
    <t>債權案件主檔內容查詢</t>
  </si>
  <si>
    <t>客戶最大債權撥付統計查詢</t>
  </si>
  <si>
    <t>撥付金額調整</t>
  </si>
  <si>
    <t>L5976</t>
  </si>
  <si>
    <t>L5977</t>
  </si>
  <si>
    <t>L5711</t>
  </si>
  <si>
    <t>URS版本</t>
    <phoneticPr fontId="6" type="noConversion"/>
  </si>
  <si>
    <t>PJ201800012_URS_2業務作業_V1.2.doc</t>
  </si>
  <si>
    <t>[保單險種不足明細表]待提供樣張</t>
    <phoneticPr fontId="6" type="noConversion"/>
  </si>
  <si>
    <t>2021/9/29已提供</t>
    <phoneticPr fontId="6" type="noConversion"/>
  </si>
  <si>
    <t>原AS400/6-11,交易名稱變更為"地區別資料查詢"</t>
    <phoneticPr fontId="6" type="noConversion"/>
  </si>
  <si>
    <t>原AS400/6-11,交易名稱變更為"地區別資料維護"</t>
    <phoneticPr fontId="6" type="noConversion"/>
  </si>
  <si>
    <t>原AS400/6-35,交易名稱變更為"聯徵報送-地區別資料查詢"</t>
    <phoneticPr fontId="6" type="noConversion"/>
  </si>
  <si>
    <t>輸入條件[地區別]增加選單</t>
    <phoneticPr fontId="6" type="noConversion"/>
  </si>
  <si>
    <t>原AS400/6-35,交易名稱變更為"聯徵報送-地區別資料維護"</t>
    <phoneticPr fontId="6" type="noConversion"/>
  </si>
  <si>
    <t>輸入欄位[地區別]增加選單</t>
    <phoneticPr fontId="6" type="noConversion"/>
  </si>
  <si>
    <t>增加[JCIC縣市碼]及[JCIC鄉鎮碼]</t>
    <phoneticPr fontId="6" type="noConversion"/>
  </si>
  <si>
    <t>[地區類別]目前無其他交易使用,隱藏欄位</t>
    <phoneticPr fontId="6" type="noConversion"/>
  </si>
  <si>
    <t>增加[行業別]查詢條件</t>
    <phoneticPr fontId="6" type="noConversion"/>
  </si>
  <si>
    <t>配合主管授權等級控管,增加輸入欄位[授權等級],經辦預設0,主管限輸入1~9</t>
    <phoneticPr fontId="6" type="noConversion"/>
  </si>
  <si>
    <t>確認AS400/ L6605逾期新增減少原因維護資料,使用狀況</t>
    <phoneticPr fontId="6" type="noConversion"/>
  </si>
  <si>
    <t>新增輸入欄位[統一編號],非必輸欄位</t>
    <phoneticPr fontId="6" type="noConversion"/>
  </si>
  <si>
    <t>交易名稱變更為"會計變動數值設定查詢"</t>
    <phoneticPr fontId="6" type="noConversion"/>
  </si>
  <si>
    <t>交易名稱變更為"會計變動數值設定"</t>
    <phoneticPr fontId="6" type="noConversion"/>
  </si>
  <si>
    <t>上線前需轉入最新行庫資料</t>
    <phoneticPr fontId="6" type="noConversion"/>
  </si>
  <si>
    <t>序號</t>
    <phoneticPr fontId="6" type="noConversion"/>
  </si>
  <si>
    <t>未於L4500設定之日期不產生資料檔</t>
    <phoneticPr fontId="6" type="noConversion"/>
  </si>
  <si>
    <t>L4200</t>
    <phoneticPr fontId="6" type="noConversion"/>
  </si>
  <si>
    <t>增加欄位[查詢選項]：
1：15日薪
2：非15日薪</t>
    <phoneticPr fontId="6" type="noConversion"/>
  </si>
  <si>
    <t>產出之報表中不要顯示[程式ID]及[報表]欄位</t>
    <phoneticPr fontId="6" type="noConversion"/>
  </si>
  <si>
    <t>L4511</t>
    <phoneticPr fontId="6" type="noConversion"/>
  </si>
  <si>
    <t>L4520</t>
    <phoneticPr fontId="6" type="noConversion"/>
  </si>
  <si>
    <t>查詢單改為產出報表，另增加2份報表：
  (1)員工扣薪總傳票明細表
  (2)火險費沖銷明細表(員工扣薪)</t>
    <phoneticPr fontId="6" type="noConversion"/>
  </si>
  <si>
    <t>L6905</t>
    <phoneticPr fontId="6" type="noConversion"/>
  </si>
  <si>
    <t>增加查詢[銷帳編號]欄位</t>
    <phoneticPr fontId="6" type="noConversion"/>
  </si>
  <si>
    <t>逾期時併入員工扣薪作業處理，請清河確認有關逾期處理及應扣金額計算方式</t>
    <phoneticPr fontId="6" type="noConversion"/>
  </si>
  <si>
    <t xml:space="preserve">邵淑微
林清河
</t>
    <phoneticPr fontId="6" type="noConversion"/>
  </si>
  <si>
    <t>針對轉換資料，若票據金額等於該額度期金時，以該額度入帳</t>
    <phoneticPr fontId="6" type="noConversion"/>
  </si>
  <si>
    <t>L6001</t>
    <phoneticPr fontId="6" type="noConversion"/>
  </si>
  <si>
    <t>檢核條件：未兌現入帳之票據會每天顯示</t>
    <phoneticPr fontId="6" type="noConversion"/>
  </si>
  <si>
    <t>[處理事項說明]欄位加註該票據[未兌現]</t>
    <phoneticPr fontId="6" type="noConversion"/>
  </si>
  <si>
    <t>期款收回順序</t>
    <phoneticPr fontId="6" type="noConversion"/>
  </si>
  <si>
    <t>期款收回順序：
回收費用</t>
    <phoneticPr fontId="6" type="noConversion"/>
  </si>
  <si>
    <t>依額度回收本息及欠繳：
(1)依計息起迄日先到先還。
(2)相同計息起迄日時，按利率由高至低依序償還</t>
    <phoneticPr fontId="6" type="noConversion"/>
  </si>
  <si>
    <t>異動日期</t>
    <phoneticPr fontId="6" type="noConversion"/>
  </si>
  <si>
    <t>關聯戶資料查詢 (交易改由L2035執行)</t>
    <phoneticPr fontId="6" type="noConversion"/>
  </si>
  <si>
    <t>2021/9/24會議中確認：其值為[協商申請日]</t>
    <phoneticPr fontId="6" type="noConversion"/>
  </si>
  <si>
    <t>2021/9/30清河提供資訊</t>
    <phoneticPr fontId="6" type="noConversion"/>
  </si>
  <si>
    <t>異動規劃</t>
    <phoneticPr fontId="6" type="noConversion"/>
  </si>
  <si>
    <t>併入應處理清單</t>
    <phoneticPr fontId="6" type="noConversion"/>
  </si>
  <si>
    <t>交易改由L2035執行</t>
    <phoneticPr fontId="6" type="noConversion"/>
  </si>
  <si>
    <t>交易改由L2306執行</t>
    <phoneticPr fontId="6" type="noConversion"/>
  </si>
  <si>
    <r>
      <t xml:space="preserve">因為L6085查詢條件及輸出欄位,均有涵蓋L6086提供機制,所以L6086整併入L6085
</t>
    </r>
    <r>
      <rPr>
        <sz val="12"/>
        <color rgb="FFFF0000"/>
        <rFont val="標楷體"/>
        <family val="4"/>
        <charset val="136"/>
      </rPr>
      <t>註:因多個交易包含L6755本新增時,需用到此查詢帶回各單位、部室代號</t>
    </r>
    <phoneticPr fontId="6" type="noConversion"/>
  </si>
  <si>
    <t>2021/10/5 email</t>
    <phoneticPr fontId="6" type="noConversion"/>
  </si>
  <si>
    <t>借款戶關係人/關係企業查詢</t>
    <phoneticPr fontId="6" type="noConversion"/>
  </si>
  <si>
    <t xml:space="preserve">借款戶關係人/關係企業維護           </t>
    <phoneticPr fontId="6" type="noConversion"/>
  </si>
  <si>
    <t>PJ201800012_URS_5管理性作業_V1.2.DOCX</t>
  </si>
  <si>
    <t>L5712</t>
    <phoneticPr fontId="6" type="noConversion"/>
  </si>
  <si>
    <t>暫收解入</t>
    <phoneticPr fontId="6" type="noConversion"/>
  </si>
  <si>
    <t>配合ELOAN共同借款人登錄,調整如下說明
新貸中系統調整說明:
(1).L2111新增電文欄位「共同借款人」,有值時代表為共同借款人案件,處理如下:
(2).會將同一「案件編號」的額度,自動連結為共同借款人戶(同「L2118共同借款人資料登錄」作業內容)
(3).將申請案件,自動改用「共同借款人」的統編對應之戶號]</t>
    <phoneticPr fontId="6" type="noConversion"/>
  </si>
  <si>
    <t>L2111</t>
    <phoneticPr fontId="6" type="noConversion"/>
  </si>
  <si>
    <t>授權帳號已提出,不可修改授權帳號,並加註說明"說明:扣款帳號已提出授權待授權銀行回覆,不可變更"</t>
    <phoneticPr fontId="6" type="noConversion"/>
  </si>
  <si>
    <t>俞辛</t>
    <phoneticPr fontId="6" type="noConversion"/>
  </si>
  <si>
    <t>1.聯貸費用處理
2.取消部份抵押品,核准金額的顯示
3.L2111企金件,商品HELP展示</t>
    <phoneticPr fontId="6" type="noConversion"/>
  </si>
  <si>
    <t>L2154</t>
    <phoneticPr fontId="6" type="noConversion"/>
  </si>
  <si>
    <t>楊智誠</t>
    <phoneticPr fontId="6" type="noConversion"/>
  </si>
  <si>
    <t>刪除輸出欄位[案號]</t>
    <phoneticPr fontId="6" type="noConversion"/>
  </si>
  <si>
    <t>尹少玄</t>
    <phoneticPr fontId="6" type="noConversion"/>
  </si>
  <si>
    <t>PJ201800012_URS_3帳務作業_V1.81</t>
  </si>
  <si>
    <t>L8030</t>
    <phoneticPr fontId="6" type="noConversion"/>
  </si>
  <si>
    <t>消債條例JCIC報送作業</t>
    <phoneticPr fontId="6" type="noConversion"/>
  </si>
  <si>
    <t>L8301</t>
    <phoneticPr fontId="6" type="noConversion"/>
  </si>
  <si>
    <t>L8302</t>
    <phoneticPr fontId="6" type="noConversion"/>
  </si>
  <si>
    <t>L8303</t>
    <phoneticPr fontId="6" type="noConversion"/>
  </si>
  <si>
    <t>L8304</t>
    <phoneticPr fontId="6" type="noConversion"/>
  </si>
  <si>
    <t>L8305</t>
    <phoneticPr fontId="6" type="noConversion"/>
  </si>
  <si>
    <t>L8306</t>
    <phoneticPr fontId="6" type="noConversion"/>
  </si>
  <si>
    <t>L8307</t>
    <phoneticPr fontId="6" type="noConversion"/>
  </si>
  <si>
    <t>L8308</t>
    <phoneticPr fontId="6" type="noConversion"/>
  </si>
  <si>
    <t>L8309</t>
    <phoneticPr fontId="6" type="noConversion"/>
  </si>
  <si>
    <t>L8310</t>
    <phoneticPr fontId="6" type="noConversion"/>
  </si>
  <si>
    <t>L8320</t>
    <phoneticPr fontId="6" type="noConversion"/>
  </si>
  <si>
    <t>L8311</t>
    <phoneticPr fontId="6" type="noConversion"/>
  </si>
  <si>
    <t>L8312</t>
    <phoneticPr fontId="6" type="noConversion"/>
  </si>
  <si>
    <t>L8313</t>
    <phoneticPr fontId="6" type="noConversion"/>
  </si>
  <si>
    <t>L8314</t>
    <phoneticPr fontId="6" type="noConversion"/>
  </si>
  <si>
    <t>L8315</t>
    <phoneticPr fontId="6" type="noConversion"/>
  </si>
  <si>
    <t>L8316</t>
    <phoneticPr fontId="6" type="noConversion"/>
  </si>
  <si>
    <t>L8317</t>
    <phoneticPr fontId="6" type="noConversion"/>
  </si>
  <si>
    <t>L8318</t>
    <phoneticPr fontId="6" type="noConversion"/>
  </si>
  <si>
    <t>L8319</t>
    <phoneticPr fontId="6" type="noConversion"/>
  </si>
  <si>
    <t>L8321</t>
    <phoneticPr fontId="6" type="noConversion"/>
  </si>
  <si>
    <t>L8322</t>
    <phoneticPr fontId="6" type="noConversion"/>
  </si>
  <si>
    <t>L8323</t>
    <phoneticPr fontId="6" type="noConversion"/>
  </si>
  <si>
    <t>L8324</t>
    <phoneticPr fontId="6" type="noConversion"/>
  </si>
  <si>
    <t>L8325</t>
    <phoneticPr fontId="6" type="noConversion"/>
  </si>
  <si>
    <t>L8326</t>
    <phoneticPr fontId="6" type="noConversion"/>
  </si>
  <si>
    <t>L8327</t>
    <phoneticPr fontId="6" type="noConversion"/>
  </si>
  <si>
    <t>L8328</t>
    <phoneticPr fontId="6" type="noConversion"/>
  </si>
  <si>
    <t>L8329</t>
    <phoneticPr fontId="6" type="noConversion"/>
  </si>
  <si>
    <t>L8330</t>
    <phoneticPr fontId="6" type="noConversion"/>
  </si>
  <si>
    <t>L8331</t>
    <phoneticPr fontId="6" type="noConversion"/>
  </si>
  <si>
    <t>L8332</t>
    <phoneticPr fontId="6" type="noConversion"/>
  </si>
  <si>
    <t>L8333</t>
    <phoneticPr fontId="6" type="noConversion"/>
  </si>
  <si>
    <t>L8334</t>
    <phoneticPr fontId="6" type="noConversion"/>
  </si>
  <si>
    <t>L8335</t>
    <phoneticPr fontId="6" type="noConversion"/>
  </si>
  <si>
    <t>L8336</t>
    <phoneticPr fontId="6" type="noConversion"/>
  </si>
  <si>
    <t>L8337</t>
    <phoneticPr fontId="6" type="noConversion"/>
  </si>
  <si>
    <t>L8031</t>
    <phoneticPr fontId="6" type="noConversion"/>
  </si>
  <si>
    <t>L8032</t>
    <phoneticPr fontId="6" type="noConversion"/>
  </si>
  <si>
    <t>L8033</t>
    <phoneticPr fontId="6" type="noConversion"/>
  </si>
  <si>
    <t>L8034</t>
    <phoneticPr fontId="6" type="noConversion"/>
  </si>
  <si>
    <t>L8035</t>
    <phoneticPr fontId="6" type="noConversion"/>
  </si>
  <si>
    <t>L8036</t>
    <phoneticPr fontId="6" type="noConversion"/>
  </si>
  <si>
    <t>L8037</t>
    <phoneticPr fontId="6" type="noConversion"/>
  </si>
  <si>
    <t>L8038</t>
    <phoneticPr fontId="6" type="noConversion"/>
  </si>
  <si>
    <t>L8039</t>
    <phoneticPr fontId="6" type="noConversion"/>
  </si>
  <si>
    <t>L8040</t>
    <phoneticPr fontId="6" type="noConversion"/>
  </si>
  <si>
    <t>L8041</t>
    <phoneticPr fontId="6" type="noConversion"/>
  </si>
  <si>
    <t>L8042</t>
    <phoneticPr fontId="6" type="noConversion"/>
  </si>
  <si>
    <t>L8043</t>
    <phoneticPr fontId="6" type="noConversion"/>
  </si>
  <si>
    <t>L8044</t>
    <phoneticPr fontId="6" type="noConversion"/>
  </si>
  <si>
    <t>L8045</t>
    <phoneticPr fontId="6" type="noConversion"/>
  </si>
  <si>
    <t>L8046</t>
    <phoneticPr fontId="6" type="noConversion"/>
  </si>
  <si>
    <t>L8047</t>
    <phoneticPr fontId="6" type="noConversion"/>
  </si>
  <si>
    <t>L8048</t>
    <phoneticPr fontId="6" type="noConversion"/>
  </si>
  <si>
    <t>L8049</t>
    <phoneticPr fontId="6" type="noConversion"/>
  </si>
  <si>
    <t>L8050</t>
    <phoneticPr fontId="6" type="noConversion"/>
  </si>
  <si>
    <t>L8051</t>
    <phoneticPr fontId="6" type="noConversion"/>
  </si>
  <si>
    <t>L8052</t>
    <phoneticPr fontId="6" type="noConversion"/>
  </si>
  <si>
    <t>L8053</t>
    <phoneticPr fontId="6" type="noConversion"/>
  </si>
  <si>
    <t>L8054</t>
    <phoneticPr fontId="6" type="noConversion"/>
  </si>
  <si>
    <t>L8055</t>
    <phoneticPr fontId="6" type="noConversion"/>
  </si>
  <si>
    <t>L8056</t>
    <phoneticPr fontId="6" type="noConversion"/>
  </si>
  <si>
    <t>L8057</t>
    <phoneticPr fontId="6" type="noConversion"/>
  </si>
  <si>
    <t>L8058</t>
    <phoneticPr fontId="6" type="noConversion"/>
  </si>
  <si>
    <t>L8059</t>
    <phoneticPr fontId="6" type="noConversion"/>
  </si>
  <si>
    <t>L8060</t>
    <phoneticPr fontId="6" type="noConversion"/>
  </si>
  <si>
    <t>L8061</t>
    <phoneticPr fontId="6" type="noConversion"/>
  </si>
  <si>
    <t>L8062</t>
    <phoneticPr fontId="6" type="noConversion"/>
  </si>
  <si>
    <t>L8063</t>
    <phoneticPr fontId="6" type="noConversion"/>
  </si>
  <si>
    <t>L8064</t>
    <phoneticPr fontId="6" type="noConversion"/>
  </si>
  <si>
    <t>L8065</t>
    <phoneticPr fontId="6" type="noConversion"/>
  </si>
  <si>
    <t>L8066</t>
    <phoneticPr fontId="6" type="noConversion"/>
  </si>
  <si>
    <t>L8067</t>
    <phoneticPr fontId="6" type="noConversion"/>
  </si>
  <si>
    <t>L8403</t>
    <phoneticPr fontId="6" type="noConversion"/>
  </si>
  <si>
    <t>L8404</t>
    <phoneticPr fontId="6" type="noConversion"/>
  </si>
  <si>
    <t>L8405</t>
    <phoneticPr fontId="6" type="noConversion"/>
  </si>
  <si>
    <t>L8406</t>
    <phoneticPr fontId="6" type="noConversion"/>
  </si>
  <si>
    <t>L8407</t>
    <phoneticPr fontId="6" type="noConversion"/>
  </si>
  <si>
    <t>L8408</t>
    <phoneticPr fontId="6" type="noConversion"/>
  </si>
  <si>
    <t>L8409</t>
    <phoneticPr fontId="6" type="noConversion"/>
  </si>
  <si>
    <t>L8410</t>
    <phoneticPr fontId="6" type="noConversion"/>
  </si>
  <si>
    <t>L8411</t>
    <phoneticPr fontId="6" type="noConversion"/>
  </si>
  <si>
    <t>L8412</t>
    <phoneticPr fontId="6" type="noConversion"/>
  </si>
  <si>
    <t>L8413</t>
    <phoneticPr fontId="6" type="noConversion"/>
  </si>
  <si>
    <t>L8414</t>
    <phoneticPr fontId="6" type="noConversion"/>
  </si>
  <si>
    <t>L8415</t>
    <phoneticPr fontId="6" type="noConversion"/>
  </si>
  <si>
    <t>L8416</t>
    <phoneticPr fontId="6" type="noConversion"/>
  </si>
  <si>
    <t>L8417</t>
    <phoneticPr fontId="6" type="noConversion"/>
  </si>
  <si>
    <t>L8418</t>
    <phoneticPr fontId="6" type="noConversion"/>
  </si>
  <si>
    <t>L8419</t>
    <phoneticPr fontId="6" type="noConversion"/>
  </si>
  <si>
    <t>L8420</t>
    <phoneticPr fontId="6" type="noConversion"/>
  </si>
  <si>
    <t>L8421</t>
    <phoneticPr fontId="6" type="noConversion"/>
  </si>
  <si>
    <t>L8422</t>
    <phoneticPr fontId="6" type="noConversion"/>
  </si>
  <si>
    <t>L8423</t>
    <phoneticPr fontId="6" type="noConversion"/>
  </si>
  <si>
    <t>L8424</t>
    <phoneticPr fontId="6" type="noConversion"/>
  </si>
  <si>
    <t>L8425</t>
    <phoneticPr fontId="6" type="noConversion"/>
  </si>
  <si>
    <t>L8426</t>
    <phoneticPr fontId="6" type="noConversion"/>
  </si>
  <si>
    <t>L8427</t>
    <phoneticPr fontId="6" type="noConversion"/>
  </si>
  <si>
    <t>L8428</t>
    <phoneticPr fontId="6" type="noConversion"/>
  </si>
  <si>
    <t>L8429</t>
    <phoneticPr fontId="6" type="noConversion"/>
  </si>
  <si>
    <t>L8430</t>
    <phoneticPr fontId="6" type="noConversion"/>
  </si>
  <si>
    <t>L8431</t>
    <phoneticPr fontId="6" type="noConversion"/>
  </si>
  <si>
    <t>L8432</t>
    <phoneticPr fontId="6" type="noConversion"/>
  </si>
  <si>
    <t>L8433</t>
    <phoneticPr fontId="6" type="noConversion"/>
  </si>
  <si>
    <t>L8434</t>
    <phoneticPr fontId="6" type="noConversion"/>
  </si>
  <si>
    <t>L8435</t>
    <phoneticPr fontId="6" type="noConversion"/>
  </si>
  <si>
    <t>L8436</t>
    <phoneticPr fontId="6" type="noConversion"/>
  </si>
  <si>
    <t>L8437</t>
    <phoneticPr fontId="6" type="noConversion"/>
  </si>
  <si>
    <t>L8438</t>
    <phoneticPr fontId="6" type="noConversion"/>
  </si>
  <si>
    <t>L8439</t>
    <phoneticPr fontId="6" type="noConversion"/>
  </si>
  <si>
    <t>聯貸案訂約登錄</t>
    <phoneticPr fontId="6" type="noConversion"/>
  </si>
  <si>
    <t>聯貸案訂約明細資料查詢</t>
    <phoneticPr fontId="6" type="noConversion"/>
  </si>
  <si>
    <t xml:space="preserve">法務費轉催收傳票開立作業 </t>
    <phoneticPr fontId="6" type="noConversion"/>
  </si>
  <si>
    <t>L3913</t>
    <phoneticPr fontId="6" type="noConversion"/>
  </si>
  <si>
    <t>計息明細查詢</t>
    <phoneticPr fontId="6" type="noConversion"/>
  </si>
  <si>
    <t>由L3010更名2021/9/7</t>
    <phoneticPr fontId="6" type="noConversion"/>
  </si>
  <si>
    <t>由L3600更名2021/9/7</t>
    <phoneticPr fontId="6" type="noConversion"/>
  </si>
  <si>
    <t>由L1906併入 2021/7/26</t>
    <phoneticPr fontId="6" type="noConversion"/>
  </si>
  <si>
    <t>由L1106併入 2021/7/26</t>
    <phoneticPr fontId="6" type="noConversion"/>
  </si>
  <si>
    <t>L2022</t>
    <phoneticPr fontId="6" type="noConversion"/>
  </si>
  <si>
    <t>L2222</t>
    <phoneticPr fontId="6" type="noConversion"/>
  </si>
  <si>
    <t>L2036</t>
    <phoneticPr fontId="6" type="noConversion"/>
  </si>
  <si>
    <t>所有關係人資料查詢</t>
  </si>
  <si>
    <t>與授信戶關係登錄</t>
    <phoneticPr fontId="6" type="noConversion"/>
  </si>
  <si>
    <t>借款戶關係人/關係企業明細查詢</t>
    <phoneticPr fontId="6" type="noConversion"/>
  </si>
  <si>
    <t>L6102</t>
    <phoneticPr fontId="6" type="noConversion"/>
  </si>
  <si>
    <t>核心傳票相關單獨作業</t>
    <phoneticPr fontId="6" type="noConversion"/>
  </si>
  <si>
    <t xml:space="preserve">回收試算                 </t>
  </si>
  <si>
    <t>L2305</t>
    <phoneticPr fontId="6" type="noConversion"/>
  </si>
  <si>
    <t xml:space="preserve">借款戶關係人/關係企業維護(整批)         </t>
    <phoneticPr fontId="6" type="noConversion"/>
  </si>
  <si>
    <t>施美娟、李珮君、陳俞辛(企金)</t>
    <phoneticPr fontId="6" type="noConversion"/>
  </si>
  <si>
    <t>陳俞辛(企金)</t>
  </si>
  <si>
    <t>消債條列JCIC報送</t>
  </si>
  <si>
    <t>V</t>
    <phoneticPr fontId="6" type="noConversion"/>
  </si>
  <si>
    <t>V</t>
    <phoneticPr fontId="6" type="noConversion"/>
  </si>
  <si>
    <t>V</t>
    <phoneticPr fontId="6" type="noConversion"/>
  </si>
  <si>
    <t>賴文育</t>
    <phoneticPr fontId="6" type="noConversion"/>
  </si>
  <si>
    <t>高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</si>
  <si>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</si>
  <si>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</si>
  <si>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</si>
  <si>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賴文育</t>
    <phoneticPr fontId="6" type="noConversion"/>
  </si>
  <si>
    <t>消債主檔041-協商開始暨停催通知資料</t>
  </si>
  <si>
    <t>消債主檔042-回報無擔保債權金額資料</t>
  </si>
  <si>
    <t>消債主檔043-回報有擔保債權金額資料</t>
  </si>
  <si>
    <t>消債主檔044-請求同意債務清償方案通知資料</t>
  </si>
  <si>
    <t>消債主檔045-回報是否同意債務清償方案資料</t>
  </si>
  <si>
    <t>消債主檔046-結案通知資料檔案格式</t>
  </si>
  <si>
    <t>消債主檔047-金融機構無擔保債務協議資料檔案</t>
  </si>
  <si>
    <t>消債主檔048-債務人基本資料</t>
  </si>
  <si>
    <t>消債主檔049-債務清償方案法院認可資料檔案</t>
  </si>
  <si>
    <t>消債主檔050-債務人繳款資料檔案</t>
  </si>
  <si>
    <t>消債主檔051-延期繳款（喘息期）資料檔案</t>
  </si>
  <si>
    <t>消債主檔052-前置協商相關資料報送例外處理</t>
  </si>
  <si>
    <t>消債主檔053-同意報送例外處理檔案</t>
  </si>
  <si>
    <t>消債主檔054-單獨全數受清償資料檔案</t>
  </si>
  <si>
    <t>消債主檔055-消債條例更生案件資料報送</t>
  </si>
  <si>
    <t>消債主檔056-消債條例清算案件資料報送</t>
  </si>
  <si>
    <t>消債主檔060-前置協商受理變更還款條件申請暨請求回報剩餘債權通知資料</t>
  </si>
  <si>
    <t>消債主檔061-回報協商剩餘債權金額資料</t>
  </si>
  <si>
    <t>消債主檔062-金融機構無擔保債務變更還款條件協議資料</t>
  </si>
  <si>
    <t>消債主檔063-變更還款方案結案通知資料</t>
  </si>
  <si>
    <t>消債主檔440-前置調解受理申請暨請求回報債權通知資料</t>
  </si>
  <si>
    <t>消債主檔442-前置調解回報無擔保債權金額資料</t>
  </si>
  <si>
    <t>消債主檔443-前置調解回報有擔保債權金額資料</t>
  </si>
  <si>
    <t>消債主檔444-前置調解債務人基本資料</t>
  </si>
  <si>
    <t>消債主檔446-前置調解結案通知資料</t>
  </si>
  <si>
    <t>消債主檔447-前置調解金融機構無擔保債務協議資料</t>
  </si>
  <si>
    <t>消債主檔448-前置調解無擔保債務分配表資料</t>
  </si>
  <si>
    <t>消債主檔450-前置調解債務人繳款資料</t>
  </si>
  <si>
    <t>消債主檔451-前置調解延期繳款資料</t>
  </si>
  <si>
    <t>消債主檔454-前置調解單獨全數受清償資料</t>
  </si>
  <si>
    <t>消債主檔570-受理更生款項統一收付通知資料</t>
  </si>
  <si>
    <t>消債主檔571-更生款項統一收付回報債權資料</t>
  </si>
  <si>
    <t>消債主檔572-更生款項統一收款及撥付款項分配表資料檔案</t>
  </si>
  <si>
    <t>消債主檔573-更生債務人繳款資料</t>
  </si>
  <si>
    <t>消債主檔574-更生款項統一收付結案通知資料</t>
  </si>
  <si>
    <t>消債主檔575-債權金額異動通知資料</t>
  </si>
  <si>
    <t>消債主檔040-前置協商受理申請暨請求回報償權通知資料</t>
    <phoneticPr fontId="6" type="noConversion"/>
  </si>
  <si>
    <t>消債歷程查詢040-前置協商受理申請暨請求回報償權通知資料</t>
  </si>
  <si>
    <t>消債歷程查詢041-協商開始暨停催通知資料</t>
  </si>
  <si>
    <t>消債歷程查詢042-回報無擔保債權金額資料</t>
  </si>
  <si>
    <t>消債歷程查詢043-回報有擔保債權金額資料</t>
  </si>
  <si>
    <t>消債歷程查詢044-請求同意債務清償方案通知資料</t>
  </si>
  <si>
    <t>消債歷程查詢045-回報是否同意債務清償方案資料</t>
  </si>
  <si>
    <t>消債歷程查詢046-結案通知資料檔案格式</t>
  </si>
  <si>
    <t>消債歷程查詢047-金融機構無擔保債務協議資料檔案</t>
  </si>
  <si>
    <t>消債歷程查詢048-債務人基本資料</t>
  </si>
  <si>
    <t>消債歷程查詢049-債務清償方案法院認可資料檔案</t>
  </si>
  <si>
    <t>消債歷程查詢050-債務人繳款資料檔案</t>
  </si>
  <si>
    <t>消債歷程查詢051-延期繳款（喘息期）資料檔案</t>
  </si>
  <si>
    <t>消債歷程查詢052-前置協商相關資料報送例外處理</t>
  </si>
  <si>
    <t>消債歷程查詢053-同意報送例外處理檔案</t>
  </si>
  <si>
    <t>消債歷程查詢054-單獨全數受清償資料檔案</t>
  </si>
  <si>
    <t>消債歷程查詢055-消債條例更生案件資料報送</t>
  </si>
  <si>
    <t>消債歷程查詢056-消債條例清算案件資料報送</t>
  </si>
  <si>
    <t>消債歷程查詢060-前置協商受理變更還款條件申請暨請求回報剩餘債權通知資料</t>
  </si>
  <si>
    <t>消債歷程查詢061-回報協商剩餘債權金額資料</t>
  </si>
  <si>
    <t>消債歷程查詢062-金融機構無擔保債務變更還款條件協議資料</t>
  </si>
  <si>
    <t>消債歷程查詢063-變更還款方案結案通知資料</t>
  </si>
  <si>
    <t>消債歷程查詢440-前置調解受理申請暨請求回報債權通知資料</t>
  </si>
  <si>
    <t>消債歷程查詢442-前置調解回報無擔保債權金額資料</t>
  </si>
  <si>
    <t>消債歷程查詢443-前置調解回報有擔保債權金額資料</t>
  </si>
  <si>
    <t>消債歷程查詢444-前置調解債務人基本資料</t>
  </si>
  <si>
    <t>消債歷程查詢446-前置調解結案通知資料</t>
  </si>
  <si>
    <t>消債歷程查詢447-前置調解金融機構無擔保債務協議資料</t>
  </si>
  <si>
    <t>消債歷程查詢448-前置調解無擔保債務分配表資料</t>
  </si>
  <si>
    <t>消債歷程查詢450-前置調解債務人繳款資料</t>
  </si>
  <si>
    <t>消債歷程查詢451-前置調解延期繳款資料</t>
  </si>
  <si>
    <t>消債歷程查詢454-前置調解單獨全數受清償資料</t>
  </si>
  <si>
    <t>消債歷程查詢570-受理更生款項統一收付通知資料</t>
  </si>
  <si>
    <t>消債歷程查詢571-更生款項統一收付回報債權資料</t>
  </si>
  <si>
    <t>消債歷程查詢572-更生款項統一收款及撥付款項分配表資料檔案</t>
  </si>
  <si>
    <t>消債歷程查詢573-更生債務人繳款資料</t>
  </si>
  <si>
    <t>消債歷程查詢574-更生款項統一收付結案通知資料</t>
  </si>
  <si>
    <t>消債歷程查詢575-債權金額異動通知資料</t>
  </si>
  <si>
    <t>消債檔案匯出040-前置協商受理申請暨請求回報償權通知資料</t>
  </si>
  <si>
    <t>消債檔案匯出041-協商開始暨停催通知資料</t>
  </si>
  <si>
    <t>消債檔案匯出042-回報無擔保債權金額資料</t>
  </si>
  <si>
    <t>消債檔案匯出043-回報有擔保債權金額資料</t>
  </si>
  <si>
    <t>消債檔案匯出044-請求同意債務清償方案通知資料</t>
  </si>
  <si>
    <t>消債檔案匯出045-回報是否同意債務清償方案資料</t>
  </si>
  <si>
    <t>消債檔案匯出046-結案通知資料檔案格式</t>
  </si>
  <si>
    <t>消債檔案匯出047-金融機構無擔保債務協議資料檔案</t>
  </si>
  <si>
    <t>消債檔案匯出048-債務人基本資料</t>
  </si>
  <si>
    <t>消債檔案匯出049-債務清償方案法院認可資料檔案</t>
  </si>
  <si>
    <t>消債檔案匯出050-債務人繳款資料檔案</t>
  </si>
  <si>
    <t>消債檔案匯出051-延期繳款（喘息期）資料檔案</t>
  </si>
  <si>
    <t>消債檔案匯出052-前置協商相關資料報送例外處理</t>
  </si>
  <si>
    <t>消債檔案匯出053-同意報送例外處理檔案</t>
  </si>
  <si>
    <t>消債檔案匯出054-單獨全數受清償資料檔案</t>
  </si>
  <si>
    <t>消債檔案匯出055-消債條例更生案件資料報送</t>
  </si>
  <si>
    <t>消債檔案匯出056-消債條例清算案件資料報送</t>
  </si>
  <si>
    <t>消債檔案匯出060-前置協商受理變更還款條件申請暨請求回報剩餘債權通知資料</t>
  </si>
  <si>
    <t>消債檔案匯出061-回報協商剩餘債權金額資料</t>
  </si>
  <si>
    <t>消債檔案匯出062-金融機構無擔保債務變更還款條件協議資料</t>
  </si>
  <si>
    <t>消債檔案匯出063-變更還款方案結案通知資料</t>
  </si>
  <si>
    <t>消債檔案匯出440-前置調解受理申請暨請求回報債權通知資料</t>
  </si>
  <si>
    <t>消債檔案匯出442-前置調解回報無擔保債權金額資料</t>
  </si>
  <si>
    <t>消債檔案匯出443-前置調解回報有擔保債權金額資料</t>
  </si>
  <si>
    <t>消債檔案匯出444-前置調解債務人基本資料</t>
  </si>
  <si>
    <t>消債檔案匯出446-前置調解結案通知資料</t>
  </si>
  <si>
    <t>消債檔案匯出447-前置調解金融機構無擔保債務協議資料</t>
  </si>
  <si>
    <t>消債檔案匯出448-前置調解無擔保債務分配表資料</t>
  </si>
  <si>
    <t>消債檔案匯出450-前置調解債務人繳款資料</t>
  </si>
  <si>
    <t>消債檔案匯出451-前置調解延期繳款資料</t>
  </si>
  <si>
    <t>消債檔案匯出454-前置調解單獨全數受清償資料</t>
  </si>
  <si>
    <t>消債檔案匯出570-受理更生款項統一收付通知資料</t>
  </si>
  <si>
    <t>消債檔案匯出571-更生款項統一收付回報債權資料</t>
  </si>
  <si>
    <t>消債檔案匯出572-更生款項統一收款及撥付款項分配表資料檔案</t>
  </si>
  <si>
    <t>消債檔案匯出573-更生債務人繳款資料</t>
  </si>
  <si>
    <t>消債檔案匯出574-更生款項統一收付結案通知資料</t>
  </si>
  <si>
    <t>消債檔案匯出575-債權金額異動通知資料</t>
  </si>
  <si>
    <t>IT審核人</t>
    <phoneticPr fontId="6" type="noConversion"/>
  </si>
  <si>
    <t>收到User
審查意見</t>
    <phoneticPr fontId="6" type="noConversion"/>
  </si>
  <si>
    <t>收到IT
審查意見</t>
    <phoneticPr fontId="6" type="noConversion"/>
  </si>
  <si>
    <t>User審閱人</t>
    <phoneticPr fontId="6" type="noConversion"/>
  </si>
  <si>
    <t>回覆IT
審查意見</t>
    <phoneticPr fontId="6" type="noConversion"/>
  </si>
  <si>
    <t>正式
交付審查</t>
    <phoneticPr fontId="6" type="noConversion"/>
  </si>
  <si>
    <t>PJ201800012_URS_1顧客管理作業_V1.41.docx</t>
    <phoneticPr fontId="6" type="noConversion"/>
  </si>
  <si>
    <t>結清客戶個人資料控管明細資料查詢</t>
    <phoneticPr fontId="6" type="noConversion"/>
  </si>
  <si>
    <t>借款戶關係人/關係企業維護(整批)</t>
    <phoneticPr fontId="6" type="noConversion"/>
  </si>
  <si>
    <t>借款戶關係人/關係企業查詢</t>
  </si>
  <si>
    <t>借款戶關係人/關係企業維護</t>
  </si>
  <si>
    <t>關聯戶放款資料查詢</t>
  </si>
  <si>
    <t>結清客戶個人資料控管維護</t>
  </si>
  <si>
    <t>擔保品重評明細資料查詢</t>
  </si>
  <si>
    <t>擔保品重評資料登錄</t>
  </si>
  <si>
    <t>案件處理清單</t>
  </si>
  <si>
    <t>案件資料查詢</t>
  </si>
  <si>
    <t>電催明細資料查詢</t>
  </si>
  <si>
    <t>電催登錄</t>
  </si>
  <si>
    <t>面催明細資料查詢</t>
  </si>
  <si>
    <t>面催登錄</t>
  </si>
  <si>
    <t>函催明細資料查詢</t>
  </si>
  <si>
    <t>函催登錄</t>
  </si>
  <si>
    <t>法務進度明細資料查詢</t>
  </si>
  <si>
    <t>法務進度登錄</t>
  </si>
  <si>
    <t>提醒事項查詢</t>
  </si>
  <si>
    <t>提醒事項登錄</t>
  </si>
  <si>
    <r>
      <rPr>
        <b/>
        <sz val="10"/>
        <rFont val="標楷體"/>
        <family val="4"/>
        <charset val="136"/>
      </rPr>
      <t>疑似洗錢</t>
    </r>
    <r>
      <rPr>
        <sz val="10"/>
        <rFont val="標楷體"/>
        <family val="4"/>
        <charset val="136"/>
      </rPr>
      <t>樣態檢核查詢</t>
    </r>
    <phoneticPr fontId="6" type="noConversion"/>
  </si>
  <si>
    <t>需求規格書檢視會議進度</t>
  </si>
  <si>
    <t>L1</t>
    <phoneticPr fontId="6" type="noConversion"/>
  </si>
  <si>
    <t>L2</t>
    <phoneticPr fontId="6" type="noConversion"/>
  </si>
  <si>
    <t>L3</t>
    <phoneticPr fontId="6" type="noConversion"/>
  </si>
  <si>
    <t>總數</t>
    <phoneticPr fontId="6" type="noConversion"/>
  </si>
  <si>
    <t>送出簽核截止</t>
    <phoneticPr fontId="6" type="noConversion"/>
  </si>
  <si>
    <r>
      <rPr>
        <sz val="11"/>
        <rFont val="微軟正黑體"/>
        <family val="2"/>
        <charset val="136"/>
      </rPr>
      <t>日期</t>
    </r>
    <phoneticPr fontId="6" type="noConversion"/>
  </si>
  <si>
    <r>
      <rPr>
        <sz val="11"/>
        <rFont val="微軟正黑體"/>
        <family val="2"/>
        <charset val="136"/>
      </rPr>
      <t>週</t>
    </r>
    <phoneticPr fontId="6" type="noConversion"/>
  </si>
  <si>
    <r>
      <rPr>
        <sz val="11"/>
        <rFont val="微軟正黑體"/>
        <family val="2"/>
        <charset val="136"/>
      </rPr>
      <t>合計數</t>
    </r>
    <phoneticPr fontId="6" type="noConversion"/>
  </si>
  <si>
    <r>
      <rPr>
        <sz val="11"/>
        <rFont val="微軟正黑體"/>
        <family val="2"/>
        <charset val="136"/>
      </rPr>
      <t>累計預估</t>
    </r>
    <phoneticPr fontId="6" type="noConversion"/>
  </si>
  <si>
    <r>
      <rPr>
        <sz val="11"/>
        <rFont val="微軟正黑體"/>
        <family val="2"/>
        <charset val="136"/>
      </rPr>
      <t>累計完成</t>
    </r>
    <phoneticPr fontId="6" type="noConversion"/>
  </si>
  <si>
    <r>
      <rPr>
        <sz val="11"/>
        <rFont val="微軟正黑體"/>
        <family val="2"/>
        <charset val="136"/>
      </rPr>
      <t>累計預估達成率</t>
    </r>
    <phoneticPr fontId="6" type="noConversion"/>
  </si>
  <si>
    <r>
      <rPr>
        <sz val="11"/>
        <rFont val="微軟正黑體"/>
        <family val="2"/>
        <charset val="136"/>
      </rPr>
      <t>累計實際達成率</t>
    </r>
    <phoneticPr fontId="6" type="noConversion"/>
  </si>
  <si>
    <t>意見截止</t>
    <phoneticPr fontId="6" type="noConversion"/>
  </si>
  <si>
    <t>意見回覆</t>
    <phoneticPr fontId="6" type="noConversion"/>
  </si>
  <si>
    <t>意見回覆進度</t>
    <phoneticPr fontId="6" type="noConversion"/>
  </si>
  <si>
    <t>最新回覆日</t>
    <phoneticPr fontId="6" type="noConversion"/>
  </si>
  <si>
    <t>L9133</t>
    <phoneticPr fontId="6" type="noConversion"/>
  </si>
  <si>
    <t>放款會計與主檔餘額檢核表</t>
    <phoneticPr fontId="6" type="noConversion"/>
  </si>
  <si>
    <t>浮水印顯示資訊錯誤</t>
    <phoneticPr fontId="6" type="noConversion"/>
  </si>
  <si>
    <t>不需產出[L9133放款會計與主檔餘額檢核表]</t>
    <phoneticPr fontId="6" type="noConversion"/>
  </si>
  <si>
    <t>URS審查意見回覆進度</t>
    <phoneticPr fontId="6" type="noConversion"/>
  </si>
  <si>
    <t>最後意見
收到日</t>
    <phoneticPr fontId="6" type="noConversion"/>
  </si>
  <si>
    <t>預計
最遲回覆</t>
    <phoneticPr fontId="6" type="noConversion"/>
  </si>
  <si>
    <t>送出SKL認可簽核</t>
    <phoneticPr fontId="6" type="noConversion"/>
  </si>
  <si>
    <t>二輪確認
交審</t>
    <phoneticPr fontId="6" type="noConversion"/>
  </si>
  <si>
    <t>交付簽核
審查</t>
    <phoneticPr fontId="6" type="noConversion"/>
  </si>
  <si>
    <t>交付進度</t>
    <phoneticPr fontId="6" type="noConversion"/>
  </si>
  <si>
    <t>2021/10/15, 2021/9/17</t>
  </si>
  <si>
    <t>L6985</t>
    <phoneticPr fontId="6" type="noConversion"/>
  </si>
  <si>
    <t>未付火險費提存入帳</t>
    <phoneticPr fontId="6" type="noConversion"/>
  </si>
  <si>
    <t>2021/10/19, 2021/9/16</t>
  </si>
  <si>
    <t>2021/10/15,2021/9/29</t>
  </si>
  <si>
    <t>2021/10/19, 2021/10/18, 2021/9/8</t>
  </si>
  <si>
    <t>2021/10/15, 2021/10/12</t>
  </si>
  <si>
    <t>2021/10/19, 2021/10/18, 2021/10/13</t>
  </si>
  <si>
    <t>2021/10/19, 2021/10/18, 2021/10/13,2021/9/14</t>
  </si>
  <si>
    <t>2021/10/19, 2021/10/18</t>
  </si>
  <si>
    <t>2021/10/18, 2021/9/14</t>
  </si>
  <si>
    <t>本周預計</t>
    <phoneticPr fontId="6" type="noConversion"/>
  </si>
  <si>
    <t>本周完成</t>
    <phoneticPr fontId="6" type="noConversion"/>
  </si>
  <si>
    <t>二審會議</t>
    <phoneticPr fontId="6" type="noConversion"/>
  </si>
  <si>
    <t>2021/10/19, 2021/10/18, 2021/8/30</t>
    <phoneticPr fontId="6" type="noConversion"/>
  </si>
  <si>
    <t>L4103</t>
    <phoneticPr fontId="6" type="noConversion"/>
  </si>
  <si>
    <t>2021/9/23 Line回覆：撥款檔增加計件代碼2控管已經決定不做
2021.09.23 星期四
12:01 SKL-陳政皓經理 1.企金餘屋貸款excel表給過
2.放款金額是否檢查擔保品可分配金額，主要企金多筆擔保品能夠清楚建檔與部分塗銷就可檢查
3.撥款檔增加計件代碼2控管已經決定不做
4.整批匯款樣章再提供</t>
    <phoneticPr fontId="6" type="noConversion"/>
  </si>
  <si>
    <t>取消不做</t>
    <phoneticPr fontId="6" type="noConversion"/>
  </si>
  <si>
    <r>
      <t xml:space="preserve">增加於撥款時業績調整:
(1).可輸入二組[計件代碼]、[金額]，分計業績、報酬及獎金
(2).第一組預設為放款的[計件代碼]及[撥款金額]
(3).二組[金額]需等於[撥款金額]
</t>
    </r>
    <r>
      <rPr>
        <sz val="12"/>
        <color rgb="FFFF0000"/>
        <rFont val="標楷體"/>
        <family val="4"/>
        <charset val="136"/>
      </rPr>
      <t>[取消不做][2021/9/23]陳政皓經理：撥款檔增加計件代碼2控管已經決定不做。Vs.待辦事項2021/8/30-2.</t>
    </r>
    <phoneticPr fontId="6" type="noConversion"/>
  </si>
  <si>
    <t xml:space="preserve">[計件代碼2]、[計件代碼2金額]新增功能是否保留待議
vs.討論項目2021/7/27-1 </t>
    <phoneticPr fontId="6" type="noConversion"/>
  </si>
  <si>
    <t>Eric：與外部對接測試之一</t>
    <phoneticPr fontId="6" type="noConversion"/>
  </si>
  <si>
    <t xml:space="preserve"> L3731是否新增[核決層級]</t>
    <phoneticPr fontId="6" type="noConversion"/>
  </si>
  <si>
    <t>L3731</t>
    <phoneticPr fontId="6" type="noConversion"/>
  </si>
  <si>
    <t>呆帳改呆帳結案戶</t>
    <phoneticPr fontId="6" type="noConversion"/>
  </si>
  <si>
    <t>L3130</t>
    <phoneticPr fontId="6" type="noConversion"/>
  </si>
  <si>
    <t>增加欄位[是否內含利息]＆[利息是否可欠繳]，
參考 L3200做法</t>
    <phoneticPr fontId="6" type="noConversion"/>
  </si>
  <si>
    <t>約定部分償還可到額度</t>
  </si>
  <si>
    <t>非額度全部結清的情況，金額足夠償還餘額時將
該筆撥款設為結案</t>
    <phoneticPr fontId="6" type="noConversion"/>
  </si>
  <si>
    <t>L4002</t>
    <phoneticPr fontId="6" type="noConversion"/>
  </si>
  <si>
    <t>原AS400[存摺代號]欄位放在[對帳類別]欄</t>
    <phoneticPr fontId="6" type="noConversion"/>
  </si>
  <si>
    <t>依虛擬帳號區分顯示</t>
    <phoneticPr fontId="6" type="noConversion"/>
  </si>
  <si>
    <t>L4210</t>
    <phoneticPr fontId="6" type="noConversion"/>
  </si>
  <si>
    <t>欄位[來源]中選項[11匯款轉帳預先作業]名稱改為[大額匯款手工增入入帳]</t>
    <phoneticPr fontId="6" type="noConversion"/>
  </si>
  <si>
    <t>L4201</t>
    <phoneticPr fontId="6" type="noConversion"/>
  </si>
  <si>
    <t>欄位[虛擬帳號]名稱改為[入帳戶號],虛線不要</t>
    <phoneticPr fontId="6" type="noConversion"/>
  </si>
  <si>
    <t>L4920</t>
    <phoneticPr fontId="6" type="noConversion"/>
  </si>
  <si>
    <t>查詢輸出增加[檔名/序號]欄位</t>
  </si>
  <si>
    <t>欄位[還款金額]名稱改為[交易金額]</t>
    <phoneticPr fontId="6" type="noConversion"/>
  </si>
  <si>
    <t>L4702</t>
    <phoneticPr fontId="6" type="noConversion"/>
  </si>
  <si>
    <t>列印存款單及匯款單</t>
  </si>
  <si>
    <t>依用途列印不同字樣</t>
    <phoneticPr fontId="6" type="noConversion"/>
  </si>
  <si>
    <t>列印存款單及匯款單</t>
    <phoneticPr fontId="6" type="noConversion"/>
  </si>
  <si>
    <t>依用途列印不同字樣</t>
    <phoneticPr fontId="6" type="noConversion"/>
  </si>
  <si>
    <t>相關報表</t>
    <phoneticPr fontId="6" type="noConversion"/>
  </si>
  <si>
    <t>新增失敗報表，格式參考[4-1-9匯款轉帳失敗表]
1.報表表頭以[存摺代號]換頁。
2.報表明細為失敗明細，無失敗時不顯示。
3.報表表尾為該批號之總數，含成功及失敗</t>
    <phoneticPr fontId="6" type="noConversion"/>
  </si>
  <si>
    <t>新增成功報表，格式參考[4-1-9匯款總傳票明細表]
1.報表表頭以[存摺代號]換頁</t>
    <phoneticPr fontId="6" type="noConversion"/>
  </si>
  <si>
    <t>整批入帳-期款</t>
    <phoneticPr fontId="6" type="noConversion"/>
  </si>
  <si>
    <t>整批入帳入期款時需參考[L6501系統變數及系統值設定]中欄位[整批-預收期數]設定值</t>
    <phoneticPr fontId="6" type="noConversion"/>
  </si>
  <si>
    <t>L4703滯繳通知單及L4702繳息通知單依用途列印不同字樣，待提供</t>
    <phoneticPr fontId="6" type="noConversion"/>
  </si>
  <si>
    <t>宋郁宏</t>
    <phoneticPr fontId="6" type="noConversion"/>
  </si>
  <si>
    <t>2021/10/14已取得</t>
    <phoneticPr fontId="6" type="noConversion"/>
  </si>
  <si>
    <t>L3130</t>
    <phoneticPr fontId="6" type="noConversion"/>
  </si>
  <si>
    <t>撥款序號改為非必輸欄位</t>
    <phoneticPr fontId="6" type="noConversion"/>
  </si>
  <si>
    <t>入帳日或會計日小於等於約定部分償還日期，未過期者僅能一筆(提供修改日期功能)</t>
    <phoneticPr fontId="6" type="noConversion"/>
  </si>
  <si>
    <t>實際償還金額必須大於等於約定部分償還金額</t>
    <phoneticPr fontId="6" type="noConversion"/>
  </si>
  <si>
    <t>依利率高者先還</t>
    <phoneticPr fontId="6" type="noConversion"/>
  </si>
  <si>
    <t>有期款未繳不執行</t>
    <phoneticPr fontId="6" type="noConversion"/>
  </si>
  <si>
    <t>L3130約定部分償還建檔時需增加欄位[是否內含利息]、[利息是否可欠繳]( 2021/10/12會議)</t>
    <phoneticPr fontId="6" type="noConversion"/>
  </si>
  <si>
    <t>新增修改送出後自動連結[L8204疑似洗錢交易訪談記錄維護]</t>
    <phoneticPr fontId="6" type="noConversion"/>
  </si>
  <si>
    <t>L8204</t>
    <phoneticPr fontId="6" type="noConversion"/>
  </si>
  <si>
    <t>新增[實際還款金額]欄位</t>
    <phoneticPr fontId="6" type="noConversion"/>
  </si>
  <si>
    <t>L3926</t>
    <phoneticPr fontId="6" type="noConversion"/>
  </si>
  <si>
    <t>撥款序號改為非必輸</t>
    <phoneticPr fontId="6" type="noConversion"/>
  </si>
  <si>
    <t>新增輸入選項欄位[1.每期攤還金額 2.部分償還金額]
(1).輸入每期攤還金額算出部分償還金額
(2).輸入部分償還金額顯示新的每期攤還金額</t>
    <phoneticPr fontId="6" type="noConversion"/>
  </si>
  <si>
    <t>L3230</t>
    <phoneticPr fontId="6" type="noConversion"/>
  </si>
  <si>
    <t>錯誤訊息加入千分位</t>
    <phoneticPr fontId="6" type="noConversion"/>
  </si>
  <si>
    <t>L4200</t>
    <phoneticPr fontId="6" type="noConversion"/>
  </si>
  <si>
    <t>上傳結束，訊息顯示總金額及筆數</t>
    <phoneticPr fontId="6" type="noConversion"/>
  </si>
  <si>
    <t>L4454</t>
    <phoneticPr fontId="6" type="noConversion"/>
  </si>
  <si>
    <t>L4930</t>
    <phoneticPr fontId="6" type="noConversion"/>
  </si>
  <si>
    <t>輸出欄位[處理代碼]取消</t>
    <phoneticPr fontId="6" type="noConversion"/>
  </si>
  <si>
    <t>L4925</t>
    <phoneticPr fontId="6" type="noConversion"/>
  </si>
  <si>
    <t>輸出欄位[處理說明]取消，處理狀態之說明顯示在欄位[備註]</t>
    <phoneticPr fontId="6" type="noConversion"/>
  </si>
  <si>
    <t>L4943</t>
    <phoneticPr fontId="6" type="noConversion"/>
  </si>
  <si>
    <t>輸出欄位[檢核結果]顯示
1.入帳成功：單筆入帳/批次入帳/轉暫收
2.入帳失敗：失敗原因</t>
    <phoneticPr fontId="6" type="noConversion"/>
  </si>
  <si>
    <t>相關報表</t>
    <phoneticPr fontId="6" type="noConversion"/>
  </si>
  <si>
    <t>原AS400待確認功能：
1.待確認功能：
4-8-73連續扣款失敗明細＆通知
4-8-83銀扣戶實際繳款方式檔產生作業
2.4-8-75銀扣火險成功期款失敗通知
(1)L4454產生銀扣失敗通知，需列印繳
息通知單。
(2)大宗掛號列印 &amp; 存款單列印：
待確認功能</t>
    <phoneticPr fontId="6" type="noConversion"/>
  </si>
  <si>
    <t>許慧玉</t>
    <phoneticPr fontId="6" type="noConversion"/>
  </si>
  <si>
    <t>保單險種不足明細表</t>
    <phoneticPr fontId="6" type="noConversion"/>
  </si>
  <si>
    <t>表中參考的建築造價資料，新系統與eloan分開維護，新系統新增維護交易</t>
    <phoneticPr fontId="6" type="noConversion"/>
  </si>
  <si>
    <t>擔保品號碼新舊對照</t>
    <phoneticPr fontId="6" type="noConversion"/>
  </si>
  <si>
    <t>新增查詢交易，欄位包含新舊擔保品號碼、戶號、額度、地址</t>
    <phoneticPr fontId="6" type="noConversion"/>
  </si>
  <si>
    <t>L4965</t>
    <phoneticPr fontId="6" type="noConversion"/>
  </si>
  <si>
    <t>增加連結查詢[L2038擔保品明細資料查詢]&amp;[L4610保險單明細資料登錄/L4611續約保單資料維護]</t>
    <phoneticPr fontId="6" type="noConversion"/>
  </si>
  <si>
    <t>L4604</t>
    <phoneticPr fontId="6" type="noConversion"/>
  </si>
  <si>
    <t>與新光產險對帳後，列應付費用：
正常繳款(放款系統出帳)
借:20232010 暫收及待結轉帳項-火險保費
 　　貸:20210391 應付費用-待匯</t>
    <phoneticPr fontId="6" type="noConversion"/>
  </si>
  <si>
    <t>L4606</t>
    <phoneticPr fontId="6" type="noConversion"/>
  </si>
  <si>
    <t>L6985</t>
    <phoneticPr fontId="6" type="noConversion"/>
  </si>
  <si>
    <t>增加連結查詢[L4961火險保費明細查詢]</t>
    <phoneticPr fontId="6" type="noConversion"/>
  </si>
  <si>
    <t>住宅險改商業險註記</t>
    <phoneticPr fontId="6" type="noConversion"/>
  </si>
  <si>
    <t>L4610保險單明細資料登錄：增加輸入欄位[住宅險
改商業險註記]，可輸入[Y / 空白]</t>
    <phoneticPr fontId="6" type="noConversion"/>
  </si>
  <si>
    <t>L4611續約保單資料維護：增加輸入欄位[住宅險改
商業險註記]，可輸入[Y / 空白]</t>
    <phoneticPr fontId="6" type="noConversion"/>
  </si>
  <si>
    <t>L4962保險單資料檢核作業：檢核表類別增加選項
[住宅險改商業險註記]及輸入[火險到期起迄年月]
欄位</t>
    <phoneticPr fontId="6" type="noConversion"/>
  </si>
  <si>
    <t>邵淑微</t>
    <phoneticPr fontId="6" type="noConversion"/>
  </si>
  <si>
    <t xml:space="preserve">2021/10/21已回覆：
請確認我們上傳檔案的佣金負數資料是否有處理，目前我們系統會判斷txt內為負數的資料並排除寫入LN$CMTP
</t>
    <phoneticPr fontId="6" type="noConversion"/>
  </si>
  <si>
    <t>火險佣金未發明細表/火險佣金發放明細表：
是否以[戶名]取代[火險服務ID]欄位，待淑微確認。</t>
    <phoneticPr fontId="6" type="noConversion"/>
  </si>
  <si>
    <t>L4605火險最終保單上傳作業：
檔案上傳後之錯誤保單，待淑微提供錯誤清單後核對</t>
    <phoneticPr fontId="6" type="noConversion"/>
  </si>
  <si>
    <t>2021/10/21已回覆：
保經回覆可移除電腦編號但需保留火險服務人ID</t>
    <phoneticPr fontId="6" type="noConversion"/>
  </si>
  <si>
    <t>[AS400]4-96-2佣金換算作業：
原系統功能待珮琪提供</t>
    <phoneticPr fontId="6" type="noConversion"/>
  </si>
  <si>
    <t>李珮琪</t>
    <phoneticPr fontId="6" type="noConversion"/>
  </si>
  <si>
    <t>2021/10/21已回覆：
依據《LN$CMTP火險佣金媒體檔》選資料出來，算出《LN$CMDP火險佣金發放檔》的【應領金額】</t>
    <phoneticPr fontId="6" type="noConversion"/>
  </si>
  <si>
    <t>新增火險佣金查詢交易，內容待淑微提供</t>
    <phoneticPr fontId="6" type="noConversion"/>
  </si>
  <si>
    <t>2021/10/21已回覆：
查詢條件需可依據借款人ID、戶號及業務員統編、員編進行查詢，且查詢內容須增加顯示借款人姓名</t>
    <phoneticPr fontId="6" type="noConversion"/>
  </si>
  <si>
    <t>[AS400]4-96-2佣金換算作業：
待提供[應領金額]計算公式</t>
    <phoneticPr fontId="6" type="noConversion"/>
  </si>
  <si>
    <t>L3230</t>
    <phoneticPr fontId="6" type="noConversion"/>
  </si>
  <si>
    <t>L6001</t>
    <phoneticPr fontId="6" type="noConversion"/>
  </si>
  <si>
    <t>新增應轉催收日前三營業日即寫入應處理清單</t>
    <phoneticPr fontId="6" type="noConversion"/>
  </si>
  <si>
    <t>作業項目[08.收回呆帳]時是否新增核決層級:待回覆</t>
    <phoneticPr fontId="6" type="noConversion"/>
  </si>
  <si>
    <t>張舜雯</t>
    <phoneticPr fontId="6" type="noConversion"/>
  </si>
  <si>
    <t>指標利率交易放行控制</t>
    <phoneticPr fontId="6" type="noConversion"/>
  </si>
  <si>
    <t>[L6301指標利率種類維護]新增一筆[指標利率種類]後，在未放行前不可建立該筆[指標利率種類]的指標利率</t>
    <phoneticPr fontId="6" type="noConversion"/>
  </si>
  <si>
    <t>L6031</t>
    <phoneticPr fontId="6" type="noConversion"/>
  </si>
  <si>
    <t>欄位[生效記號]名稱改為[狀態]，顯示[已放行 / 未放行]</t>
    <phoneticPr fontId="6" type="noConversion"/>
  </si>
  <si>
    <t>L6032</t>
    <phoneticPr fontId="6" type="noConversion"/>
  </si>
  <si>
    <t>L6302</t>
    <phoneticPr fontId="6" type="noConversion"/>
  </si>
  <si>
    <t>新增時需生效日期最大</t>
    <phoneticPr fontId="6" type="noConversion"/>
  </si>
  <si>
    <t>L4320</t>
    <phoneticPr fontId="6" type="noConversion"/>
  </si>
  <si>
    <t>輸入欄位[戶別種類]名稱改為[個金/企金]：
1.個金  2.企金(含企金自然人)</t>
    <phoneticPr fontId="6" type="noConversion"/>
  </si>
  <si>
    <t>[作業項目]為5.按商品別調整，功能修改參考
[4-66整批利率變更作業]</t>
    <phoneticPr fontId="6" type="noConversion"/>
  </si>
  <si>
    <t>L4031</t>
    <phoneticPr fontId="6" type="noConversion"/>
  </si>
  <si>
    <t>欄位[按地區別自動調整]名稱改為[按地區別調整]</t>
    <phoneticPr fontId="6" type="noConversion"/>
  </si>
  <si>
    <t>[按地區別調整]功能，增加勾選人工調整功能，勾選後列入[人工調整(未調整)]</t>
    <phoneticPr fontId="6" type="noConversion"/>
  </si>
  <si>
    <t>人工調整項目：按目前利率調整/按擬調利率調整/按輸入利率調整</t>
    <phoneticPr fontId="6" type="noConversion"/>
  </si>
  <si>
    <t>欄位[不處理]名稱改為[待處理]；欄位[要處理]名稱改為[總筆數]，含[待處理]筆數，位置移到欄位[作業狀態]前</t>
    <phoneticPr fontId="6" type="noConversion"/>
  </si>
  <si>
    <t>L4931</t>
    <phoneticPr fontId="6" type="noConversion"/>
  </si>
  <si>
    <t>查詢條件增加輸入欄位[逾期期數]</t>
    <phoneticPr fontId="6" type="noConversion"/>
  </si>
  <si>
    <t>L4321</t>
    <phoneticPr fontId="6" type="noConversion"/>
  </si>
  <si>
    <t>執行[確認]前需控管[待處理]之問題已排除</t>
    <phoneticPr fontId="6" type="noConversion"/>
  </si>
  <si>
    <t>L2980</t>
    <phoneticPr fontId="6" type="noConversion"/>
  </si>
  <si>
    <t>輸入欄位[備註]移到最後輸入</t>
    <phoneticPr fontId="6" type="noConversion"/>
  </si>
  <si>
    <t>列印表單[個人房貸調整案]中補充欄位：
[調整原因/調降利率/客戶要求利率/擬調利率/
變更繳款方式/延長寬限期/縮短年期/延長年期/
備註]</t>
    <phoneticPr fontId="6" type="noConversion"/>
  </si>
  <si>
    <t>L4030調整員工利率作業
挑選條件待與IT確認：
1.員工利率產品比對不符清單
2.客戶檔客戶別與員工檔比對不符清單</t>
    <phoneticPr fontId="6" type="noConversion"/>
  </si>
  <si>
    <t>林清河</t>
    <phoneticPr fontId="6" type="noConversion"/>
  </si>
  <si>
    <t>共同機制</t>
    <phoneticPr fontId="6" type="noConversion"/>
  </si>
  <si>
    <t>所有的檢核條件，只需在[交易代碼]為[A.新增]、[C.異動]時作檢核即可</t>
    <phoneticPr fontId="6" type="noConversion"/>
  </si>
  <si>
    <t>張嘉榮</t>
    <phoneticPr fontId="6" type="noConversion"/>
  </si>
  <si>
    <t>若有隨同填報功能，則在送出後顯示提示訊息</t>
    <phoneticPr fontId="6" type="noConversion"/>
  </si>
  <si>
    <t>交易代碼[X.補件]、[R.請求債權人清冊]視為新增資料</t>
    <phoneticPr fontId="6" type="noConversion"/>
  </si>
  <si>
    <t>[報送單位代號]的說明為[最大債權金融機構代號]，則該欄位改為預設"458 "，且可讓使用者輸入</t>
    <phoneticPr fontId="6" type="noConversion"/>
  </si>
  <si>
    <t>[身分證字號]/[債務人IDN]後增加[客戶姓名]</t>
    <phoneticPr fontId="6" type="noConversion"/>
  </si>
  <si>
    <t>L8032</t>
    <phoneticPr fontId="6" type="noConversion"/>
  </si>
  <si>
    <t>[協商開始日]自動帶出[協商申請日]+25日</t>
    <phoneticPr fontId="6" type="noConversion"/>
  </si>
  <si>
    <t>檢核該[債務人IDN]於[回報無擔保債權金額資料
檔案格式(JcicZ042)]中，[轉Jcic文字檔日期]不為空白之資料</t>
    <phoneticPr fontId="6" type="noConversion"/>
  </si>
  <si>
    <t>L8038</t>
    <phoneticPr fontId="6" type="noConversion"/>
  </si>
  <si>
    <t>電話欄位提供說明</t>
    <phoneticPr fontId="6" type="noConversion"/>
  </si>
  <si>
    <t>L8039</t>
    <phoneticPr fontId="6" type="noConversion"/>
  </si>
  <si>
    <t>[交易代碼]增加X.補件</t>
    <phoneticPr fontId="6" type="noConversion"/>
  </si>
  <si>
    <t>L8062</t>
    <phoneticPr fontId="6" type="noConversion"/>
  </si>
  <si>
    <t>由L4105更名</t>
    <phoneticPr fontId="6" type="noConversion"/>
  </si>
  <si>
    <t>L4102</t>
    <phoneticPr fontId="6" type="noConversion"/>
  </si>
  <si>
    <t>新增2021/10/26</t>
    <phoneticPr fontId="6" type="noConversion"/>
  </si>
  <si>
    <t>L4922</t>
    <phoneticPr fontId="6" type="noConversion"/>
  </si>
  <si>
    <t>L4923</t>
    <phoneticPr fontId="6" type="noConversion"/>
  </si>
  <si>
    <t>L5914</t>
    <phoneticPr fontId="6" type="noConversion"/>
  </si>
  <si>
    <t>L8950</t>
    <phoneticPr fontId="6" type="noConversion"/>
  </si>
  <si>
    <t>L8350</t>
    <phoneticPr fontId="6" type="noConversion"/>
  </si>
  <si>
    <t>L8351</t>
    <phoneticPr fontId="6" type="noConversion"/>
  </si>
  <si>
    <t>MU1人員名冊查詢</t>
    <phoneticPr fontId="6" type="noConversion"/>
  </si>
  <si>
    <t>MU1人員名冊報送</t>
    <phoneticPr fontId="6" type="noConversion"/>
  </si>
  <si>
    <t>聯徵產品檔案匯出作業(MU1查詢人員名稱報送)</t>
    <phoneticPr fontId="6" type="noConversion"/>
  </si>
  <si>
    <r>
      <t>新增欄位[</t>
    </r>
    <r>
      <rPr>
        <strike/>
        <sz val="12"/>
        <color rgb="FFFF0000"/>
        <rFont val="標楷體"/>
        <family val="4"/>
        <charset val="136"/>
      </rPr>
      <t>改</t>
    </r>
    <r>
      <rPr>
        <sz val="12"/>
        <color theme="1"/>
        <rFont val="標楷體"/>
        <family val="4"/>
        <charset val="136"/>
      </rPr>
      <t>呆帳結案</t>
    </r>
    <r>
      <rPr>
        <strike/>
        <sz val="12"/>
        <color rgb="FFFF0000"/>
        <rFont val="標楷體"/>
        <family val="4"/>
        <charset val="136"/>
      </rPr>
      <t>戶</t>
    </r>
    <r>
      <rPr>
        <sz val="12"/>
        <color theme="1"/>
        <rFont val="標楷體"/>
        <family val="4"/>
        <charset val="136"/>
      </rPr>
      <t>],作業項目[08.收回呆帳]時顯示</t>
    </r>
    <phoneticPr fontId="6" type="noConversion"/>
  </si>
  <si>
    <t>無畫面，排程交易</t>
    <phoneticPr fontId="6" type="noConversion"/>
  </si>
  <si>
    <t>新增2021/10/21</t>
    <phoneticPr fontId="6" type="noConversion"/>
  </si>
  <si>
    <t>會議審閱</t>
    <phoneticPr fontId="6" type="noConversion"/>
  </si>
  <si>
    <t>會議完成比</t>
    <phoneticPr fontId="6" type="noConversion"/>
  </si>
  <si>
    <t>會議II完成比</t>
    <phoneticPr fontId="6" type="noConversion"/>
  </si>
  <si>
    <t>8月30日</t>
  </si>
  <si>
    <t>8月31日</t>
  </si>
  <si>
    <t>9月1日</t>
  </si>
  <si>
    <t>9月2日</t>
  </si>
  <si>
    <t>9月3日</t>
  </si>
  <si>
    <t>&gt;2021/9/4</t>
  </si>
  <si>
    <t>審後新增2021/10/26</t>
    <phoneticPr fontId="6" type="noConversion"/>
  </si>
  <si>
    <t>審後新增2021/9/24</t>
    <phoneticPr fontId="6" type="noConversion"/>
  </si>
  <si>
    <t>審後新增2021/10/19</t>
    <phoneticPr fontId="6" type="noConversion"/>
  </si>
  <si>
    <t>審後新增2021/10/18</t>
    <phoneticPr fontId="6" type="noConversion"/>
  </si>
  <si>
    <t>債務協商帳務</t>
    <phoneticPr fontId="6" type="noConversion"/>
  </si>
  <si>
    <t>法催</t>
    <phoneticPr fontId="6" type="noConversion"/>
  </si>
  <si>
    <t>L5062</t>
    <phoneticPr fontId="6" type="noConversion"/>
  </si>
  <si>
    <t>L5606</t>
    <phoneticPr fontId="6" type="noConversion"/>
  </si>
  <si>
    <t>審後新增2021/10/28</t>
    <phoneticPr fontId="6" type="noConversion"/>
  </si>
  <si>
    <t>二審預排</t>
    <phoneticPr fontId="6" type="noConversion"/>
  </si>
  <si>
    <t>二審實際</t>
    <phoneticPr fontId="6" type="noConversion"/>
  </si>
  <si>
    <t>L2023</t>
    <phoneticPr fontId="6" type="noConversion"/>
  </si>
  <si>
    <t>ID所有人案件關係查詢</t>
    <phoneticPr fontId="6" type="noConversion"/>
  </si>
  <si>
    <t>審後新增2021/10/25</t>
    <phoneticPr fontId="6" type="noConversion"/>
  </si>
  <si>
    <t>2021/10/25, 2021/10/18, 2021/9/13</t>
    <phoneticPr fontId="6" type="noConversion"/>
  </si>
  <si>
    <r>
      <t>2021/9/29</t>
    </r>
    <r>
      <rPr>
        <sz val="9"/>
        <color theme="1"/>
        <rFont val="微軟正黑體"/>
        <family val="2"/>
        <charset val="136"/>
      </rPr>
      <t xml:space="preserve">、
</t>
    </r>
    <r>
      <rPr>
        <sz val="9"/>
        <color theme="1"/>
        <rFont val="Candara"/>
        <family val="2"/>
      </rPr>
      <t>10/6</t>
    </r>
    <r>
      <rPr>
        <sz val="8"/>
        <color theme="1"/>
        <rFont val="微軟正黑體"/>
        <family val="2"/>
        <charset val="136"/>
      </rPr>
      <t>企金</t>
    </r>
    <r>
      <rPr>
        <sz val="8"/>
        <color theme="1"/>
        <rFont val="Candara"/>
        <family val="2"/>
      </rPr>
      <t>,</t>
    </r>
    <r>
      <rPr>
        <sz val="8"/>
        <color theme="1"/>
        <rFont val="微軟正黑體"/>
        <family val="2"/>
        <charset val="136"/>
      </rPr>
      <t>覆審</t>
    </r>
  </si>
  <si>
    <r>
      <t xml:space="preserve">2021/10/1
</t>
    </r>
    <r>
      <rPr>
        <sz val="9"/>
        <color theme="1"/>
        <rFont val="Candara"/>
        <family val="2"/>
      </rPr>
      <t>2021/10/8</t>
    </r>
    <r>
      <rPr>
        <sz val="8"/>
        <color theme="1"/>
        <rFont val="微軟正黑體"/>
        <family val="2"/>
        <charset val="136"/>
      </rPr>
      <t>異動</t>
    </r>
  </si>
  <si>
    <t>會議
審閱II</t>
    <phoneticPr fontId="6" type="noConversion"/>
  </si>
  <si>
    <r>
      <rPr>
        <sz val="8"/>
        <rFont val="微軟正黑體"/>
        <family val="2"/>
        <charset val="136"/>
      </rPr>
      <t>欄</t>
    </r>
    <r>
      <rPr>
        <sz val="8"/>
        <rFont val="Candara"/>
        <family val="2"/>
      </rPr>
      <t>1</t>
    </r>
    <phoneticPr fontId="6" type="noConversion"/>
  </si>
  <si>
    <r>
      <rPr>
        <sz val="8"/>
        <color theme="1"/>
        <rFont val="微軟正黑體"/>
        <family val="2"/>
        <charset val="136"/>
      </rPr>
      <t>新增</t>
    </r>
    <r>
      <rPr>
        <sz val="8"/>
        <color theme="1"/>
        <rFont val="Candara"/>
        <family val="2"/>
      </rPr>
      <t>1</t>
    </r>
    <phoneticPr fontId="6" type="noConversion"/>
  </si>
  <si>
    <r>
      <rPr>
        <sz val="8"/>
        <color theme="1"/>
        <rFont val="微軟正黑體"/>
        <family val="2"/>
        <charset val="136"/>
      </rPr>
      <t>新增交易</t>
    </r>
    <r>
      <rPr>
        <sz val="8"/>
        <color theme="1"/>
        <rFont val="Candara"/>
        <family val="2"/>
      </rPr>
      <t>6</t>
    </r>
    <phoneticPr fontId="6" type="noConversion"/>
  </si>
  <si>
    <r>
      <rPr>
        <sz val="8"/>
        <color theme="1"/>
        <rFont val="微軟正黑體"/>
        <family val="2"/>
        <charset val="136"/>
      </rPr>
      <t>新增交易</t>
    </r>
    <r>
      <rPr>
        <sz val="8"/>
        <color theme="1"/>
        <rFont val="Candara"/>
        <family val="2"/>
      </rPr>
      <t>112</t>
    </r>
    <r>
      <rPr>
        <sz val="8"/>
        <color theme="1"/>
        <rFont val="微軟正黑體"/>
        <family val="2"/>
        <charset val="136"/>
      </rPr>
      <t>債</t>
    </r>
    <r>
      <rPr>
        <sz val="8"/>
        <color theme="1"/>
        <rFont val="Candara"/>
        <family val="2"/>
      </rPr>
      <t>JCIC</t>
    </r>
    <r>
      <rPr>
        <sz val="8"/>
        <color theme="1"/>
        <rFont val="微軟正黑體"/>
        <family val="2"/>
        <charset val="136"/>
      </rPr>
      <t>報送</t>
    </r>
    <phoneticPr fontId="6" type="noConversion"/>
  </si>
  <si>
    <r>
      <rPr>
        <sz val="8"/>
        <color theme="1"/>
        <rFont val="微軟正黑體"/>
        <family val="2"/>
        <charset val="136"/>
      </rPr>
      <t>新增</t>
    </r>
    <r>
      <rPr>
        <sz val="8"/>
        <color theme="1"/>
        <rFont val="Candara"/>
        <family val="2"/>
      </rPr>
      <t>8</t>
    </r>
    <phoneticPr fontId="6" type="noConversion"/>
  </si>
  <si>
    <r>
      <rPr>
        <sz val="8"/>
        <color theme="1"/>
        <rFont val="微軟正黑體"/>
        <family val="2"/>
        <charset val="136"/>
      </rPr>
      <t>新增</t>
    </r>
    <r>
      <rPr>
        <sz val="8"/>
        <color theme="1"/>
        <rFont val="Candara"/>
        <family val="2"/>
      </rPr>
      <t>2</t>
    </r>
    <phoneticPr fontId="6" type="noConversion"/>
  </si>
  <si>
    <r>
      <t xml:space="preserve">新增欄位可輸入[核決主管]及[備註欄]
</t>
    </r>
    <r>
      <rPr>
        <sz val="10"/>
        <color rgb="FFFF0000"/>
        <rFont val="標楷體"/>
        <family val="4"/>
        <charset val="136"/>
      </rPr>
      <t>[2021/10/25張舜雯回覆]
1.不增加〔核決層級〕。
2.呆帳戶之結案戶況〔呆帳結案戶〕，此程式功能溝通後已併入『呆帳回收』功能中，加入是否結案欄位(預設Ｎ)，輸入Ｙ 則須輸入核決主管資料(增加其他：可輸入文字，例如：董事會)</t>
    </r>
  </si>
  <si>
    <t>2021/10/25張舜雯回覆]
1.不增加〔核決層級〕。
2.呆帳戶之結案戶況〔呆帳結案戶〕，此程式功能溝通後已併入『呆帳回收』功能中，加入是否結案欄位(預設Ｎ)，輸入Ｙ 則須輸入核決主管資料(增加其他：可輸入文字，例如：董事會)</t>
  </si>
  <si>
    <t>L5060</t>
    <phoneticPr fontId="6" type="noConversion"/>
  </si>
  <si>
    <t>案件種類=法催,增加[到期存證信函]按鈕</t>
    <phoneticPr fontId="6" type="noConversion"/>
  </si>
  <si>
    <t>L5961</t>
    <phoneticPr fontId="6" type="noConversion"/>
  </si>
  <si>
    <t>欄位名稱[增修人員]改為[修改人員]</t>
  </si>
  <si>
    <t>欄位名稱[增修人員]改為[修改人員]</t>
    <phoneticPr fontId="6" type="noConversion"/>
  </si>
  <si>
    <t>輸出的共同列增加戶號與戶名</t>
  </si>
  <si>
    <t>輸出的共同列增加戶號與戶名</t>
    <phoneticPr fontId="6" type="noConversion"/>
  </si>
  <si>
    <t>L5962</t>
    <phoneticPr fontId="6" type="noConversion"/>
  </si>
  <si>
    <t>輸出的共同列增加戶號與戶名</t>
    <phoneticPr fontId="6" type="noConversion"/>
  </si>
  <si>
    <t>欄位名稱[催收人員姓名]改為[法催人員]</t>
    <phoneticPr fontId="6" type="noConversion"/>
  </si>
  <si>
    <t>L5963</t>
    <phoneticPr fontId="6" type="noConversion"/>
  </si>
  <si>
    <t>欄位名稱[增修人員]改為[修改人員]</t>
    <phoneticPr fontId="6" type="noConversion"/>
  </si>
  <si>
    <t>L5964</t>
    <phoneticPr fontId="6" type="noConversion"/>
  </si>
  <si>
    <t>輸出欄位增加[擔保品編號]</t>
    <phoneticPr fontId="6" type="noConversion"/>
  </si>
  <si>
    <t>L5965</t>
    <phoneticPr fontId="6" type="noConversion"/>
  </si>
  <si>
    <t>刪除按鈕拿掉</t>
    <phoneticPr fontId="6" type="noConversion"/>
  </si>
  <si>
    <t>L5601</t>
    <phoneticPr fontId="6" type="noConversion"/>
  </si>
  <si>
    <t>交易畫面最下面增加維護日期+維護時間,維護日期為日曆日</t>
    <phoneticPr fontId="6" type="noConversion"/>
  </si>
  <si>
    <t>刪除時需增加主管覆核</t>
    <phoneticPr fontId="6" type="noConversion"/>
  </si>
  <si>
    <t>L5602</t>
    <phoneticPr fontId="6" type="noConversion"/>
  </si>
  <si>
    <t>交易畫面最下面增加維護日期+維護時間,維護日
期為日曆日</t>
    <phoneticPr fontId="6" type="noConversion"/>
  </si>
  <si>
    <t>刪除時需增加主管覆核</t>
    <phoneticPr fontId="6" type="noConversion"/>
  </si>
  <si>
    <t>新增按鈕:連結[員工資料檔查詢]L190A</t>
    <phoneticPr fontId="6" type="noConversion"/>
  </si>
  <si>
    <t>新增交易:供法催使用,L5062查詢與L5606維護[法催地區別],內容欄位類似L6074,增加電話欄位((區碼)1234-5678#分機)</t>
  </si>
  <si>
    <t>按鈕[聯徵地區別查詢]改為[法催地區別查詢]</t>
    <phoneticPr fontId="6" type="noConversion"/>
  </si>
  <si>
    <t>L5603</t>
    <phoneticPr fontId="6" type="noConversion"/>
  </si>
  <si>
    <t>交易畫面最下面增加維護日期+維護時間,維護日期為日曆日</t>
    <phoneticPr fontId="6" type="noConversion"/>
  </si>
  <si>
    <t>L5604</t>
    <phoneticPr fontId="6" type="noConversion"/>
  </si>
  <si>
    <t>交易畫面最下面增加維護日期+維護時間,維護日期為日曆日</t>
    <phoneticPr fontId="6" type="noConversion"/>
  </si>
  <si>
    <t>增加按鈕:查詢擔保品連動L2038,並於畫面顯示 [門牌號碼]</t>
    <phoneticPr fontId="6" type="noConversion"/>
  </si>
  <si>
    <t>若有其他戶號+額度編號為同一擔保品,則一併維護法催資料</t>
    <phoneticPr fontId="6" type="noConversion"/>
  </si>
  <si>
    <t>L5605</t>
    <phoneticPr fontId="6" type="noConversion"/>
  </si>
  <si>
    <t>欄位[其他記錄]長度放大為500</t>
    <phoneticPr fontId="6" type="noConversion"/>
  </si>
  <si>
    <t>刪除功能拿掉</t>
    <phoneticPr fontId="6" type="noConversion"/>
  </si>
  <si>
    <t>維護日期改為日曆日</t>
    <phoneticPr fontId="6" type="noConversion"/>
  </si>
  <si>
    <t>L5061</t>
    <phoneticPr fontId="6" type="noConversion"/>
  </si>
  <si>
    <t>查詢選項選全部時,產生的檔案依種類區分不同頁籤</t>
    <phoneticPr fontId="6" type="noConversion"/>
  </si>
  <si>
    <t>存證信函底稿版本,前置協商逾期繳款通知函繳款期限</t>
    <phoneticPr fontId="6" type="noConversion"/>
  </si>
  <si>
    <t>法定代理人與地址</t>
    <phoneticPr fontId="6" type="noConversion"/>
  </si>
  <si>
    <t>邱怡婷</t>
    <phoneticPr fontId="6" type="noConversion"/>
  </si>
  <si>
    <t>林清河</t>
    <phoneticPr fontId="6" type="noConversion"/>
  </si>
  <si>
    <t>請盡速與負責人確認</t>
    <phoneticPr fontId="6" type="noConversion"/>
  </si>
  <si>
    <r>
      <t>[</t>
    </r>
    <r>
      <rPr>
        <strike/>
        <sz val="12"/>
        <color rgb="FFFF0000"/>
        <rFont val="標楷體"/>
        <family val="4"/>
        <charset val="136"/>
      </rPr>
      <t>改</t>
    </r>
    <r>
      <rPr>
        <sz val="12"/>
        <color theme="1"/>
        <rFont val="標楷體"/>
        <family val="4"/>
        <charset val="136"/>
      </rPr>
      <t>呆帳結案</t>
    </r>
    <r>
      <rPr>
        <strike/>
        <sz val="12"/>
        <color rgb="FFFF0000"/>
        <rFont val="標楷體"/>
        <family val="4"/>
        <charset val="136"/>
      </rPr>
      <t>戶</t>
    </r>
    <r>
      <rPr>
        <sz val="12"/>
        <color theme="1"/>
        <rFont val="標楷體"/>
        <family val="4"/>
        <charset val="136"/>
      </rPr>
      <t xml:space="preserve">]檢核條件,輸入Y/N,預設N,輸入Y 時,顯示[核決主管]及[備註欄]可輸入
</t>
    </r>
    <r>
      <rPr>
        <sz val="10"/>
        <color rgb="FFFF0000"/>
        <rFont val="標楷體"/>
        <family val="4"/>
        <charset val="136"/>
      </rPr>
      <t>[2021/10/26張舜雯回覆]：如遇董事會核決，輸入轄最</t>
    </r>
    <r>
      <rPr>
        <sz val="10"/>
        <color rgb="FF0070C0"/>
        <rFont val="標楷體"/>
        <family val="4"/>
        <charset val="136"/>
      </rPr>
      <t>高</t>
    </r>
    <r>
      <rPr>
        <sz val="10"/>
        <color rgb="FFFF0000"/>
        <rFont val="標楷體"/>
        <family val="4"/>
        <charset val="136"/>
      </rPr>
      <t>主管，備註董事會。不新增核決層級。</t>
    </r>
  </si>
  <si>
    <r>
      <t>2021/10/26張舜雯已回覆:
(如遇董事會核決，輸入轄最</t>
    </r>
    <r>
      <rPr>
        <sz val="10"/>
        <color rgb="FF0070C0"/>
        <rFont val="標楷體"/>
        <family val="4"/>
        <charset val="136"/>
      </rPr>
      <t>高</t>
    </r>
    <r>
      <rPr>
        <sz val="10"/>
        <color theme="1"/>
        <rFont val="標楷體"/>
        <family val="4"/>
        <charset val="136"/>
      </rPr>
      <t>主管，備註董事會)
不新增核決層級</t>
    </r>
    <phoneticPr fontId="6" type="noConversion"/>
  </si>
  <si>
    <r>
      <t xml:space="preserve">[預定還款日期]、[還款金額]改為非必輸
</t>
    </r>
    <r>
      <rPr>
        <sz val="12"/>
        <color rgb="FFFF0000"/>
        <rFont val="標楷體"/>
        <family val="4"/>
        <charset val="136"/>
      </rPr>
      <t>2021/10/27蔡珮瑜回覆：訪談紀錄，[預定還款日期]、[預定還款金額]應該為必輸欄位</t>
    </r>
    <phoneticPr fontId="6" type="noConversion"/>
  </si>
  <si>
    <r>
      <t xml:space="preserve">原[還款金額]改為[約定還款金額]
</t>
    </r>
    <r>
      <rPr>
        <sz val="12"/>
        <color rgb="FFFF0000"/>
        <rFont val="標楷體"/>
        <family val="4"/>
        <charset val="136"/>
      </rPr>
      <t>2021/10/27蔡珮瑜回覆：訪談紀錄，[預定還款日期]、[預定還款金額]應該為必輸欄位</t>
    </r>
    <phoneticPr fontId="6" type="noConversion"/>
  </si>
  <si>
    <r>
      <t xml:space="preserve">部分償還自動入帳條件之優先序：
(1)L3130約定部分償還登錄。
(2)還款金額&gt;=L3130之約定金額。
(3)利率由高至低
</t>
    </r>
    <r>
      <rPr>
        <sz val="12"/>
        <color rgb="FFFF0000"/>
        <rFont val="標楷體"/>
        <family val="4"/>
        <charset val="136"/>
      </rPr>
      <t>2021/10/27蔡珮瑜回覆：
目前是利率高至低&gt;用途別&gt;由額度編號大至小
用途別為9-&gt;1-&gt;3-&gt;4-&gt;5-&gt;6-&gt;2
欄位代碼       欄位說明     
1            週轉金    
2            購置不動產
3            營業用資產
4            固定資產  
5            企業投資  
6            購置動產
9            其他</t>
    </r>
    <r>
      <rPr>
        <sz val="12"/>
        <color theme="1"/>
        <rFont val="標楷體"/>
        <family val="4"/>
        <charset val="136"/>
      </rPr>
      <t xml:space="preserve">
</t>
    </r>
    <phoneticPr fontId="6" type="noConversion"/>
  </si>
  <si>
    <r>
      <t xml:space="preserve">企金戶95101的檢核條件：提供自動設定(與
95102及95103的檢核相同)
</t>
    </r>
    <r>
      <rPr>
        <sz val="12"/>
        <color rgb="FFFF0000"/>
        <rFont val="標楷體"/>
        <family val="4"/>
        <charset val="136"/>
      </rPr>
      <t>2021/10/27蔡珮瑜回覆：入帳前，經辦指定為期款、還款、結清、手續費或暫收後，再整批入帳。</t>
    </r>
    <phoneticPr fontId="6" type="noConversion"/>
  </si>
  <si>
    <r>
      <t xml:space="preserve">欄位[生效記號]顯示[未生效/已生效/已使用/未放
行]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</t>
    </r>
    <r>
      <rPr>
        <sz val="12"/>
        <color theme="1"/>
        <rFont val="標楷體"/>
        <family val="4"/>
        <charset val="136"/>
      </rPr>
      <t xml:space="preserve">
</t>
    </r>
    <phoneticPr fontId="6" type="noConversion"/>
  </si>
  <si>
    <r>
      <t xml:space="preserve">[已使用]之指標利率不可修改或刪除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</t>
    </r>
    <phoneticPr fontId="6" type="noConversion"/>
  </si>
  <si>
    <r>
      <t xml:space="preserve">生效日期可小於日曆日期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過往資料不應該可以修改刪除。</t>
    </r>
    <phoneticPr fontId="6" type="noConversion"/>
  </si>
  <si>
    <r>
      <t xml:space="preserve">未生效(生效日期&gt;日曆日期)僅能一筆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過往資料不應該可以修改刪除。</t>
    </r>
    <phoneticPr fontId="6" type="noConversion"/>
  </si>
  <si>
    <t>調整員工利率作業</t>
    <phoneticPr fontId="6" type="noConversion"/>
  </si>
  <si>
    <r>
      <t xml:space="preserve">增加輸入欄位[作業項目]，可輸入：[1.ACH 扣款 / 2.郵局扣款 / 9.全部]
</t>
    </r>
    <r>
      <rPr>
        <sz val="12"/>
        <color rgb="FFFF0000"/>
        <rFont val="標楷體"/>
        <family val="4"/>
        <charset val="136"/>
      </rPr>
      <t>2021/10/27蔡珮瑜回覆：應該需依扣款銀行別做篩選</t>
    </r>
    <phoneticPr fontId="6" type="noConversion"/>
  </si>
  <si>
    <t>2021/10/27許慧玉回覆：
*4-8-73為連續扣款失敗明細及通知單，保留此功能
*4-8-83銀扣戶實際繳款方式檔產生作業，程式清單無此功能
*4-8-75銀扣火險成功期款失敗通知
(1.大宗掛號列印：需列印出郵局大宗掛號單(郵局掛號單格式如附件)
(2.存款單列印：目前系統會自行判斷是否為約定自行匯款，自動列印</t>
    <phoneticPr fontId="6" type="noConversion"/>
  </si>
  <si>
    <t>協辦人員等級歷程查詢</t>
    <phoneticPr fontId="6" type="noConversion"/>
  </si>
  <si>
    <t>匯款傳票明細表</t>
    <phoneticPr fontId="6" type="noConversion"/>
  </si>
  <si>
    <t>退匯、抽退票傳票明細表</t>
    <phoneticPr fontId="6" type="noConversion"/>
  </si>
  <si>
    <t>客戶還款方式及還款帳號查詢</t>
    <phoneticPr fontId="6" type="noConversion"/>
  </si>
  <si>
    <t>還款帳號及還款方式變更紀錄查詢</t>
    <phoneticPr fontId="6" type="noConversion"/>
  </si>
  <si>
    <t>請盡速與負責人確認</t>
  </si>
  <si>
    <t>總計</t>
    <phoneticPr fontId="6" type="noConversion"/>
  </si>
  <si>
    <t>2021/10/27, 28</t>
    <phoneticPr fontId="6" type="noConversion"/>
  </si>
  <si>
    <r>
      <rPr>
        <sz val="9"/>
        <color theme="1"/>
        <rFont val="微軟正黑體"/>
        <family val="2"/>
        <charset val="136"/>
      </rPr>
      <t>債協帳務</t>
    </r>
    <r>
      <rPr>
        <sz val="9"/>
        <color theme="1"/>
        <rFont val="Candara"/>
        <family val="2"/>
      </rPr>
      <t>2021/10/20</t>
    </r>
    <phoneticPr fontId="6" type="noConversion"/>
  </si>
  <si>
    <t>2021/10/13 09:24:00 AM 涂宇欣
2021/10/14  01:34:00 PM 林清河</t>
    <phoneticPr fontId="6" type="noConversion"/>
  </si>
  <si>
    <t>L4605</t>
    <phoneticPr fontId="6" type="noConversion"/>
  </si>
  <si>
    <t>+待辦事項</t>
    <phoneticPr fontId="6" type="noConversion"/>
  </si>
  <si>
    <t>'+待辦事項</t>
  </si>
  <si>
    <t>L3911</t>
    <phoneticPr fontId="6" type="noConversion"/>
  </si>
  <si>
    <t>三擇一輸入不輸入時顯示空白</t>
    <phoneticPr fontId="6" type="noConversion"/>
  </si>
  <si>
    <t>輸出畫面利率後顯示生效日</t>
    <phoneticPr fontId="6" type="noConversion"/>
  </si>
  <si>
    <t>畫面顯示[戶號]、[戶名]</t>
    <phoneticPr fontId="6" type="noConversion"/>
  </si>
  <si>
    <t>計息起日、計息迄日日期錯誤</t>
    <phoneticPr fontId="6" type="noConversion"/>
  </si>
  <si>
    <t>L6042交易控制檔:提供清單給SKL填寫 交易控制檔 結清戶個資控管及顧客控管警訊</t>
    <phoneticPr fontId="6" type="noConversion"/>
  </si>
  <si>
    <t>L1905:確認簡訊抓取模式</t>
    <phoneticPr fontId="6" type="noConversion"/>
  </si>
  <si>
    <t xml:space="preserve">2021/10/25 12:36 email主旨：簡訊、報表的電話號碼抓取優先序
簡訊的電話號碼優先序：
(排除停用)
1.電話種類 05: 簡訊
2.電話種類無簡訊=&gt;電話種類03:手機
3.相同電話種類
 1).本人優先
 2).先建檔優先(依建檔日期、時間排序(同 L1905]顧客聯絡電話查詢)
報表的電話號碼優先序：
(排除停用)
1.依報表內容挑選電話種類
2.相同電話種類
 1).本人優先
 2).先建檔優先(依建檔日期、時間排序(同 L1905]顧客聯絡電話查詢)
</t>
    <phoneticPr fontId="6" type="noConversion"/>
  </si>
  <si>
    <t>透過Informatica將"借款戶關係人/關係企業"資料,由eloan匯入新貸中系統</t>
    <phoneticPr fontId="6" type="noConversion"/>
  </si>
  <si>
    <t>L2222 與授信戶關係登錄交易權限確認</t>
    <phoneticPr fontId="6" type="noConversion"/>
  </si>
  <si>
    <t>新增交易,以ID查詢"ID所有人"與所有案件關係資料</t>
    <phoneticPr fontId="6" type="noConversion"/>
  </si>
  <si>
    <t>[功能]查詢時,需顯示[建立者]員編及姓名</t>
    <phoneticPr fontId="6" type="noConversion"/>
  </si>
  <si>
    <t>[功能]新增時，需主管授權</t>
    <phoneticPr fontId="6" type="noConversion"/>
  </si>
  <si>
    <t>增加解除功能，須註明解除原因</t>
    <phoneticPr fontId="6" type="noConversion"/>
  </si>
  <si>
    <t>Eloan上送客戶資料時，若未[解除],則回覆錯誤訊息</t>
    <phoneticPr fontId="6" type="noConversion"/>
  </si>
  <si>
    <t>帳務資料查詢:需去除ID與戶名，非帳務資料為不可查詢</t>
    <phoneticPr fontId="6" type="noConversion"/>
  </si>
  <si>
    <t>顯示[鑑估序號]00資料，該筆資料不可做修改及刪除</t>
    <phoneticPr fontId="6" type="noConversion"/>
  </si>
  <si>
    <t>輸出共同區增加[擔保品號碼]與[建物門牌]( ,如下圖紅框)，下方明細區移除[擔保品號碼]</t>
    <phoneticPr fontId="6" type="noConversion"/>
  </si>
  <si>
    <t>新增按鈕連結【L2017額度與擔保品關聯】查詢</t>
    <phoneticPr fontId="6" type="noConversion"/>
  </si>
  <si>
    <t>畫面增加按鈕連結【L2039 擔保品重評明細資料查詢】</t>
    <phoneticPr fontId="6" type="noConversion"/>
  </si>
  <si>
    <t>輸出明細增加[案件編號]欄位</t>
    <phoneticPr fontId="6" type="noConversion"/>
  </si>
  <si>
    <t>修改舊鑑估序號時，僅更新擔保品重評資料檔</t>
    <phoneticPr fontId="6" type="noConversion"/>
  </si>
  <si>
    <t>關帳時列印結清戶滿5年的查詢清單</t>
    <phoneticPr fontId="6" type="noConversion"/>
  </si>
  <si>
    <t>改為查詢交易，交易內容待確認</t>
    <phoneticPr fontId="6" type="noConversion"/>
  </si>
  <si>
    <t>L2480 擔保品重評資料登錄.重評原因代碼,請放款部提供</t>
    <phoneticPr fontId="6" type="noConversion"/>
  </si>
  <si>
    <t>放款部</t>
    <phoneticPr fontId="6" type="noConversion"/>
  </si>
  <si>
    <t>回覆User審查意見</t>
    <phoneticPr fontId="6" type="noConversion"/>
  </si>
  <si>
    <t>2021/10/18,22</t>
    <phoneticPr fontId="42" type="noConversion"/>
  </si>
  <si>
    <t>收到審查意見(交易)</t>
    <phoneticPr fontId="6" type="noConversion"/>
  </si>
  <si>
    <t>高</t>
    <phoneticPr fontId="6" type="noConversion"/>
  </si>
  <si>
    <t>賴文育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</si>
  <si>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</si>
  <si>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</si>
  <si>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</si>
  <si>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</si>
  <si>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</si>
  <si>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</si>
  <si>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</si>
  <si>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 xml:space="preserve"> 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</si>
  <si>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</si>
  <si>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</si>
  <si>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</si>
  <si>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 xml:space="preserve"> </t>
    <phoneticPr fontId="6" type="noConversion"/>
  </si>
  <si>
    <t xml:space="preserve"> </t>
    <phoneticPr fontId="6" type="noConversion"/>
  </si>
  <si>
    <t xml:space="preserve"> </t>
    <phoneticPr fontId="6" type="noConversion"/>
  </si>
  <si>
    <t>賴文育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</si>
  <si>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</si>
  <si>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</si>
  <si>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</si>
  <si>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</si>
  <si>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</si>
  <si>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</si>
  <si>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</si>
  <si>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</si>
  <si>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高</t>
    <phoneticPr fontId="6" type="noConversion"/>
  </si>
  <si>
    <t>張金龍</t>
    <phoneticPr fontId="6" type="noConversion"/>
  </si>
  <si>
    <t>有「L2801 未齊案件管理」交易權限者,應將未齊件資料於[齊件訖日]到期前3工作日開始,顯示於該使用者"處理清單"中
*BS007</t>
    <phoneticPr fontId="6" type="noConversion"/>
  </si>
  <si>
    <t>當[全戶維持率]低於時[通知追繳維持率]或[實行職權維持率]時,發送EMAIL給案件承辦[企金人員]
[註]全戶維持率=(收盤價*設定股數)/借款餘額
*BS008</t>
    <phoneticPr fontId="6" type="noConversion"/>
  </si>
  <si>
    <t>併入L2038,應涵蓋以下項目
(1).L2038有的查詢條件
(2).L2038必要輸出欄位
以上調整於後續調整說明會展示</t>
    <phoneticPr fontId="6" type="noConversion"/>
  </si>
  <si>
    <t>併入L2038,應涵蓋以下項目
(1).L2919有的查詢條件
(2).L2919必要輸出欄位
以上調整於後續調整說明會展示</t>
    <phoneticPr fontId="6" type="noConversion"/>
  </si>
  <si>
    <t>L8082</t>
    <phoneticPr fontId="6" type="noConversion"/>
  </si>
  <si>
    <t>AML定審通知查詢</t>
    <phoneticPr fontId="6" type="noConversion"/>
  </si>
  <si>
    <t>新增2021/11/2</t>
    <phoneticPr fontId="6" type="noConversion"/>
  </si>
  <si>
    <t>王薏涵、鄧雪美</t>
    <phoneticPr fontId="6" type="noConversion"/>
  </si>
  <si>
    <t>L1909</t>
    <phoneticPr fontId="6" type="noConversion"/>
  </si>
  <si>
    <t>疑似準利害關係人明細查詢</t>
    <phoneticPr fontId="6" type="noConversion"/>
  </si>
  <si>
    <t>新增 2021/11/2</t>
    <phoneticPr fontId="6" type="noConversion"/>
  </si>
  <si>
    <t>如期</t>
    <phoneticPr fontId="6" type="noConversion"/>
  </si>
  <si>
    <t>延遲</t>
    <phoneticPr fontId="6" type="noConversion"/>
  </si>
  <si>
    <t>新增成功時,顯示[保險單]按鈕,連結【L4610保險單明細資料登錄】交易,登錄保險單資料</t>
  </si>
  <si>
    <t>於[建物]輸出,增加[保險單]按鈕, ,連結【L4060額度擔保品保險單關聯查詢】交易,查詢保險單資料</t>
  </si>
  <si>
    <t xml:space="preserve">新增成功時,顯示[保險單]按鈕,連結【L4610保險單明細資料登錄】交易,登錄保險單資料 </t>
  </si>
  <si>
    <t xml:space="preserve">按[銀扣]按鈕時(紅框),連結【L4943銀行扣款檔資料查詢】時,查詢條件的預設值,調整如下(綠框):
(1).戶號:當筆契變手續費資料的戶號
(2).入帳日期:期間為查詢當筆契變手續費資料的建檔日期到日曆日
</t>
  </si>
  <si>
    <t>原AS400報表改為[L4920整批入帳明細查詢]：
1.[4-1-4匯款暫存檔明細表]。
2.[4-1-7匯款轉帳檔明細表]，原[匯款沖帳碼]
欄位取消</t>
  </si>
  <si>
    <t>L4610保險單明細資料登錄：增加輸入欄位[住宅險
改商業險註記]，可輸入[Y / 空白]</t>
  </si>
  <si>
    <t>L4611續約保單資料維護：增加輸入欄位[住宅險改
商業險註記]，可輸入[Y / 空白]</t>
  </si>
  <si>
    <t>L4962保險單資料檢核作業：檢核表類別增加選項
[住宅險改商業險註記]及輸入[火險到期起迄年月]
欄位</t>
  </si>
  <si>
    <t>增加連結查詢[L4961火險保費明細查詢]</t>
  </si>
  <si>
    <t>L4703滯繳通知單及L4702繳息通知單依用途列印不同字樣，待提供</t>
  </si>
  <si>
    <t>原AS400待確認功能：
1.待確認功能：
4-8-73連續扣款失敗明細＆通知
4-8-83銀扣戶實際繳款方式檔產生作業
2.4-8-75銀扣火險成功期款失敗通知
(1)L4454產生銀扣失敗通知，需列印繳
息通知單。
(2)大宗掛號列印 &amp; 存款單列印：
待確認功能</t>
  </si>
  <si>
    <t>L4605火險最終保單上傳作業：
檔案上傳後之錯誤保單，待淑微提供錯誤清單後核對</t>
  </si>
  <si>
    <t>L4030調整員工利率作業
挑選條件待與IT確認：
1.員工利率產品比對不符清單
2.客戶檔客戶別與員工檔比對不符清單</t>
  </si>
  <si>
    <t>L4703</t>
    <phoneticPr fontId="6" type="noConversion"/>
  </si>
  <si>
    <t>L4610</t>
    <phoneticPr fontId="6" type="noConversion"/>
  </si>
  <si>
    <t>L4060</t>
    <phoneticPr fontId="6" type="noConversion"/>
  </si>
  <si>
    <t>L4962</t>
    <phoneticPr fontId="6" type="noConversion"/>
  </si>
  <si>
    <t>L4961</t>
    <phoneticPr fontId="6" type="noConversion"/>
  </si>
  <si>
    <t>意見再審</t>
    <phoneticPr fontId="6" type="noConversion"/>
  </si>
  <si>
    <t>意見再審數</t>
    <phoneticPr fontId="6" type="noConversion"/>
  </si>
  <si>
    <r>
      <t>2021/11/2
(</t>
    </r>
    <r>
      <rPr>
        <sz val="8"/>
        <color theme="1"/>
        <rFont val="細明體"/>
        <family val="3"/>
        <charset val="136"/>
      </rPr>
      <t>宇欣</t>
    </r>
    <r>
      <rPr>
        <sz val="8"/>
        <color theme="1"/>
        <rFont val="Candara"/>
        <family val="2"/>
      </rPr>
      <t>11/1.3</t>
    </r>
    <r>
      <rPr>
        <sz val="8"/>
        <color theme="1"/>
        <rFont val="細明體"/>
        <family val="3"/>
        <charset val="136"/>
      </rPr>
      <t>，珮琪</t>
    </r>
    <r>
      <rPr>
        <sz val="8"/>
        <color theme="1"/>
        <rFont val="Candara"/>
        <family val="2"/>
      </rPr>
      <t>11/2.4)</t>
    </r>
    <phoneticPr fontId="6" type="noConversion"/>
  </si>
  <si>
    <r>
      <rPr>
        <sz val="8"/>
        <color theme="1"/>
        <rFont val="細明體"/>
        <family val="3"/>
        <charset val="136"/>
      </rPr>
      <t>宇欣</t>
    </r>
    <r>
      <rPr>
        <sz val="8"/>
        <color theme="1"/>
        <rFont val="Candara"/>
        <family val="2"/>
      </rPr>
      <t xml:space="preserve">2021/11/3
</t>
    </r>
    <r>
      <rPr>
        <sz val="8"/>
        <color theme="1"/>
        <rFont val="細明體"/>
        <family val="3"/>
        <charset val="136"/>
      </rPr>
      <t>珮琪預計</t>
    </r>
    <r>
      <rPr>
        <sz val="8"/>
        <color theme="1"/>
        <rFont val="Candara"/>
        <family val="2"/>
      </rPr>
      <t>11/5</t>
    </r>
    <r>
      <rPr>
        <sz val="8"/>
        <color theme="1"/>
        <rFont val="細明體"/>
        <family val="3"/>
        <charset val="136"/>
      </rPr>
      <t>回覆</t>
    </r>
    <phoneticPr fontId="6" type="noConversion"/>
  </si>
  <si>
    <t>交易L3005,[暫收抵繳]表示方式,調整後再說明</t>
  </si>
  <si>
    <t>[L3220 暫收款退還]退票時,需列印會計傳票,廠商另提設計</t>
  </si>
  <si>
    <t xml:space="preserve"> L3731是否新增[核決層級]</t>
  </si>
  <si>
    <t>未完成</t>
    <phoneticPr fontId="6" type="noConversion"/>
  </si>
  <si>
    <t>L4</t>
    <phoneticPr fontId="6" type="noConversion"/>
  </si>
  <si>
    <t>法務催收人員查詢</t>
    <phoneticPr fontId="6" type="noConversion"/>
  </si>
  <si>
    <t>法務催收人員維護</t>
    <phoneticPr fontId="6" type="noConversion"/>
  </si>
  <si>
    <t>目前同一擔保品項下額度,均顯示該擔保品的最後 [設定金額],
需改為顯示各額度於設定當時該擔保品的[設定金額][廠商註]
轉換需同步調整,會於L2017說明前處理完畢</t>
  </si>
  <si>
    <t>有「L2801 未齊案件管理」交易權限者,應將未齊件資料於[齊件訖日]到期前3工作日開始,顯示於該使用者"處理清單"中
*BS007</t>
  </si>
  <si>
    <t>[關係企業關係代號]目前規劃於「L2035/L2306借款戶關係人/關係企業維護」登錄,附申報[關係代號對照表][說明規劃]</t>
  </si>
  <si>
    <t>訊息顯示,由原先連結[L2072 顧客控管警訊明細資料查詢]查詢交易模式,改為警示視窗方式顯示</t>
  </si>
  <si>
    <t>增加連結查詢[L2038擔保品明細資料查詢]&amp;[L4610保險單明細資料登錄/L4611續約保單資料維護]</t>
  </si>
  <si>
    <t>畫面增加按鈕連結【L2039 擔保品重評明細資料查詢】</t>
  </si>
  <si>
    <t>重評原因代碼:
Eloan上送擔保品時(L2411)，若鑑價日期不同要自　　
動新增重評資料，依計件代碼mapping 原因代碼</t>
  </si>
  <si>
    <t>增加按鈕:查詢擔保品連動L2038,並於畫面顯示 [門牌號碼]</t>
  </si>
  <si>
    <t>「L2111 案件申請登錄」確認企金需另設計輸入畫面或共用輸入畫面</t>
  </si>
  <si>
    <t>廠商提供L2111調整電文供ELOAN開發</t>
  </si>
  <si>
    <t>更新L2038 URS輸出說明文件,提供使用者確認</t>
  </si>
  <si>
    <t>L2221 交易關係人維護,廠商提供必須輸入基本資料欄位的整理表格,供BU確認</t>
  </si>
  <si>
    <t>L2222 與授信戶關係登錄交易權限確認</t>
  </si>
  <si>
    <t>L2480 擔保品重評資料登錄.重評原因代碼,請放款部提供</t>
  </si>
  <si>
    <t>應已完成</t>
    <phoneticPr fontId="6" type="noConversion"/>
  </si>
  <si>
    <t>重評原因代碼:
Eloan上送擔保品時(L2411)，若鑑價日期不同要自　　
動新增重評資料，依計件代碼mapping 原因代碼</t>
    <phoneticPr fontId="6" type="noConversion"/>
  </si>
  <si>
    <t>餘額(未撥貸或已結案)之續保處理如下說明
(1).執行後產生[續保資料錯誤明細表]
(2).更新續保檔資料</t>
    <phoneticPr fontId="6" type="noConversion"/>
  </si>
  <si>
    <t>於L4500設定之[媒體日期]當天，[應處理清單]
執行[15日薪]及[非15日薪]扣薪媒體檔產出作業：
(1)有扣薪媒體明細資料時產生檔案。
(2)無扣薪媒體明細資料時產生空檔。</t>
    <phoneticPr fontId="6" type="noConversion"/>
  </si>
  <si>
    <t>扣款回應檔上傳時檢核處理：
與提出檔之總金額及筆數檢核是否相同，不同時顯示提示訊息。</t>
    <phoneticPr fontId="6" type="noConversion"/>
  </si>
  <si>
    <t>歸類為[不處理]之條件：
(1)與提出檔資料不符、扣款失敗、實扣金額為0
(2)產出失敗報表
(3)後續處理：若為[與提出檔資料不符]之情況，待查明原因後需要入帳時執行
L4210其他還款來源建檔(L4921[新增來源建檔]按鈕進入) -&gt; L4002整批入帳作業執行[轉暫收]</t>
    <phoneticPr fontId="6" type="noConversion"/>
  </si>
  <si>
    <t>欄位[處理狀態]選項中[人工入帳]名稱改為[單筆入帳]</t>
    <phoneticPr fontId="6" type="noConversion"/>
  </si>
  <si>
    <t>原AS400報表改為[L4920整批入帳明細查詢]：
1.[4-1-4匯款暫存檔明細表]。
2.[4-1-7匯款轉帳檔明細表]，原[匯款沖帳碼]欄位取消</t>
    <phoneticPr fontId="6" type="noConversion"/>
  </si>
  <si>
    <t>銀扣作業將入帳失敗者自動轉暫收，以[轉暫收的數字]鐽可查詢明細，明細中增加應繳日期</t>
    <phoneticPr fontId="6" type="noConversion"/>
  </si>
  <si>
    <t>[不處理]及[不處理金額]欄位名稱改[失敗]及[失敗金額]</t>
    <phoneticPr fontId="6" type="noConversion"/>
  </si>
  <si>
    <t>新增失敗報表，格式參考[4-13-51 ACH 扣款失敗報表]</t>
    <phoneticPr fontId="6" type="noConversion"/>
  </si>
  <si>
    <t>新增成功報表，格式參考[4-13-61 ACH 扣款總傳票明細表]</t>
    <phoneticPr fontId="6" type="noConversion"/>
  </si>
  <si>
    <t>增加輸入欄位[有效保單]，可輸入[0.有效/9.全部]</t>
    <phoneticPr fontId="6" type="noConversion"/>
  </si>
  <si>
    <t>Lai</t>
    <phoneticPr fontId="6" type="noConversion"/>
  </si>
  <si>
    <t>火險佣金未發明細表：
 (1)地址欄位長度放大，程式ID&amp;報表代號修改為新系統代號</t>
    <phoneticPr fontId="6" type="noConversion"/>
  </si>
  <si>
    <t>火險佣金發放明細表：
 (1)地址欄位長度放大，程式ID&amp;報表代號修改為新系統代號</t>
    <phoneticPr fontId="6" type="noConversion"/>
  </si>
  <si>
    <t>new</t>
    <phoneticPr fontId="6" type="noConversion"/>
  </si>
  <si>
    <t>new</t>
    <phoneticPr fontId="6" type="noConversion"/>
  </si>
  <si>
    <t>Lai</t>
    <phoneticPr fontId="6" type="noConversion"/>
  </si>
  <si>
    <t>new</t>
    <phoneticPr fontId="6" type="noConversion"/>
  </si>
  <si>
    <t>[疑似洗錢交易合理性維護]改為[疑似洗錢交易訪談記錄維護]連動L8204</t>
    <phoneticPr fontId="6" type="noConversion"/>
  </si>
  <si>
    <t>查詢輸出增加欄位[合約加碼利率]</t>
    <phoneticPr fontId="6" type="noConversion"/>
  </si>
  <si>
    <t>[作業項目]為4.員工利率調整：
1.若分次執行不同商品時，清單內之筆數為加總數
2.增加輸入欄位[批次利率]，與欄位[批次加減碼]2選1輸入：
(1) 輸入[批次利率]時，欄位[商品]必須輸入。
(2) 輸入[批次加減碼]時，欄位[商品]可不輸入</t>
    <phoneticPr fontId="6" type="noConversion"/>
  </si>
  <si>
    <t>1.2021/11/4
2.2021/11/10</t>
    <phoneticPr fontId="6" type="noConversion"/>
  </si>
  <si>
    <t>1.2021/11/4</t>
    <phoneticPr fontId="6" type="noConversion"/>
  </si>
  <si>
    <t>2021/11/30 yoko</t>
    <phoneticPr fontId="6" type="noConversion"/>
  </si>
  <si>
    <r>
      <t xml:space="preserve">
</t>
    </r>
    <r>
      <rPr>
        <sz val="11"/>
        <color rgb="FFFF0000"/>
        <rFont val="標楷體"/>
        <family val="4"/>
        <charset val="136"/>
      </rPr>
      <t>2021/10/27 蔡珮瑜回覆：EO員工利率-一般客戶,11退休員工，不需要去判讀員工是否在職。</t>
    </r>
    <r>
      <rPr>
        <sz val="8"/>
        <color theme="1"/>
        <rFont val="標楷體"/>
        <family val="4"/>
        <charset val="136"/>
      </rPr>
      <t xml:space="preserve">
挑選條件待與IT確認：
1. 員工利率產品比對不符清單
2. 客戶檔客戶別與員工檔比對不符清單
/* 員工利率產品比對不符清單 */
商品代碼 ProdNo 
if 商品為員工優惠貸款 &lt;&gt; EO員工利率-一般客戶,11退休員工
   if    1.身份變更       任用狀況碼 &lt;&gt; 1,4
      || 2.退休屆滿5年   任用狀況碼  = 5 
&amp; 離職/停約日 &lt; 本日減5年
/* 客戶檔客戶別與員工檔比對不符清單 */
if 任用狀況碼 &lt;&gt; 1,4,5  &amp;&amp; 客戶別 = 01,09  ==&gt; 比對
任用狀況碼 AgStatusCode 0:單位報備
1:在職
2:離職
3:解聘
4:留職停薪
5:退休離職
9:未報聘/內勤
客戶別 CustTypeCode 00:一般
01:員工
02:首購
03:關企公司
04:關企員工
05:保戶
07:員工二親等
09:新二階員工
</t>
    </r>
    <phoneticPr fontId="6" type="noConversion"/>
  </si>
  <si>
    <t>2021/11/12 -&gt;var 改為 L4943 銀行別; java 已上svn</t>
    <phoneticPr fontId="6" type="noConversion"/>
  </si>
  <si>
    <t>賴文育陳綺萍</t>
    <phoneticPr fontId="6" type="noConversion"/>
  </si>
  <si>
    <t>AS400入口</t>
    <phoneticPr fontId="6" type="noConversion"/>
  </si>
  <si>
    <t>AS400名稱</t>
    <phoneticPr fontId="6" type="noConversion"/>
  </si>
  <si>
    <t>刪除整併說明</t>
    <phoneticPr fontId="6" type="noConversion"/>
  </si>
  <si>
    <t>顧客明細資料查詢</t>
  </si>
  <si>
    <t>顧客基本資料維護-身份證號／統一編號變更</t>
  </si>
  <si>
    <t>顧客聯絡電話查詢</t>
  </si>
  <si>
    <t>顧客聯絡電話維護</t>
  </si>
  <si>
    <t>員工檔資料查詢</t>
  </si>
  <si>
    <t>申請不列印書面通知書查詢</t>
  </si>
  <si>
    <t>申請不列印書面通知書維護</t>
  </si>
  <si>
    <t>客戶交互運用維護</t>
  </si>
  <si>
    <t>公司戶財務狀況明細資料查詢</t>
  </si>
  <si>
    <t>公司戶財務狀況管理</t>
  </si>
  <si>
    <t>顧客管理作業</t>
  </si>
  <si>
    <t>1-1</t>
  </si>
  <si>
    <t>顧客基本資料維護(新增)</t>
  </si>
  <si>
    <t>1-2</t>
  </si>
  <si>
    <t>顧客基本資料維護(修改)</t>
  </si>
  <si>
    <t>1-E</t>
  </si>
  <si>
    <t>顧客基本資料維護(編號變更)</t>
  </si>
  <si>
    <t>1-1欄位拆出新交易</t>
  </si>
  <si>
    <t>4-3-2</t>
  </si>
  <si>
    <t>在職員工明細檔查詢</t>
  </si>
  <si>
    <t>5-22-04</t>
  </si>
  <si>
    <t>申請不列印書面通知書控管報表</t>
  </si>
  <si>
    <t>2-5</t>
  </si>
  <si>
    <t>1-1欄位拆出新交易</t>
    <phoneticPr fontId="6" type="noConversion"/>
  </si>
  <si>
    <t>新交易</t>
    <phoneticPr fontId="6" type="noConversion"/>
  </si>
  <si>
    <t>L4931</t>
  </si>
  <si>
    <t>L4030</t>
  </si>
  <si>
    <t>4-1撥款退款作業</t>
  </si>
  <si>
    <t>4-1撥款退款作業</t>
    <phoneticPr fontId="6" type="noConversion"/>
  </si>
  <si>
    <t>4-2整批入帳作業</t>
  </si>
  <si>
    <t>4-2整批入帳作業</t>
    <phoneticPr fontId="6" type="noConversion"/>
  </si>
  <si>
    <t>4-3利率調整作業</t>
  </si>
  <si>
    <t>?4-5員工扣薪作業</t>
    <phoneticPr fontId="6" type="noConversion"/>
  </si>
  <si>
    <t>?4-6火險作業</t>
    <phoneticPr fontId="6" type="noConversion"/>
  </si>
  <si>
    <t>4-7其他</t>
    <phoneticPr fontId="6" type="noConversion"/>
  </si>
  <si>
    <t>要二審的</t>
    <phoneticPr fontId="6" type="noConversion"/>
  </si>
  <si>
    <t>L4940</t>
  </si>
  <si>
    <t>需二審</t>
  </si>
  <si>
    <t>需二審</t>
    <phoneticPr fontId="6" type="noConversion"/>
  </si>
  <si>
    <t>原AS400報表改為[L4920整批入帳明細查詢]：
1.[4-1-4匯款暫存檔明細表]。
2.[4-1-7匯款轉帳檔明細表]，原[匯款沖帳碼]欄位取消</t>
  </si>
  <si>
    <t>?4-4銀行扣款作業</t>
    <phoneticPr fontId="6" type="noConversion"/>
  </si>
  <si>
    <t>?4-2整批入帳作業</t>
  </si>
  <si>
    <t>?4-2整批入帳作業</t>
    <phoneticPr fontId="6" type="noConversion"/>
  </si>
  <si>
    <t>4-4銀行扣款授權</t>
    <phoneticPr fontId="6" type="noConversion"/>
  </si>
  <si>
    <t>[戶別]欄位名稱變更，待使用者提供</t>
    <phoneticPr fontId="6" type="noConversion"/>
  </si>
  <si>
    <t>[當日累積件數]欄位，待使用者提供</t>
    <phoneticPr fontId="6" type="noConversion"/>
  </si>
  <si>
    <t>附件上傳功能</t>
    <phoneticPr fontId="6" type="noConversion"/>
  </si>
  <si>
    <t>債務協商作業</t>
  </si>
  <si>
    <t>管理性作業</t>
  </si>
  <si>
    <t>撥款退款作業</t>
  </si>
  <si>
    <t>批次作業</t>
  </si>
  <si>
    <t>撥款退款明細表</t>
  </si>
  <si>
    <t>L4102</t>
  </si>
  <si>
    <t>顧客基本資料</t>
  </si>
  <si>
    <t>顧客基本資料維護-編號變更</t>
  </si>
  <si>
    <t>L1111</t>
  </si>
  <si>
    <t>系統變數維護</t>
  </si>
  <si>
    <t>共同作業</t>
  </si>
  <si>
    <t>業績計算特殊參數設定(業績追回通知設定)</t>
  </si>
  <si>
    <t>其他</t>
  </si>
  <si>
    <t>業務作業</t>
  </si>
  <si>
    <t>聯貸案訂約明細資料查詢</t>
  </si>
  <si>
    <t>銀行扣款作業</t>
  </si>
  <si>
    <t>債協報送作業</t>
  </si>
  <si>
    <t>遵循法令作業</t>
  </si>
  <si>
    <t>JCIC檔案匯出作業(054)</t>
  </si>
  <si>
    <t>JCIC檔案匯出作業(053)</t>
  </si>
  <si>
    <t>JCIC檔案匯出作業(052)</t>
  </si>
  <si>
    <t>JCIC檔案匯出作業(051)</t>
  </si>
  <si>
    <t>JCIC檔案匯出作業(050)</t>
  </si>
  <si>
    <t>JCIC檔案匯出作業(049)</t>
  </si>
  <si>
    <t>JCIC檔案匯出作業(047)</t>
  </si>
  <si>
    <t>JCIC檔案匯出作業(046)</t>
  </si>
  <si>
    <t>隨機報表</t>
  </si>
  <si>
    <t>報表作業</t>
  </si>
  <si>
    <t>員工房貸利率明細</t>
  </si>
  <si>
    <t>JCIC檔案匯出作業(048)</t>
  </si>
  <si>
    <t>員工作業</t>
  </si>
  <si>
    <t>設定員工扣薪日程表</t>
  </si>
  <si>
    <t>房貸專員業績統計作業</t>
  </si>
  <si>
    <t>房貸專員明細資料查詢</t>
  </si>
  <si>
    <t>業績計算特殊參數設定(是否排除非業績人員)</t>
  </si>
  <si>
    <t>JCIC檔案匯出作業(572)</t>
  </si>
  <si>
    <t>JCIC檔案匯出作業(571)</t>
  </si>
  <si>
    <t>JCIC檔案匯出作業(570)</t>
  </si>
  <si>
    <t>JCIC檔案匯出作業(454)</t>
  </si>
  <si>
    <t>JCIC檔案匯出作業(451)</t>
  </si>
  <si>
    <t>JCIC檔案匯出作業(450)</t>
  </si>
  <si>
    <t>JCIC檔案匯出作業(448)</t>
  </si>
  <si>
    <t>JCIC檔案匯出作業(447)</t>
  </si>
  <si>
    <t>理財型商品續約檢核報表</t>
  </si>
  <si>
    <t>業績調整作業</t>
  </si>
  <si>
    <t>協辦獎金處理清單</t>
  </si>
  <si>
    <t>產生協辦獎金媒體</t>
  </si>
  <si>
    <t>IFRS 9 作業</t>
  </si>
  <si>
    <t>介接外部系統</t>
  </si>
  <si>
    <t>商品分類資料查詢</t>
  </si>
  <si>
    <t>回收、部分償還、暫收款</t>
  </si>
  <si>
    <t>帳務作業</t>
  </si>
  <si>
    <t xml:space="preserve">支票內容查詢                          </t>
  </si>
  <si>
    <t>變更、延長年期</t>
  </si>
  <si>
    <t xml:space="preserve">借戶利率查詢                          </t>
  </si>
  <si>
    <t>試算</t>
  </si>
  <si>
    <t xml:space="preserve">變更期款試算                          </t>
  </si>
  <si>
    <t xml:space="preserve">還款分配試算                          </t>
  </si>
  <si>
    <t xml:space="preserve">催收回復試算                          </t>
  </si>
  <si>
    <t xml:space="preserve">應繳日試算                            </t>
  </si>
  <si>
    <t xml:space="preserve">結案試算                              </t>
  </si>
  <si>
    <t xml:space="preserve">回收試算                              </t>
  </si>
  <si>
    <t>撥款</t>
  </si>
  <si>
    <t xml:space="preserve">撥款內容查詢                          </t>
  </si>
  <si>
    <t xml:space="preserve">交易內容查詢                          </t>
  </si>
  <si>
    <t xml:space="preserve">繳息情形查詢                          </t>
  </si>
  <si>
    <t xml:space="preserve">貸款試算                              </t>
  </si>
  <si>
    <t>借戶利率變更</t>
  </si>
  <si>
    <t>應繳日變更－可欠繳</t>
  </si>
  <si>
    <t>應繳日變更－不可欠繳</t>
  </si>
  <si>
    <t>放款內容變更</t>
  </si>
  <si>
    <t>展期、結案、轉催呆</t>
  </si>
  <si>
    <t>催收回復登錄</t>
  </si>
  <si>
    <t>結案登錄－不可欠繳</t>
  </si>
  <si>
    <t>結案登錄－可欠繳</t>
  </si>
  <si>
    <t>暫收款銷帳</t>
  </si>
  <si>
    <t>暫收款退還</t>
  </si>
  <si>
    <t>暫收款登錄</t>
  </si>
  <si>
    <t>回收登錄</t>
  </si>
  <si>
    <t xml:space="preserve">預約撥款刪除                          </t>
  </si>
  <si>
    <t>預約撥款</t>
  </si>
  <si>
    <t xml:space="preserve">支票明細資料查詢-依客戶               </t>
  </si>
  <si>
    <t xml:space="preserve">暫收支票明細資料查詢                  </t>
  </si>
  <si>
    <t xml:space="preserve">交易明細資料查詢                      </t>
  </si>
  <si>
    <t>約定部分償還明細資料查詢</t>
  </si>
  <si>
    <t xml:space="preserve">預約撥款明細資料查詢                  </t>
  </si>
  <si>
    <t xml:space="preserve">撥款明細資料查詢                      </t>
  </si>
  <si>
    <t>放款明細資料查詢</t>
  </si>
  <si>
    <t>法拍費用</t>
  </si>
  <si>
    <t>法拍費用查詢-依帳務日期</t>
  </si>
  <si>
    <t xml:space="preserve">法拍費用查詢-依借款人戶號             </t>
  </si>
  <si>
    <t>清償作業</t>
  </si>
  <si>
    <t xml:space="preserve">清償違約明細                          </t>
  </si>
  <si>
    <t>案件申請、額度</t>
  </si>
  <si>
    <t>未齊件資料查詢</t>
  </si>
  <si>
    <t>各類代碼檔維護</t>
  </si>
  <si>
    <t>報表代號對照檔查詢</t>
  </si>
  <si>
    <t>利率調整作業</t>
  </si>
  <si>
    <t>利率調整確認作業</t>
  </si>
  <si>
    <t xml:space="preserve">支票明細資料查詢-全部                 </t>
  </si>
  <si>
    <t>協辦人員等級明細資料查詢</t>
  </si>
  <si>
    <t>保證人、關係人</t>
  </si>
  <si>
    <t xml:space="preserve">保證人保證資料查詢                    </t>
  </si>
  <si>
    <t>法務費轉催收傳票開立作業</t>
  </si>
  <si>
    <t xml:space="preserve">法務費轉催收明細表                    </t>
  </si>
  <si>
    <t xml:space="preserve">法拍費用未銷明細查詢                  </t>
  </si>
  <si>
    <t xml:space="preserve">法拍費用借支報表列印                  </t>
  </si>
  <si>
    <t xml:space="preserve">團體戶申請登錄                        </t>
  </si>
  <si>
    <t>展期件新舊對照查詢</t>
  </si>
  <si>
    <t>法拍費用明細資料</t>
  </si>
  <si>
    <t xml:space="preserve">清償作業明細資料                  </t>
  </si>
  <si>
    <t>結清客戶個人資料控管明細資料</t>
  </si>
  <si>
    <t xml:space="preserve">顧客控管警訊明細資料            </t>
  </si>
  <si>
    <t>貸後契變手續費明細資料</t>
  </si>
  <si>
    <t>貸後契變手續費明細資料(未入帳)</t>
  </si>
  <si>
    <t>擔保品</t>
  </si>
  <si>
    <t>擔保品重評明細資料</t>
  </si>
  <si>
    <t>擔保品明細資料查詢</t>
  </si>
  <si>
    <t>保證人明細資料查詢</t>
  </si>
  <si>
    <t xml:space="preserve">額度與擔保品關聯查詢                  </t>
  </si>
  <si>
    <t>額度明細資料</t>
  </si>
  <si>
    <t xml:space="preserve">申請案件明細資料                 </t>
  </si>
  <si>
    <t>商品作業</t>
  </si>
  <si>
    <t xml:space="preserve">商品參數明細資料                 </t>
  </si>
  <si>
    <t>申請不列印書面通知書</t>
  </si>
  <si>
    <t>公司戶財務狀況</t>
  </si>
  <si>
    <t>公司戶財務狀況明細資料</t>
  </si>
  <si>
    <t>顧客聯絡電話</t>
  </si>
  <si>
    <t>顧客明細資料</t>
  </si>
  <si>
    <t>利息法帳面資料上傳作業</t>
  </si>
  <si>
    <t>JCIC放款報送</t>
  </si>
  <si>
    <t>消債條列JCIC報送資料歷程查詢(067)</t>
  </si>
  <si>
    <t>JCIC檔案匯出作業(446)</t>
  </si>
  <si>
    <t>L8428</t>
  </si>
  <si>
    <t>JCIC檔案匯出作業(444)</t>
  </si>
  <si>
    <t>JCIC檔案匯出作業(443)</t>
  </si>
  <si>
    <t>JCIC檔案匯出作業(442)</t>
  </si>
  <si>
    <t>JCIC檔案匯出作業(440)</t>
  </si>
  <si>
    <t>JCIC檔案匯出作業(063)</t>
  </si>
  <si>
    <t>JCIC檔案匯出作業(062)</t>
  </si>
  <si>
    <t>JCIC檔案匯出作業(061)</t>
  </si>
  <si>
    <t>JCIC檔案匯出作業(060)</t>
  </si>
  <si>
    <t>JCIC檔案匯出作業(056)</t>
  </si>
  <si>
    <t>JCIC檔案匯出作業(055)</t>
  </si>
  <si>
    <t>未齊件代碼查詢</t>
  </si>
  <si>
    <t>個人房貸調整作業查詢</t>
  </si>
  <si>
    <t>額度清償資料</t>
  </si>
  <si>
    <t>ＩＦＲＳ９欄位清單產生作業</t>
  </si>
  <si>
    <t>目標金額、累計目標金額查詢</t>
  </si>
  <si>
    <t>業績計算特殊參數設定(排除部門別)</t>
  </si>
  <si>
    <t>最大債權撥付統計查詢</t>
  </si>
  <si>
    <t>特殊客觀減損狀況查詢</t>
  </si>
  <si>
    <t>晤談人員明細資料查詢</t>
  </si>
  <si>
    <t>作業控管維護</t>
  </si>
  <si>
    <t>主管授權紀錄查詢</t>
  </si>
  <si>
    <t>協辦人員等級歷程查詢</t>
  </si>
  <si>
    <t>L5914</t>
  </si>
  <si>
    <t>地區別利率調整設定</t>
  </si>
  <si>
    <t>放款利息法折溢價攤銷表</t>
  </si>
  <si>
    <t>控制類</t>
  </si>
  <si>
    <t>代理人設定</t>
  </si>
  <si>
    <t>違約損失率</t>
  </si>
  <si>
    <t>聯貸費用明細資料查詢</t>
  </si>
  <si>
    <t>L2064</t>
  </si>
  <si>
    <t>聯貸費用代碼查詢</t>
  </si>
  <si>
    <t>L6022</t>
  </si>
  <si>
    <t>整批入帳作業</t>
  </si>
  <si>
    <t>客戶還款方式及還款帳號查詢</t>
  </si>
  <si>
    <t>L4922</t>
  </si>
  <si>
    <t>企金往來客戶統計表</t>
  </si>
  <si>
    <t>JCIC檔案匯出作業(574)</t>
  </si>
  <si>
    <t>JCIC檔案匯出作業(575)</t>
  </si>
  <si>
    <t>逾放處理催收明細表</t>
  </si>
  <si>
    <t>會計變動數值設定查詢</t>
  </si>
  <si>
    <t>共同資料維護(利率、營業日)</t>
  </si>
  <si>
    <t>特殊/例假日</t>
  </si>
  <si>
    <t>指標利率種類查詢</t>
  </si>
  <si>
    <t>合併額度控管資料查詢</t>
  </si>
  <si>
    <t>國稅局申報作業</t>
  </si>
  <si>
    <t>產生國稅局申報媒體檔</t>
  </si>
  <si>
    <t>L5813</t>
  </si>
  <si>
    <t>產生國稅局申報下載檔</t>
  </si>
  <si>
    <t>L5811</t>
  </si>
  <si>
    <t>E-Loan</t>
  </si>
  <si>
    <t>(eloan)評級資訊查詢</t>
  </si>
  <si>
    <t>公務人員報送</t>
  </si>
  <si>
    <t>產製公務人員報送資料</t>
  </si>
  <si>
    <t>介紹、協辦及加碼獎勵津貼實付應付獎金查詢</t>
  </si>
  <si>
    <t>一般作業</t>
  </si>
  <si>
    <t>產生覆審案件資料明細</t>
  </si>
  <si>
    <t>指標利率資料查詢</t>
  </si>
  <si>
    <t>聯徵產品報送</t>
  </si>
  <si>
    <t>MU1人員名冊查詢</t>
  </si>
  <si>
    <t>法催紀錄作業</t>
  </si>
  <si>
    <t>催收催繳明細</t>
  </si>
  <si>
    <t>覆審案件明細檔查詢</t>
  </si>
  <si>
    <t>火險作業</t>
  </si>
  <si>
    <t xml:space="preserve">火險佣金作業                          </t>
  </si>
  <si>
    <t xml:space="preserve">火險最終保單上傳作業                  </t>
  </si>
  <si>
    <t>火險保費未繳轉借支作業</t>
  </si>
  <si>
    <t>火險通知作業</t>
  </si>
  <si>
    <t xml:space="preserve">火險出單明細表與媒體                  </t>
  </si>
  <si>
    <t xml:space="preserve">火險詢價作業                          </t>
  </si>
  <si>
    <t xml:space="preserve">火險到期檔產生作業                    </t>
  </si>
  <si>
    <t xml:space="preserve">額度擔保品保險單關聯查詢              </t>
  </si>
  <si>
    <t xml:space="preserve">產生銀扣扣款失敗                      </t>
  </si>
  <si>
    <t xml:space="preserve">銀扣扣款前通知                        </t>
  </si>
  <si>
    <t>銀行扣款(媒體製作)</t>
  </si>
  <si>
    <t xml:space="preserve">銀行扣款檔資料查詢                    </t>
  </si>
  <si>
    <t xml:space="preserve">產出銀行扣帳檔                        </t>
  </si>
  <si>
    <t xml:space="preserve">上傳授權提回檔                        </t>
  </si>
  <si>
    <t xml:space="preserve">產生郵局授權提出資料                  </t>
  </si>
  <si>
    <t xml:space="preserve">郵局授權資料查詢                      </t>
  </si>
  <si>
    <t xml:space="preserve">產生ACH授權提出資料                   </t>
  </si>
  <si>
    <t xml:space="preserve">ACH授權資料查詢                       </t>
  </si>
  <si>
    <t>產生利率即將變動資料</t>
  </si>
  <si>
    <t xml:space="preserve">利率調整清單                          </t>
  </si>
  <si>
    <t>其他還款來源建檔查詢</t>
  </si>
  <si>
    <t xml:space="preserve">整批入帳明細查詢(By日期區間)          </t>
  </si>
  <si>
    <t>入帳檔上傳作業</t>
  </si>
  <si>
    <t xml:space="preserve">撥款匯款記錄檔查詢                    </t>
  </si>
  <si>
    <t>撥款退款彙總查詢</t>
  </si>
  <si>
    <t>業績計算特殊參數設定(排除商品別)</t>
  </si>
  <si>
    <t>補貼息作業</t>
  </si>
  <si>
    <t>寬限條件控管繳息查詢</t>
  </si>
  <si>
    <t>呆帳戶改呆帳結案戶</t>
  </si>
  <si>
    <t>新光銀銀扣案件資料產生</t>
  </si>
  <si>
    <t>撥款件貸款成數統計資料產生</t>
  </si>
  <si>
    <t>新撥款利率案件資料產生</t>
  </si>
  <si>
    <t>案件品質排行表(列印)</t>
  </si>
  <si>
    <t>房貸專員撥款筆數統計表</t>
  </si>
  <si>
    <t>催收法務人員查詢</t>
  </si>
  <si>
    <t>L5062</t>
  </si>
  <si>
    <t>房貸獎勵保費檢核結果查詢</t>
  </si>
  <si>
    <t>JCIC檔案匯出作業(045)</t>
  </si>
  <si>
    <t>JCIC檔案匯出作業(044)</t>
  </si>
  <si>
    <t>JCIC檔案匯出作業(043)</t>
  </si>
  <si>
    <t>JCIC檔案匯出作業(042)</t>
  </si>
  <si>
    <t>撥付日期查詢</t>
  </si>
  <si>
    <t>JCIC檔案匯出作業(041)</t>
  </si>
  <si>
    <t>放款有效客戶數</t>
  </si>
  <si>
    <t>應收利息之帳齡分析表</t>
  </si>
  <si>
    <t>逾期放款催繳處理結果</t>
  </si>
  <si>
    <t>ICS放款資料</t>
  </si>
  <si>
    <t>防制洗錢機構風險評估(IRA)定期量化撈件</t>
  </si>
  <si>
    <t>擔保品他項權利查詢</t>
  </si>
  <si>
    <t>其他基本資料維護</t>
  </si>
  <si>
    <t>協辦獎勵津貼標準查詢</t>
  </si>
  <si>
    <t>逾期及轉催收件統計表</t>
  </si>
  <si>
    <t>疑似洗錢</t>
  </si>
  <si>
    <t>疑似洗錢資料變更查詢</t>
  </si>
  <si>
    <t>聯徵產品檔案匯出作業</t>
  </si>
  <si>
    <t>MU1人員名冊報送</t>
  </si>
  <si>
    <t>工作日業績結算</t>
  </si>
  <si>
    <t>產生員工扣薪回傳報表</t>
  </si>
  <si>
    <t>員工扣薪媒體檔查詢</t>
  </si>
  <si>
    <t>權限群組</t>
  </si>
  <si>
    <t>使用者資料</t>
  </si>
  <si>
    <t>交易控制檔</t>
  </si>
  <si>
    <t>應收票據之帳齡分析表</t>
  </si>
  <si>
    <t>繳息證明單</t>
  </si>
  <si>
    <t>業務專辦照顧十八個月明細表</t>
  </si>
  <si>
    <t>放款到期明細表及通知單</t>
  </si>
  <si>
    <t>系統變數及系統值設定</t>
  </si>
  <si>
    <t>寬限到期明細表</t>
  </si>
  <si>
    <t>共同借款人資料查詢</t>
  </si>
  <si>
    <t>３４號公報欄位清單產生作業</t>
  </si>
  <si>
    <t>利息違約金減免明細表</t>
  </si>
  <si>
    <t>定期報表</t>
  </si>
  <si>
    <t>年報</t>
  </si>
  <si>
    <t xml:space="preserve">半年報                                </t>
  </si>
  <si>
    <t xml:space="preserve">季報                                  </t>
  </si>
  <si>
    <t xml:space="preserve">月報                                  </t>
  </si>
  <si>
    <t xml:space="preserve">週報                                  </t>
  </si>
  <si>
    <t xml:space="preserve">日報                                  </t>
  </si>
  <si>
    <t xml:space="preserve">暫收放貸核心傳票檔資料                </t>
  </si>
  <si>
    <t xml:space="preserve">貸款自動轉帳申請書明細表              </t>
  </si>
  <si>
    <t xml:space="preserve">新增逾放案件明細資料                  </t>
  </si>
  <si>
    <t xml:space="preserve">貸款餘額證明書                        </t>
  </si>
  <si>
    <t xml:space="preserve">放款本息攤還表暨繳息通知單            </t>
  </si>
  <si>
    <t xml:space="preserve">催收款明細表                          </t>
  </si>
  <si>
    <t xml:space="preserve">滯繳客戶明細表                        </t>
  </si>
  <si>
    <t xml:space="preserve">放款餘額及財收統計表                  </t>
  </si>
  <si>
    <t xml:space="preserve">客戶往來交易明細表                    </t>
  </si>
  <si>
    <t>關帳報表</t>
  </si>
  <si>
    <t xml:space="preserve">會計與主檔餘額檢核表                  </t>
  </si>
  <si>
    <t xml:space="preserve">傳票媒體明細表(核心)                  </t>
  </si>
  <si>
    <t xml:space="preserve">核心日結單代傳票列印                  </t>
  </si>
  <si>
    <t xml:space="preserve">核心傳票媒體檔產生作業                </t>
  </si>
  <si>
    <t>首次撥款審核資料表</t>
  </si>
  <si>
    <t>產生ＪＣＩＣ月報媒體檔</t>
  </si>
  <si>
    <t>產生ＪＣＩＣ日報媒體檔</t>
  </si>
  <si>
    <t>疑似洗錢交易訪談查詢</t>
  </si>
  <si>
    <t>疑似洗錢交易合理性查詢</t>
  </si>
  <si>
    <t>疑似洗錢樣態檢核查詢</t>
  </si>
  <si>
    <t>消債條例ＪＣＩＣ報送資料</t>
  </si>
  <si>
    <t>疑似洗錢樣態資料產生</t>
  </si>
  <si>
    <t>疑似洗錢樣態條件設定</t>
  </si>
  <si>
    <t xml:space="preserve">表外放款承諾資料產出                  </t>
  </si>
  <si>
    <t>其他作業</t>
  </si>
  <si>
    <t>法務費轉列催收作業</t>
  </si>
  <si>
    <t>火險費轉列催收作業</t>
  </si>
  <si>
    <t>單位代號查詢</t>
  </si>
  <si>
    <t>單位及主管代號查詢</t>
  </si>
  <si>
    <t>業績件數及金額核算標準查詢</t>
  </si>
  <si>
    <t>房貸專員所屬業務部室</t>
  </si>
  <si>
    <t>放款業績工作月</t>
  </si>
  <si>
    <t>介紹人加碼獎勵津貼標準設定</t>
  </si>
  <si>
    <t>帳冊別目標金額</t>
  </si>
  <si>
    <t>利息收入預算數</t>
  </si>
  <si>
    <t>現金流量預估資料</t>
  </si>
  <si>
    <t>聯徵報送-地區別資料查詢</t>
  </si>
  <si>
    <t>地區別資料查詢</t>
  </si>
  <si>
    <t>保險/鑑定公司資料</t>
  </si>
  <si>
    <t>營業單位資料</t>
  </si>
  <si>
    <t>行庫資料</t>
  </si>
  <si>
    <t>保證人關係代碼</t>
  </si>
  <si>
    <t>主管理由檔</t>
  </si>
  <si>
    <t>逾期新增減少原因</t>
  </si>
  <si>
    <t>各類代碼檔</t>
  </si>
  <si>
    <t>擔保品代號資料</t>
  </si>
  <si>
    <t>行業別代號</t>
  </si>
  <si>
    <t>會計科子細目</t>
  </si>
  <si>
    <t>AML檢核</t>
  </si>
  <si>
    <t>AML 姓名檢核查詢</t>
  </si>
  <si>
    <t>資料變更交易查詢</t>
  </si>
  <si>
    <t>日結類</t>
  </si>
  <si>
    <t>銷帳歷史明細查詢</t>
  </si>
  <si>
    <t>未銷帳餘額明細查詢</t>
  </si>
  <si>
    <t>會計分錄查詢</t>
  </si>
  <si>
    <t>日結明細查詢</t>
  </si>
  <si>
    <t>日結彙計查詢</t>
  </si>
  <si>
    <t>會計帳務明細查詢</t>
  </si>
  <si>
    <t>會計總帳查詢</t>
  </si>
  <si>
    <t>交易分錄清單查詢</t>
  </si>
  <si>
    <t>其他傳票輸入</t>
  </si>
  <si>
    <t>抽退票傳票明細表</t>
  </si>
  <si>
    <t>L4103</t>
  </si>
  <si>
    <t>JCIC檔案匯出作業</t>
  </si>
  <si>
    <t>報表查詢作業申請</t>
  </si>
  <si>
    <t xml:space="preserve">業務關帳作業                          </t>
  </si>
  <si>
    <t>一般債權撥付資料檢核</t>
  </si>
  <si>
    <t>最大債權撥付回覆檔檢核</t>
  </si>
  <si>
    <t>最大債權撥付出帳</t>
  </si>
  <si>
    <t>最大債權撥付產檔</t>
  </si>
  <si>
    <t>債權比例分攤維護(匯入)</t>
  </si>
  <si>
    <t>債權比例分攤維護（產出）</t>
  </si>
  <si>
    <t xml:space="preserve">債權銀行帳號明細資料查詢              </t>
  </si>
  <si>
    <t xml:space="preserve">最大債權撥付明細查詢                  </t>
  </si>
  <si>
    <t xml:space="preserve">債務協商入帳明細查詢                  </t>
  </si>
  <si>
    <t xml:space="preserve">債務協商交易資料查詢                  </t>
  </si>
  <si>
    <t>期款試算</t>
  </si>
  <si>
    <t>債務協商滯繳/應繳明細查詢</t>
  </si>
  <si>
    <t>債協應處理清單</t>
  </si>
  <si>
    <t xml:space="preserve">債權案件明細查詢                      </t>
  </si>
  <si>
    <t>介紹人加碼獎勵津貼</t>
  </si>
  <si>
    <t>產生介紹獎金發放媒體</t>
  </si>
  <si>
    <t>介紹人加碼獎金處理清單</t>
  </si>
  <si>
    <t>介紹、協辦、專業獎勵獎金發放明細</t>
  </si>
  <si>
    <t>房貸專員業績明細查詢</t>
  </si>
  <si>
    <t>房貸介紹人業績明細查詢</t>
  </si>
  <si>
    <t>房貸專員業績處理清單</t>
  </si>
  <si>
    <t>房貸介紹人業績處理清單</t>
  </si>
  <si>
    <t>交易關係人查詢</t>
  </si>
  <si>
    <t>JCIC檔案匯出作業(573)</t>
  </si>
  <si>
    <t>L5982</t>
  </si>
  <si>
    <t>整批批次產出利率變動對帳單</t>
  </si>
  <si>
    <t>年度業績目標更新</t>
  </si>
  <si>
    <t xml:space="preserve">檔案借閱報表作業(列印)                </t>
  </si>
  <si>
    <t xml:space="preserve">檔案借閱明細資料查詢                  </t>
  </si>
  <si>
    <t xml:space="preserve">放審會記錄明細資料查詢                </t>
  </si>
  <si>
    <t xml:space="preserve">資金運用概況明細資料查詢              </t>
  </si>
  <si>
    <t xml:space="preserve">產生滯繳通知單                        </t>
  </si>
  <si>
    <t xml:space="preserve">產生放款本息攤還表暨繳息通知單        </t>
  </si>
  <si>
    <t xml:space="preserve">票據媒體製作                          </t>
  </si>
  <si>
    <t xml:space="preserve">產出員工扣薪媒體檔                   </t>
  </si>
  <si>
    <t xml:space="preserve">產出員工扣薪明細檔                   </t>
  </si>
  <si>
    <t xml:space="preserve">員工扣薪設定檢核表                    </t>
  </si>
  <si>
    <t xml:space="preserve">保險單明細資料查詢                    </t>
  </si>
  <si>
    <t xml:space="preserve">保險單資料檢核作業                    </t>
  </si>
  <si>
    <t xml:space="preserve">火險保費明細查詢                      </t>
  </si>
  <si>
    <t xml:space="preserve">火險保費資料查詢(By客戶)              </t>
  </si>
  <si>
    <t>業務流程</t>
    <phoneticPr fontId="6" type="noConversion"/>
  </si>
  <si>
    <t>SubMenuNo</t>
  </si>
  <si>
    <t>MenuNo</t>
  </si>
  <si>
    <t>TranItem</t>
    <phoneticPr fontId="6" type="noConversion"/>
  </si>
  <si>
    <t>TranNo</t>
  </si>
  <si>
    <t>暫用</t>
    <phoneticPr fontId="6" type="noConversion"/>
  </si>
  <si>
    <r>
      <t xml:space="preserve">2021/11/5施美娟回覆：
</t>
    </r>
    <r>
      <rPr>
        <sz val="10"/>
        <color theme="1"/>
        <rFont val="標楷體"/>
        <family val="4"/>
        <charset val="136"/>
      </rPr>
      <t>戶別改為事項
1- 授信案件-董事會
2- 授信案件-董事長
3- 授信案件-總經理
4- 內部規章-董事會
5- 內部規章-董事長
6- 內部規章-總經理
7- 逾放報告
9-其他</t>
    </r>
  </si>
  <si>
    <t>2021/11/5施美娟回覆：
改為項次，欄位改置最左邊(下載及系統相同)</t>
    <phoneticPr fontId="6" type="noConversion"/>
  </si>
  <si>
    <t>2021/11/5施美娟回覆：**可上傳多筆** (之後提供)</t>
    <phoneticPr fontId="6" type="noConversion"/>
  </si>
  <si>
    <t>討論項目</t>
    <phoneticPr fontId="6" type="noConversion"/>
  </si>
  <si>
    <t>撥款前[L2154 額度資料維護]可維護的額度欄位,於L3100調整為不可輸入,如於撥款前,欲調整相關欄位,調整於[L2154]維護</t>
  </si>
  <si>
    <t>比照[L3100撥款],撥款前[L2154 額度資料維護]可維護的欄位,於L3110調整為不可輸入,如於撥款前,欲調整相關欄位,調整於[L2154]維護</t>
  </si>
  <si>
    <t>於[暫收款金額]新增[契變手續費]查詢按鈕,連結【L2061貸後契變手續費明細資料查詢(未入帳)】,帶回[手續費]金額</t>
  </si>
  <si>
    <t>併入L3007</t>
    <phoneticPr fontId="6" type="noConversion"/>
  </si>
  <si>
    <t>3-3回收、部分償還、暫收款</t>
  </si>
  <si>
    <t>支票明細資料查詢-依客戶</t>
  </si>
  <si>
    <t>放款服務課</t>
    <phoneticPr fontId="6" type="noConversion"/>
  </si>
  <si>
    <t>列標籤</t>
  </si>
  <si>
    <t>計數 - 預計展示</t>
  </si>
  <si>
    <t>計數 - 預計展示 的加總</t>
  </si>
  <si>
    <t>計數 - 實際展示 的加總</t>
  </si>
  <si>
    <t>計數 - 實際展示</t>
  </si>
  <si>
    <t>計數 - 二審實際 的加總</t>
  </si>
  <si>
    <t>計數 - 二審實際</t>
  </si>
  <si>
    <t>&lt;2021/7/18 或 (空白)</t>
  </si>
  <si>
    <t>2021/7/18 - 2021/7/31</t>
  </si>
  <si>
    <t>2021/8/15 - 2021/8/28</t>
  </si>
  <si>
    <t>2021/8/29 - 2021/9/11</t>
  </si>
  <si>
    <t>2021/9/12 - 2021/9/25</t>
  </si>
  <si>
    <t>2021/9/26 - 2021/10/9</t>
  </si>
  <si>
    <t>2021/10/10 - 2021/10/23</t>
  </si>
  <si>
    <t>2021/10/24 - 2021/11/6</t>
  </si>
  <si>
    <t>2021/11/7 - 2021/11/20</t>
  </si>
  <si>
    <t>2021/11/21 - 2021/12/4</t>
  </si>
  <si>
    <r>
      <rPr>
        <b/>
        <sz val="8"/>
        <color rgb="FFFF0000"/>
        <rFont val="微軟正黑體"/>
        <family val="2"/>
        <charset val="136"/>
      </rPr>
      <t>預計</t>
    </r>
    <r>
      <rPr>
        <b/>
        <sz val="8"/>
        <color rgb="FFFF0000"/>
        <rFont val="Candara"/>
        <family val="2"/>
      </rPr>
      <t>2021/11/16~</t>
    </r>
    <phoneticPr fontId="6" type="noConversion"/>
  </si>
  <si>
    <r>
      <t>2021/11/8 (</t>
    </r>
    <r>
      <rPr>
        <sz val="9"/>
        <color theme="1"/>
        <rFont val="微軟正黑體"/>
        <family val="2"/>
        <charset val="136"/>
      </rPr>
      <t>交付</t>
    </r>
    <r>
      <rPr>
        <sz val="9"/>
        <color theme="1"/>
        <rFont val="Candara"/>
        <family val="2"/>
      </rPr>
      <t>33</t>
    </r>
    <r>
      <rPr>
        <sz val="9"/>
        <color theme="1"/>
        <rFont val="微軟正黑體"/>
        <family val="2"/>
        <charset val="136"/>
      </rPr>
      <t>份</t>
    </r>
    <r>
      <rPr>
        <sz val="9"/>
        <color theme="1"/>
        <rFont val="Candara"/>
        <family val="2"/>
      </rPr>
      <t>)</t>
    </r>
    <phoneticPr fontId="6" type="noConversion"/>
  </si>
  <si>
    <t>11/11</t>
    <phoneticPr fontId="6" type="noConversion"/>
  </si>
  <si>
    <t>可完成URS、程式</t>
    <phoneticPr fontId="6" type="noConversion"/>
  </si>
  <si>
    <t>11/30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</si>
</sst>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mm/dd;@"/>
    <numFmt numFmtId="177" formatCode="mm/dd"/>
    <numFmt numFmtId="178" formatCode="[$-404]aaa;@"/>
    <numFmt numFmtId="179" formatCode="0.0%"/>
    <numFmt numFmtId="180" formatCode="0_);[Red]\(0\)"/>
    <numFmt numFmtId="181" formatCode="yyyy/m/d\ h:mm;@"/>
    <numFmt numFmtId="182" formatCode="m&quot;月&quot;d&quot;日&quot;"/>
    <numFmt numFmtId="183" formatCode="0.00_);[Red]\(0.00\)"/>
  </numFmts>
  <fonts count="90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0"/>
      <name val="標楷體"/>
      <family val="4"/>
      <charset val="136"/>
    </font>
    <font>
      <sz val="10"/>
      <color theme="1"/>
      <name val="標楷體"/>
      <family val="4"/>
      <charset val="136"/>
    </font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color theme="1"/>
      <name val="微軟正黑體"/>
      <family val="2"/>
      <charset val="136"/>
    </font>
    <font>
      <sz val="11"/>
      <color theme="1"/>
      <name val="Candara"/>
      <family val="2"/>
    </font>
    <font>
      <sz val="6"/>
      <name val="標楷體"/>
      <family val="4"/>
      <charset val="136"/>
    </font>
    <font>
      <sz val="12"/>
      <color theme="1"/>
      <name val="微軟正黑體"/>
      <family val="2"/>
      <charset val="136"/>
    </font>
    <font>
      <sz val="11"/>
      <color theme="0"/>
      <name val="微軟正黑體"/>
      <family val="2"/>
      <charset val="136"/>
    </font>
    <font>
      <u/>
      <sz val="11"/>
      <color theme="10"/>
      <name val="新細明體"/>
      <family val="2"/>
      <scheme val="minor"/>
    </font>
    <font>
      <sz val="9"/>
      <name val="新細明體"/>
      <family val="1"/>
      <charset val="136"/>
    </font>
    <font>
      <b/>
      <sz val="12"/>
      <color theme="0"/>
      <name val="微軟正黑體"/>
      <family val="2"/>
      <charset val="136"/>
    </font>
    <font>
      <b/>
      <sz val="11"/>
      <color theme="1"/>
      <name val="Candara"/>
      <family val="2"/>
    </font>
    <font>
      <b/>
      <sz val="16"/>
      <color theme="1"/>
      <name val="Candara"/>
      <family val="2"/>
    </font>
    <font>
      <b/>
      <sz val="16"/>
      <color theme="1"/>
      <name val="微軟正黑體"/>
      <family val="2"/>
      <charset val="136"/>
    </font>
    <font>
      <sz val="12"/>
      <color theme="1"/>
      <name val="Candara"/>
      <family val="2"/>
    </font>
    <font>
      <sz val="12"/>
      <color rgb="FF333333"/>
      <name val="Candara"/>
      <family val="2"/>
    </font>
    <font>
      <sz val="12"/>
      <color rgb="FF333333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1"/>
      <color theme="0"/>
      <name val="Candara"/>
      <family val="2"/>
    </font>
    <font>
      <sz val="11"/>
      <color rgb="FFFF0000"/>
      <name val="Candara"/>
      <family val="2"/>
    </font>
    <font>
      <sz val="12"/>
      <color rgb="FFFF0000"/>
      <name val="標楷體"/>
      <family val="4"/>
      <charset val="136"/>
    </font>
    <font>
      <b/>
      <sz val="12"/>
      <color theme="0"/>
      <name val="Candara"/>
      <family val="2"/>
    </font>
    <font>
      <b/>
      <sz val="12"/>
      <color theme="0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name val="標楷體"/>
      <family val="4"/>
      <charset val="136"/>
    </font>
    <font>
      <sz val="8"/>
      <color theme="1"/>
      <name val="標楷體"/>
      <family val="4"/>
      <charset val="136"/>
    </font>
    <font>
      <sz val="8"/>
      <color rgb="FFFF0000"/>
      <name val="標楷體"/>
      <family val="4"/>
      <charset val="136"/>
    </font>
    <font>
      <b/>
      <sz val="12"/>
      <color theme="1"/>
      <name val="Candara"/>
      <family val="2"/>
    </font>
    <font>
      <sz val="10"/>
      <color rgb="FFFF0000"/>
      <name val="標楷體"/>
      <family val="4"/>
      <charset val="136"/>
    </font>
    <font>
      <sz val="11"/>
      <color theme="1"/>
      <name val="細明體"/>
      <family val="3"/>
      <charset val="136"/>
    </font>
    <font>
      <sz val="11"/>
      <color theme="1"/>
      <name val="Candara"/>
      <family val="3"/>
      <charset val="136"/>
    </font>
    <font>
      <sz val="9"/>
      <name val="微軟正黑體"/>
      <family val="2"/>
      <charset val="136"/>
    </font>
    <font>
      <b/>
      <sz val="12"/>
      <color theme="1"/>
      <name val="標楷體"/>
      <family val="4"/>
      <charset val="136"/>
    </font>
    <font>
      <sz val="11"/>
      <color theme="1"/>
      <name val="Candara"/>
      <family val="2"/>
    </font>
    <font>
      <sz val="11"/>
      <color theme="1"/>
      <name val="Candara"/>
      <family val="2"/>
    </font>
    <font>
      <sz val="11"/>
      <color theme="1"/>
      <name val="DengXian"/>
      <family val="1"/>
    </font>
    <font>
      <sz val="11"/>
      <color theme="1"/>
      <name val="Candara"/>
      <family val="2"/>
    </font>
    <font>
      <b/>
      <sz val="6"/>
      <color theme="0"/>
      <name val="標楷體"/>
      <family val="4"/>
      <charset val="136"/>
    </font>
    <font>
      <sz val="11"/>
      <color theme="1"/>
      <name val="Candara"/>
      <family val="2"/>
    </font>
    <font>
      <sz val="11"/>
      <color theme="1"/>
      <name val="Candara"/>
      <family val="2"/>
    </font>
    <font>
      <sz val="11"/>
      <color indexed="8"/>
      <name val="新細明體"/>
      <family val="2"/>
      <scheme val="minor"/>
    </font>
    <font>
      <sz val="6"/>
      <color rgb="FFFF0000"/>
      <name val="標楷體"/>
      <family val="4"/>
      <charset val="136"/>
    </font>
    <font>
      <sz val="11"/>
      <color theme="1"/>
      <name val="Candara"/>
      <family val="2"/>
    </font>
    <font>
      <sz val="11"/>
      <name val="Candara"/>
      <family val="2"/>
    </font>
    <font>
      <b/>
      <sz val="10"/>
      <color theme="1"/>
      <name val="標楷體"/>
      <family val="4"/>
      <charset val="136"/>
    </font>
    <font>
      <b/>
      <sz val="8"/>
      <color theme="1"/>
      <name val="標楷體"/>
      <family val="4"/>
      <charset val="136"/>
    </font>
    <font>
      <sz val="12"/>
      <color rgb="FF00B050"/>
      <name val="標楷體"/>
      <family val="4"/>
      <charset val="136"/>
    </font>
    <font>
      <sz val="10"/>
      <color theme="0" tint="-0.34998626667073579"/>
      <name val="標楷體"/>
      <family val="4"/>
      <charset val="136"/>
    </font>
    <font>
      <sz val="11"/>
      <color theme="1"/>
      <name val="標楷體"/>
      <family val="4"/>
      <charset val="136"/>
    </font>
    <font>
      <b/>
      <sz val="10"/>
      <name val="標楷體"/>
      <family val="4"/>
      <charset val="136"/>
    </font>
    <font>
      <sz val="8"/>
      <color theme="1"/>
      <name val="新細明體"/>
      <family val="2"/>
      <scheme val="minor"/>
    </font>
    <font>
      <b/>
      <sz val="11"/>
      <color rgb="FFC00000"/>
      <name val="Candara"/>
      <family val="2"/>
    </font>
    <font>
      <sz val="11"/>
      <name val="微軟正黑體"/>
      <family val="2"/>
      <charset val="136"/>
    </font>
    <font>
      <b/>
      <sz val="11"/>
      <color rgb="FFC00000"/>
      <name val="微軟正黑體"/>
      <family val="2"/>
      <charset val="136"/>
    </font>
    <font>
      <sz val="10"/>
      <color theme="1"/>
      <name val="Candara"/>
      <family val="2"/>
    </font>
    <font>
      <sz val="10"/>
      <color rgb="FFFF0000"/>
      <name val="Candara"/>
      <family val="2"/>
    </font>
    <font>
      <sz val="9"/>
      <color theme="1"/>
      <name val="Candara"/>
      <family val="2"/>
    </font>
    <font>
      <sz val="9"/>
      <color theme="1"/>
      <name val="微軟正黑體"/>
      <family val="2"/>
      <charset val="136"/>
    </font>
    <font>
      <sz val="11"/>
      <color theme="1"/>
      <name val="Candara"/>
      <family val="2"/>
    </font>
    <font>
      <strike/>
      <sz val="12"/>
      <color rgb="FFFF0000"/>
      <name val="標楷體"/>
      <family val="4"/>
      <charset val="136"/>
    </font>
    <font>
      <sz val="8"/>
      <color theme="1"/>
      <name val="微軟正黑體"/>
      <family val="2"/>
      <charset val="136"/>
    </font>
    <font>
      <sz val="8"/>
      <color theme="1"/>
      <name val="Candara"/>
      <family val="2"/>
    </font>
    <font>
      <b/>
      <sz val="9"/>
      <color theme="1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b/>
      <sz val="8"/>
      <color theme="1"/>
      <name val="微軟正黑體"/>
      <family val="2"/>
      <charset val="136"/>
    </font>
    <font>
      <sz val="8"/>
      <name val="Candara"/>
      <family val="2"/>
    </font>
    <font>
      <sz val="8"/>
      <name val="微軟正黑體"/>
      <family val="2"/>
      <charset val="136"/>
    </font>
    <font>
      <sz val="10"/>
      <color rgb="FF0070C0"/>
      <name val="標楷體"/>
      <family val="4"/>
      <charset val="136"/>
    </font>
    <font>
      <sz val="11"/>
      <color rgb="FFFF0000"/>
      <name val="標楷體"/>
      <family val="4"/>
      <charset val="136"/>
    </font>
    <font>
      <sz val="10"/>
      <color theme="1"/>
      <name val="微軟正黑體"/>
      <family val="2"/>
      <charset val="136"/>
    </font>
    <font>
      <sz val="8"/>
      <color theme="1"/>
      <name val="Candara"/>
      <family val="3"/>
      <charset val="136"/>
    </font>
    <font>
      <sz val="11"/>
      <name val="標楷體"/>
      <family val="4"/>
      <charset val="136"/>
    </font>
    <font>
      <sz val="10"/>
      <color rgb="FF00B050"/>
      <name val="標楷體"/>
      <family val="4"/>
      <charset val="136"/>
    </font>
    <font>
      <sz val="8"/>
      <color theme="1"/>
      <name val="細明體"/>
      <family val="3"/>
      <charset val="136"/>
    </font>
    <font>
      <sz val="10"/>
      <color rgb="FFFFC000"/>
      <name val="標楷體"/>
      <family val="4"/>
      <charset val="136"/>
    </font>
    <font>
      <sz val="11"/>
      <color indexed="8"/>
      <name val="微軟正黑體"/>
      <family val="2"/>
      <charset val="136"/>
    </font>
    <font>
      <b/>
      <sz val="8"/>
      <color rgb="FFFF0000"/>
      <name val="Candara"/>
      <family val="2"/>
      <charset val="136"/>
    </font>
    <font>
      <b/>
      <sz val="8"/>
      <color rgb="FFFF0000"/>
      <name val="微軟正黑體"/>
      <family val="2"/>
      <charset val="136"/>
    </font>
    <font>
      <b/>
      <sz val="8"/>
      <color rgb="FFFF0000"/>
      <name val="Candara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theme="2" tint="-9.9978637043366805E-2"/>
      </left>
      <right style="medium">
        <color theme="2" tint="-9.9978637043366805E-2"/>
      </right>
      <top style="medium">
        <color theme="2" tint="-9.9978637043366805E-2"/>
      </top>
      <bottom style="medium">
        <color theme="2" tint="-9.9978637043366805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0" fillId="0" borderId="0">
      <alignment vertical="center"/>
    </xf>
    <xf numFmtId="0" fontId="9" fillId="0" borderId="0"/>
    <xf numFmtId="0" fontId="10" fillId="0" borderId="0">
      <alignment vertical="center"/>
    </xf>
    <xf numFmtId="0" fontId="11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10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5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472">
    <xf numFmtId="0" fontId="0" fillId="0" borderId="0" xfId="0"/>
    <xf numFmtId="0" fontId="7" fillId="0" borderId="0" xfId="0" applyFont="1" applyFill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horizontal="left"/>
    </xf>
    <xf numFmtId="0" fontId="7" fillId="0" borderId="0" xfId="0" applyFont="1" applyFill="1" applyAlignment="1">
      <alignment vertical="center"/>
    </xf>
    <xf numFmtId="0" fontId="15" fillId="0" borderId="0" xfId="0" applyFont="1" applyAlignment="1">
      <alignment wrapText="1"/>
    </xf>
    <xf numFmtId="0" fontId="12" fillId="0" borderId="0" xfId="0" applyFont="1"/>
    <xf numFmtId="0" fontId="16" fillId="5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7" fillId="0" borderId="0" xfId="6"/>
    <xf numFmtId="0" fontId="21" fillId="0" borderId="0" xfId="7" applyFont="1" applyAlignment="1">
      <alignment horizontal="left" vertical="center"/>
    </xf>
    <xf numFmtId="0" fontId="23" fillId="0" borderId="0" xfId="7" applyFont="1">
      <alignment vertical="center"/>
    </xf>
    <xf numFmtId="0" fontId="24" fillId="0" borderId="6" xfId="7" applyFont="1" applyBorder="1" applyAlignment="1">
      <alignment horizontal="left" vertical="center" wrapText="1" indent="1"/>
    </xf>
    <xf numFmtId="0" fontId="24" fillId="0" borderId="7" xfId="7" applyFont="1" applyBorder="1" applyAlignment="1">
      <alignment horizontal="left" vertical="center" wrapText="1" indent="1"/>
    </xf>
    <xf numFmtId="0" fontId="24" fillId="0" borderId="8" xfId="7" applyFont="1" applyBorder="1" applyAlignment="1">
      <alignment horizontal="left" vertical="center" wrapText="1" indent="1"/>
    </xf>
    <xf numFmtId="0" fontId="24" fillId="0" borderId="9" xfId="7" applyFont="1" applyBorder="1" applyAlignment="1">
      <alignment horizontal="left" vertical="center" wrapText="1" indent="1"/>
    </xf>
    <xf numFmtId="0" fontId="24" fillId="0" borderId="10" xfId="7" applyFont="1" applyBorder="1" applyAlignment="1">
      <alignment horizontal="left" vertical="center" wrapText="1" indent="1"/>
    </xf>
    <xf numFmtId="0" fontId="24" fillId="0" borderId="2" xfId="7" applyFont="1" applyBorder="1" applyAlignment="1">
      <alignment horizontal="left" vertical="center" wrapText="1" indent="1"/>
    </xf>
    <xf numFmtId="0" fontId="24" fillId="0" borderId="12" xfId="7" applyFont="1" applyBorder="1" applyAlignment="1">
      <alignment horizontal="left" vertical="center" wrapText="1" indent="1"/>
    </xf>
    <xf numFmtId="0" fontId="24" fillId="11" borderId="10" xfId="7" applyFont="1" applyFill="1" applyBorder="1" applyAlignment="1">
      <alignment horizontal="left" vertical="center" wrapText="1" indent="1"/>
    </xf>
    <xf numFmtId="0" fontId="24" fillId="11" borderId="11" xfId="7" applyFont="1" applyFill="1" applyBorder="1" applyAlignment="1">
      <alignment horizontal="left" vertical="center" wrapText="1" indent="1"/>
    </xf>
    <xf numFmtId="0" fontId="24" fillId="11" borderId="2" xfId="7" applyFont="1" applyFill="1" applyBorder="1" applyAlignment="1">
      <alignment horizontal="left" vertical="center" wrapText="1" indent="1"/>
    </xf>
    <xf numFmtId="0" fontId="24" fillId="11" borderId="12" xfId="7" applyFont="1" applyFill="1" applyBorder="1" applyAlignment="1">
      <alignment horizontal="left" vertical="center" wrapText="1" indent="1"/>
    </xf>
    <xf numFmtId="0" fontId="24" fillId="12" borderId="10" xfId="7" applyFont="1" applyFill="1" applyBorder="1" applyAlignment="1">
      <alignment horizontal="left" vertical="center" wrapText="1" indent="1"/>
    </xf>
    <xf numFmtId="0" fontId="24" fillId="12" borderId="11" xfId="7" applyFont="1" applyFill="1" applyBorder="1" applyAlignment="1">
      <alignment horizontal="left" vertical="center" wrapText="1" indent="1"/>
    </xf>
    <xf numFmtId="0" fontId="24" fillId="12" borderId="2" xfId="7" applyFont="1" applyFill="1" applyBorder="1" applyAlignment="1">
      <alignment horizontal="left" vertical="center" wrapText="1" indent="1"/>
    </xf>
    <xf numFmtId="0" fontId="24" fillId="12" borderId="12" xfId="7" applyFont="1" applyFill="1" applyBorder="1" applyAlignment="1">
      <alignment horizontal="left" vertical="center" wrapText="1" indent="1"/>
    </xf>
    <xf numFmtId="0" fontId="24" fillId="6" borderId="10" xfId="7" applyFont="1" applyFill="1" applyBorder="1" applyAlignment="1">
      <alignment horizontal="left" vertical="center" wrapText="1" indent="1"/>
    </xf>
    <xf numFmtId="0" fontId="24" fillId="6" borderId="11" xfId="7" applyFont="1" applyFill="1" applyBorder="1" applyAlignment="1">
      <alignment horizontal="left" vertical="center" wrapText="1" indent="1"/>
    </xf>
    <xf numFmtId="0" fontId="24" fillId="6" borderId="2" xfId="7" applyFont="1" applyFill="1" applyBorder="1" applyAlignment="1">
      <alignment horizontal="left" vertical="center" wrapText="1" indent="1"/>
    </xf>
    <xf numFmtId="0" fontId="24" fillId="6" borderId="12" xfId="7" applyFont="1" applyFill="1" applyBorder="1" applyAlignment="1">
      <alignment horizontal="left" vertical="center" wrapText="1" indent="1"/>
    </xf>
    <xf numFmtId="0" fontId="24" fillId="6" borderId="13" xfId="7" applyFont="1" applyFill="1" applyBorder="1" applyAlignment="1">
      <alignment horizontal="left" vertical="center" wrapText="1" indent="1"/>
    </xf>
    <xf numFmtId="0" fontId="24" fillId="6" borderId="14" xfId="7" applyFont="1" applyFill="1" applyBorder="1" applyAlignment="1">
      <alignment horizontal="left" vertical="center" wrapText="1" indent="1"/>
    </xf>
    <xf numFmtId="0" fontId="24" fillId="6" borderId="15" xfId="7" applyFont="1" applyFill="1" applyBorder="1" applyAlignment="1">
      <alignment horizontal="left" vertical="center" wrapText="1" indent="1"/>
    </xf>
    <xf numFmtId="0" fontId="24" fillId="6" borderId="16" xfId="7" applyFont="1" applyFill="1" applyBorder="1" applyAlignment="1">
      <alignment horizontal="left" vertical="center" wrapText="1" indent="1"/>
    </xf>
    <xf numFmtId="0" fontId="25" fillId="0" borderId="11" xfId="7" applyFont="1" applyBorder="1" applyAlignment="1">
      <alignment horizontal="left" vertical="center" wrapText="1" indent="1"/>
    </xf>
    <xf numFmtId="0" fontId="13" fillId="13" borderId="0" xfId="0" applyFont="1" applyFill="1"/>
    <xf numFmtId="9" fontId="13" fillId="13" borderId="0" xfId="5" applyFont="1" applyFill="1" applyAlignment="1"/>
    <xf numFmtId="0" fontId="13" fillId="7" borderId="0" xfId="0" applyFont="1" applyFill="1"/>
    <xf numFmtId="0" fontId="20" fillId="13" borderId="0" xfId="0" applyFont="1" applyFill="1"/>
    <xf numFmtId="0" fontId="20" fillId="13" borderId="0" xfId="0" applyFont="1" applyFill="1" applyAlignment="1">
      <alignment horizontal="left"/>
    </xf>
    <xf numFmtId="0" fontId="15" fillId="0" borderId="0" xfId="0" applyFont="1" applyAlignment="1">
      <alignment vertical="center" wrapText="1"/>
    </xf>
    <xf numFmtId="0" fontId="27" fillId="5" borderId="0" xfId="0" applyFont="1" applyFill="1" applyAlignment="1">
      <alignment horizontal="center"/>
    </xf>
    <xf numFmtId="14" fontId="13" fillId="0" borderId="0" xfId="0" applyNumberFormat="1" applyFont="1"/>
    <xf numFmtId="176" fontId="13" fillId="0" borderId="0" xfId="0" applyNumberFormat="1" applyFont="1"/>
    <xf numFmtId="14" fontId="13" fillId="0" borderId="0" xfId="0" applyNumberFormat="1" applyFont="1" applyAlignment="1">
      <alignment horizontal="left"/>
    </xf>
    <xf numFmtId="176" fontId="13" fillId="7" borderId="0" xfId="0" applyNumberFormat="1" applyFont="1" applyFill="1"/>
    <xf numFmtId="14" fontId="13" fillId="13" borderId="0" xfId="0" applyNumberFormat="1" applyFont="1" applyFill="1"/>
    <xf numFmtId="0" fontId="20" fillId="0" borderId="0" xfId="0" applyFont="1"/>
    <xf numFmtId="176" fontId="20" fillId="13" borderId="0" xfId="0" applyNumberFormat="1" applyFont="1" applyFill="1"/>
    <xf numFmtId="176" fontId="20" fillId="0" borderId="0" xfId="0" applyNumberFormat="1" applyFont="1"/>
    <xf numFmtId="49" fontId="7" fillId="0" borderId="0" xfId="0" quotePrefix="1" applyNumberFormat="1" applyFont="1" applyFill="1" applyAlignment="1">
      <alignment horizontal="left" vertical="center"/>
    </xf>
    <xf numFmtId="0" fontId="12" fillId="13" borderId="0" xfId="0" applyFont="1" applyFill="1"/>
    <xf numFmtId="177" fontId="20" fillId="13" borderId="0" xfId="0" applyNumberFormat="1" applyFont="1" applyFill="1" applyAlignment="1">
      <alignment horizontal="left"/>
    </xf>
    <xf numFmtId="177" fontId="20" fillId="13" borderId="0" xfId="0" applyNumberFormat="1" applyFont="1" applyFill="1" applyAlignment="1">
      <alignment horizontal="right"/>
    </xf>
    <xf numFmtId="177" fontId="13" fillId="13" borderId="0" xfId="0" applyNumberFormat="1" applyFont="1" applyFill="1" applyAlignment="1">
      <alignment horizontal="right"/>
    </xf>
    <xf numFmtId="177" fontId="13" fillId="7" borderId="0" xfId="0" applyNumberFormat="1" applyFont="1" applyFill="1" applyAlignment="1">
      <alignment horizontal="right"/>
    </xf>
    <xf numFmtId="177" fontId="13" fillId="0" borderId="0" xfId="0" applyNumberFormat="1" applyFont="1" applyAlignment="1">
      <alignment horizontal="right"/>
    </xf>
    <xf numFmtId="0" fontId="12" fillId="0" borderId="0" xfId="0" applyFont="1" applyAlignment="1">
      <alignment wrapText="1"/>
    </xf>
    <xf numFmtId="0" fontId="29" fillId="8" borderId="0" xfId="0" applyFont="1" applyFill="1" applyAlignment="1">
      <alignment horizontal="center" vertical="center"/>
    </xf>
    <xf numFmtId="178" fontId="29" fillId="8" borderId="0" xfId="0" applyNumberFormat="1" applyFont="1" applyFill="1" applyAlignment="1">
      <alignment horizontal="center" vertical="center"/>
    </xf>
    <xf numFmtId="0" fontId="13" fillId="0" borderId="0" xfId="0" applyFont="1" applyAlignment="1">
      <alignment vertical="center"/>
    </xf>
    <xf numFmtId="14" fontId="13" fillId="0" borderId="0" xfId="0" applyNumberFormat="1" applyFont="1" applyAlignment="1">
      <alignment horizontal="center"/>
    </xf>
    <xf numFmtId="178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5" applyFont="1" applyAlignment="1">
      <alignment horizontal="center"/>
    </xf>
    <xf numFmtId="14" fontId="13" fillId="7" borderId="0" xfId="0" applyNumberFormat="1" applyFont="1" applyFill="1" applyAlignment="1">
      <alignment horizontal="center"/>
    </xf>
    <xf numFmtId="178" fontId="13" fillId="7" borderId="0" xfId="0" applyNumberFormat="1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177" fontId="26" fillId="13" borderId="0" xfId="0" applyNumberFormat="1" applyFont="1" applyFill="1" applyAlignment="1">
      <alignment horizontal="left"/>
    </xf>
    <xf numFmtId="0" fontId="26" fillId="13" borderId="0" xfId="0" applyFont="1" applyFill="1"/>
    <xf numFmtId="176" fontId="26" fillId="13" borderId="0" xfId="0" applyNumberFormat="1" applyFont="1" applyFill="1"/>
    <xf numFmtId="177" fontId="30" fillId="13" borderId="0" xfId="0" applyNumberFormat="1" applyFont="1" applyFill="1" applyAlignment="1">
      <alignment horizontal="right"/>
    </xf>
    <xf numFmtId="179" fontId="13" fillId="0" borderId="0" xfId="5" applyNumberFormat="1" applyFont="1" applyAlignment="1">
      <alignment horizontal="center"/>
    </xf>
    <xf numFmtId="179" fontId="29" fillId="8" borderId="0" xfId="0" applyNumberFormat="1" applyFont="1" applyFill="1" applyAlignment="1">
      <alignment horizontal="center" vertical="center"/>
    </xf>
    <xf numFmtId="179" fontId="16" fillId="8" borderId="0" xfId="5" applyNumberFormat="1" applyFont="1" applyFill="1" applyAlignment="1">
      <alignment horizontal="center" vertical="center" wrapText="1"/>
    </xf>
    <xf numFmtId="179" fontId="13" fillId="7" borderId="0" xfId="5" applyNumberFormat="1" applyFont="1" applyFill="1" applyAlignment="1">
      <alignment horizontal="center"/>
    </xf>
    <xf numFmtId="179" fontId="13" fillId="0" borderId="0" xfId="0" applyNumberFormat="1" applyFont="1" applyAlignment="1">
      <alignment horizontal="center"/>
    </xf>
    <xf numFmtId="179" fontId="0" fillId="0" borderId="0" xfId="0" applyNumberFormat="1"/>
    <xf numFmtId="179" fontId="29" fillId="8" borderId="0" xfId="5" applyNumberFormat="1" applyFont="1" applyFill="1" applyAlignment="1">
      <alignment horizontal="center" vertical="center"/>
    </xf>
    <xf numFmtId="0" fontId="20" fillId="13" borderId="0" xfId="0" applyNumberFormat="1" applyFont="1" applyFill="1"/>
    <xf numFmtId="0" fontId="13" fillId="13" borderId="0" xfId="0" applyNumberFormat="1" applyFont="1" applyFill="1"/>
    <xf numFmtId="0" fontId="13" fillId="0" borderId="0" xfId="0" applyFont="1" applyFill="1"/>
    <xf numFmtId="176" fontId="20" fillId="0" borderId="0" xfId="0" applyNumberFormat="1" applyFont="1" applyFill="1"/>
    <xf numFmtId="176" fontId="20" fillId="0" borderId="0" xfId="0" applyNumberFormat="1" applyFont="1" applyFill="1" applyAlignment="1">
      <alignment horizontal="right"/>
    </xf>
    <xf numFmtId="14" fontId="20" fillId="0" borderId="0" xfId="0" applyNumberFormat="1" applyFont="1" applyFill="1"/>
    <xf numFmtId="14" fontId="13" fillId="0" borderId="0" xfId="0" applyNumberFormat="1" applyFont="1" applyFill="1"/>
    <xf numFmtId="14" fontId="13" fillId="0" borderId="0" xfId="5" applyNumberFormat="1" applyFont="1" applyFill="1" applyAlignment="1"/>
    <xf numFmtId="14" fontId="20" fillId="0" borderId="0" xfId="5" applyNumberFormat="1" applyFont="1" applyFill="1" applyAlignment="1"/>
    <xf numFmtId="0" fontId="20" fillId="0" borderId="0" xfId="0" applyFont="1" applyFill="1"/>
    <xf numFmtId="0" fontId="20" fillId="0" borderId="0" xfId="0" applyNumberFormat="1" applyFont="1" applyFill="1"/>
    <xf numFmtId="0" fontId="13" fillId="0" borderId="0" xfId="0" applyNumberFormat="1" applyFont="1" applyFill="1"/>
    <xf numFmtId="0" fontId="25" fillId="11" borderId="2" xfId="7" applyFont="1" applyFill="1" applyBorder="1" applyAlignment="1">
      <alignment horizontal="left" vertical="center" wrapText="1" indent="1"/>
    </xf>
    <xf numFmtId="0" fontId="32" fillId="9" borderId="18" xfId="0" applyFont="1" applyFill="1" applyBorder="1" applyAlignment="1">
      <alignment vertical="center"/>
    </xf>
    <xf numFmtId="0" fontId="32" fillId="9" borderId="19" xfId="0" applyFont="1" applyFill="1" applyBorder="1" applyAlignment="1">
      <alignment vertical="center"/>
    </xf>
    <xf numFmtId="0" fontId="32" fillId="8" borderId="20" xfId="0" applyFont="1" applyFill="1" applyBorder="1"/>
    <xf numFmtId="0" fontId="32" fillId="8" borderId="21" xfId="0" applyFont="1" applyFill="1" applyBorder="1"/>
    <xf numFmtId="0" fontId="32" fillId="10" borderId="20" xfId="0" applyFont="1" applyFill="1" applyBorder="1"/>
    <xf numFmtId="0" fontId="32" fillId="10" borderId="21" xfId="0" applyFont="1" applyFill="1" applyBorder="1"/>
    <xf numFmtId="0" fontId="32" fillId="10" borderId="22" xfId="0" applyFont="1" applyFill="1" applyBorder="1"/>
    <xf numFmtId="0" fontId="32" fillId="10" borderId="0" xfId="0" applyFont="1" applyFill="1"/>
    <xf numFmtId="0" fontId="32" fillId="14" borderId="0" xfId="0" applyFont="1" applyFill="1" applyAlignment="1">
      <alignment vertical="center"/>
    </xf>
    <xf numFmtId="9" fontId="13" fillId="0" borderId="0" xfId="5" applyFont="1" applyAlignment="1"/>
    <xf numFmtId="0" fontId="34" fillId="0" borderId="0" xfId="0" applyFont="1"/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vertical="center"/>
    </xf>
    <xf numFmtId="14" fontId="34" fillId="0" borderId="0" xfId="0" applyNumberFormat="1" applyFont="1" applyAlignment="1">
      <alignment horizontal="center" vertical="center" wrapText="1"/>
    </xf>
    <xf numFmtId="14" fontId="34" fillId="0" borderId="0" xfId="0" applyNumberFormat="1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4" fontId="31" fillId="0" borderId="0" xfId="0" applyNumberFormat="1" applyFont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31" fillId="0" borderId="0" xfId="0" applyFont="1" applyAlignment="1">
      <alignment vertical="center" wrapText="1"/>
    </xf>
    <xf numFmtId="14" fontId="35" fillId="0" borderId="0" xfId="0" applyNumberFormat="1" applyFont="1" applyAlignment="1">
      <alignment horizontal="center" vertical="center"/>
    </xf>
    <xf numFmtId="0" fontId="35" fillId="0" borderId="0" xfId="0" applyFont="1" applyFill="1" applyAlignment="1">
      <alignment horizontal="center" vertical="center"/>
    </xf>
    <xf numFmtId="0" fontId="34" fillId="0" borderId="0" xfId="0" applyFont="1" applyAlignment="1">
      <alignment vertical="top" wrapText="1"/>
    </xf>
    <xf numFmtId="14" fontId="31" fillId="0" borderId="0" xfId="0" applyNumberFormat="1" applyFont="1" applyAlignment="1">
      <alignment horizontal="center" vertical="top"/>
    </xf>
    <xf numFmtId="0" fontId="36" fillId="0" borderId="0" xfId="0" applyFont="1" applyAlignment="1">
      <alignment vertical="top" wrapText="1"/>
    </xf>
    <xf numFmtId="14" fontId="34" fillId="0" borderId="0" xfId="0" applyNumberFormat="1" applyFont="1" applyAlignment="1">
      <alignment horizontal="center" vertical="top"/>
    </xf>
    <xf numFmtId="0" fontId="34" fillId="0" borderId="0" xfId="0" applyFont="1" applyAlignment="1">
      <alignment vertical="top"/>
    </xf>
    <xf numFmtId="0" fontId="13" fillId="0" borderId="0" xfId="0" applyNumberFormat="1" applyFont="1" applyAlignment="1">
      <alignment horizontal="center"/>
    </xf>
    <xf numFmtId="0" fontId="13" fillId="7" borderId="0" xfId="0" applyNumberFormat="1" applyFont="1" applyFill="1" applyAlignment="1">
      <alignment horizontal="center"/>
    </xf>
    <xf numFmtId="14" fontId="13" fillId="0" borderId="0" xfId="2" applyNumberFormat="1" applyFont="1"/>
    <xf numFmtId="0" fontId="13" fillId="0" borderId="0" xfId="2" applyFont="1"/>
    <xf numFmtId="0" fontId="13" fillId="0" borderId="0" xfId="2" applyFont="1" applyAlignment="1">
      <alignment horizontal="center"/>
    </xf>
    <xf numFmtId="0" fontId="13" fillId="7" borderId="0" xfId="2" applyFont="1" applyFill="1"/>
    <xf numFmtId="14" fontId="38" fillId="15" borderId="0" xfId="7" applyNumberFormat="1" applyFont="1" applyFill="1" applyAlignment="1">
      <alignment horizontal="center" vertical="center"/>
    </xf>
    <xf numFmtId="0" fontId="34" fillId="0" borderId="0" xfId="0" applyFont="1" applyAlignment="1">
      <alignment horizontal="center" vertical="top"/>
    </xf>
    <xf numFmtId="14" fontId="13" fillId="0" borderId="0" xfId="2" applyNumberFormat="1" applyFont="1" applyAlignment="1">
      <alignment horizontal="right"/>
    </xf>
    <xf numFmtId="0" fontId="13" fillId="0" borderId="0" xfId="2" applyFont="1" applyAlignment="1">
      <alignment horizontal="right"/>
    </xf>
    <xf numFmtId="0" fontId="30" fillId="0" borderId="0" xfId="2" applyFont="1" applyAlignment="1">
      <alignment horizontal="right"/>
    </xf>
    <xf numFmtId="0" fontId="13" fillId="13" borderId="0" xfId="2" applyFont="1" applyFill="1" applyAlignment="1">
      <alignment horizontal="center"/>
    </xf>
    <xf numFmtId="0" fontId="13" fillId="7" borderId="0" xfId="2" applyFont="1" applyFill="1" applyAlignment="1">
      <alignment horizontal="right"/>
    </xf>
    <xf numFmtId="0" fontId="30" fillId="7" borderId="0" xfId="2" applyFont="1" applyFill="1" applyAlignment="1">
      <alignment horizontal="right"/>
    </xf>
    <xf numFmtId="0" fontId="37" fillId="0" borderId="0" xfId="0" applyFont="1" applyAlignment="1">
      <alignment vertical="top" wrapText="1"/>
    </xf>
    <xf numFmtId="0" fontId="36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34" fillId="0" borderId="0" xfId="0" applyFont="1" applyAlignment="1">
      <alignment horizontal="left" vertical="top" wrapText="1"/>
    </xf>
    <xf numFmtId="0" fontId="31" fillId="0" borderId="0" xfId="0" applyFont="1" applyAlignment="1">
      <alignment horizontal="center" vertical="top"/>
    </xf>
    <xf numFmtId="0" fontId="31" fillId="0" borderId="0" xfId="0" applyFont="1" applyAlignment="1">
      <alignment vertical="top" wrapText="1"/>
    </xf>
    <xf numFmtId="0" fontId="31" fillId="0" borderId="0" xfId="0" applyFont="1" applyAlignment="1">
      <alignment vertical="top"/>
    </xf>
    <xf numFmtId="0" fontId="28" fillId="0" borderId="0" xfId="0" applyFont="1" applyAlignment="1">
      <alignment vertical="top"/>
    </xf>
    <xf numFmtId="0" fontId="40" fillId="0" borderId="0" xfId="2" applyFont="1"/>
    <xf numFmtId="0" fontId="41" fillId="0" borderId="0" xfId="2" applyFont="1"/>
    <xf numFmtId="14" fontId="44" fillId="0" borderId="0" xfId="0" applyNumberFormat="1" applyFont="1" applyAlignment="1">
      <alignment horizontal="center"/>
    </xf>
    <xf numFmtId="178" fontId="44" fillId="0" borderId="0" xfId="0" applyNumberFormat="1" applyFont="1" applyAlignment="1">
      <alignment horizontal="center"/>
    </xf>
    <xf numFmtId="0" fontId="44" fillId="0" borderId="0" xfId="0" applyFont="1" applyAlignment="1">
      <alignment horizontal="center"/>
    </xf>
    <xf numFmtId="0" fontId="44" fillId="0" borderId="0" xfId="0" applyNumberFormat="1" applyFont="1" applyAlignment="1">
      <alignment horizontal="center"/>
    </xf>
    <xf numFmtId="179" fontId="44" fillId="0" borderId="0" xfId="5" applyNumberFormat="1" applyFont="1" applyAlignment="1">
      <alignment horizontal="center"/>
    </xf>
    <xf numFmtId="14" fontId="34" fillId="2" borderId="0" xfId="0" applyNumberFormat="1" applyFont="1" applyFill="1" applyAlignment="1">
      <alignment horizontal="center" vertical="center" wrapText="1"/>
    </xf>
    <xf numFmtId="14" fontId="45" fillId="0" borderId="0" xfId="0" applyNumberFormat="1" applyFont="1" applyAlignment="1">
      <alignment horizontal="center"/>
    </xf>
    <xf numFmtId="178" fontId="45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0" fontId="45" fillId="0" borderId="0" xfId="0" applyNumberFormat="1" applyFont="1" applyAlignment="1">
      <alignment horizontal="center"/>
    </xf>
    <xf numFmtId="179" fontId="45" fillId="0" borderId="0" xfId="5" applyNumberFormat="1" applyFont="1" applyAlignment="1">
      <alignment horizontal="center"/>
    </xf>
    <xf numFmtId="14" fontId="46" fillId="0" borderId="0" xfId="2" applyNumberFormat="1" applyFont="1" applyAlignment="1">
      <alignment horizontal="center"/>
    </xf>
    <xf numFmtId="0" fontId="46" fillId="0" borderId="0" xfId="2" applyFont="1"/>
    <xf numFmtId="14" fontId="34" fillId="2" borderId="0" xfId="0" applyNumberFormat="1" applyFont="1" applyFill="1" applyAlignment="1">
      <alignment horizontal="center" vertical="center"/>
    </xf>
    <xf numFmtId="0" fontId="33" fillId="5" borderId="4" xfId="0" applyFont="1" applyFill="1" applyBorder="1" applyAlignment="1">
      <alignment horizontal="center" vertical="center" wrapText="1"/>
    </xf>
    <xf numFmtId="14" fontId="47" fillId="0" borderId="0" xfId="0" applyNumberFormat="1" applyFont="1" applyAlignment="1">
      <alignment horizontal="center"/>
    </xf>
    <xf numFmtId="178" fontId="47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47" fillId="0" borderId="0" xfId="0" applyNumberFormat="1" applyFont="1" applyAlignment="1">
      <alignment horizontal="center"/>
    </xf>
    <xf numFmtId="179" fontId="47" fillId="0" borderId="0" xfId="5" applyNumberFormat="1" applyFont="1" applyAlignment="1">
      <alignment horizontal="center"/>
    </xf>
    <xf numFmtId="14" fontId="45" fillId="7" borderId="0" xfId="0" applyNumberFormat="1" applyFont="1" applyFill="1" applyAlignment="1">
      <alignment horizontal="center"/>
    </xf>
    <xf numFmtId="178" fontId="47" fillId="7" borderId="0" xfId="0" applyNumberFormat="1" applyFont="1" applyFill="1" applyAlignment="1">
      <alignment horizontal="center"/>
    </xf>
    <xf numFmtId="0" fontId="47" fillId="7" borderId="0" xfId="0" applyFont="1" applyFill="1" applyAlignment="1">
      <alignment horizontal="center"/>
    </xf>
    <xf numFmtId="0" fontId="47" fillId="7" borderId="0" xfId="0" applyNumberFormat="1" applyFont="1" applyFill="1" applyAlignment="1">
      <alignment horizontal="center"/>
    </xf>
    <xf numFmtId="179" fontId="47" fillId="7" borderId="0" xfId="5" applyNumberFormat="1" applyFont="1" applyFill="1" applyAlignment="1">
      <alignment horizontal="center"/>
    </xf>
    <xf numFmtId="14" fontId="47" fillId="7" borderId="0" xfId="0" applyNumberFormat="1" applyFont="1" applyFill="1" applyAlignment="1">
      <alignment horizontal="center"/>
    </xf>
    <xf numFmtId="0" fontId="13" fillId="0" borderId="0" xfId="0" pivotButton="1" applyFont="1"/>
    <xf numFmtId="0" fontId="13" fillId="0" borderId="0" xfId="0" applyNumberFormat="1" applyFont="1"/>
    <xf numFmtId="0" fontId="13" fillId="0" borderId="0" xfId="0" pivotButton="1" applyFont="1" applyAlignment="1">
      <alignment horizontal="right"/>
    </xf>
    <xf numFmtId="14" fontId="13" fillId="0" borderId="0" xfId="0" pivotButton="1" applyNumberFormat="1" applyFont="1"/>
    <xf numFmtId="0" fontId="13" fillId="0" borderId="0" xfId="0" pivotButton="1" applyFont="1" applyAlignment="1"/>
    <xf numFmtId="0" fontId="33" fillId="5" borderId="0" xfId="0" applyFont="1" applyFill="1" applyAlignment="1">
      <alignment horizontal="center" vertical="top"/>
    </xf>
    <xf numFmtId="0" fontId="48" fillId="5" borderId="0" xfId="0" applyFont="1" applyFill="1" applyAlignment="1">
      <alignment horizontal="right" vertical="top"/>
    </xf>
    <xf numFmtId="14" fontId="33" fillId="5" borderId="0" xfId="0" applyNumberFormat="1" applyFont="1" applyFill="1" applyAlignment="1">
      <alignment horizontal="center" vertical="top"/>
    </xf>
    <xf numFmtId="0" fontId="43" fillId="0" borderId="0" xfId="0" applyFont="1" applyAlignment="1">
      <alignment horizontal="center" vertical="top"/>
    </xf>
    <xf numFmtId="14" fontId="29" fillId="8" borderId="0" xfId="0" applyNumberFormat="1" applyFont="1" applyFill="1" applyAlignment="1">
      <alignment horizontal="center" vertical="center"/>
    </xf>
    <xf numFmtId="0" fontId="34" fillId="0" borderId="0" xfId="0" applyFont="1" applyAlignment="1">
      <alignment horizontal="left" vertical="center" wrapText="1"/>
    </xf>
    <xf numFmtId="0" fontId="30" fillId="0" borderId="0" xfId="0" applyFont="1"/>
    <xf numFmtId="0" fontId="34" fillId="0" borderId="0" xfId="0" applyFont="1" applyAlignment="1">
      <alignment horizontal="center" vertical="center" wrapText="1"/>
    </xf>
    <xf numFmtId="180" fontId="13" fillId="0" borderId="0" xfId="0" applyNumberFormat="1" applyFont="1"/>
    <xf numFmtId="180" fontId="32" fillId="5" borderId="19" xfId="0" applyNumberFormat="1" applyFont="1" applyFill="1" applyBorder="1" applyAlignment="1">
      <alignment horizontal="center" vertical="center"/>
    </xf>
    <xf numFmtId="180" fontId="13" fillId="0" borderId="0" xfId="0" applyNumberFormat="1" applyFont="1" applyAlignment="1">
      <alignment horizontal="center"/>
    </xf>
    <xf numFmtId="0" fontId="32" fillId="5" borderId="17" xfId="0" applyFont="1" applyFill="1" applyBorder="1" applyAlignment="1">
      <alignment horizontal="center" vertical="center"/>
    </xf>
    <xf numFmtId="14" fontId="49" fillId="0" borderId="0" xfId="0" applyNumberFormat="1" applyFont="1" applyAlignment="1">
      <alignment horizontal="center"/>
    </xf>
    <xf numFmtId="178" fontId="49" fillId="0" borderId="0" xfId="0" applyNumberFormat="1" applyFont="1" applyAlignment="1">
      <alignment horizontal="center"/>
    </xf>
    <xf numFmtId="0" fontId="49" fillId="0" borderId="0" xfId="0" applyFont="1" applyAlignment="1">
      <alignment horizontal="center"/>
    </xf>
    <xf numFmtId="0" fontId="49" fillId="0" borderId="0" xfId="0" applyNumberFormat="1" applyFont="1" applyAlignment="1">
      <alignment horizontal="center"/>
    </xf>
    <xf numFmtId="179" fontId="49" fillId="0" borderId="0" xfId="5" applyNumberFormat="1" applyFont="1" applyAlignment="1">
      <alignment horizontal="center"/>
    </xf>
    <xf numFmtId="180" fontId="29" fillId="8" borderId="0" xfId="0" applyNumberFormat="1" applyFont="1" applyFill="1" applyAlignment="1">
      <alignment horizontal="center" vertical="center"/>
    </xf>
    <xf numFmtId="180" fontId="13" fillId="7" borderId="0" xfId="0" applyNumberFormat="1" applyFont="1" applyFill="1" applyAlignment="1">
      <alignment horizontal="center"/>
    </xf>
    <xf numFmtId="180" fontId="44" fillId="0" borderId="0" xfId="0" applyNumberFormat="1" applyFont="1" applyAlignment="1">
      <alignment horizontal="center"/>
    </xf>
    <xf numFmtId="180" fontId="45" fillId="0" borderId="0" xfId="0" applyNumberFormat="1" applyFont="1" applyAlignment="1">
      <alignment horizontal="center"/>
    </xf>
    <xf numFmtId="180" fontId="47" fillId="0" borderId="0" xfId="0" applyNumberFormat="1" applyFont="1" applyAlignment="1">
      <alignment horizontal="center"/>
    </xf>
    <xf numFmtId="180" fontId="47" fillId="7" borderId="0" xfId="0" applyNumberFormat="1" applyFont="1" applyFill="1" applyAlignment="1">
      <alignment horizontal="center"/>
    </xf>
    <xf numFmtId="178" fontId="50" fillId="0" borderId="0" xfId="0" applyNumberFormat="1" applyFont="1" applyAlignment="1">
      <alignment horizontal="center"/>
    </xf>
    <xf numFmtId="0" fontId="50" fillId="0" borderId="0" xfId="0" applyNumberFormat="1" applyFont="1" applyAlignment="1">
      <alignment horizontal="center"/>
    </xf>
    <xf numFmtId="0" fontId="50" fillId="0" borderId="0" xfId="0" applyFont="1" applyAlignment="1">
      <alignment horizontal="center"/>
    </xf>
    <xf numFmtId="179" fontId="50" fillId="0" borderId="0" xfId="5" applyNumberFormat="1" applyFont="1" applyAlignment="1">
      <alignment horizontal="center"/>
    </xf>
    <xf numFmtId="178" fontId="50" fillId="7" borderId="0" xfId="0" applyNumberFormat="1" applyFont="1" applyFill="1" applyAlignment="1">
      <alignment horizontal="center"/>
    </xf>
    <xf numFmtId="0" fontId="50" fillId="7" borderId="0" xfId="0" applyNumberFormat="1" applyFont="1" applyFill="1" applyAlignment="1">
      <alignment horizontal="center"/>
    </xf>
    <xf numFmtId="0" fontId="50" fillId="7" borderId="0" xfId="0" applyFont="1" applyFill="1" applyAlignment="1">
      <alignment horizontal="center"/>
    </xf>
    <xf numFmtId="179" fontId="50" fillId="7" borderId="0" xfId="5" applyNumberFormat="1" applyFont="1" applyFill="1" applyAlignment="1">
      <alignment horizontal="center"/>
    </xf>
    <xf numFmtId="0" fontId="34" fillId="2" borderId="0" xfId="0" applyFont="1" applyFill="1" applyAlignment="1">
      <alignment horizontal="center" vertical="center"/>
    </xf>
    <xf numFmtId="14" fontId="8" fillId="0" borderId="0" xfId="0" applyNumberFormat="1" applyFont="1"/>
    <xf numFmtId="0" fontId="51" fillId="0" borderId="0" xfId="11">
      <alignment vertical="center"/>
    </xf>
    <xf numFmtId="14" fontId="7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vertical="center"/>
    </xf>
    <xf numFmtId="0" fontId="8" fillId="0" borderId="0" xfId="0" applyFont="1" applyFill="1"/>
    <xf numFmtId="0" fontId="7" fillId="0" borderId="0" xfId="0" applyNumberFormat="1" applyFont="1" applyFill="1" applyAlignment="1">
      <alignment vertical="center"/>
    </xf>
    <xf numFmtId="0" fontId="9" fillId="0" borderId="0" xfId="2" applyAlignment="1">
      <alignment horizontal="center" vertical="center"/>
    </xf>
    <xf numFmtId="0" fontId="9" fillId="2" borderId="0" xfId="2" applyFill="1" applyAlignment="1">
      <alignment horizontal="center" vertical="center"/>
    </xf>
    <xf numFmtId="14" fontId="51" fillId="7" borderId="0" xfId="11" applyNumberFormat="1" applyFill="1">
      <alignment vertical="center"/>
    </xf>
    <xf numFmtId="14" fontId="7" fillId="0" borderId="0" xfId="0" applyNumberFormat="1" applyFont="1" applyFill="1" applyAlignment="1">
      <alignment horizontal="center"/>
    </xf>
    <xf numFmtId="14" fontId="53" fillId="7" borderId="0" xfId="0" applyNumberFormat="1" applyFont="1" applyFill="1" applyAlignment="1">
      <alignment horizontal="center"/>
    </xf>
    <xf numFmtId="178" fontId="53" fillId="7" borderId="0" xfId="0" applyNumberFormat="1" applyFont="1" applyFill="1" applyAlignment="1">
      <alignment horizontal="center"/>
    </xf>
    <xf numFmtId="0" fontId="53" fillId="7" borderId="0" xfId="0" applyNumberFormat="1" applyFont="1" applyFill="1" applyAlignment="1">
      <alignment horizontal="center"/>
    </xf>
    <xf numFmtId="0" fontId="53" fillId="7" borderId="0" xfId="0" applyFont="1" applyFill="1" applyAlignment="1">
      <alignment horizontal="center"/>
    </xf>
    <xf numFmtId="179" fontId="53" fillId="7" borderId="0" xfId="5" applyNumberFormat="1" applyFont="1" applyFill="1" applyAlignment="1">
      <alignment horizontal="center"/>
    </xf>
    <xf numFmtId="0" fontId="29" fillId="8" borderId="0" xfId="0" applyNumberFormat="1" applyFont="1" applyFill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39" fillId="0" borderId="0" xfId="0" applyNumberFormat="1" applyFont="1" applyFill="1" applyAlignment="1">
      <alignment horizontal="center" vertical="center"/>
    </xf>
    <xf numFmtId="14" fontId="39" fillId="0" borderId="0" xfId="0" applyNumberFormat="1" applyFont="1" applyFill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NumberFormat="1" applyFont="1" applyAlignment="1">
      <alignment horizontal="center"/>
    </xf>
    <xf numFmtId="0" fontId="55" fillId="0" borderId="0" xfId="12" applyFont="1" applyAlignment="1">
      <alignment horizontal="center" vertical="center"/>
    </xf>
    <xf numFmtId="14" fontId="8" fillId="0" borderId="0" xfId="12" applyNumberFormat="1" applyFont="1" applyAlignment="1">
      <alignment horizontal="center" vertical="center"/>
    </xf>
    <xf numFmtId="0" fontId="8" fillId="0" borderId="0" xfId="12" applyFont="1" applyAlignment="1">
      <alignment horizontal="center" vertical="center"/>
    </xf>
    <xf numFmtId="0" fontId="8" fillId="0" borderId="0" xfId="12" applyFont="1" applyAlignment="1">
      <alignment horizontal="center" vertical="center" wrapText="1"/>
    </xf>
    <xf numFmtId="14" fontId="56" fillId="0" borderId="0" xfId="12" applyNumberFormat="1" applyFont="1" applyAlignment="1">
      <alignment horizontal="center" vertical="center"/>
    </xf>
    <xf numFmtId="0" fontId="8" fillId="4" borderId="0" xfId="12" applyFont="1" applyFill="1" applyAlignment="1">
      <alignment horizontal="left" vertical="center"/>
    </xf>
    <xf numFmtId="0" fontId="57" fillId="0" borderId="0" xfId="0" applyFont="1" applyAlignment="1">
      <alignment vertical="center" wrapText="1"/>
    </xf>
    <xf numFmtId="0" fontId="35" fillId="0" borderId="0" xfId="0" applyFont="1" applyAlignment="1">
      <alignment vertical="center" wrapText="1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14" fontId="57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top" wrapText="1"/>
    </xf>
    <xf numFmtId="0" fontId="54" fillId="0" borderId="0" xfId="0" applyFont="1"/>
    <xf numFmtId="0" fontId="33" fillId="10" borderId="2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14" fontId="59" fillId="0" borderId="0" xfId="0" applyNumberFormat="1" applyFont="1"/>
    <xf numFmtId="0" fontId="59" fillId="0" borderId="0" xfId="0" applyFont="1" applyAlignment="1">
      <alignment horizontal="center" vertical="center"/>
    </xf>
    <xf numFmtId="0" fontId="59" fillId="0" borderId="0" xfId="0" applyFont="1"/>
    <xf numFmtId="14" fontId="59" fillId="0" borderId="0" xfId="0" applyNumberFormat="1" applyFont="1" applyAlignment="1">
      <alignment horizontal="left" vertical="center"/>
    </xf>
    <xf numFmtId="14" fontId="8" fillId="0" borderId="0" xfId="0" applyNumberFormat="1" applyFont="1" applyFill="1"/>
    <xf numFmtId="14" fontId="7" fillId="0" borderId="0" xfId="0" applyNumberFormat="1" applyFont="1" applyFill="1" applyAlignment="1">
      <alignment horizontal="left"/>
    </xf>
    <xf numFmtId="0" fontId="33" fillId="5" borderId="3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9" borderId="2" xfId="0" applyFont="1" applyFill="1" applyBorder="1" applyAlignment="1">
      <alignment horizontal="center" vertical="center"/>
    </xf>
    <xf numFmtId="14" fontId="13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right" vertical="center"/>
    </xf>
    <xf numFmtId="181" fontId="7" fillId="0" borderId="0" xfId="0" applyNumberFormat="1" applyFont="1" applyFill="1" applyAlignment="1">
      <alignment horizontal="left"/>
    </xf>
    <xf numFmtId="0" fontId="0" fillId="0" borderId="0" xfId="0" applyAlignment="1">
      <alignment vertical="top"/>
    </xf>
    <xf numFmtId="0" fontId="7" fillId="0" borderId="2" xfId="0" applyFont="1" applyFill="1" applyBorder="1" applyAlignment="1">
      <alignment vertical="top"/>
    </xf>
    <xf numFmtId="0" fontId="7" fillId="0" borderId="2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14" fontId="7" fillId="0" borderId="2" xfId="0" applyNumberFormat="1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2" xfId="0" applyFont="1" applyFill="1" applyBorder="1" applyAlignment="1">
      <alignment vertical="top" wrapText="1"/>
    </xf>
    <xf numFmtId="0" fontId="7" fillId="0" borderId="2" xfId="0" applyFont="1" applyBorder="1" applyAlignment="1">
      <alignment vertical="top"/>
    </xf>
    <xf numFmtId="0" fontId="7" fillId="0" borderId="5" xfId="0" applyFont="1" applyBorder="1" applyAlignment="1">
      <alignment horizontal="center" vertical="top"/>
    </xf>
    <xf numFmtId="0" fontId="7" fillId="0" borderId="5" xfId="0" applyFont="1" applyBorder="1" applyAlignment="1">
      <alignment vertical="top"/>
    </xf>
    <xf numFmtId="14" fontId="7" fillId="0" borderId="5" xfId="0" applyNumberFormat="1" applyFont="1" applyBorder="1" applyAlignment="1">
      <alignment horizontal="left" vertical="top"/>
    </xf>
    <xf numFmtId="0" fontId="7" fillId="0" borderId="6" xfId="0" applyFont="1" applyBorder="1" applyAlignment="1">
      <alignment horizontal="center" vertical="top"/>
    </xf>
    <xf numFmtId="0" fontId="7" fillId="0" borderId="8" xfId="0" applyFont="1" applyFill="1" applyBorder="1" applyAlignment="1">
      <alignment vertical="top"/>
    </xf>
    <xf numFmtId="0" fontId="7" fillId="0" borderId="8" xfId="0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14" fontId="7" fillId="0" borderId="8" xfId="0" applyNumberFormat="1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10" xfId="0" applyFont="1" applyFill="1" applyBorder="1" applyAlignment="1">
      <alignment horizontal="center" vertical="top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center" vertical="top"/>
    </xf>
    <xf numFmtId="0" fontId="7" fillId="0" borderId="12" xfId="0" applyFont="1" applyBorder="1" applyAlignment="1">
      <alignment vertical="top"/>
    </xf>
    <xf numFmtId="0" fontId="7" fillId="0" borderId="13" xfId="0" applyFont="1" applyFill="1" applyBorder="1" applyAlignment="1">
      <alignment horizontal="center" vertical="top"/>
    </xf>
    <xf numFmtId="0" fontId="7" fillId="0" borderId="15" xfId="0" applyFont="1" applyFill="1" applyBorder="1" applyAlignment="1">
      <alignment vertical="top"/>
    </xf>
    <xf numFmtId="0" fontId="7" fillId="0" borderId="15" xfId="0" applyFont="1" applyBorder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14" fontId="7" fillId="0" borderId="15" xfId="0" applyNumberFormat="1" applyFont="1" applyBorder="1" applyAlignment="1">
      <alignment horizontal="left" vertical="top"/>
    </xf>
    <xf numFmtId="0" fontId="7" fillId="0" borderId="16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13" xfId="0" applyFont="1" applyBorder="1" applyAlignment="1">
      <alignment horizontal="center" vertical="top"/>
    </xf>
    <xf numFmtId="0" fontId="7" fillId="0" borderId="15" xfId="0" applyFont="1" applyBorder="1" applyAlignment="1">
      <alignment vertical="top"/>
    </xf>
    <xf numFmtId="0" fontId="7" fillId="0" borderId="24" xfId="0" applyFont="1" applyBorder="1" applyAlignment="1">
      <alignment horizontal="center" vertical="top" wrapText="1"/>
    </xf>
    <xf numFmtId="0" fontId="7" fillId="0" borderId="25" xfId="0" applyFont="1" applyBorder="1" applyAlignment="1">
      <alignment horizontal="center" vertical="top" wrapText="1"/>
    </xf>
    <xf numFmtId="49" fontId="7" fillId="0" borderId="25" xfId="0" applyNumberFormat="1" applyFont="1" applyBorder="1" applyAlignment="1">
      <alignment horizontal="center" vertical="top"/>
    </xf>
    <xf numFmtId="14" fontId="7" fillId="0" borderId="25" xfId="0" applyNumberFormat="1" applyFont="1" applyBorder="1" applyAlignment="1">
      <alignment horizontal="center" vertical="top"/>
    </xf>
    <xf numFmtId="0" fontId="7" fillId="0" borderId="25" xfId="0" applyFont="1" applyFill="1" applyBorder="1" applyAlignment="1">
      <alignment horizontal="center" vertical="top"/>
    </xf>
    <xf numFmtId="0" fontId="7" fillId="0" borderId="26" xfId="0" applyFont="1" applyFill="1" applyBorder="1" applyAlignment="1">
      <alignment vertical="top"/>
    </xf>
    <xf numFmtId="0" fontId="7" fillId="0" borderId="27" xfId="0" applyFont="1" applyBorder="1" applyAlignment="1">
      <alignment horizontal="center" vertical="top"/>
    </xf>
    <xf numFmtId="0" fontId="7" fillId="0" borderId="28" xfId="0" applyFont="1" applyBorder="1" applyAlignment="1">
      <alignment vertical="top"/>
    </xf>
    <xf numFmtId="0" fontId="7" fillId="0" borderId="15" xfId="0" applyFont="1" applyFill="1" applyBorder="1" applyAlignment="1">
      <alignment vertical="top" wrapText="1"/>
    </xf>
    <xf numFmtId="0" fontId="7" fillId="0" borderId="16" xfId="0" applyFont="1" applyBorder="1" applyAlignment="1">
      <alignment horizontal="left" vertical="top"/>
    </xf>
    <xf numFmtId="0" fontId="61" fillId="0" borderId="0" xfId="0" applyFont="1" applyAlignment="1">
      <alignment vertical="top"/>
    </xf>
    <xf numFmtId="14" fontId="62" fillId="0" borderId="0" xfId="0" applyNumberFormat="1" applyFont="1" applyAlignment="1">
      <alignment horizontal="left"/>
    </xf>
    <xf numFmtId="14" fontId="54" fillId="15" borderId="0" xfId="0" applyNumberFormat="1" applyFont="1" applyFill="1" applyAlignment="1">
      <alignment horizontal="center" vertical="center"/>
    </xf>
    <xf numFmtId="178" fontId="54" fillId="15" borderId="0" xfId="0" applyNumberFormat="1" applyFont="1" applyFill="1" applyAlignment="1">
      <alignment horizontal="center" vertical="center"/>
    </xf>
    <xf numFmtId="180" fontId="54" fillId="15" borderId="0" xfId="0" applyNumberFormat="1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54" fillId="15" borderId="0" xfId="0" applyNumberFormat="1" applyFont="1" applyFill="1" applyAlignment="1">
      <alignment horizontal="center" vertical="center"/>
    </xf>
    <xf numFmtId="179" fontId="54" fillId="15" borderId="0" xfId="5" applyNumberFormat="1" applyFont="1" applyFill="1" applyAlignment="1">
      <alignment horizontal="center" vertical="center"/>
    </xf>
    <xf numFmtId="179" fontId="54" fillId="15" borderId="0" xfId="0" applyNumberFormat="1" applyFont="1" applyFill="1" applyAlignment="1">
      <alignment horizontal="center" vertical="center"/>
    </xf>
    <xf numFmtId="14" fontId="64" fillId="0" borderId="0" xfId="0" applyNumberFormat="1" applyFont="1" applyAlignment="1">
      <alignment horizontal="left"/>
    </xf>
    <xf numFmtId="9" fontId="12" fillId="0" borderId="0" xfId="5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9" fontId="13" fillId="0" borderId="0" xfId="5" applyFont="1" applyAlignment="1">
      <alignment horizontal="center" vertical="top"/>
    </xf>
    <xf numFmtId="0" fontId="13" fillId="0" borderId="0" xfId="0" applyFont="1" applyAlignment="1">
      <alignment vertical="top"/>
    </xf>
    <xf numFmtId="14" fontId="69" fillId="0" borderId="0" xfId="0" applyNumberFormat="1" applyFont="1" applyFill="1" applyAlignment="1">
      <alignment horizontal="center"/>
    </xf>
    <xf numFmtId="178" fontId="69" fillId="0" borderId="0" xfId="0" applyNumberFormat="1" applyFont="1" applyFill="1" applyAlignment="1">
      <alignment horizontal="center"/>
    </xf>
    <xf numFmtId="180" fontId="69" fillId="0" borderId="0" xfId="0" applyNumberFormat="1" applyFont="1" applyFill="1" applyAlignment="1">
      <alignment horizontal="center"/>
    </xf>
    <xf numFmtId="0" fontId="69" fillId="0" borderId="0" xfId="0" applyNumberFormat="1" applyFont="1" applyFill="1" applyAlignment="1">
      <alignment horizontal="center"/>
    </xf>
    <xf numFmtId="0" fontId="13" fillId="0" borderId="0" xfId="0" applyNumberFormat="1" applyFont="1" applyFill="1" applyAlignment="1">
      <alignment horizontal="center"/>
    </xf>
    <xf numFmtId="179" fontId="69" fillId="0" borderId="0" xfId="5" applyNumberFormat="1" applyFont="1" applyFill="1" applyAlignment="1">
      <alignment horizontal="center"/>
    </xf>
    <xf numFmtId="0" fontId="34" fillId="0" borderId="0" xfId="0" applyFont="1" applyAlignment="1">
      <alignment wrapText="1"/>
    </xf>
    <xf numFmtId="0" fontId="7" fillId="0" borderId="1" xfId="0" applyFont="1" applyFill="1" applyBorder="1" applyAlignment="1">
      <alignment vertical="top"/>
    </xf>
    <xf numFmtId="0" fontId="7" fillId="0" borderId="1" xfId="0" applyFont="1" applyBorder="1" applyAlignment="1">
      <alignment horizontal="center" vertical="top" wrapText="1"/>
    </xf>
    <xf numFmtId="14" fontId="7" fillId="0" borderId="0" xfId="0" applyNumberFormat="1" applyFont="1" applyAlignment="1">
      <alignment horizontal="center" vertical="top"/>
    </xf>
    <xf numFmtId="14" fontId="7" fillId="0" borderId="0" xfId="0" applyNumberFormat="1" applyFont="1" applyAlignment="1">
      <alignment horizontal="left" vertical="top"/>
    </xf>
    <xf numFmtId="0" fontId="7" fillId="0" borderId="0" xfId="0" applyFont="1" applyFill="1" applyAlignment="1">
      <alignment horizontal="center" vertical="top"/>
    </xf>
    <xf numFmtId="0" fontId="7" fillId="0" borderId="0" xfId="0" applyFont="1" applyFill="1" applyAlignment="1">
      <alignment vertical="top"/>
    </xf>
    <xf numFmtId="0" fontId="7" fillId="0" borderId="0" xfId="0" applyFont="1" applyFill="1" applyAlignment="1">
      <alignment vertical="top" wrapText="1"/>
    </xf>
    <xf numFmtId="0" fontId="39" fillId="16" borderId="0" xfId="0" applyFont="1" applyFill="1" applyAlignment="1">
      <alignment horizontal="center" vertical="top" wrapText="1"/>
    </xf>
    <xf numFmtId="14" fontId="7" fillId="0" borderId="0" xfId="0" applyNumberFormat="1" applyFont="1" applyAlignment="1">
      <alignment horizontal="center" vertical="top" wrapText="1"/>
    </xf>
    <xf numFmtId="181" fontId="7" fillId="0" borderId="0" xfId="0" applyNumberFormat="1" applyFont="1" applyAlignment="1">
      <alignment horizontal="center" vertical="top" wrapText="1"/>
    </xf>
    <xf numFmtId="14" fontId="7" fillId="0" borderId="0" xfId="0" applyNumberFormat="1" applyFont="1" applyFill="1" applyAlignment="1">
      <alignment vertical="top"/>
    </xf>
    <xf numFmtId="0" fontId="8" fillId="0" borderId="0" xfId="0" applyFont="1" applyAlignment="1">
      <alignment vertical="top"/>
    </xf>
    <xf numFmtId="0" fontId="14" fillId="0" borderId="0" xfId="0" applyNumberFormat="1" applyFont="1" applyFill="1" applyAlignment="1">
      <alignment vertical="top"/>
    </xf>
    <xf numFmtId="0" fontId="7" fillId="0" borderId="0" xfId="0" applyFont="1" applyFill="1" applyAlignment="1">
      <alignment horizontal="right" vertical="top"/>
    </xf>
    <xf numFmtId="14" fontId="7" fillId="0" borderId="0" xfId="0" applyNumberFormat="1" applyFont="1" applyFill="1" applyAlignment="1">
      <alignment horizontal="left" vertical="top"/>
    </xf>
    <xf numFmtId="14" fontId="7" fillId="0" borderId="0" xfId="0" applyNumberFormat="1" applyFont="1" applyFill="1" applyAlignment="1">
      <alignment horizontal="center" vertical="top"/>
    </xf>
    <xf numFmtId="0" fontId="59" fillId="0" borderId="0" xfId="0" applyFont="1" applyAlignment="1">
      <alignment vertical="top"/>
    </xf>
    <xf numFmtId="181" fontId="7" fillId="0" borderId="0" xfId="0" applyNumberFormat="1" applyFont="1" applyFill="1" applyAlignment="1">
      <alignment horizontal="left" vertical="top"/>
    </xf>
    <xf numFmtId="0" fontId="7" fillId="0" borderId="0" xfId="0" applyNumberFormat="1" applyFont="1" applyFill="1" applyAlignment="1">
      <alignment vertical="top"/>
    </xf>
    <xf numFmtId="0" fontId="8" fillId="0" borderId="0" xfId="0" applyFont="1" applyFill="1" applyAlignment="1">
      <alignment vertical="top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14" fontId="7" fillId="0" borderId="0" xfId="0" applyNumberFormat="1" applyFont="1" applyAlignment="1">
      <alignment vertical="top"/>
    </xf>
    <xf numFmtId="0" fontId="7" fillId="0" borderId="0" xfId="0" applyNumberFormat="1" applyFont="1" applyAlignment="1">
      <alignment vertical="top"/>
    </xf>
    <xf numFmtId="14" fontId="39" fillId="0" borderId="0" xfId="0" applyNumberFormat="1" applyFont="1" applyAlignment="1">
      <alignment vertical="top"/>
    </xf>
    <xf numFmtId="182" fontId="7" fillId="0" borderId="0" xfId="0" applyNumberFormat="1" applyFont="1" applyFill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0" xfId="0" applyFont="1" applyAlignment="1">
      <alignment horizontal="center" vertical="top"/>
    </xf>
    <xf numFmtId="0" fontId="8" fillId="0" borderId="0" xfId="0" applyFont="1" applyAlignment="1">
      <alignment horizontal="right" vertical="top"/>
    </xf>
    <xf numFmtId="0" fontId="39" fillId="0" borderId="0" xfId="0" applyFont="1" applyAlignment="1">
      <alignment vertical="top"/>
    </xf>
    <xf numFmtId="0" fontId="39" fillId="0" borderId="0" xfId="0" applyFont="1" applyFill="1" applyAlignment="1">
      <alignment vertical="top"/>
    </xf>
    <xf numFmtId="0" fontId="39" fillId="0" borderId="0" xfId="0" applyFont="1" applyFill="1" applyAlignment="1">
      <alignment horizontal="center" vertical="top"/>
    </xf>
    <xf numFmtId="0" fontId="39" fillId="0" borderId="0" xfId="0" applyFont="1" applyAlignment="1">
      <alignment horizontal="center" vertical="top"/>
    </xf>
    <xf numFmtId="0" fontId="39" fillId="0" borderId="0" xfId="0" applyFont="1" applyAlignment="1">
      <alignment horizontal="right" vertical="top"/>
    </xf>
    <xf numFmtId="14" fontId="39" fillId="0" borderId="0" xfId="0" applyNumberFormat="1" applyFont="1" applyAlignment="1">
      <alignment horizontal="center" vertical="top"/>
    </xf>
    <xf numFmtId="0" fontId="39" fillId="0" borderId="0" xfId="0" applyNumberFormat="1" applyFont="1" applyAlignment="1">
      <alignment vertical="top"/>
    </xf>
    <xf numFmtId="49" fontId="39" fillId="0" borderId="0" xfId="0" applyNumberFormat="1" applyFont="1" applyFill="1" applyAlignment="1">
      <alignment vertical="top"/>
    </xf>
    <xf numFmtId="0" fontId="7" fillId="0" borderId="0" xfId="0" applyNumberFormat="1" applyFont="1" applyAlignment="1">
      <alignment horizontal="center" vertical="top"/>
    </xf>
    <xf numFmtId="181" fontId="7" fillId="0" borderId="0" xfId="0" applyNumberFormat="1" applyFont="1" applyAlignment="1">
      <alignment horizontal="left" vertical="top"/>
    </xf>
    <xf numFmtId="182" fontId="7" fillId="0" borderId="0" xfId="0" applyNumberFormat="1" applyFont="1" applyAlignment="1">
      <alignment vertical="top"/>
    </xf>
    <xf numFmtId="0" fontId="52" fillId="0" borderId="0" xfId="0" applyNumberFormat="1" applyFont="1" applyFill="1" applyAlignment="1">
      <alignment vertical="top"/>
    </xf>
    <xf numFmtId="0" fontId="39" fillId="4" borderId="0" xfId="0" applyFont="1" applyFill="1" applyAlignment="1">
      <alignment vertical="top"/>
    </xf>
    <xf numFmtId="0" fontId="8" fillId="0" borderId="0" xfId="0" applyFont="1" applyAlignment="1">
      <alignment horizontal="left" vertical="top"/>
    </xf>
    <xf numFmtId="49" fontId="7" fillId="0" borderId="0" xfId="0" applyNumberFormat="1" applyFont="1" applyFill="1" applyAlignment="1">
      <alignment vertical="top"/>
    </xf>
    <xf numFmtId="49" fontId="7" fillId="0" borderId="0" xfId="0" applyNumberFormat="1" applyFont="1" applyAlignment="1">
      <alignment horizontal="center" vertical="top"/>
    </xf>
    <xf numFmtId="14" fontId="8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left" vertical="top"/>
    </xf>
    <xf numFmtId="14" fontId="39" fillId="0" borderId="0" xfId="0" applyNumberFormat="1" applyFont="1" applyFill="1" applyAlignment="1">
      <alignment horizontal="center" vertical="top"/>
    </xf>
    <xf numFmtId="0" fontId="7" fillId="4" borderId="0" xfId="0" applyFont="1" applyFill="1" applyAlignment="1">
      <alignment vertical="top"/>
    </xf>
    <xf numFmtId="0" fontId="7" fillId="3" borderId="0" xfId="0" applyFont="1" applyFill="1" applyAlignment="1">
      <alignment vertical="top"/>
    </xf>
    <xf numFmtId="0" fontId="8" fillId="0" borderId="0" xfId="0" applyFont="1" applyFill="1" applyAlignment="1">
      <alignment horizontal="left" vertical="top"/>
    </xf>
    <xf numFmtId="0" fontId="7" fillId="0" borderId="0" xfId="0" applyNumberFormat="1" applyFont="1" applyFill="1" applyAlignment="1">
      <alignment horizontal="center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center" vertical="top"/>
    </xf>
    <xf numFmtId="178" fontId="13" fillId="0" borderId="0" xfId="0" applyNumberFormat="1" applyFont="1" applyFill="1" applyAlignment="1">
      <alignment horizontal="center"/>
    </xf>
    <xf numFmtId="180" fontId="13" fillId="0" borderId="0" xfId="0" applyNumberFormat="1" applyFont="1" applyFill="1" applyAlignment="1">
      <alignment horizontal="center"/>
    </xf>
    <xf numFmtId="179" fontId="13" fillId="0" borderId="0" xfId="5" applyNumberFormat="1" applyFont="1" applyFill="1" applyAlignment="1">
      <alignment horizontal="center"/>
    </xf>
    <xf numFmtId="9" fontId="72" fillId="0" borderId="0" xfId="5" applyFont="1" applyAlignment="1">
      <alignment horizontal="center"/>
    </xf>
    <xf numFmtId="0" fontId="76" fillId="15" borderId="0" xfId="0" applyFont="1" applyFill="1" applyAlignment="1">
      <alignment vertical="center"/>
    </xf>
    <xf numFmtId="179" fontId="72" fillId="0" borderId="0" xfId="5" applyNumberFormat="1" applyFont="1" applyAlignment="1"/>
    <xf numFmtId="180" fontId="72" fillId="0" borderId="0" xfId="5" applyNumberFormat="1" applyFont="1" applyAlignment="1">
      <alignment horizontal="center"/>
    </xf>
    <xf numFmtId="179" fontId="72" fillId="0" borderId="0" xfId="5" applyNumberFormat="1" applyFont="1" applyAlignment="1">
      <alignment horizontal="center"/>
    </xf>
    <xf numFmtId="179" fontId="72" fillId="0" borderId="0" xfId="0" applyNumberFormat="1" applyFont="1"/>
    <xf numFmtId="0" fontId="8" fillId="0" borderId="0" xfId="0" applyFont="1" applyAlignment="1">
      <alignment vertical="top" wrapText="1"/>
    </xf>
    <xf numFmtId="0" fontId="36" fillId="0" borderId="0" xfId="0" applyFont="1" applyAlignment="1">
      <alignment vertical="center" wrapText="1"/>
    </xf>
    <xf numFmtId="14" fontId="65" fillId="13" borderId="0" xfId="0" applyNumberFormat="1" applyFont="1" applyFill="1" applyAlignment="1">
      <alignment horizontal="center" vertical="center"/>
    </xf>
    <xf numFmtId="180" fontId="65" fillId="13" borderId="0" xfId="0" applyNumberFormat="1" applyFont="1" applyFill="1" applyAlignment="1">
      <alignment horizontal="center" vertical="center"/>
    </xf>
    <xf numFmtId="9" fontId="65" fillId="13" borderId="0" xfId="5" applyFont="1" applyFill="1" applyAlignment="1">
      <alignment horizontal="center" vertical="center"/>
    </xf>
    <xf numFmtId="14" fontId="67" fillId="13" borderId="0" xfId="0" applyNumberFormat="1" applyFont="1" applyFill="1" applyAlignment="1">
      <alignment horizontal="center" vertical="center" wrapText="1"/>
    </xf>
    <xf numFmtId="14" fontId="65" fillId="13" borderId="0" xfId="0" applyNumberFormat="1" applyFont="1" applyFill="1" applyAlignment="1">
      <alignment horizontal="center" vertical="center" wrapText="1"/>
    </xf>
    <xf numFmtId="0" fontId="65" fillId="13" borderId="0" xfId="0" applyNumberFormat="1" applyFont="1" applyFill="1" applyAlignment="1">
      <alignment horizontal="center" vertical="center"/>
    </xf>
    <xf numFmtId="9" fontId="81" fillId="13" borderId="0" xfId="5" applyFont="1" applyFill="1" applyAlignment="1">
      <alignment horizontal="center" vertical="center" wrapText="1"/>
    </xf>
    <xf numFmtId="14" fontId="65" fillId="13" borderId="0" xfId="5" applyNumberFormat="1" applyFont="1" applyFill="1" applyAlignment="1">
      <alignment horizontal="center" vertical="center"/>
    </xf>
    <xf numFmtId="9" fontId="13" fillId="0" borderId="0" xfId="5" applyFont="1" applyAlignment="1">
      <alignment horizontal="center" vertical="center"/>
    </xf>
    <xf numFmtId="0" fontId="65" fillId="0" borderId="0" xfId="0" applyFont="1" applyAlignment="1">
      <alignment vertical="center"/>
    </xf>
    <xf numFmtId="14" fontId="65" fillId="0" borderId="0" xfId="0" applyNumberFormat="1" applyFont="1" applyAlignment="1">
      <alignment horizontal="right" vertical="top"/>
    </xf>
    <xf numFmtId="180" fontId="65" fillId="0" borderId="0" xfId="0" applyNumberFormat="1" applyFont="1" applyAlignment="1">
      <alignment horizontal="center" vertical="top"/>
    </xf>
    <xf numFmtId="14" fontId="65" fillId="0" borderId="0" xfId="0" applyNumberFormat="1" applyFont="1" applyAlignment="1">
      <alignment horizontal="center" vertical="top"/>
    </xf>
    <xf numFmtId="0" fontId="65" fillId="0" borderId="0" xfId="0" applyNumberFormat="1" applyFont="1" applyAlignment="1">
      <alignment horizontal="center" vertical="top"/>
    </xf>
    <xf numFmtId="9" fontId="65" fillId="0" borderId="0" xfId="5" applyFont="1" applyAlignment="1">
      <alignment horizontal="center" vertical="top"/>
    </xf>
    <xf numFmtId="14" fontId="65" fillId="0" borderId="0" xfId="5" applyNumberFormat="1" applyFont="1" applyAlignment="1">
      <alignment horizontal="center" vertical="top"/>
    </xf>
    <xf numFmtId="14" fontId="80" fillId="7" borderId="0" xfId="0" applyNumberFormat="1" applyFont="1" applyFill="1" applyAlignment="1">
      <alignment horizontal="center" vertical="center"/>
    </xf>
    <xf numFmtId="180" fontId="65" fillId="7" borderId="0" xfId="0" applyNumberFormat="1" applyFont="1" applyFill="1" applyAlignment="1">
      <alignment horizontal="center" vertical="center"/>
    </xf>
    <xf numFmtId="9" fontId="65" fillId="7" borderId="0" xfId="5" applyFont="1" applyFill="1" applyAlignment="1">
      <alignment horizontal="center" vertical="center"/>
    </xf>
    <xf numFmtId="0" fontId="65" fillId="7" borderId="0" xfId="0" applyFont="1" applyFill="1" applyAlignment="1">
      <alignment vertical="center"/>
    </xf>
    <xf numFmtId="180" fontId="73" fillId="7" borderId="0" xfId="0" applyNumberFormat="1" applyFont="1" applyFill="1" applyAlignment="1">
      <alignment horizontal="center" vertical="center" wrapText="1"/>
    </xf>
    <xf numFmtId="180" fontId="74" fillId="7" borderId="0" xfId="0" applyNumberFormat="1" applyFont="1" applyFill="1" applyAlignment="1">
      <alignment horizontal="center" vertical="center" wrapText="1"/>
    </xf>
    <xf numFmtId="180" fontId="75" fillId="7" borderId="0" xfId="0" applyNumberFormat="1" applyFont="1" applyFill="1" applyAlignment="1">
      <alignment horizontal="center" vertical="center" wrapText="1"/>
    </xf>
    <xf numFmtId="0" fontId="73" fillId="7" borderId="0" xfId="0" applyFont="1" applyFill="1" applyAlignment="1">
      <alignment horizontal="center" vertical="center" wrapText="1"/>
    </xf>
    <xf numFmtId="179" fontId="73" fillId="7" borderId="0" xfId="0" applyNumberFormat="1" applyFont="1" applyFill="1" applyAlignment="1">
      <alignment horizontal="center" vertical="center" wrapText="1"/>
    </xf>
    <xf numFmtId="0" fontId="73" fillId="7" borderId="0" xfId="0" applyNumberFormat="1" applyFont="1" applyFill="1" applyAlignment="1">
      <alignment horizontal="center" vertical="center" wrapText="1"/>
    </xf>
    <xf numFmtId="14" fontId="67" fillId="13" borderId="0" xfId="0" applyNumberFormat="1" applyFont="1" applyFill="1" applyAlignment="1">
      <alignment horizontal="left" vertical="center"/>
    </xf>
    <xf numFmtId="0" fontId="82" fillId="0" borderId="0" xfId="0" applyFont="1" applyAlignment="1">
      <alignment vertical="top"/>
    </xf>
    <xf numFmtId="0" fontId="8" fillId="0" borderId="0" xfId="0" applyFont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quotePrefix="1" applyFont="1"/>
    <xf numFmtId="14" fontId="8" fillId="0" borderId="0" xfId="0" applyNumberFormat="1" applyFont="1" applyAlignment="1">
      <alignment horizontal="left" vertical="center"/>
    </xf>
    <xf numFmtId="14" fontId="66" fillId="0" borderId="0" xfId="0" applyNumberFormat="1" applyFont="1" applyAlignment="1">
      <alignment horizontal="center" vertical="top" wrapText="1"/>
    </xf>
    <xf numFmtId="14" fontId="66" fillId="13" borderId="0" xfId="5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right" vertical="top"/>
    </xf>
    <xf numFmtId="17" fontId="7" fillId="0" borderId="0" xfId="0" applyNumberFormat="1" applyFont="1" applyFill="1" applyAlignment="1">
      <alignment vertical="top"/>
    </xf>
    <xf numFmtId="179" fontId="72" fillId="0" borderId="0" xfId="5" applyNumberFormat="1" applyFont="1" applyFill="1" applyAlignment="1"/>
    <xf numFmtId="0" fontId="12" fillId="7" borderId="0" xfId="0" applyNumberFormat="1" applyFont="1" applyFill="1" applyAlignment="1">
      <alignment horizontal="center"/>
    </xf>
    <xf numFmtId="0" fontId="12" fillId="0" borderId="0" xfId="0" applyNumberFormat="1" applyFont="1" applyFill="1" applyAlignment="1">
      <alignment horizontal="center"/>
    </xf>
    <xf numFmtId="14" fontId="72" fillId="0" borderId="0" xfId="0" applyNumberFormat="1" applyFont="1" applyAlignment="1">
      <alignment horizontal="center" vertical="top" wrapText="1"/>
    </xf>
    <xf numFmtId="14" fontId="81" fillId="0" borderId="0" xfId="0" applyNumberFormat="1" applyFont="1" applyAlignment="1">
      <alignment horizontal="center" vertical="top" wrapText="1"/>
    </xf>
    <xf numFmtId="183" fontId="0" fillId="0" borderId="0" xfId="0" applyNumberFormat="1"/>
    <xf numFmtId="14" fontId="7" fillId="15" borderId="0" xfId="0" applyNumberFormat="1" applyFont="1" applyFill="1" applyAlignment="1">
      <alignment horizontal="center" vertical="top"/>
    </xf>
    <xf numFmtId="14" fontId="7" fillId="8" borderId="0" xfId="0" applyNumberFormat="1" applyFont="1" applyFill="1" applyAlignment="1">
      <alignment horizontal="center" vertical="top"/>
    </xf>
    <xf numFmtId="14" fontId="7" fillId="7" borderId="0" xfId="0" applyNumberFormat="1" applyFont="1" applyFill="1" applyAlignment="1">
      <alignment horizontal="center" vertical="top"/>
    </xf>
    <xf numFmtId="14" fontId="7" fillId="17" borderId="0" xfId="0" applyNumberFormat="1" applyFont="1" applyFill="1" applyAlignment="1">
      <alignment horizontal="center" vertical="top"/>
    </xf>
    <xf numFmtId="14" fontId="7" fillId="2" borderId="0" xfId="0" applyNumberFormat="1" applyFont="1" applyFill="1" applyAlignment="1">
      <alignment horizontal="center" vertical="top"/>
    </xf>
    <xf numFmtId="14" fontId="58" fillId="0" borderId="0" xfId="0" applyNumberFormat="1" applyFont="1" applyFill="1" applyAlignment="1">
      <alignment horizontal="center" vertical="top"/>
    </xf>
    <xf numFmtId="180" fontId="71" fillId="0" borderId="0" xfId="0" applyNumberFormat="1" applyFont="1" applyAlignment="1">
      <alignment horizontal="right"/>
    </xf>
    <xf numFmtId="178" fontId="71" fillId="0" borderId="0" xfId="0" applyNumberFormat="1" applyFont="1" applyAlignment="1">
      <alignment horizontal="left"/>
    </xf>
    <xf numFmtId="0" fontId="35" fillId="0" borderId="0" xfId="0" applyFont="1"/>
    <xf numFmtId="0" fontId="7" fillId="2" borderId="0" xfId="0" applyFont="1" applyFill="1" applyAlignment="1">
      <alignment vertical="top"/>
    </xf>
    <xf numFmtId="49" fontId="7" fillId="2" borderId="0" xfId="0" applyNumberFormat="1" applyFont="1" applyFill="1" applyBorder="1" applyAlignment="1">
      <alignment horizontal="center" vertical="top"/>
    </xf>
    <xf numFmtId="0" fontId="7" fillId="2" borderId="1" xfId="0" applyFont="1" applyFill="1" applyBorder="1" applyAlignment="1">
      <alignment horizontal="center" vertical="top" wrapText="1"/>
    </xf>
    <xf numFmtId="49" fontId="7" fillId="2" borderId="1" xfId="0" applyNumberFormat="1" applyFont="1" applyFill="1" applyBorder="1" applyAlignment="1">
      <alignment horizontal="center" vertical="top"/>
    </xf>
    <xf numFmtId="0" fontId="7" fillId="2" borderId="0" xfId="0" applyFont="1" applyFill="1" applyAlignment="1">
      <alignment horizontal="center" vertical="top"/>
    </xf>
    <xf numFmtId="14" fontId="85" fillId="0" borderId="0" xfId="0" applyNumberFormat="1" applyFont="1" applyFill="1" applyAlignment="1">
      <alignment horizontal="center" vertical="top"/>
    </xf>
    <xf numFmtId="14" fontId="83" fillId="0" borderId="0" xfId="0" applyNumberFormat="1" applyFont="1" applyFill="1" applyAlignment="1">
      <alignment horizontal="center" vertical="top"/>
    </xf>
    <xf numFmtId="0" fontId="86" fillId="0" borderId="0" xfId="11" applyFont="1">
      <alignment vertical="center"/>
    </xf>
    <xf numFmtId="0" fontId="86" fillId="0" borderId="0" xfId="11" applyFont="1" applyAlignment="1">
      <alignment horizontal="center" vertical="center"/>
    </xf>
    <xf numFmtId="0" fontId="7" fillId="2" borderId="0" xfId="0" applyFont="1" applyFill="1" applyAlignment="1">
      <alignment horizontal="left" vertical="top"/>
    </xf>
    <xf numFmtId="0" fontId="7" fillId="0" borderId="0" xfId="0" applyFont="1" applyFill="1" applyAlignment="1">
      <alignment horizontal="left" vertical="top"/>
    </xf>
    <xf numFmtId="0" fontId="39" fillId="0" borderId="0" xfId="0" applyFont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87" fillId="13" borderId="0" xfId="0" applyNumberFormat="1" applyFont="1" applyFill="1" applyAlignment="1">
      <alignment horizontal="center" vertical="center" wrapText="1"/>
    </xf>
    <xf numFmtId="14" fontId="13" fillId="0" borderId="0" xfId="0" quotePrefix="1" applyNumberFormat="1" applyFont="1" applyAlignment="1">
      <alignment horizontal="left"/>
    </xf>
    <xf numFmtId="178" fontId="13" fillId="0" borderId="0" xfId="0" quotePrefix="1" applyNumberFormat="1" applyFont="1" applyAlignment="1">
      <alignment horizontal="left"/>
    </xf>
    <xf numFmtId="0" fontId="33" fillId="5" borderId="3" xfId="0" applyFont="1" applyFill="1" applyBorder="1" applyAlignment="1">
      <alignment horizontal="center" vertical="center"/>
    </xf>
    <xf numFmtId="0" fontId="33" fillId="5" borderId="4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 wrapText="1"/>
    </xf>
    <xf numFmtId="0" fontId="33" fillId="5" borderId="4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/>
    </xf>
    <xf numFmtId="0" fontId="33" fillId="9" borderId="5" xfId="0" applyFont="1" applyFill="1" applyBorder="1" applyAlignment="1">
      <alignment horizontal="center" vertical="center"/>
    </xf>
    <xf numFmtId="14" fontId="33" fillId="5" borderId="3" xfId="0" applyNumberFormat="1" applyFont="1" applyFill="1" applyBorder="1" applyAlignment="1">
      <alignment horizontal="center" vertical="center"/>
    </xf>
    <xf numFmtId="0" fontId="33" fillId="5" borderId="20" xfId="0" applyFont="1" applyFill="1" applyBorder="1" applyAlignment="1">
      <alignment horizontal="center" vertical="center"/>
    </xf>
    <xf numFmtId="0" fontId="33" fillId="5" borderId="21" xfId="0" applyFont="1" applyFill="1" applyBorder="1" applyAlignment="1">
      <alignment horizontal="center" vertical="center"/>
    </xf>
    <xf numFmtId="0" fontId="33" fillId="5" borderId="11" xfId="0" applyFont="1" applyFill="1" applyBorder="1" applyAlignment="1">
      <alignment horizontal="center" vertical="center"/>
    </xf>
    <xf numFmtId="0" fontId="33" fillId="8" borderId="22" xfId="0" applyFont="1" applyFill="1" applyBorder="1" applyAlignment="1">
      <alignment horizontal="center" vertical="center"/>
    </xf>
    <xf numFmtId="0" fontId="33" fillId="8" borderId="0" xfId="0" applyFont="1" applyFill="1" applyBorder="1" applyAlignment="1">
      <alignment horizontal="center" vertical="center"/>
    </xf>
    <xf numFmtId="0" fontId="33" fillId="8" borderId="23" xfId="0" applyFont="1" applyFill="1" applyBorder="1" applyAlignment="1">
      <alignment horizontal="center" vertical="center"/>
    </xf>
  </cellXfs>
  <cellStyles count="14">
    <cellStyle name="一般" xfId="0" builtinId="0"/>
    <cellStyle name="一般 10" xfId="13"/>
    <cellStyle name="一般 2" xfId="2"/>
    <cellStyle name="一般 2 2" xfId="7"/>
    <cellStyle name="一般 3" xfId="8"/>
    <cellStyle name="一般 3 2" xfId="4"/>
    <cellStyle name="一般 4" xfId="9"/>
    <cellStyle name="一般 5" xfId="1"/>
    <cellStyle name="一般 6" xfId="3"/>
    <cellStyle name="一般 7" xfId="10"/>
    <cellStyle name="一般 8" xfId="11"/>
    <cellStyle name="一般 9" xfId="12"/>
    <cellStyle name="百分比" xfId="5" builtinId="5"/>
    <cellStyle name="超連結" xfId="6" builtinId="8"/>
  </cellStyles>
  <dxfs count="1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8" formatCode="[$-404]aaa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ndara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ndara"/>
        <scheme val="none"/>
      </font>
      <fill>
        <patternFill>
          <fgColor indexed="64"/>
          <bgColor theme="9" tint="-0.249977111117893"/>
        </patternFill>
      </fill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indexed="8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indexed="8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indexed="8"/>
        <name val="微軟正黑體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indexed="8"/>
        <name val="微軟正黑體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indexed="8"/>
        <name val="微軟正黑體"/>
        <scheme val="none"/>
      </font>
    </dxf>
    <dxf>
      <font>
        <strike val="0"/>
        <outline val="0"/>
        <shadow val="0"/>
        <u val="none"/>
        <vertAlign val="baseline"/>
        <sz val="11"/>
        <color indexed="8"/>
        <name val="微軟正黑體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微軟正黑體"/>
        <scheme val="none"/>
      </font>
    </dxf>
    <dxf>
      <font>
        <strike val="0"/>
        <outline val="0"/>
        <shadow val="0"/>
        <u val="none"/>
        <vertAlign val="baseline"/>
        <sz val="11"/>
        <color indexed="8"/>
        <name val="微軟正黑體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numFmt numFmtId="19" formatCode="yyyy/m/d"/>
    </dxf>
    <dxf>
      <numFmt numFmtId="19" formatCode="yyyy/m/d"/>
    </dxf>
    <dxf>
      <numFmt numFmtId="19" formatCode="yyyy/m/d"/>
    </dxf>
    <dxf>
      <alignment horizontal="right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right"/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alignment horizontal="general"/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標楷體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標楷體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ndara"/>
        <scheme val="none"/>
      </font>
      <numFmt numFmtId="179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8" formatCode="[$-404]aaa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ndara"/>
        <scheme val="none"/>
      </font>
      <fill>
        <patternFill patternType="solid">
          <fgColor indexed="64"/>
          <bgColor theme="9" tint="0.39997558519241921"/>
        </patternFill>
      </fill>
      <alignment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95250</xdr:colOff>
          <xdr:row>14</xdr:row>
          <xdr:rowOff>28575</xdr:rowOff>
        </xdr:from>
        <xdr:to>
          <xdr:col>8</xdr:col>
          <xdr:colOff>295275</xdr:colOff>
          <xdr:row>14</xdr:row>
          <xdr:rowOff>209550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8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57150</xdr:colOff>
          <xdr:row>34</xdr:row>
          <xdr:rowOff>19050</xdr:rowOff>
        </xdr:from>
        <xdr:to>
          <xdr:col>8</xdr:col>
          <xdr:colOff>285750</xdr:colOff>
          <xdr:row>34</xdr:row>
          <xdr:rowOff>209550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8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127000</xdr:colOff>
      <xdr:row>46</xdr:row>
      <xdr:rowOff>22412</xdr:rowOff>
    </xdr:from>
    <xdr:to>
      <xdr:col>9</xdr:col>
      <xdr:colOff>322510</xdr:colOff>
      <xdr:row>83</xdr:row>
      <xdr:rowOff>113553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1824" y="17466236"/>
          <a:ext cx="770745" cy="784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19050</xdr:rowOff>
    </xdr:from>
    <xdr:to>
      <xdr:col>2</xdr:col>
      <xdr:colOff>127000</xdr:colOff>
      <xdr:row>11</xdr:row>
      <xdr:rowOff>139700</xdr:rowOff>
    </xdr:to>
    <xdr:sp macro="" textlink="">
      <xdr:nvSpPr>
        <xdr:cNvPr id="2" name="矩形: 圓角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1447800" y="20447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2</xdr:col>
      <xdr:colOff>127000</xdr:colOff>
      <xdr:row>18</xdr:row>
      <xdr:rowOff>120650</xdr:rowOff>
    </xdr:to>
    <xdr:sp macro="" textlink="">
      <xdr:nvSpPr>
        <xdr:cNvPr id="3" name="矩形: 圓角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1447800" y="33147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127000</xdr:colOff>
      <xdr:row>44</xdr:row>
      <xdr:rowOff>120650</xdr:rowOff>
    </xdr:to>
    <xdr:sp macro="" textlink="">
      <xdr:nvSpPr>
        <xdr:cNvPr id="4" name="矩形: 圓角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06450" y="68262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127000</xdr:colOff>
      <xdr:row>21</xdr:row>
      <xdr:rowOff>120650</xdr:rowOff>
    </xdr:to>
    <xdr:sp macro="" textlink="">
      <xdr:nvSpPr>
        <xdr:cNvPr id="5" name="矩形: 圓角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1447800" y="38671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127000</xdr:colOff>
      <xdr:row>22</xdr:row>
      <xdr:rowOff>120650</xdr:rowOff>
    </xdr:to>
    <xdr:sp macro="" textlink="">
      <xdr:nvSpPr>
        <xdr:cNvPr id="6" name="矩形: 圓角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1447800" y="40513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127000</xdr:colOff>
      <xdr:row>13</xdr:row>
      <xdr:rowOff>120650</xdr:rowOff>
    </xdr:to>
    <xdr:sp macro="" textlink="">
      <xdr:nvSpPr>
        <xdr:cNvPr id="7" name="矩形: 圓角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1447800" y="23939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127000</xdr:colOff>
      <xdr:row>14</xdr:row>
      <xdr:rowOff>120650</xdr:rowOff>
    </xdr:to>
    <xdr:sp macro="" textlink="">
      <xdr:nvSpPr>
        <xdr:cNvPr id="8" name="矩形: 圓角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/>
      </xdr:nvSpPr>
      <xdr:spPr>
        <a:xfrm>
          <a:off x="1447800" y="25781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127000</xdr:colOff>
      <xdr:row>15</xdr:row>
      <xdr:rowOff>120650</xdr:rowOff>
    </xdr:to>
    <xdr:sp macro="" textlink="">
      <xdr:nvSpPr>
        <xdr:cNvPr id="9" name="矩形: 圓角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1447800" y="27622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127000</xdr:colOff>
      <xdr:row>16</xdr:row>
      <xdr:rowOff>120650</xdr:rowOff>
    </xdr:to>
    <xdr:sp macro="" textlink="">
      <xdr:nvSpPr>
        <xdr:cNvPr id="10" name="矩形: 圓角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1447800" y="29464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127000</xdr:colOff>
      <xdr:row>17</xdr:row>
      <xdr:rowOff>120650</xdr:rowOff>
    </xdr:to>
    <xdr:sp macro="" textlink="">
      <xdr:nvSpPr>
        <xdr:cNvPr id="11" name="矩形: 圓角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/>
      </xdr:nvSpPr>
      <xdr:spPr>
        <a:xfrm>
          <a:off x="1447800" y="31305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134124</xdr:colOff>
      <xdr:row>10</xdr:row>
      <xdr:rowOff>134124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1841500"/>
          <a:ext cx="134124" cy="13412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127000</xdr:colOff>
      <xdr:row>9</xdr:row>
      <xdr:rowOff>120650</xdr:rowOff>
    </xdr:to>
    <xdr:sp macro="" textlink="">
      <xdr:nvSpPr>
        <xdr:cNvPr id="13" name="矩形: 圓角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1447800" y="16573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2</xdr:col>
      <xdr:colOff>127000</xdr:colOff>
      <xdr:row>8</xdr:row>
      <xdr:rowOff>120650</xdr:rowOff>
    </xdr:to>
    <xdr:sp macro="" textlink="">
      <xdr:nvSpPr>
        <xdr:cNvPr id="14" name="矩形: 圓角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/>
      </xdr:nvSpPr>
      <xdr:spPr>
        <a:xfrm>
          <a:off x="1447800" y="14732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2</xdr:col>
      <xdr:colOff>127000</xdr:colOff>
      <xdr:row>7</xdr:row>
      <xdr:rowOff>120650</xdr:rowOff>
    </xdr:to>
    <xdr:sp macro="" textlink="">
      <xdr:nvSpPr>
        <xdr:cNvPr id="15" name="矩形: 圓角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1447800" y="12890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2</xdr:col>
      <xdr:colOff>127000</xdr:colOff>
      <xdr:row>6</xdr:row>
      <xdr:rowOff>120650</xdr:rowOff>
    </xdr:to>
    <xdr:sp macro="" textlink="">
      <xdr:nvSpPr>
        <xdr:cNvPr id="16" name="矩形: 圓角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1447800" y="11049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2</xdr:col>
      <xdr:colOff>127000</xdr:colOff>
      <xdr:row>5</xdr:row>
      <xdr:rowOff>120650</xdr:rowOff>
    </xdr:to>
    <xdr:sp macro="" textlink="">
      <xdr:nvSpPr>
        <xdr:cNvPr id="17" name="矩形: 圓角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SpPr/>
      </xdr:nvSpPr>
      <xdr:spPr>
        <a:xfrm>
          <a:off x="1447800" y="9207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3</xdr:row>
      <xdr:rowOff>0</xdr:rowOff>
    </xdr:from>
    <xdr:to>
      <xdr:col>2</xdr:col>
      <xdr:colOff>127000</xdr:colOff>
      <xdr:row>3</xdr:row>
      <xdr:rowOff>120650</xdr:rowOff>
    </xdr:to>
    <xdr:sp macro="" textlink="">
      <xdr:nvSpPr>
        <xdr:cNvPr id="18" name="矩形: 圓角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1447800" y="5524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127000</xdr:colOff>
      <xdr:row>2</xdr:row>
      <xdr:rowOff>120650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1447800" y="3683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esktop\Presentation\0.&#33836;&#20107;&#23452;&#36890;&#35338;&#3763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ocuments\0.&#33836;&#20107;&#23452;&#36890;&#35338;&#37636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esktop\SIT&#28204;&#35430;&#21151;&#33021;&#28165;&#21934;-2021090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ocuments\SKL-URS&#20132;&#23529;-20211005(&#21407;SKL-URS&#20132;&#20184;&#31805;&#26680;-20211001_v2021100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員工"/>
      <sheetName val="SKL放款"/>
      <sheetName val="SKL放款18F"/>
      <sheetName val="SKL北瓦8樓"/>
      <sheetName val="SKL北瓦6樓"/>
      <sheetName val="SKL北瓦網科7樓"/>
      <sheetName val="SKL北瓦大樓警衛及機電"/>
      <sheetName val="新壽專案"/>
      <sheetName val="客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員工"/>
      <sheetName val="SKL放款"/>
      <sheetName val="SKL放款18F"/>
      <sheetName val="SKL北瓦8樓"/>
      <sheetName val="SKL北瓦6樓"/>
      <sheetName val="SKL北瓦網科7樓"/>
      <sheetName val="SKL北瓦大樓警衛及機電"/>
      <sheetName val="新壽專案"/>
      <sheetName val="客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交易清單"/>
      <sheetName val="外部輸出入介面"/>
      <sheetName val="報表清單"/>
      <sheetName val="流程"/>
      <sheetName val="流程tmp"/>
      <sheetName val="交付狀況統計"/>
      <sheetName val="Defect分析"/>
      <sheetName val="退回交易1100316"/>
      <sheetName val="延遲交付"/>
      <sheetName val="xx負責人"/>
      <sheetName val="負責人tmp"/>
      <sheetName val="AS400需求明細"/>
      <sheetName val="取消交易"/>
      <sheetName val="連結交易"/>
      <sheetName val="SIT測試交付-功能"/>
      <sheetName val="按鈕字樣"/>
      <sheetName val="段式_提交_關帳檢核"/>
      <sheetName val="報表需求會議"/>
      <sheetName val="報表tmp"/>
      <sheetName val="Eric-20210603"/>
      <sheetName val="待確認流程"/>
      <sheetName val="通過"/>
      <sheetName val="實際測試日"/>
      <sheetName val="實際測試日-1"/>
      <sheetName val="預測功能"/>
      <sheetName val="進度追蹤_old"/>
      <sheetName val="統計總表"/>
    </sheetNames>
    <sheetDataSet>
      <sheetData sheetId="0" refreshError="1">
        <row r="1">
          <cell r="E1" t="str">
            <v>功能項目
/代號</v>
          </cell>
        </row>
        <row r="2">
          <cell r="E2" t="str">
            <v>L2001</v>
          </cell>
        </row>
        <row r="3">
          <cell r="E3" t="str">
            <v>L2101</v>
          </cell>
        </row>
        <row r="4">
          <cell r="E4" t="str">
            <v>L3901</v>
          </cell>
        </row>
        <row r="5">
          <cell r="E5" t="str">
            <v>L1906</v>
          </cell>
        </row>
        <row r="6">
          <cell r="E6" t="str">
            <v>L1106</v>
          </cell>
        </row>
        <row r="7">
          <cell r="E7" t="str">
            <v>L1907</v>
          </cell>
        </row>
        <row r="8">
          <cell r="E8" t="str">
            <v>L1107</v>
          </cell>
        </row>
        <row r="9">
          <cell r="E9" t="str">
            <v>L1001</v>
          </cell>
        </row>
        <row r="10">
          <cell r="E10" t="str">
            <v>L1101</v>
          </cell>
        </row>
        <row r="11">
          <cell r="E11" t="str">
            <v>L1102</v>
          </cell>
        </row>
        <row r="12">
          <cell r="E12" t="str">
            <v>L1109</v>
          </cell>
        </row>
        <row r="13">
          <cell r="E13" t="str">
            <v>L1103</v>
          </cell>
        </row>
        <row r="14">
          <cell r="E14" t="str">
            <v>L1104</v>
          </cell>
        </row>
        <row r="15">
          <cell r="E15" t="str">
            <v>L1905</v>
          </cell>
        </row>
        <row r="16">
          <cell r="E16" t="str">
            <v>L1105</v>
          </cell>
        </row>
        <row r="17">
          <cell r="E17" t="str">
            <v>L190A</v>
          </cell>
        </row>
        <row r="18">
          <cell r="E18" t="str">
            <v>L3001</v>
          </cell>
        </row>
        <row r="19">
          <cell r="E19" t="str">
            <v>L6070</v>
          </cell>
        </row>
        <row r="20">
          <cell r="E20" t="str">
            <v>L6700</v>
          </cell>
        </row>
        <row r="21">
          <cell r="E21" t="str">
            <v>L2921</v>
          </cell>
        </row>
        <row r="22">
          <cell r="E22" t="str">
            <v>L2801</v>
          </cell>
        </row>
        <row r="23">
          <cell r="E23" t="str">
            <v>L2020</v>
          </cell>
        </row>
        <row r="24">
          <cell r="E24" t="str">
            <v>L2250</v>
          </cell>
        </row>
        <row r="25">
          <cell r="E25" t="str">
            <v>L2902</v>
          </cell>
        </row>
        <row r="26">
          <cell r="E26" t="str">
            <v>L2035</v>
          </cell>
        </row>
        <row r="27">
          <cell r="E27" t="str">
            <v>L2306</v>
          </cell>
        </row>
        <row r="28">
          <cell r="E28" t="str">
            <v>L2039</v>
          </cell>
        </row>
        <row r="29">
          <cell r="E29" t="str">
            <v>L2480</v>
          </cell>
        </row>
        <row r="30">
          <cell r="E30" t="str">
            <v>L2038</v>
          </cell>
        </row>
        <row r="31">
          <cell r="E31" t="str">
            <v>L2018</v>
          </cell>
        </row>
        <row r="32">
          <cell r="E32" t="str">
            <v>L2118</v>
          </cell>
        </row>
        <row r="33">
          <cell r="E33" t="str">
            <v>L291A</v>
          </cell>
        </row>
        <row r="34">
          <cell r="E34" t="str">
            <v>L2019</v>
          </cell>
        </row>
        <row r="35">
          <cell r="E35" t="str">
            <v>L2119</v>
          </cell>
        </row>
        <row r="36">
          <cell r="E36" t="str">
            <v>L291B</v>
          </cell>
        </row>
        <row r="37">
          <cell r="E37" t="str">
            <v>L2021</v>
          </cell>
        </row>
        <row r="38">
          <cell r="E38" t="str">
            <v>L2221</v>
          </cell>
        </row>
        <row r="39">
          <cell r="E39" t="str">
            <v>L2010</v>
          </cell>
        </row>
        <row r="40">
          <cell r="E40" t="str">
            <v>L2111</v>
          </cell>
        </row>
        <row r="41">
          <cell r="E41" t="str">
            <v>L2153</v>
          </cell>
        </row>
        <row r="42">
          <cell r="E42" t="str">
            <v>L2151</v>
          </cell>
        </row>
        <row r="43">
          <cell r="E43" t="str">
            <v>L2112</v>
          </cell>
        </row>
        <row r="44">
          <cell r="E44" t="str">
            <v>L2015</v>
          </cell>
        </row>
        <row r="45">
          <cell r="E45" t="str">
            <v>L2154</v>
          </cell>
        </row>
        <row r="46">
          <cell r="E46" t="str">
            <v>L3915</v>
          </cell>
        </row>
        <row r="47">
          <cell r="E47" t="str">
            <v>L2016</v>
          </cell>
        </row>
        <row r="48">
          <cell r="E48" t="str">
            <v>L2061</v>
          </cell>
        </row>
        <row r="49">
          <cell r="E49" t="str">
            <v>L2670</v>
          </cell>
        </row>
        <row r="50">
          <cell r="E50" t="str">
            <v>L2062</v>
          </cell>
        </row>
        <row r="51">
          <cell r="E51" t="str">
            <v>L2911</v>
          </cell>
        </row>
        <row r="52">
          <cell r="E52" t="str">
            <v>L2411</v>
          </cell>
        </row>
        <row r="53">
          <cell r="E53" t="str">
            <v>L2412</v>
          </cell>
        </row>
        <row r="54">
          <cell r="E54" t="str">
            <v>L2413</v>
          </cell>
        </row>
        <row r="55">
          <cell r="E55" t="str">
            <v>L2414</v>
          </cell>
        </row>
        <row r="56">
          <cell r="E56" t="str">
            <v>L2912</v>
          </cell>
        </row>
        <row r="57">
          <cell r="E57" t="str">
            <v>L2913</v>
          </cell>
        </row>
        <row r="58">
          <cell r="E58" t="str">
            <v>L2914</v>
          </cell>
        </row>
        <row r="59">
          <cell r="E59" t="str">
            <v>L2041</v>
          </cell>
        </row>
        <row r="60">
          <cell r="E60" t="str">
            <v>L2415</v>
          </cell>
        </row>
        <row r="61">
          <cell r="E61" t="str">
            <v>L2042</v>
          </cell>
        </row>
        <row r="62">
          <cell r="E62" t="str">
            <v>L2416</v>
          </cell>
        </row>
        <row r="63">
          <cell r="E63" t="str">
            <v>L2919</v>
          </cell>
        </row>
        <row r="64">
          <cell r="E64" t="str">
            <v>L2922</v>
          </cell>
        </row>
        <row r="65">
          <cell r="E65" t="str">
            <v>L2049</v>
          </cell>
        </row>
        <row r="66">
          <cell r="E66" t="str">
            <v>L2047</v>
          </cell>
        </row>
        <row r="67">
          <cell r="E67" t="str">
            <v>L4060</v>
          </cell>
        </row>
        <row r="68">
          <cell r="E68" t="str">
            <v>L4610</v>
          </cell>
        </row>
        <row r="69">
          <cell r="E69" t="str">
            <v>L2017</v>
          </cell>
        </row>
        <row r="70">
          <cell r="E70" t="str">
            <v>L2417</v>
          </cell>
        </row>
        <row r="71">
          <cell r="E71" t="str">
            <v>L2903</v>
          </cell>
        </row>
        <row r="72">
          <cell r="E72" t="str">
            <v>L2915</v>
          </cell>
        </row>
        <row r="73">
          <cell r="E73" t="str">
            <v>L2916</v>
          </cell>
        </row>
        <row r="74">
          <cell r="E74" t="str">
            <v>L2918</v>
          </cell>
        </row>
        <row r="75">
          <cell r="E75" t="str">
            <v>L2418</v>
          </cell>
        </row>
        <row r="76">
          <cell r="E76" t="str">
            <v>L8080</v>
          </cell>
        </row>
        <row r="77">
          <cell r="E77" t="str">
            <v>L8100</v>
          </cell>
        </row>
        <row r="78">
          <cell r="E78" t="str">
            <v>L8081</v>
          </cell>
        </row>
        <row r="79">
          <cell r="E79" t="str">
            <v>L8101</v>
          </cell>
        </row>
        <row r="80">
          <cell r="E80" t="str">
            <v>L8110</v>
          </cell>
        </row>
        <row r="81">
          <cell r="E81" t="str">
            <v>L4611</v>
          </cell>
        </row>
        <row r="82">
          <cell r="E82" t="str">
            <v>L4600</v>
          </cell>
        </row>
        <row r="83">
          <cell r="E83" t="str">
            <v>L4601</v>
          </cell>
        </row>
        <row r="84">
          <cell r="E84" t="str">
            <v>L4603</v>
          </cell>
        </row>
        <row r="85">
          <cell r="E85" t="str">
            <v>L4960</v>
          </cell>
        </row>
        <row r="86">
          <cell r="E86" t="str">
            <v>L4961</v>
          </cell>
        </row>
        <row r="87">
          <cell r="E87" t="str">
            <v>L4602</v>
          </cell>
        </row>
        <row r="88">
          <cell r="E88" t="str">
            <v>L4604</v>
          </cell>
        </row>
        <row r="89">
          <cell r="E89" t="str">
            <v>L4605</v>
          </cell>
        </row>
        <row r="90">
          <cell r="E90" t="str">
            <v>L4606</v>
          </cell>
        </row>
        <row r="91">
          <cell r="E91" t="str">
            <v>L4962</v>
          </cell>
        </row>
        <row r="92">
          <cell r="E92" t="str">
            <v>L4965</v>
          </cell>
        </row>
        <row r="93">
          <cell r="E93" t="str">
            <v>L4964</v>
          </cell>
        </row>
        <row r="94">
          <cell r="E94" t="str">
            <v>L3010</v>
          </cell>
        </row>
        <row r="95">
          <cell r="E95" t="str">
            <v>L3600</v>
          </cell>
        </row>
        <row r="96">
          <cell r="E96" t="str">
            <v>L9110</v>
          </cell>
        </row>
        <row r="97">
          <cell r="E97" t="str">
            <v>L6063</v>
          </cell>
        </row>
        <row r="98">
          <cell r="E98" t="str">
            <v>L6603</v>
          </cell>
        </row>
        <row r="99">
          <cell r="E99" t="str">
            <v>L6079</v>
          </cell>
        </row>
        <row r="100">
          <cell r="E100" t="str">
            <v>L6709</v>
          </cell>
        </row>
        <row r="101">
          <cell r="E101" t="str">
            <v>L6082</v>
          </cell>
        </row>
        <row r="102">
          <cell r="E102" t="str">
            <v>L6752</v>
          </cell>
        </row>
        <row r="103">
          <cell r="E103" t="str">
            <v>L6754</v>
          </cell>
        </row>
        <row r="104">
          <cell r="E104" t="str">
            <v>L6084</v>
          </cell>
        </row>
        <row r="105">
          <cell r="E105" t="str">
            <v>L4042</v>
          </cell>
        </row>
        <row r="106">
          <cell r="E106" t="str">
            <v>L4410</v>
          </cell>
        </row>
        <row r="107">
          <cell r="E107" t="str">
            <v>L4040</v>
          </cell>
        </row>
        <row r="108">
          <cell r="E108" t="str">
            <v>L4043</v>
          </cell>
        </row>
        <row r="109">
          <cell r="E109" t="str">
            <v>L4412</v>
          </cell>
        </row>
        <row r="110">
          <cell r="E110" t="str">
            <v>L4041</v>
          </cell>
        </row>
        <row r="111">
          <cell r="E111" t="str">
            <v>L4414</v>
          </cell>
        </row>
        <row r="112">
          <cell r="E112" t="str">
            <v>L4940</v>
          </cell>
        </row>
        <row r="113">
          <cell r="E113" t="str">
            <v>L4451</v>
          </cell>
        </row>
        <row r="114">
          <cell r="E114" t="str">
            <v>L4943</v>
          </cell>
        </row>
        <row r="115">
          <cell r="E115" t="str">
            <v>L4452</v>
          </cell>
        </row>
        <row r="116">
          <cell r="E116" t="str">
            <v>L4453</v>
          </cell>
        </row>
        <row r="117">
          <cell r="E117" t="str">
            <v>L4454</v>
          </cell>
        </row>
        <row r="118">
          <cell r="E118" t="str">
            <v>L4450</v>
          </cell>
        </row>
        <row r="119">
          <cell r="E119" t="str">
            <v>L3003</v>
          </cell>
        </row>
        <row r="120">
          <cell r="E120" t="str">
            <v>L3110</v>
          </cell>
        </row>
        <row r="121">
          <cell r="E121" t="str">
            <v>L3120</v>
          </cell>
        </row>
        <row r="122">
          <cell r="E122" t="str">
            <v>L6984</v>
          </cell>
        </row>
        <row r="123">
          <cell r="E123" t="str">
            <v>L3100</v>
          </cell>
        </row>
        <row r="124">
          <cell r="E124" t="str">
            <v>L3002</v>
          </cell>
        </row>
        <row r="125">
          <cell r="E125" t="str">
            <v>L3916</v>
          </cell>
        </row>
        <row r="126">
          <cell r="E126" t="str">
            <v>L4101</v>
          </cell>
        </row>
        <row r="127">
          <cell r="E127" t="str">
            <v>L4001</v>
          </cell>
        </row>
        <row r="128">
          <cell r="E128" t="str">
            <v>L4901</v>
          </cell>
        </row>
        <row r="129">
          <cell r="E129" t="str">
            <v>L6201</v>
          </cell>
        </row>
        <row r="130">
          <cell r="E130" t="str">
            <v>L4500</v>
          </cell>
        </row>
        <row r="131">
          <cell r="E131" t="str">
            <v>L4950</v>
          </cell>
        </row>
        <row r="132">
          <cell r="E132" t="str">
            <v>L4510</v>
          </cell>
        </row>
        <row r="133">
          <cell r="E133" t="str">
            <v>L4511</v>
          </cell>
        </row>
        <row r="134">
          <cell r="E134" t="str">
            <v>L4951</v>
          </cell>
        </row>
        <row r="135">
          <cell r="E135" t="str">
            <v>L4512</v>
          </cell>
        </row>
        <row r="136">
          <cell r="E136" t="str">
            <v>L4200</v>
          </cell>
        </row>
        <row r="137">
          <cell r="E137" t="str">
            <v>L4920</v>
          </cell>
        </row>
        <row r="138">
          <cell r="E138" t="str">
            <v>L4002</v>
          </cell>
        </row>
        <row r="139">
          <cell r="E139" t="str">
            <v>L420A</v>
          </cell>
        </row>
        <row r="140">
          <cell r="E140" t="str">
            <v>L420B</v>
          </cell>
        </row>
        <row r="141">
          <cell r="E141" t="str">
            <v>L4925</v>
          </cell>
        </row>
        <row r="142">
          <cell r="E142" t="str">
            <v>L4520</v>
          </cell>
        </row>
        <row r="143">
          <cell r="E143" t="str">
            <v>L6101</v>
          </cell>
        </row>
        <row r="144">
          <cell r="E144" t="str">
            <v>L4701</v>
          </cell>
        </row>
        <row r="145">
          <cell r="E145" t="str">
            <v>L3410</v>
          </cell>
        </row>
        <row r="146">
          <cell r="E146" t="str">
            <v>L3420</v>
          </cell>
        </row>
        <row r="147">
          <cell r="E147" t="str">
            <v>L3210</v>
          </cell>
        </row>
        <row r="148">
          <cell r="E148" t="str">
            <v>L3007</v>
          </cell>
        </row>
        <row r="149">
          <cell r="E149" t="str">
            <v>L3008</v>
          </cell>
        </row>
        <row r="150">
          <cell r="E150" t="str">
            <v>L3009</v>
          </cell>
        </row>
        <row r="151">
          <cell r="E151" t="str">
            <v>L3220</v>
          </cell>
        </row>
        <row r="152">
          <cell r="E152" t="str">
            <v>L3230</v>
          </cell>
        </row>
        <row r="153">
          <cell r="E153" t="str">
            <v>L4210</v>
          </cell>
        </row>
        <row r="154">
          <cell r="E154" t="str">
            <v>L4921</v>
          </cell>
        </row>
        <row r="155">
          <cell r="E155" t="str">
            <v>L4930</v>
          </cell>
        </row>
        <row r="156">
          <cell r="E156" t="str">
            <v>L4201</v>
          </cell>
        </row>
        <row r="157">
          <cell r="E157" t="str">
            <v>L4202</v>
          </cell>
        </row>
        <row r="158">
          <cell r="E158" t="str">
            <v>L4203</v>
          </cell>
        </row>
        <row r="159">
          <cell r="E159" t="str">
            <v>L4204</v>
          </cell>
        </row>
        <row r="160">
          <cell r="E160" t="str">
            <v>L4205</v>
          </cell>
        </row>
        <row r="161">
          <cell r="E161" t="str">
            <v>L4702</v>
          </cell>
        </row>
        <row r="162">
          <cell r="E162" t="str">
            <v>L4703</v>
          </cell>
        </row>
        <row r="163">
          <cell r="E163" t="str">
            <v>L3921</v>
          </cell>
        </row>
        <row r="164">
          <cell r="E164" t="str">
            <v>L3200</v>
          </cell>
        </row>
        <row r="165">
          <cell r="E165" t="str">
            <v>L3911</v>
          </cell>
        </row>
        <row r="166">
          <cell r="E166" t="str">
            <v>L3912</v>
          </cell>
        </row>
        <row r="167">
          <cell r="E167" t="str">
            <v>L3005</v>
          </cell>
        </row>
        <row r="168">
          <cell r="E168" t="str">
            <v>L6901</v>
          </cell>
        </row>
        <row r="169">
          <cell r="E169" t="str">
            <v>L3925</v>
          </cell>
        </row>
        <row r="170">
          <cell r="E170" t="str">
            <v>L3926</v>
          </cell>
        </row>
        <row r="171">
          <cell r="E171" t="str">
            <v>L3004</v>
          </cell>
        </row>
        <row r="172">
          <cell r="E172" t="str">
            <v>L3130</v>
          </cell>
        </row>
        <row r="173">
          <cell r="E173" t="str">
            <v>L6902</v>
          </cell>
        </row>
        <row r="174">
          <cell r="E174" t="str">
            <v>L6903</v>
          </cell>
        </row>
        <row r="175">
          <cell r="E175" t="str">
            <v>L6904</v>
          </cell>
        </row>
        <row r="176">
          <cell r="E176" t="str">
            <v>L6905</v>
          </cell>
        </row>
        <row r="177">
          <cell r="E177" t="str">
            <v>L6907</v>
          </cell>
        </row>
        <row r="178">
          <cell r="E178" t="str">
            <v>L6908</v>
          </cell>
        </row>
        <row r="179">
          <cell r="E179" t="str">
            <v>L6906</v>
          </cell>
        </row>
        <row r="180">
          <cell r="E180" t="str">
            <v>L6001</v>
          </cell>
        </row>
        <row r="181">
          <cell r="E181" t="str">
            <v>L492A</v>
          </cell>
        </row>
        <row r="182">
          <cell r="E182" t="str">
            <v>L3943</v>
          </cell>
        </row>
        <row r="183">
          <cell r="E183" t="str">
            <v>L3922</v>
          </cell>
        </row>
        <row r="184">
          <cell r="E184" t="str">
            <v>L2631</v>
          </cell>
        </row>
        <row r="185">
          <cell r="E185" t="str">
            <v>L2931</v>
          </cell>
        </row>
        <row r="186">
          <cell r="E186" t="str">
            <v>L6982</v>
          </cell>
        </row>
        <row r="187">
          <cell r="E187" t="str">
            <v>L6983</v>
          </cell>
        </row>
        <row r="188">
          <cell r="E188" t="str">
            <v>L3924</v>
          </cell>
        </row>
        <row r="189">
          <cell r="E189" t="str">
            <v>L3440</v>
          </cell>
        </row>
        <row r="190">
          <cell r="E190" t="str">
            <v>L2077</v>
          </cell>
        </row>
        <row r="191">
          <cell r="E191" t="str">
            <v>L2932</v>
          </cell>
        </row>
        <row r="192">
          <cell r="E192" t="str">
            <v>L2632</v>
          </cell>
        </row>
        <row r="193">
          <cell r="E193" t="str">
            <v>L2076</v>
          </cell>
        </row>
        <row r="194">
          <cell r="E194" t="str">
            <v>L6981</v>
          </cell>
        </row>
        <row r="195">
          <cell r="E195" t="str">
            <v>L4322</v>
          </cell>
        </row>
        <row r="196">
          <cell r="E196" t="str">
            <v>L6031</v>
          </cell>
        </row>
        <row r="197">
          <cell r="E197" t="str">
            <v>L6032</v>
          </cell>
        </row>
        <row r="198">
          <cell r="E198" t="str">
            <v>L6301</v>
          </cell>
        </row>
        <row r="199">
          <cell r="E199" t="str">
            <v>L6302</v>
          </cell>
        </row>
        <row r="200">
          <cell r="E200" t="str">
            <v>L4320</v>
          </cell>
        </row>
        <row r="201">
          <cell r="E201" t="str">
            <v>L4031</v>
          </cell>
        </row>
        <row r="202">
          <cell r="E202" t="str">
            <v>L4321</v>
          </cell>
        </row>
        <row r="203">
          <cell r="E203" t="str">
            <v>L4325</v>
          </cell>
        </row>
        <row r="204">
          <cell r="E204" t="str">
            <v>L3932</v>
          </cell>
        </row>
        <row r="205">
          <cell r="E205" t="str">
            <v>L3721</v>
          </cell>
        </row>
        <row r="206">
          <cell r="E206" t="str">
            <v>L4931</v>
          </cell>
        </row>
        <row r="207">
          <cell r="E207" t="str">
            <v>L4721</v>
          </cell>
        </row>
        <row r="208">
          <cell r="E208" t="str">
            <v>L4030</v>
          </cell>
        </row>
        <row r="209">
          <cell r="E209" t="str">
            <v>L2980</v>
          </cell>
        </row>
        <row r="210">
          <cell r="E210" t="str">
            <v>L3923</v>
          </cell>
        </row>
        <row r="211">
          <cell r="E211" t="str">
            <v>L3711</v>
          </cell>
        </row>
        <row r="212">
          <cell r="E212" t="str">
            <v>L3712</v>
          </cell>
        </row>
        <row r="213">
          <cell r="E213" t="str">
            <v>L3701</v>
          </cell>
        </row>
        <row r="214">
          <cell r="E214" t="str">
            <v>L2079</v>
          </cell>
        </row>
        <row r="215">
          <cell r="E215" t="str">
            <v>L2702</v>
          </cell>
        </row>
        <row r="216">
          <cell r="E216" t="str">
            <v>L2072</v>
          </cell>
        </row>
        <row r="217">
          <cell r="E217" t="str">
            <v>L2073</v>
          </cell>
        </row>
        <row r="218">
          <cell r="E218" t="str">
            <v>L2703</v>
          </cell>
        </row>
        <row r="219">
          <cell r="E219" t="str">
            <v>L1908</v>
          </cell>
        </row>
        <row r="220">
          <cell r="E220" t="str">
            <v>L1108</v>
          </cell>
        </row>
        <row r="221">
          <cell r="E221" t="str">
            <v>L5060</v>
          </cell>
        </row>
        <row r="222">
          <cell r="E222" t="str">
            <v>L5960</v>
          </cell>
        </row>
        <row r="223">
          <cell r="E223" t="str">
            <v>L5961</v>
          </cell>
        </row>
        <row r="224">
          <cell r="E224" t="str">
            <v>L5601</v>
          </cell>
        </row>
        <row r="225">
          <cell r="E225" t="str">
            <v>L5962</v>
          </cell>
        </row>
        <row r="226">
          <cell r="E226" t="str">
            <v>L5602</v>
          </cell>
        </row>
        <row r="227">
          <cell r="E227" t="str">
            <v>L5963</v>
          </cell>
        </row>
        <row r="228">
          <cell r="E228" t="str">
            <v>L5603</v>
          </cell>
        </row>
        <row r="229">
          <cell r="E229" t="str">
            <v>L5964</v>
          </cell>
        </row>
        <row r="230">
          <cell r="E230" t="str">
            <v>L5604</v>
          </cell>
        </row>
        <row r="231">
          <cell r="E231" t="str">
            <v>L5605</v>
          </cell>
        </row>
        <row r="232">
          <cell r="E232" t="str">
            <v>L5965</v>
          </cell>
        </row>
        <row r="233">
          <cell r="E233" t="str">
            <v>L5061</v>
          </cell>
        </row>
        <row r="234">
          <cell r="E234" t="str">
            <v>L2078</v>
          </cell>
        </row>
        <row r="235">
          <cell r="E235" t="str">
            <v>L2601</v>
          </cell>
        </row>
        <row r="236">
          <cell r="E236" t="str">
            <v>L2602</v>
          </cell>
        </row>
        <row r="237">
          <cell r="E237" t="str">
            <v>L2941</v>
          </cell>
        </row>
        <row r="238">
          <cell r="E238" t="str">
            <v>L2942</v>
          </cell>
        </row>
        <row r="239">
          <cell r="E239" t="str">
            <v>L2603</v>
          </cell>
        </row>
        <row r="240">
          <cell r="E240" t="str">
            <v>L2605</v>
          </cell>
        </row>
        <row r="241">
          <cell r="E241" t="str">
            <v>L2613</v>
          </cell>
        </row>
        <row r="242">
          <cell r="E242" t="str">
            <v>L2614</v>
          </cell>
        </row>
        <row r="243">
          <cell r="E243" t="str">
            <v>L5705</v>
          </cell>
        </row>
        <row r="244">
          <cell r="E244" t="str">
            <v>L5706</v>
          </cell>
        </row>
        <row r="245">
          <cell r="E245" t="str">
            <v>L5071</v>
          </cell>
        </row>
        <row r="246">
          <cell r="E246" t="str">
            <v>L5971</v>
          </cell>
        </row>
        <row r="247">
          <cell r="E247" t="str">
            <v>L5972</v>
          </cell>
        </row>
        <row r="248">
          <cell r="E248" t="str">
            <v>L5973</v>
          </cell>
        </row>
        <row r="249">
          <cell r="E249" t="str">
            <v>L5707</v>
          </cell>
        </row>
        <row r="250">
          <cell r="E250" t="str">
            <v>L5708</v>
          </cell>
        </row>
        <row r="251">
          <cell r="E251" t="str">
            <v>L5709</v>
          </cell>
        </row>
        <row r="252">
          <cell r="E252" t="str">
            <v>L5975</v>
          </cell>
        </row>
        <row r="253">
          <cell r="E253" t="str">
            <v>L5075</v>
          </cell>
        </row>
        <row r="254">
          <cell r="E254" t="str">
            <v>L5701</v>
          </cell>
        </row>
        <row r="255">
          <cell r="E255" t="str">
            <v>L5981</v>
          </cell>
        </row>
        <row r="256">
          <cell r="E256" t="str">
            <v>L5974</v>
          </cell>
        </row>
        <row r="257">
          <cell r="E257" t="str">
            <v>L5703</v>
          </cell>
        </row>
        <row r="258">
          <cell r="E258" t="str">
            <v>L5970</v>
          </cell>
        </row>
        <row r="259">
          <cell r="E259" t="str">
            <v>L5704</v>
          </cell>
        </row>
        <row r="260">
          <cell r="E260" t="str">
            <v>L5073</v>
          </cell>
        </row>
        <row r="261">
          <cell r="E261" t="str">
            <v>L5074</v>
          </cell>
        </row>
        <row r="262">
          <cell r="E262" t="str">
            <v>L5702</v>
          </cell>
        </row>
        <row r="263">
          <cell r="E263" t="str">
            <v>L5710</v>
          </cell>
        </row>
        <row r="264">
          <cell r="E264" t="str">
            <v>L597A</v>
          </cell>
        </row>
        <row r="265">
          <cell r="E265" t="str">
            <v>L5511</v>
          </cell>
        </row>
        <row r="266">
          <cell r="E266" t="str">
            <v>L5512</v>
          </cell>
        </row>
        <row r="267">
          <cell r="E267" t="str">
            <v>L6081</v>
          </cell>
        </row>
        <row r="268">
          <cell r="E268" t="str">
            <v>L6751</v>
          </cell>
        </row>
        <row r="269">
          <cell r="E269" t="str">
            <v>L5402</v>
          </cell>
        </row>
        <row r="270">
          <cell r="E270" t="str">
            <v>L5021</v>
          </cell>
        </row>
        <row r="271">
          <cell r="E271" t="str">
            <v>L5401</v>
          </cell>
        </row>
        <row r="272">
          <cell r="E272" t="str">
            <v>L5024</v>
          </cell>
        </row>
        <row r="273">
          <cell r="E273" t="str">
            <v>L5405</v>
          </cell>
        </row>
        <row r="274">
          <cell r="E274" t="str">
            <v>L5022</v>
          </cell>
        </row>
        <row r="275">
          <cell r="E275" t="str">
            <v>L5407</v>
          </cell>
        </row>
        <row r="276">
          <cell r="E276" t="str">
            <v>L6085</v>
          </cell>
        </row>
        <row r="277">
          <cell r="E277" t="str">
            <v>L6755</v>
          </cell>
        </row>
        <row r="278">
          <cell r="E278" t="str">
            <v>L5023</v>
          </cell>
        </row>
        <row r="279">
          <cell r="E279" t="str">
            <v>L5406</v>
          </cell>
        </row>
        <row r="280">
          <cell r="E280" t="str">
            <v>L5908</v>
          </cell>
        </row>
        <row r="281">
          <cell r="E281" t="str">
            <v>L5909</v>
          </cell>
        </row>
        <row r="282">
          <cell r="E282" t="str">
            <v>L5910</v>
          </cell>
        </row>
        <row r="283">
          <cell r="E283" t="str">
            <v>L5911</v>
          </cell>
        </row>
        <row r="284">
          <cell r="E284" t="str">
            <v>L5912</v>
          </cell>
        </row>
        <row r="285">
          <cell r="E285" t="str">
            <v>L5051</v>
          </cell>
        </row>
        <row r="286">
          <cell r="E286" t="str">
            <v>L5501</v>
          </cell>
        </row>
        <row r="287">
          <cell r="E287" t="str">
            <v>L5052</v>
          </cell>
        </row>
        <row r="288">
          <cell r="E288" t="str">
            <v>L5502</v>
          </cell>
        </row>
        <row r="289">
          <cell r="E289" t="str">
            <v>L5053</v>
          </cell>
        </row>
        <row r="290">
          <cell r="E290" t="str">
            <v>L5503</v>
          </cell>
        </row>
        <row r="291">
          <cell r="E291" t="str">
            <v>L5054</v>
          </cell>
        </row>
        <row r="292">
          <cell r="E292" t="str">
            <v>L5504</v>
          </cell>
        </row>
        <row r="293">
          <cell r="E293" t="str">
            <v>L6932</v>
          </cell>
        </row>
        <row r="294">
          <cell r="E294" t="str">
            <v>L5951</v>
          </cell>
        </row>
        <row r="295">
          <cell r="E295" t="str">
            <v>L5510</v>
          </cell>
        </row>
        <row r="296">
          <cell r="E296" t="str">
            <v>L5952</v>
          </cell>
        </row>
        <row r="297">
          <cell r="E297" t="str">
            <v>L5953</v>
          </cell>
        </row>
        <row r="298">
          <cell r="E298" t="str">
            <v>L5959</v>
          </cell>
        </row>
        <row r="299">
          <cell r="E299" t="str">
            <v>L6087</v>
          </cell>
        </row>
        <row r="300">
          <cell r="E300" t="str">
            <v>L6787</v>
          </cell>
        </row>
        <row r="301">
          <cell r="E301" t="str">
            <v>L6994</v>
          </cell>
        </row>
        <row r="302">
          <cell r="E302" t="str">
            <v>L6757</v>
          </cell>
        </row>
        <row r="303">
          <cell r="E303" t="str">
            <v>L5500</v>
          </cell>
        </row>
        <row r="304">
          <cell r="E304" t="str">
            <v>L6503</v>
          </cell>
        </row>
        <row r="305">
          <cell r="E305" t="str">
            <v>L5903</v>
          </cell>
        </row>
        <row r="306">
          <cell r="E306" t="str">
            <v>L5103</v>
          </cell>
        </row>
        <row r="307">
          <cell r="E307" t="str">
            <v>L5104</v>
          </cell>
        </row>
        <row r="308">
          <cell r="E308" t="str">
            <v>L5901</v>
          </cell>
        </row>
        <row r="309">
          <cell r="E309" t="str">
            <v>L5101</v>
          </cell>
        </row>
        <row r="310">
          <cell r="E310" t="str">
            <v>L5902</v>
          </cell>
        </row>
        <row r="311">
          <cell r="E311" t="str">
            <v>L5102</v>
          </cell>
        </row>
        <row r="312">
          <cell r="E312" t="str">
            <v>L5905</v>
          </cell>
        </row>
        <row r="313">
          <cell r="E313" t="str">
            <v>L5105</v>
          </cell>
        </row>
        <row r="314">
          <cell r="E314" t="str">
            <v>L5106</v>
          </cell>
        </row>
        <row r="315">
          <cell r="E315" t="str">
            <v>L6077</v>
          </cell>
        </row>
        <row r="316">
          <cell r="E316" t="str">
            <v>L6707</v>
          </cell>
        </row>
        <row r="317">
          <cell r="E317" t="str">
            <v>L5906</v>
          </cell>
        </row>
        <row r="318">
          <cell r="E318" t="str">
            <v>L5116</v>
          </cell>
        </row>
        <row r="319">
          <cell r="E319" t="str">
            <v>L8921</v>
          </cell>
        </row>
        <row r="320">
          <cell r="E320" t="str">
            <v>L8201</v>
          </cell>
        </row>
        <row r="321">
          <cell r="E321" t="str">
            <v>L8924</v>
          </cell>
        </row>
        <row r="322">
          <cell r="E322" t="str">
            <v>L8202</v>
          </cell>
        </row>
        <row r="323">
          <cell r="E323" t="str">
            <v>L8922</v>
          </cell>
        </row>
        <row r="324">
          <cell r="E324" t="str">
            <v>L8203</v>
          </cell>
        </row>
        <row r="325">
          <cell r="E325" t="str">
            <v>L8923</v>
          </cell>
        </row>
        <row r="326">
          <cell r="E326" t="str">
            <v>L8204</v>
          </cell>
        </row>
        <row r="327">
          <cell r="E327" t="str">
            <v>L6030</v>
          </cell>
        </row>
        <row r="328">
          <cell r="E328" t="str">
            <v>L6310</v>
          </cell>
        </row>
        <row r="329">
          <cell r="E329" t="str">
            <v>L6041</v>
          </cell>
        </row>
        <row r="330">
          <cell r="E330" t="str">
            <v>L6401</v>
          </cell>
        </row>
        <row r="331">
          <cell r="E331" t="str">
            <v>L6042</v>
          </cell>
        </row>
        <row r="332">
          <cell r="E332" t="str">
            <v>L6402</v>
          </cell>
        </row>
        <row r="333">
          <cell r="E333" t="str">
            <v>L6043</v>
          </cell>
        </row>
        <row r="334">
          <cell r="E334" t="str">
            <v>L6403</v>
          </cell>
        </row>
        <row r="335">
          <cell r="E335" t="str">
            <v>L6044</v>
          </cell>
        </row>
        <row r="336">
          <cell r="E336" t="str">
            <v>L6501</v>
          </cell>
        </row>
        <row r="337">
          <cell r="E337" t="str">
            <v>L6061</v>
          </cell>
        </row>
        <row r="338">
          <cell r="E338" t="str">
            <v>L6601</v>
          </cell>
        </row>
        <row r="339">
          <cell r="E339" t="str">
            <v>L6062</v>
          </cell>
        </row>
        <row r="340">
          <cell r="E340" t="str">
            <v>L6602</v>
          </cell>
        </row>
        <row r="341">
          <cell r="E341" t="str">
            <v>L6064</v>
          </cell>
        </row>
        <row r="342">
          <cell r="E342" t="str">
            <v>L6604</v>
          </cell>
        </row>
        <row r="343">
          <cell r="E343" t="str">
            <v>L6065</v>
          </cell>
        </row>
        <row r="344">
          <cell r="E344" t="str">
            <v>L6605</v>
          </cell>
        </row>
        <row r="345">
          <cell r="E345" t="str">
            <v>L6066</v>
          </cell>
        </row>
        <row r="346">
          <cell r="E346" t="str">
            <v>L6606</v>
          </cell>
        </row>
        <row r="347">
          <cell r="E347" t="str">
            <v>L6067</v>
          </cell>
        </row>
        <row r="348">
          <cell r="E348" t="str">
            <v>L6607</v>
          </cell>
        </row>
        <row r="349">
          <cell r="E349" t="str">
            <v>L6071</v>
          </cell>
        </row>
        <row r="350">
          <cell r="E350" t="str">
            <v>L6701</v>
          </cell>
        </row>
        <row r="351">
          <cell r="E351" t="str">
            <v>L6072</v>
          </cell>
        </row>
        <row r="352">
          <cell r="E352" t="str">
            <v>L6702</v>
          </cell>
        </row>
        <row r="353">
          <cell r="E353" t="str">
            <v>L6073</v>
          </cell>
        </row>
        <row r="354">
          <cell r="E354" t="str">
            <v>L6703</v>
          </cell>
        </row>
        <row r="355">
          <cell r="E355" t="str">
            <v>L6074</v>
          </cell>
        </row>
        <row r="356">
          <cell r="E356" t="str">
            <v>L6704</v>
          </cell>
        </row>
        <row r="357">
          <cell r="E357" t="str">
            <v>L6075</v>
          </cell>
        </row>
        <row r="358">
          <cell r="E358" t="str">
            <v>L6705</v>
          </cell>
        </row>
        <row r="359">
          <cell r="E359" t="str">
            <v>L6078</v>
          </cell>
        </row>
        <row r="360">
          <cell r="E360" t="str">
            <v>L6708</v>
          </cell>
        </row>
        <row r="361">
          <cell r="E361" t="str">
            <v>L6083</v>
          </cell>
        </row>
        <row r="362">
          <cell r="E362" t="str">
            <v>L6753</v>
          </cell>
        </row>
        <row r="363">
          <cell r="E363" t="str">
            <v>L6052</v>
          </cell>
        </row>
        <row r="364">
          <cell r="E364" t="str">
            <v>L6502</v>
          </cell>
        </row>
        <row r="365">
          <cell r="E365" t="str">
            <v>L6103</v>
          </cell>
        </row>
        <row r="366">
          <cell r="E366" t="str">
            <v>L6068</v>
          </cell>
        </row>
        <row r="367">
          <cell r="E367" t="str">
            <v>L6608</v>
          </cell>
        </row>
        <row r="368">
          <cell r="E368" t="str">
            <v>L6104</v>
          </cell>
        </row>
        <row r="369">
          <cell r="E369" t="str">
            <v>L6086</v>
          </cell>
        </row>
        <row r="370">
          <cell r="E370" t="str">
            <v>L8112</v>
          </cell>
        </row>
        <row r="371">
          <cell r="E371" t="str">
            <v>L8701</v>
          </cell>
        </row>
        <row r="372">
          <cell r="E372" t="str">
            <v>L5801</v>
          </cell>
        </row>
        <row r="373">
          <cell r="E373" t="str">
            <v>L5811</v>
          </cell>
        </row>
        <row r="374">
          <cell r="E374" t="str">
            <v>L5812</v>
          </cell>
        </row>
        <row r="375">
          <cell r="E375" t="str">
            <v>L5982</v>
          </cell>
        </row>
        <row r="376">
          <cell r="E376" t="str">
            <v>L5813</v>
          </cell>
        </row>
        <row r="377">
          <cell r="E377" t="str">
            <v>L3731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11001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san Ho" refreshedDate="44508.660223611114" createdVersion="7" refreshedVersion="7" minRefreshableVersion="3" recordCount="513">
  <cacheSource type="worksheet">
    <worksheetSource ref="A1:G1048576" sheet="討論項目"/>
  </cacheSource>
  <cacheFields count="7">
    <cacheField name="交易" numFmtId="0">
      <sharedItems containsBlank="1" count="187">
        <m/>
        <s v="L6082"/>
        <s v="L6752"/>
        <s v="L5402"/>
        <s v="L5021"/>
        <s v="L5401"/>
        <s v="L5405"/>
        <s v="L5023"/>
        <s v="L5406"/>
        <s v="L5022"/>
        <s v="L5407"/>
        <s v="L6751"/>
        <s v="L6787"/>
        <s v="L6501"/>
        <s v="L6994"/>
        <s v="L6754"/>
        <s v="L6757"/>
        <s v="L5500"/>
        <s v="L3100"/>
        <s v="L5951"/>
        <s v="L5952"/>
        <s v="LD006"/>
        <s v="LD007"/>
        <s v="L1001"/>
        <s v="L1101"/>
        <s v="L1103"/>
        <s v="L1105"/>
        <s v="L2017"/>
        <s v="L190A"/>
        <s v="L1908"/>
        <s v="L1108"/>
        <s v="L1102"/>
        <s v="L1104"/>
        <s v="L1106"/>
        <s v="L9726"/>
        <s v="L6301"/>
        <s v="L6302"/>
        <s v="L2101"/>
        <s v="L2010"/>
        <s v="L2111"/>
        <s v="L2153"/>
        <s v="L2112"/>
        <s v="L2015"/>
        <s v="L2154"/>
        <s v="L2016"/>
        <s v="LC011"/>
        <s v="L6700"/>
        <s v="L2921"/>
        <s v="L2801"/>
        <s v="L2020"/>
        <s v="L2250"/>
        <s v="L2902"/>
        <s v="L2221"/>
        <s v="L2038"/>
        <s v="L2411"/>
        <s v="L2415"/>
        <s v="L2911"/>
        <s v="L2041"/>
        <s v="L2042"/>
        <s v="L2412"/>
        <s v="L2049"/>
        <s v="L2919"/>
        <s v="L2922"/>
        <s v="L2047"/>
        <s v="L2413"/>
        <s v="L2913"/>
        <s v="L2414"/>
        <s v="L2702"/>
        <s v="L2072"/>
        <s v="L9110"/>
        <s v="L3002"/>
        <s v="L3916"/>
        <s v="L4101"/>
        <s v="L8080"/>
        <s v="L3110"/>
        <s v="L6984"/>
        <s v="L3912"/>
        <s v="L3005"/>
        <s v="L3721"/>
        <s v="L2060"/>
        <s v="L2600"/>
        <s v="L4042"/>
        <s v="L4410"/>
        <s v="L4940"/>
        <s v="L4941"/>
        <s v="L4043"/>
        <s v="L4412"/>
        <s v="L3220"/>
        <s v="L6101"/>
        <s v="L3007"/>
        <s v="L3008"/>
        <s v="L3009"/>
        <s v="L3943"/>
        <s v="L3230"/>
        <s v="L2061"/>
        <s v="L2670"/>
        <s v="L2062"/>
        <s v="L6908"/>
        <s v="L4600"/>
        <s v="L4611"/>
        <s v="L4601"/>
        <s v="L4603"/>
        <s v="L4450"/>
        <s v="L4451"/>
        <s v="L4452"/>
        <s v="L4453"/>
        <s v="L4943"/>
        <s v="L698A"/>
        <s v="L5701"/>
        <s v="L5075"/>
        <s v="L5071"/>
        <s v="L5970"/>
        <s v="L597A"/>
        <s v="L5709"/>
        <s v="L5710"/>
        <s v="L5971"/>
        <s v="L6755"/>
        <s v="L6085"/>
        <s v="L6086"/>
        <s v="L6064"/>
        <s v="L6604"/>
        <s v="L6030"/>
        <s v="L6074"/>
        <s v="L6704"/>
        <s v="L6075"/>
        <s v="L6705"/>
        <s v="L6401"/>
        <s v="L6703"/>
        <s v="L6052"/>
        <s v="L6502"/>
        <s v="L4510"/>
        <s v="L4200"/>
        <s v="L4511"/>
        <s v="L4520"/>
        <s v="L6905"/>
        <s v="L6001"/>
        <s v="L2078"/>
        <s v="L3130"/>
        <s v="L4002"/>
        <s v="L4210"/>
        <s v="L4201"/>
        <s v="L4920"/>
        <s v="L4702"/>
        <s v="L4703"/>
        <s v="L8204"/>
        <s v="L3926"/>
        <s v="L8032"/>
        <s v="L8038"/>
        <s v="L8039"/>
        <s v="L8062"/>
        <s v="L4454"/>
        <s v="L4930"/>
        <s v="L4925"/>
        <s v="L3731"/>
        <s v="L9133"/>
        <s v="L6102"/>
        <s v="L4965"/>
        <s v="L4604"/>
        <s v="L4606"/>
        <s v="L6985"/>
        <s v="L6031"/>
        <s v="L6032"/>
        <s v="L4320"/>
        <s v="L4031"/>
        <s v="L4931"/>
        <s v="L4321"/>
        <s v="L4030"/>
        <s v="L2980"/>
        <s v="L3911"/>
        <s v="L3913"/>
        <s v="L2631"/>
        <s v="L2023"/>
        <s v="L2703"/>
        <s v="L2039"/>
        <s v="L2480"/>
        <s v="L5060"/>
        <s v="L5961"/>
        <s v="L5962"/>
        <s v="L5963"/>
        <s v="L5964"/>
        <s v="L5965"/>
        <s v="L5601"/>
        <s v="L5602"/>
        <s v="L5603"/>
        <s v="L5604"/>
        <s v="L5605"/>
        <s v="L5061"/>
      </sharedItems>
    </cacheField>
    <cacheField name="交易說明" numFmtId="0">
      <sharedItems containsBlank="1"/>
    </cacheField>
    <cacheField name="序_x000a_號" numFmtId="0">
      <sharedItems containsString="0" containsBlank="1" containsNumber="1" containsInteger="1" minValue="1" maxValue="20"/>
    </cacheField>
    <cacheField name="調整說明" numFmtId="0">
      <sharedItems containsBlank="1" longText="1"/>
    </cacheField>
    <cacheField name="會議日期" numFmtId="0">
      <sharedItems containsNonDate="0" containsDate="1" containsString="0" containsBlank="1" minDate="2021-07-19T00:00:00" maxDate="2021-10-28T00:00:00" count="40">
        <m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8T00:00:00"/>
        <d v="2021-09-09T00:00:00"/>
        <d v="2021-09-13T00:00:00"/>
        <d v="2021-09-14T00:00:00"/>
        <d v="2021-09-16T00:00:00"/>
        <d v="2021-09-17T00:00:00"/>
        <d v="2021-09-23T00:00:00"/>
        <d v="2021-09-24T00:00:00"/>
        <d v="2021-09-27T00:00:00"/>
        <d v="2021-09-28T00:00:00"/>
        <d v="2021-09-29T00:00:00"/>
        <d v="2021-10-01T00:00:00"/>
        <d v="2021-10-06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7T00:00:00"/>
      </sharedItems>
    </cacheField>
    <cacheField name="預定完成日" numFmtId="0">
      <sharedItems containsDate="1" containsBlank="1" containsMixedTypes="1" minDate="2021-07-22T00:00:00" maxDate="2021-11-13T00:00:00"/>
    </cacheField>
    <cacheField name="完成日期" numFmtId="0">
      <sharedItems containsDate="1" containsBlank="1" containsMixedTypes="1" minDate="2021-07-21T00:00:00" maxDate="2021-11-0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san Ho" refreshedDate="44508.660223842591" createdVersion="7" refreshedVersion="7" minRefreshableVersion="3" recordCount="82">
  <cacheSource type="worksheet">
    <worksheetSource ref="A1:G1048576" sheet="待辦事項"/>
  </cacheSource>
  <cacheFields count="7">
    <cacheField name="會議日期" numFmtId="0">
      <sharedItems containsNonDate="0" containsDate="1" containsString="0" containsBlank="1" minDate="2021-07-19T00:00:00" maxDate="2021-11-04T00:00:00" count="29">
        <d v="2021-07-22T00:00:00"/>
        <d v="2021-07-20T00:00:00"/>
        <d v="2021-07-21T00:00:00"/>
        <d v="2021-07-23T00:00:00"/>
        <d v="2021-07-26T00:00:00"/>
        <d v="2021-07-28T00:00:00"/>
        <d v="2021-07-27T00:00:00"/>
        <d v="2021-07-19T00:00:00"/>
        <d v="2021-08-23T00:00:00"/>
        <d v="2021-08-24T00:00:00"/>
        <d v="2021-08-25T00:00:00"/>
        <d v="2021-08-30T00:00:00"/>
        <d v="2021-08-31T00:00:00"/>
        <d v="2021-09-13T00:00:00"/>
        <d v="2021-09-16T00:00:00"/>
        <d v="2021-09-23T00:00:00"/>
        <d v="2021-09-24T00:00:00"/>
        <d v="2021-09-28T00:00:00"/>
        <d v="2021-09-29T00:00:00"/>
        <d v="2021-10-12T00:00:00"/>
        <d v="2021-10-15T00:00:00"/>
        <d v="2021-10-18T00:00:00"/>
        <d v="2021-10-19T00:00:00"/>
        <d v="2021-10-21T00:00:00"/>
        <d v="2021-10-22T00:00:00"/>
        <d v="2021-10-25T00:00:00"/>
        <d v="2021-10-27T00:00:00"/>
        <d v="2021-11-03T00:00:00"/>
        <m/>
      </sharedItems>
    </cacheField>
    <cacheField name="seq" numFmtId="0">
      <sharedItems containsString="0" containsBlank="1" containsNumber="1" containsInteger="1" minValue="1" maxValue="9"/>
    </cacheField>
    <cacheField name="待辦事項" numFmtId="0">
      <sharedItems containsBlank="1"/>
    </cacheField>
    <cacheField name="負責人" numFmtId="0">
      <sharedItems containsBlank="1"/>
    </cacheField>
    <cacheField name="預計完工日" numFmtId="14">
      <sharedItems containsDate="1" containsBlank="1" containsMixedTypes="1" minDate="2021-07-21T00:00:00" maxDate="2022-03-01T00:00:00" count="31">
        <d v="2021-07-26T00:00:00"/>
        <d v="2021-07-30T00:00:00"/>
        <d v="2021-08-06T00:00:00"/>
        <d v="2021-08-11T00:00:00"/>
        <d v="2021-08-13T00:00:00"/>
        <d v="2021-08-20T00:00:00"/>
        <d v="2021-08-30T00:00:00"/>
        <d v="2021-08-31T00:00:00"/>
        <s v="於業績討論時提出"/>
        <d v="2021-09-15T00:00:00"/>
        <d v="2021-09-03T00:00:00"/>
        <d v="2021-08-27T00:00:00"/>
        <d v="2021-09-10T00:00:00"/>
        <d v="2021-09-30T00:00:00"/>
        <d v="2021-09-27T00:00:00"/>
        <d v="2021-10-05T00:00:00"/>
        <d v="2021-09-28T00:00:00"/>
        <d v="2021-10-08T00:00:00"/>
        <d v="2021-10-06T00:00:00"/>
        <d v="2021-10-18T00:00:00"/>
        <d v="2021-10-29T00:00:00"/>
        <d v="2021-10-22T00:00:00"/>
        <d v="2021-10-27T00:00:00"/>
        <d v="2021-10-26T00:00:00"/>
        <d v="2021-10-25T00:00:00"/>
        <d v="2022-02-28T00:00:00"/>
        <d v="2021-11-30T00:00:00"/>
        <s v="請盡速與負責人確認"/>
        <d v="2021-11-05T00:00:00"/>
        <m/>
        <d v="2021-07-21T00:00:00" u="1"/>
      </sharedItems>
    </cacheField>
    <cacheField name="執行狀況" numFmtId="0">
      <sharedItems containsBlank="1" longText="1"/>
    </cacheField>
    <cacheField name="實際完工日" numFmtId="14">
      <sharedItems containsNonDate="0" containsDate="1" containsString="0" containsBlank="1" minDate="2021-07-23T00:00:00" maxDate="2021-10-2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usan Ho" refreshedDate="44508.660224074076" createdVersion="7" refreshedVersion="7" minRefreshableVersion="3" recordCount="511">
  <cacheSource type="worksheet">
    <worksheetSource ref="A1:V1048576" sheet="URS確認"/>
  </cacheSource>
  <cacheFields count="22">
    <cacheField name="Eric" numFmtId="0">
      <sharedItems containsString="0" containsBlank="1" containsNumber="1" containsInteger="1" minValue="1" maxValue="376"/>
    </cacheField>
    <cacheField name="業務流程" numFmtId="0">
      <sharedItems containsBlank="1"/>
    </cacheField>
    <cacheField name="業務大類" numFmtId="0">
      <sharedItems containsBlank="1" count="9">
        <s v="1.顧客管理作業"/>
        <s v="2.業務作業"/>
        <s v="3.帳務作業"/>
        <s v="9.報表作業 "/>
        <s v="6.共同作業"/>
        <s v="4.批次作業"/>
        <s v="5.管理性作業 "/>
        <s v="8.遵循法令作業"/>
        <m/>
      </sharedItems>
    </cacheField>
    <cacheField name="流程" numFmtId="0">
      <sharedItems containsBlank="1"/>
    </cacheField>
    <cacheField name="功能代號" numFmtId="0">
      <sharedItems containsBlank="1"/>
    </cacheField>
    <cacheField name="功能名稱/說明" numFmtId="0">
      <sharedItems containsBlank="1"/>
    </cacheField>
    <cacheField name="刪除整併說明" numFmtId="0">
      <sharedItems containsBlank="1"/>
    </cacheField>
    <cacheField name="SA" numFmtId="0">
      <sharedItems containsBlank="1"/>
    </cacheField>
    <cacheField name="展示協助" numFmtId="0">
      <sharedItems containsBlank="1"/>
    </cacheField>
    <cacheField name="URS版本" numFmtId="0">
      <sharedItems containsBlank="1"/>
    </cacheField>
    <cacheField name="預計展示" numFmtId="0">
      <sharedItems containsNonDate="0" containsDate="1" containsString="0" containsBlank="1" minDate="2021-07-22T00:00:00" maxDate="2021-11-27T00:00:00" count="55">
        <d v="2021-07-22T00:00:00"/>
        <d v="2021-07-26T00:00:00"/>
        <d v="2021-09-22T00:00:00"/>
        <d v="2021-07-27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8T00:00:00"/>
        <d v="2021-09-09T00:00:00"/>
        <d v="2021-09-13T00:00:00"/>
        <d v="2021-10-12T00:00:00"/>
        <d v="2021-09-14T00:00:00"/>
        <d v="2021-09-16T00:00:00"/>
        <d v="2021-09-17T00:00:00"/>
        <d v="2021-09-23T00:00:00"/>
        <d v="2021-09-28T00:00:00"/>
        <d v="2021-09-24T00:00:00"/>
        <d v="2021-09-27T00:00:00"/>
        <d v="2021-11-15T00:00:00"/>
        <d v="2021-11-16T00:00:00"/>
        <d v="2021-09-29T00:00:00"/>
        <d v="2021-09-30T00:00:00"/>
        <d v="2021-10-04T00:00:00"/>
        <d v="2021-10-01T00:00:00"/>
        <d v="2021-10-22T00:00:00"/>
        <d v="2021-10-05T00:00:00"/>
        <d v="2021-10-06T00:00:00"/>
        <d v="2021-10-13T00:00:00"/>
        <d v="2021-10-18T00:00:00"/>
        <d v="2021-10-19T00:00:00"/>
        <d v="2021-10-21T00:00:00"/>
        <d v="2021-10-20T00:00:00"/>
        <d v="2021-10-25T00:00:00"/>
        <d v="2021-10-27T00:00:00"/>
        <d v="2021-10-28T00:00:00"/>
        <d v="2021-11-02T00:00:00"/>
        <d v="2021-11-22T00:00:00"/>
        <d v="2021-11-26T00:00:00"/>
        <d v="2021-11-03T00:00:00"/>
        <d v="2021-10-29T00:00:00"/>
        <d v="2021-11-04T00:00:00"/>
        <d v="2021-11-05T00:00:00"/>
        <d v="2021-11-17T00:00:00"/>
        <d v="2021-11-18T00:00:00"/>
        <d v="2021-11-19T00:00:00"/>
        <d v="2021-11-23T00:00:00"/>
        <d v="2021-11-24T00:00:00"/>
        <m/>
      </sharedItems>
      <fieldGroup base="10">
        <rangePr autoStart="0" autoEnd="0" groupBy="days" startDate="2021-07-20T00:00:00" endDate="2021-09-04T00:00:00"/>
        <groupItems count="368">
          <s v="&lt;2021/7/20 或 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1/9/4"/>
        </groupItems>
      </fieldGroup>
    </cacheField>
    <cacheField name="實際展示" numFmtId="0">
      <sharedItems containsNonDate="0" containsDate="1" containsString="0" containsBlank="1" minDate="2021-07-22T00:00:00" maxDate="2021-11-04T00:00:00"/>
    </cacheField>
    <cacheField name="URS調整" numFmtId="0">
      <sharedItems containsDate="1" containsBlank="1" containsMixedTypes="1" minDate="2021-07-22T00:00:00" maxDate="2021-11-05T00:00:00"/>
    </cacheField>
    <cacheField name="IT" numFmtId="0">
      <sharedItems containsBlank="1"/>
    </cacheField>
    <cacheField name="User" numFmtId="0">
      <sharedItems containsBlank="1"/>
    </cacheField>
    <cacheField name="User2" numFmtId="0">
      <sharedItems containsBlank="1"/>
    </cacheField>
    <cacheField name="段式" numFmtId="0">
      <sharedItems containsBlank="1" containsMixedTypes="1" containsNumber="1" containsInteger="1" minValue="1" maxValue="1"/>
    </cacheField>
    <cacheField name="經辦等級" numFmtId="0">
      <sharedItems containsBlank="1"/>
    </cacheField>
    <cacheField name="授權" numFmtId="0">
      <sharedItems containsNonDate="0" containsString="0" containsBlank="1"/>
    </cacheField>
    <cacheField name="訂正" numFmtId="0">
      <sharedItems containsNonDate="0" containsString="0" containsBlank="1"/>
    </cacheField>
    <cacheField name="修正" numFmtId="0">
      <sharedItems containsNonDate="0" containsString="0" containsBlank="1"/>
    </cacheField>
    <cacheField name="帳務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usan Ho" refreshedDate="44508.660604861114" createdVersion="7" refreshedVersion="7" minRefreshableVersion="3" recordCount="511">
  <cacheSource type="worksheet">
    <worksheetSource ref="A1:AN1048576" sheet="URS確認"/>
  </cacheSource>
  <cacheFields count="40">
    <cacheField name="Eric" numFmtId="0">
      <sharedItems containsString="0" containsBlank="1" containsNumber="1" containsInteger="1" minValue="1" maxValue="376"/>
    </cacheField>
    <cacheField name="業務流程" numFmtId="0">
      <sharedItems containsBlank="1"/>
    </cacheField>
    <cacheField name="業務大類" numFmtId="0">
      <sharedItems containsBlank="1" count="9">
        <s v="1.顧客管理作業"/>
        <s v="2.業務作業"/>
        <s v="3.帳務作業"/>
        <s v="9.報表作業 "/>
        <s v="6.共同作業"/>
        <s v="4.批次作業"/>
        <s v="5.管理性作業 "/>
        <s v="8.遵循法令作業"/>
        <m/>
      </sharedItems>
    </cacheField>
    <cacheField name="流程" numFmtId="0">
      <sharedItems containsBlank="1"/>
    </cacheField>
    <cacheField name="功能代號" numFmtId="0">
      <sharedItems containsBlank="1"/>
    </cacheField>
    <cacheField name="功能名稱/說明" numFmtId="0">
      <sharedItems containsBlank="1"/>
    </cacheField>
    <cacheField name="刪除整併說明" numFmtId="0">
      <sharedItems containsBlank="1"/>
    </cacheField>
    <cacheField name="SA" numFmtId="0">
      <sharedItems containsBlank="1"/>
    </cacheField>
    <cacheField name="展示協助" numFmtId="0">
      <sharedItems containsBlank="1"/>
    </cacheField>
    <cacheField name="URS版本" numFmtId="0">
      <sharedItems containsBlank="1"/>
    </cacheField>
    <cacheField name="預計展示" numFmtId="0">
      <sharedItems containsNonDate="0" containsDate="1" containsString="0" containsBlank="1" minDate="2021-07-22T00:00:00" maxDate="2021-11-27T00:00:00" count="55">
        <d v="2021-07-22T00:00:00"/>
        <d v="2021-07-26T00:00:00"/>
        <d v="2021-09-22T00:00:00"/>
        <d v="2021-07-27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8T00:00:00"/>
        <d v="2021-09-09T00:00:00"/>
        <d v="2021-09-13T00:00:00"/>
        <d v="2021-10-12T00:00:00"/>
        <d v="2021-09-14T00:00:00"/>
        <d v="2021-09-16T00:00:00"/>
        <d v="2021-09-17T00:00:00"/>
        <d v="2021-09-23T00:00:00"/>
        <d v="2021-09-28T00:00:00"/>
        <d v="2021-09-24T00:00:00"/>
        <d v="2021-09-27T00:00:00"/>
        <d v="2021-11-15T00:00:00"/>
        <d v="2021-11-16T00:00:00"/>
        <d v="2021-09-29T00:00:00"/>
        <d v="2021-09-30T00:00:00"/>
        <d v="2021-10-04T00:00:00"/>
        <d v="2021-10-01T00:00:00"/>
        <d v="2021-10-22T00:00:00"/>
        <d v="2021-10-05T00:00:00"/>
        <d v="2021-10-06T00:00:00"/>
        <d v="2021-10-13T00:00:00"/>
        <d v="2021-10-18T00:00:00"/>
        <d v="2021-10-19T00:00:00"/>
        <d v="2021-10-21T00:00:00"/>
        <d v="2021-10-20T00:00:00"/>
        <d v="2021-10-25T00:00:00"/>
        <d v="2021-10-27T00:00:00"/>
        <d v="2021-10-28T00:00:00"/>
        <d v="2021-11-02T00:00:00"/>
        <d v="2021-11-22T00:00:00"/>
        <d v="2021-11-26T00:00:00"/>
        <d v="2021-11-03T00:00:00"/>
        <d v="2021-10-29T00:00:00"/>
        <d v="2021-11-04T00:00:00"/>
        <d v="2021-11-05T00:00:00"/>
        <d v="2021-11-17T00:00:00"/>
        <d v="2021-11-18T00:00:00"/>
        <d v="2021-11-19T00:00:00"/>
        <d v="2021-11-23T00:00:00"/>
        <d v="2021-11-24T00:00:00"/>
        <m/>
      </sharedItems>
      <fieldGroup base="10">
        <rangePr autoStart="0" autoEnd="0" groupBy="days" startDate="2021-07-18T00:00:00" endDate="2022-01-01T00:00:00" groupInterval="14"/>
        <groupItems count="14">
          <s v="&lt;2021/7/18 或 (空白)"/>
          <s v="2021/7/18 - 2021/7/31"/>
          <s v="2021/8/1 - 2021/8/14"/>
          <s v="2021/8/15 - 2021/8/28"/>
          <s v="2021/8/29 - 2021/9/11"/>
          <s v="2021/9/12 - 2021/9/25"/>
          <s v="2021/9/26 - 2021/10/9"/>
          <s v="2021/10/10 - 2021/10/23"/>
          <s v="2021/10/24 - 2021/11/6"/>
          <s v="2021/11/7 - 2021/11/20"/>
          <s v="2021/11/21 - 2021/12/4"/>
          <s v="2021/12/5 - 2021/12/18"/>
          <s v="2021/12/19 - 2022/1/1"/>
          <s v="&gt;2022/1/1"/>
        </groupItems>
      </fieldGroup>
    </cacheField>
    <cacheField name="實際展示" numFmtId="0">
      <sharedItems containsNonDate="0" containsDate="1" containsString="0" containsBlank="1" minDate="2021-07-22T00:00:00" maxDate="2021-11-04T00:00:00"/>
    </cacheField>
    <cacheField name="URS調整" numFmtId="0">
      <sharedItems containsDate="1" containsBlank="1" containsMixedTypes="1" minDate="2021-07-22T00:00:00" maxDate="2021-11-05T00:00:00"/>
    </cacheField>
    <cacheField name="IT" numFmtId="0">
      <sharedItems containsBlank="1"/>
    </cacheField>
    <cacheField name="User" numFmtId="0">
      <sharedItems containsBlank="1"/>
    </cacheField>
    <cacheField name="User2" numFmtId="0">
      <sharedItems containsBlank="1"/>
    </cacheField>
    <cacheField name="段式" numFmtId="0">
      <sharedItems containsBlank="1" containsMixedTypes="1" containsNumber="1" containsInteger="1" minValue="1" maxValue="1"/>
    </cacheField>
    <cacheField name="經辦等級" numFmtId="0">
      <sharedItems containsBlank="1"/>
    </cacheField>
    <cacheField name="授權" numFmtId="0">
      <sharedItems containsNonDate="0" containsString="0" containsBlank="1"/>
    </cacheField>
    <cacheField name="訂正" numFmtId="0">
      <sharedItems containsNonDate="0" containsString="0" containsBlank="1"/>
    </cacheField>
    <cacheField name="修正" numFmtId="0">
      <sharedItems containsNonDate="0" containsString="0" containsBlank="1"/>
    </cacheField>
    <cacheField name="帳務" numFmtId="0">
      <sharedItems containsNonDate="0" containsString="0" containsBlank="1"/>
    </cacheField>
    <cacheField name="額度" numFmtId="0">
      <sharedItems containsNonDate="0" containsString="0" containsBlank="1"/>
    </cacheField>
    <cacheField name="執行單位" numFmtId="0">
      <sharedItems containsBlank="1"/>
    </cacheField>
    <cacheField name="完成URS程式_x000a_(審閱+2W)" numFmtId="0">
      <sharedItems containsDate="1" containsBlank="1" containsMixedTypes="1" minDate="2021-08-05T00:00:00" maxDate="2021-11-18T00:00:00"/>
    </cacheField>
    <cacheField name="URS交二審" numFmtId="0">
      <sharedItems containsNonDate="0" containsDate="1" containsString="0" containsBlank="1" minDate="2021-09-24T00:00:00" maxDate="2021-10-20T00:00:00"/>
    </cacheField>
    <cacheField name="二審預排" numFmtId="0">
      <sharedItems containsDate="1" containsBlank="1" containsMixedTypes="1" minDate="2021-09-22T00:00:00" maxDate="2021-11-17T00:00:00"/>
    </cacheField>
    <cacheField name="二審實際" numFmtId="0">
      <sharedItems containsDate="1" containsBlank="1" containsMixedTypes="1" minDate="2021-09-22T00:00:00" maxDate="2021-10-29T00:00:00"/>
    </cacheField>
    <cacheField name="正式_x000a_交付審查" numFmtId="0">
      <sharedItems containsNonDate="0" containsDate="1" containsString="0" containsBlank="1" minDate="2021-10-01T00:00:00" maxDate="2021-11-10T00:00:00"/>
    </cacheField>
    <cacheField name="IT審核人" numFmtId="0">
      <sharedItems containsBlank="1"/>
    </cacheField>
    <cacheField name="收到IT_x000a_審查意見" numFmtId="0">
      <sharedItems containsDate="1" containsBlank="1" containsMixedTypes="1" minDate="2021-10-13T09:24:00" maxDate="2021-10-14T17:13:00"/>
    </cacheField>
    <cacheField name="回覆IT_x000a_審查意見" numFmtId="0">
      <sharedItems containsNonDate="0" containsDate="1" containsString="0" containsBlank="1" minDate="2021-10-18T17:54:00" maxDate="2021-10-18T17:54:00"/>
    </cacheField>
    <cacheField name="User審閱人" numFmtId="0">
      <sharedItems containsBlank="1"/>
    </cacheField>
    <cacheField name="收到User_x000a_審查意見" numFmtId="0">
      <sharedItems containsDate="1" containsString="0" containsBlank="1" containsMixedTypes="1" minDate="2021-10-12T00:00:00" maxDate="1900-01-05T09:43:04"/>
    </cacheField>
    <cacheField name="回覆User審查意見" numFmtId="0">
      <sharedItems containsBlank="1"/>
    </cacheField>
    <cacheField name="送出簽核檢核日" numFmtId="0">
      <sharedItems containsNonDate="0" containsString="0" containsBlank="1"/>
    </cacheField>
    <cacheField name="覆測日" numFmtId="0">
      <sharedItems containsDate="1" containsBlank="1" containsMixedTypes="1" minDate="2021-07-19T00:00:00" maxDate="2021-10-30T00:00:00"/>
    </cacheField>
    <cacheField name="AS400入口" numFmtId="0">
      <sharedItems containsBlank="1" containsMixedTypes="1" containsNumber="1" containsInteger="1" minValue="1" maxValue="1"/>
    </cacheField>
    <cacheField name="AS400名稱" numFmtId="0">
      <sharedItems containsBlank="1"/>
    </cacheField>
    <cacheField name="暫用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">
  <r>
    <x v="0"/>
    <m/>
    <m/>
    <m/>
    <x v="0"/>
    <m/>
    <m/>
  </r>
  <r>
    <x v="0"/>
    <m/>
    <m/>
    <m/>
    <x v="0"/>
    <m/>
    <m/>
  </r>
  <r>
    <x v="1"/>
    <s v="放款業績工作月查詢"/>
    <n v="1"/>
    <s v="調整輸出結果,由原先每年度顯示13筆月份資料,改為只顯示年一筆年度資料"/>
    <x v="1"/>
    <d v="2021-07-30T00:00:00"/>
    <d v="2021-07-27T00:00:00"/>
  </r>
  <r>
    <x v="1"/>
    <s v="放款業績工作月查詢"/>
    <n v="2"/>
    <s v="配合上項調整,增加[查詢]按鈕,連結[L6752]查詢工作月資料"/>
    <x v="1"/>
    <d v="2021-07-30T00:00:00"/>
    <d v="2021-07-27T00:00:00"/>
  </r>
  <r>
    <x v="1"/>
    <s v="放款業績工作月查詢"/>
    <n v="3"/>
    <s v="增加工作月年度&lt;=日曆日年度時,資枓不可刪除管控"/>
    <x v="1"/>
    <d v="2021-07-30T00:00:00"/>
    <d v="2021-07-27T00:00:00"/>
  </r>
  <r>
    <x v="2"/>
    <s v="放款業績工作月維護"/>
    <n v="1"/>
    <s v="增加&quot;查詢&quot;功能(配合L6082,[查詢]按鈕連結)"/>
    <x v="1"/>
    <d v="2021-07-30T00:00:00"/>
    <d v="2021-07-27T00:00:00"/>
  </r>
  <r>
    <x v="3"/>
    <s v="年度業績目標更新                    "/>
    <n v="1"/>
    <s v="增加上傳資料,區部、部室代號檢查"/>
    <x v="1"/>
    <d v="2021-07-30T00:00:00"/>
    <d v="2021-07-30T00:00:00"/>
  </r>
  <r>
    <x v="3"/>
    <s v="年度業績目標更新                    "/>
    <n v="2"/>
    <s v="提供下載&quot;上傳資料最新範本&quot;機制 (另提共同作法)"/>
    <x v="1"/>
    <s v="上線後2個月內"/>
    <m/>
  </r>
  <r>
    <x v="4"/>
    <s v="房貸專員明細資料查詢                "/>
    <n v="1"/>
    <s v="新增&quot;員工代碼&quot;查詢條件"/>
    <x v="1"/>
    <d v="2021-07-30T00:00:00"/>
    <d v="2021-07-28T00:00:00"/>
  </r>
  <r>
    <x v="5"/>
    <s v="房貸專員資料維護                    "/>
    <n v="1"/>
    <s v="調整排版:名稱相關欄位向右移動 "/>
    <x v="1"/>
    <d v="2021-07-30T00:00:00"/>
    <d v="2021-07-30T00:00:00"/>
  </r>
  <r>
    <x v="5"/>
    <s v="房貸專員資料維護                    "/>
    <n v="2"/>
    <s v="新增&quot;區域中心&quot;維護機制:於[共用代碼檔(CdCode)]新增[代碼檔代碼]:AreaCenterCode,利用[L6041]及[L6401]交易維護"/>
    <x v="1"/>
    <d v="2021-07-30T00:00:00"/>
    <d v="2021-07-28T00:00:00"/>
  </r>
  <r>
    <x v="5"/>
    <s v="房貸專員資料維護                    "/>
    <n v="3"/>
    <s v="新增&quot;員工代碼&quot;檢查,必須存在[員工檔(CdEmp)]"/>
    <x v="1"/>
    <d v="2021-07-30T00:00:00"/>
    <d v="2021-07-30T00:00:00"/>
  </r>
  <r>
    <x v="5"/>
    <s v="房貸專員資料維護                    "/>
    <n v="4"/>
    <s v="複製功能調整:預設值為複製對象,欄位控制比照新增"/>
    <x v="1"/>
    <d v="2021-07-30T00:00:00"/>
    <d v="2021-07-30T00:00:00"/>
  </r>
  <r>
    <x v="6"/>
    <s v="更改目標金額、累計目標金額          "/>
    <n v="1"/>
    <s v="提供整批更新機制(來源檔為excel),另提供下載最新範本機制"/>
    <x v="1"/>
    <d v="2021-09-30T00:00:00"/>
    <m/>
  </r>
  <r>
    <x v="6"/>
    <s v="更改目標金額、累計目標金額          "/>
    <n v="2"/>
    <s v="[員工代號]預設為[分公司資料檔CdBcm]單位主管,當經辦收到人員派令,但[在職檔]仍未更新前,經辦可人工指定[員工代號],系統以指定[員工代號]優先使用於相關查詢及報表;當[在職檔]更新後,系統主動檢查[在職檔].[單位主管]和指定[員工代號]一致時,自動清空指定[員工代號],改回以[在職檔]單位主管為主."/>
    <x v="1"/>
    <d v="2021-09-30T00:00:00"/>
    <m/>
  </r>
  <r>
    <x v="6"/>
    <s v="更改目標金額、累計目標金額          "/>
    <n v="3"/>
    <s v="增加輸入畫面說明:三階架構下各階目標設定[單位代號]、[區部代號]、[部室代號]輸入說明"/>
    <x v="1"/>
    <d v="2021-08-31T00:00:00"/>
    <d v="2021-09-08T00:00:00"/>
  </r>
  <r>
    <x v="6"/>
    <s v="更改目標金額、累計目標金額          "/>
    <n v="4"/>
    <s v="增加[處長主任別]輸入說明:D.部室,B.區部,M.單位"/>
    <x v="1"/>
    <d v="2021-07-30T00:00:00"/>
    <d v="2021-07-30T00:00:00"/>
  </r>
  <r>
    <x v="7"/>
    <s v="晤談人員明細資料查詢                "/>
    <n v="1"/>
    <s v="增加&quot;案件編號&quot;查詢條件"/>
    <x v="2"/>
    <d v="2021-07-30T00:00:00"/>
    <d v="2021-07-30T00:00:00"/>
  </r>
  <r>
    <x v="8"/>
    <s v="晤談人員資料維護                    "/>
    <n v="1"/>
    <s v=" [晤談人員1]、[晤談人員2]改為非必要輸入欄位,可為空白"/>
    <x v="2"/>
    <d v="2021-07-30T00:00:00"/>
    <d v="2021-07-30T00:00:00"/>
  </r>
  <r>
    <x v="9"/>
    <s v="協辦人員等級明細資料查詢            "/>
    <n v="1"/>
    <s v="增加輸出欄位&quot;目前狀態&quot;:含以下狀態_x000a_已生效：[生效日]&lt;=日曆日且符合下列三項條件:_x000a_(1).[停效日期]=0_x000a_(2).[停效日期]&gt;日曆日_x000a_(3).同一協辦人員,未有其他[生效日]更接近日曆日已生效的資料_x000a_已停效：[停效日期]&lt;=日曆日_x000a_待生效：[生效日]&gt;日曆日"/>
    <x v="2"/>
    <d v="2021-08-31T00:00:00"/>
    <d v="2021-09-22T00:00:00"/>
  </r>
  <r>
    <x v="9"/>
    <s v="協辦人員等級明細資料查詢            "/>
    <n v="2"/>
    <s v="增加查詢條件[狀態]及[生效日期]，新增二項條件只能擇一輸入:_x000a_(1).狀態:限輸入選單(1.已生效,2已停效,3.待生效,9.全部)_x000a_[註]判斷方式參考1說明_x000a_(2).生效日期:可輸入起訖期間,查詢指定期間生效的資料"/>
    <x v="2"/>
    <d v="2021-08-31T00:00:00"/>
    <d v="2021-09-22T00:00:00"/>
  </r>
  <r>
    <x v="9"/>
    <s v="協辦人員等級明細資料查詢            "/>
    <n v="3"/>
    <s v="增加[歷程]查詢機制"/>
    <x v="2"/>
    <d v="2021-08-31T00:00:00"/>
    <d v="2021-09-29T00:00:00"/>
  </r>
  <r>
    <x v="10"/>
    <s v="房貸協辦人員等級維護                "/>
    <n v="1"/>
    <s v="增加資料異動[歷程]記錄，配合[L5022]查詢[歷程]使用"/>
    <x v="2"/>
    <d v="2021-08-31T00:00:00"/>
    <d v="2021-09-29T00:00:00"/>
  </r>
  <r>
    <x v="11"/>
    <s v="介紹人加碼獎勵津貼標準設定"/>
    <n v="1"/>
    <s v="增加輸入排除條件,如下_x000a_(1).排除部門別(可輸入多筆)_x000a_(2).是否&quot;排除15日薪非業績人員&quot;選項_x000a_註:排除條件改於L6503業績計算特殊參數設定"/>
    <x v="2"/>
    <d v="2021-08-11T00:00:00"/>
    <d v="2021-08-11T00:00:00"/>
  </r>
  <r>
    <x v="11"/>
    <s v="介紹人加碼獎勵津貼標準設定"/>
    <n v="2"/>
    <s v="由原&quot;生效工作月&quot;設計,改成&quot;工作月期間&quot;,判斷設定有效期間_x000a_註:經賴桑確認已為工作月期間,故無更改"/>
    <x v="2"/>
    <d v="2021-08-31T00:00:00"/>
    <d v="2021-08-27T00:00:00"/>
  </r>
  <r>
    <x v="11"/>
    <s v="介紹人加碼獎勵津貼標準設定"/>
    <n v="3"/>
    <s v="已生效資料,不可異動"/>
    <x v="2"/>
    <d v="2021-08-31T00:00:00"/>
    <d v="2021-08-27T00:00:00"/>
  </r>
  <r>
    <x v="12"/>
    <s v="協辦獎勵津貼標準設定"/>
    <n v="1"/>
    <s v="已生效資料,不可異動"/>
    <x v="2"/>
    <d v="2021-08-31T00:00:00"/>
    <d v="2021-09-15T00:00:00"/>
  </r>
  <r>
    <x v="12"/>
    <s v="協辦獎勵津貼標準設定"/>
    <n v="2"/>
    <s v="增加輸入[專業獎勵金]欄位,供經辦新增協辦”專業獎勵金&quot;預設值使用"/>
    <x v="2"/>
    <d v="2021-08-31T00:00:00"/>
    <d v="2021-09-15T00:00:00"/>
  </r>
  <r>
    <x v="12"/>
    <s v="協辦獎勵津貼標準設定"/>
    <n v="3"/>
    <s v="[計件代碼]輸入畫面調整"/>
    <x v="2"/>
    <d v="2021-08-31T00:00:00"/>
    <d v="2021-09-15T00:00:00"/>
  </r>
  <r>
    <x v="13"/>
    <s v="系統變數及系統值設定"/>
    <n v="1"/>
    <s v="針對&quot;業績追回之起止期數&quot;於DB Layout及URS加運用說明"/>
    <x v="2"/>
    <d v="2021-07-30T00:00:00"/>
    <d v="2021-07-30T00:00:00"/>
  </r>
  <r>
    <x v="13"/>
    <s v="系統變數及系統值設定"/>
    <n v="2"/>
    <s v="[擔保放款年限]輸入欄位,增加以下說明_x000a_(1).&quot;中期[]年~[]年&quot;改成&quot;中期[]年以上~[]年&quot;_x000a_(2).&quot;長期[]年~[]年&quot;改成&quot;長期[]年以上~[]年&quot;"/>
    <x v="2"/>
    <d v="2021-07-30T00:00:00"/>
    <d v="2021-07-27T00:00:00"/>
  </r>
  <r>
    <x v="13"/>
    <s v="系統變數及系統值設定"/>
    <n v="3"/>
    <s v="增加[業績追回通知員工代碼清單]輸入欄位,系統並於業績追回案例發生時,依據設定員工代碼，由[員工檔(CdEmp)]記錄email信箱,主動發送email通知相關經辦。"/>
    <x v="2"/>
    <d v="2021-09-30T00:00:00"/>
    <m/>
  </r>
  <r>
    <x v="14"/>
    <s v="業績件數及金額核算標準設定查詢"/>
    <n v="1"/>
    <s v="查詢輸出表格，標題二層式顯示(廠商註:因涉及匯出EXCEL功能,待技術評估後,提方案說明)"/>
    <x v="3"/>
    <d v="2021-07-31T00:00:00"/>
    <d v="2021-07-31T00:00:00"/>
  </r>
  <r>
    <x v="15"/>
    <s v="業績件數及金額核算標準設定"/>
    <n v="1"/>
    <s v="增加新增&quot;計件代碼&quot;流程說明"/>
    <x v="3"/>
    <d v="2021-08-13T00:00:00"/>
    <d v="2021-08-20T00:00:00"/>
  </r>
  <r>
    <x v="15"/>
    <s v="業績件數及金額核算標準設定"/>
    <n v="2"/>
    <s v="允許[新增]當工作月資料或[修改]已生效資料，需主管放行,系統於夜間批次需自動計算當工作月資料"/>
    <x v="3"/>
    <d v="2021-08-31T00:00:00"/>
    <d v="2021-08-27T00:00:00"/>
  </r>
  <r>
    <x v="15"/>
    <s v="業績件數及金額核算標準設定"/>
    <n v="3"/>
    <s v="依據「放款部業績件數及金額核算標準表-1090327修訂.xls」提供建檔說明範例"/>
    <x v="3"/>
    <d v="2021-08-04T00:00:00"/>
    <d v="2021-08-04T00:00:00"/>
  </r>
  <r>
    <x v="15"/>
    <s v="業績件數及金額核算標準設定"/>
    <n v="4"/>
    <s v="調整數字欄位輸入小數位數標準"/>
    <x v="3"/>
    <d v="2021-08-09T00:00:00"/>
    <d v="2021-08-09T00:00:00"/>
  </r>
  <r>
    <x v="16"/>
    <s v="業績件數及金額核算標準設定(整月)"/>
    <n v="1"/>
    <s v="允許複製[新增]當工作月資料，需主管放行,系統於夜間批次需自動計算當工作月資料"/>
    <x v="3"/>
    <d v="2021-09-30T00:00:00"/>
    <d v="2021-09-23T00:00:00"/>
  </r>
  <r>
    <x v="17"/>
    <s v="工作日業績結算"/>
    <n v="1"/>
    <s v="1.調整交易畫面說明文字"/>
    <x v="3"/>
    <d v="2021-07-23T00:00:00"/>
    <d v="2021-07-21T00:00:00"/>
  </r>
  <r>
    <x v="17"/>
    <s v="工作日業績結算"/>
    <n v="2"/>
    <s v="2.人工啟動時,如何再同步資料上傳內網系統[[待辦事項4]]葛經理協調相關IT單位確認"/>
    <x v="3"/>
    <s v="改列待辦事項"/>
    <m/>
  </r>
  <r>
    <x v="18"/>
    <s v="撥款                     "/>
    <n v="1"/>
    <s v=" [計件代碼]改成可輸入欄位"/>
    <x v="3"/>
    <d v="2021-08-04T00:00:00"/>
    <d v="2021-08-04T00:00:00"/>
  </r>
  <r>
    <x v="19"/>
    <s v="房貸介紹人業績明細查詢"/>
    <n v="1"/>
    <s v="增加[介紹人]、[戶號]查詢條件,為非必要輸入條件"/>
    <x v="3"/>
    <d v="2021-08-31T00:00:00"/>
    <m/>
  </r>
  <r>
    <x v="19"/>
    <s v="房貸介紹人業績明細查詢"/>
    <n v="2"/>
    <s v="和[L5051房貸介紹人業績處理清單]交易整併[待辦事項5]廠商另提設計"/>
    <x v="3"/>
    <d v="2021-08-31T00:00:00"/>
    <m/>
  </r>
  <r>
    <x v="20"/>
    <s v="房貸專員業績明細查詢"/>
    <n v="1"/>
    <s v="增加[房貸專員]、[戶號]查詢條件,為非必要輸入條件"/>
    <x v="3"/>
    <d v="2021-08-31T00:00:00"/>
    <m/>
  </r>
  <r>
    <x v="20"/>
    <s v="房貸專員業績明細查詢"/>
    <n v="2"/>
    <s v="與[L5052 房貸專員業績處理清單]交易整併[[待辦事項6]廠商另提設計"/>
    <x v="3"/>
    <d v="2021-08-31T00:00:00"/>
    <m/>
  </r>
  <r>
    <x v="21"/>
    <s v="三階放款明細統計"/>
    <n v="1"/>
    <s v="輸入條件改為[工作月],預設當日曆日工作月"/>
    <x v="3"/>
    <d v="2021-07-22T00:00:00"/>
    <d v="2021-07-22T00:00:00"/>
  </r>
  <r>
    <x v="22"/>
    <s v="放款專員明細統計"/>
    <n v="1"/>
    <s v="輸入條件改為[工作月],預設當日曆日工作月"/>
    <x v="3"/>
    <d v="2021-07-22T00:00:00"/>
    <d v="2021-07-22T00:00:00"/>
  </r>
  <r>
    <x v="23"/>
    <s v="顧客明細資料查詢"/>
    <n v="1"/>
    <s v="增加&quot;按鈕標題&quot;,其他類似查詢交易,比照辦理,[廠商註]L1001已調整"/>
    <x v="4"/>
    <d v="2021-07-22T00:00:00"/>
    <d v="2021-07-22T00:00:00"/>
  </r>
  <r>
    <x v="24"/>
    <s v="顧客基本資料維護-自然人"/>
    <n v="1"/>
    <s v="[員工代號]移至[客戶別]後面輸入,並控制如下:_x000a_(1).當[客戶別]值為&quot;01&quot;(員工)時,必須輸入[員工代號],並檢查[員工檔CdEmp]資料必須存在,且為在職員工_x000a_(2).其他[客戶別]值,隱藏欄位"/>
    <x v="4"/>
    <d v="2021-08-02T00:00:00"/>
    <d v="2021-08-02T00:00:00"/>
  </r>
  <r>
    <x v="24"/>
    <s v="顧客基本資料維護-自然人"/>
    <n v="2"/>
    <s v="[企金別]移至[行業別]前面輸入,並控制如下:_x000a_(1).[企金別]值為&quot;0&quot;(個金)時,[行業別]預設值為&quot;060000&quot;(個人),不可修改_x000a_(2).[企金別]值為&quot;2&quot;(企金自然人)時,是否控制不可為&quot;060000&quot;(個人),不可修改"/>
    <x v="4"/>
    <d v="2021-08-02T00:00:00"/>
    <d v="2021-08-02T00:00:00"/>
  </r>
  <r>
    <x v="24"/>
    <s v="顧客基本資料維護-自然人"/>
    <n v="3"/>
    <s v="[國籍]欄位處理如下:_x000a_(1).預設為&quot;TW&quot;,不可修改_x000a_(2).轉換時&quot;自然人&quot;資料不為&quot;TW&quot;時,亦改值為&quot;TW&quot;,有異動&quot;自然人&quot;資料,需並陳述於&quot;轉換資調值異動報表&quot;[廠商註]列入資料轉換共同處理事項"/>
    <x v="4"/>
    <d v="2021-08-02T00:00:00"/>
    <d v="2021-08-02T00:00:00"/>
  </r>
  <r>
    <x v="24"/>
    <s v="顧客基本資料維護-自然人"/>
    <n v="4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4"/>
    <d v="2021-08-02T00:00:00"/>
    <d v="2021-08-02T00:00:00"/>
  </r>
  <r>
    <x v="24"/>
    <s v="顧客基本資料維護-自然人"/>
    <n v="5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4"/>
    <d v="2021-08-02T00:00:00"/>
    <d v="2021-08-02T00:00:00"/>
  </r>
  <r>
    <x v="24"/>
    <s v="顧客基本資料維護-自然人"/>
    <n v="6"/>
    <s v="修正[戶籍-地址]及[通訊-地址]無法正確顯示&quot;輸入提示&quot;問題,_x000a_[廠商註]因展示過程,有放大瀏覽器顯示比例造成,_x000a_會適度調整放大訊息顯示區因應"/>
    <x v="4"/>
    <d v="2021-08-02T00:00:00"/>
    <d v="2021-08-02T00:00:00"/>
  </r>
  <r>
    <x v="24"/>
    <s v="顧客基本資料維護-自然人"/>
    <n v="7"/>
    <s v="增加[電子信箱]基本格式檢查"/>
    <x v="4"/>
    <d v="2021-08-02T00:00:00"/>
    <d v="2021-08-02T00:00:00"/>
  </r>
  <r>
    <x v="24"/>
    <s v="顧客基本資料維護-自然人"/>
    <n v="8"/>
    <s v="[教育程度代號]改為必須輸入"/>
    <x v="4"/>
    <d v="2021-08-02T00:00:00"/>
    <d v="2021-08-02T00:00:00"/>
  </r>
  <r>
    <x v="24"/>
    <s v="顧客基本資料維護-自然人"/>
    <n v="9"/>
    <s v="[自有住宅有無]改為必須輸入"/>
    <x v="4"/>
    <d v="2021-08-02T00:00:00"/>
    <d v="2021-08-02T00:00:00"/>
  </r>
  <r>
    <x v="24"/>
    <s v="顧客基本資料維護-自然人"/>
    <n v="10"/>
    <s v="[是否為授信限制對象]、[是否為利害關係人] 、[是否為準利害關係人]_x000a_於目前顯示狀態後,增加&quot;資料日期&quot;資訊"/>
    <x v="4"/>
    <d v="2021-08-31T00:00:00"/>
    <d v="2021-08-31T00:00:00"/>
  </r>
  <r>
    <x v="24"/>
    <s v="顧客基本資料維護-自然人"/>
    <n v="11"/>
    <s v="增加[是否為金控類似準利害關係人]欄位[註]_x000a_由吳承憲提供顯示邏輯"/>
    <x v="4"/>
    <d v="2021-08-31T00:00:00"/>
    <d v="2021-08-31T00:00:00"/>
  </r>
  <r>
    <x v="24"/>
    <s v="顧客基本資料維護-自然人"/>
    <n v="12"/>
    <s v="增加[客戶交互運用維護]欄位(同【L1109交互運用輸入】交易機制)[註]吳承憲提供eLoan輸入控制供設計參考"/>
    <x v="4"/>
    <d v="2021-08-02T00:00:00"/>
    <d v="2021-08-02T00:00:00"/>
  </r>
  <r>
    <x v="24"/>
    <s v="顧客基本資料維護-自然人"/>
    <n v="13"/>
    <s v="新增資料成功處,自動連結【L1105顧客聯絡電話維護】,_x000a_並控制必須輸入一組聯絡電話"/>
    <x v="4"/>
    <d v="2021-08-02T00:00:00"/>
    <d v="2021-08-01T00:00:00"/>
  </r>
  <r>
    <x v="25"/>
    <s v="顧客基本資料變更-自然人"/>
    <n v="1"/>
    <s v="[員工代號]移至[客戶別]後面輸入,並控制如下:_x000a_(1).當[客戶別]值為&quot;01&quot;(員工)時,必須輸入[員工代號],並檢查[員工檔CdEmp]資料必須存在,且為在職員工_x000a_(2).其他[客戶別]值,隱藏欄位"/>
    <x v="4"/>
    <d v="2021-08-11T00:00:00"/>
    <d v="2021-08-01T00:00:00"/>
  </r>
  <r>
    <x v="25"/>
    <s v="顧客基本資料變更-自然人"/>
    <n v="2"/>
    <s v="[企金別]移至[行業別]前面輸入,並控制如下:_x000a_(1).[企金別]值為&quot;0&quot;(個金)時,[行業別]預設值為&quot;060000&quot;(個人),不可修改_x000a_(2).[企金別]值為&quot;2&quot;(企金自然人)時,是否控制不可為&quot;060000&quot;(個人),待與陳俞辛確認[已確認],不可修改"/>
    <x v="4"/>
    <d v="2021-08-13T00:00:00"/>
    <d v="2021-08-31T00:00:00"/>
  </r>
  <r>
    <x v="25"/>
    <s v="顧客基本資料變更-自然人"/>
    <n v="3"/>
    <s v="[國籍]改為不可修改欄位[李珮君2021.7.27回覆]預設值為&quot;TW&quot;,有修改功能"/>
    <x v="4"/>
    <d v="2021-08-13T00:00:00"/>
    <d v="2021-08-31T00:00:00"/>
  </r>
  <r>
    <x v="25"/>
    <s v="顧客基本資料變更-自然人"/>
    <n v="4"/>
    <s v="[戶籍-地址]輸入參考L1101設計並列輸入"/>
    <x v="4"/>
    <d v="2021-08-30T00:00:00"/>
    <d v="2021-08-31T00:00:00"/>
  </r>
  <r>
    <x v="25"/>
    <s v="顧客基本資料變更-自然人"/>
    <n v="5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4"/>
    <d v="2021-08-30T00:00:00"/>
    <d v="2021-08-31T00:00:00"/>
  </r>
  <r>
    <x v="25"/>
    <s v="顧客基本資料變更-自然人"/>
    <n v="6"/>
    <s v="[通訊-地址]輸入參考L1101設計並列輸入"/>
    <x v="4"/>
    <d v="2021-08-30T00:00:00"/>
    <d v="2021-08-31T00:00:00"/>
  </r>
  <r>
    <x v="25"/>
    <s v="顧客基本資料變更-自然人"/>
    <n v="7"/>
    <s v="增加[同戶籍地圵]按鈕,處理參考L1101交易"/>
    <x v="4"/>
    <d v="2021-08-20T00:00:00"/>
    <d v="2021-08-31T00:00:00"/>
  </r>
  <r>
    <x v="25"/>
    <s v="顧客基本資料變更-自然人"/>
    <n v="8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4"/>
    <d v="2021-08-30T00:00:00"/>
    <d v="2021-08-31T00:00:00"/>
  </r>
  <r>
    <x v="25"/>
    <s v="顧客基本資料變更-自然人"/>
    <n v="9"/>
    <s v="增加[電子信箱]基本格式檢查"/>
    <x v="4"/>
    <d v="2021-08-06T00:00:00"/>
    <d v="2021-08-01T00:00:00"/>
  </r>
  <r>
    <x v="25"/>
    <s v="顧客基本資料變更-自然人"/>
    <n v="10"/>
    <s v="10. 刪除[是否為授信限制對象]、[是否為利害關係人] 、_x000a_[是否為準利害關係人]欄位"/>
    <x v="4"/>
    <d v="2021-08-06T00:00:00"/>
    <d v="2021-08-01T00:00:00"/>
  </r>
  <r>
    <x v="26"/>
    <s v="顧客聯絡電話維護"/>
    <n v="1"/>
    <s v="增加[異動原因]代碼,請吳承憲提供[吳承憲2021.7.23回覆]此項應由服務課跟催收人員那邊統整"/>
    <x v="4"/>
    <d v="2021-08-31T00:00:00"/>
    <d v="2021-08-23T00:00:00"/>
  </r>
  <r>
    <x v="26"/>
    <s v="顧客聯絡電話維護"/>
    <n v="2"/>
    <s v="新增聯絡電話時,[啟用]預設值為Y"/>
    <x v="4"/>
    <d v="2021-08-06T00:00:00"/>
    <d v="2021-08-01T00:00:00"/>
  </r>
  <r>
    <x v="27"/>
    <s v="額度與擔保品關聯查詢 "/>
    <n v="1"/>
    <s v="目前同一擔保品項下額度,均顯示該擔保品的最後 [設定金額],_x000a_需改為顯示各額度於設定當時該擔保品的[設定金額][廠商註]_x000a_轉換需同步調整,會於L2017說明前處理完畢"/>
    <x v="4"/>
    <d v="2021-08-06T00:00:00"/>
    <d v="2021-08-01T00:00:00"/>
  </r>
  <r>
    <x v="28"/>
    <s v="員工檔資料查詢"/>
    <n v="1"/>
    <s v="調整查詢條件[員工姓名]為模糊比對"/>
    <x v="5"/>
    <d v="2021-08-04T00:00:00"/>
    <d v="2021-08-04T00:00:00"/>
  </r>
  <r>
    <x v="28"/>
    <s v="員工檔資料查詢"/>
    <n v="2"/>
    <s v="增加輸出欄位[資料日期]"/>
    <x v="5"/>
    <d v="2021-08-04T00:00:00"/>
    <d v="2021-08-04T00:00:00"/>
  </r>
  <r>
    <x v="29"/>
    <s v="申請不列印書面通知書查詢"/>
    <n v="1"/>
    <s v="提供[戶號-額度]全部&quot;書面通知書&quot;複製功能"/>
    <x v="5"/>
    <d v="2021-08-31T00:00:00"/>
    <d v="2021-08-23T00:00:00"/>
  </r>
  <r>
    <x v="29"/>
    <s v="申請不列印書面通知書查詢"/>
    <n v="2"/>
    <s v="增加輸出欄位[異動者]、[異動日期]"/>
    <x v="5"/>
    <d v="2021-08-31T00:00:00"/>
    <d v="2021-08-16T00:00:00"/>
  </r>
  <r>
    <x v="30"/>
    <s v="申請不列印書面通知書維護"/>
    <n v="1"/>
    <s v="新增時[客戶額度]改為必須輸入欄位,在判斷客戶&quot;書面通知書&quot;是否列印時,也必須以[戶號-額度]申請為依據"/>
    <x v="5"/>
    <d v="2021-08-31T00:00:00"/>
    <d v="2021-08-16T00:00:00"/>
  </r>
  <r>
    <x v="30"/>
    <s v="申請不列印書面通知書維護"/>
    <n v="2"/>
    <s v="單一通知書,必須依據【L6608報表代號對照檔維護】的[寄送記號]設定值,檢查申請內容:_x000a_(1).值為[ 1.依利率調整通知方式]時,[寄送書面]、[發送簡訊]、[發送EMAIL]不可全部申請不寄送_x000a_(2).值為[2.依設定優先順序]時,[寄送書面]、[發送簡訊]、[發送EMAIL]可以申請全部不寄送"/>
    <x v="5"/>
    <d v="2021-08-31T00:00:00"/>
    <d v="2021-08-23T00:00:00"/>
  </r>
  <r>
    <x v="24"/>
    <s v="顧客基本資料維護-自然人"/>
    <n v="1"/>
    <s v="原2021.7.22會議,討論項目修改如下紅字_x000a_[企金別]移至[行業別]前面輸入,並控制如下:_x000a_(1).[企金別]值為&quot;0&quot;(個金)時,[行業別]預設值為&quot;060000&quot;(個人),不可修改_x000a_(2).[企金別]值為&quot;2&quot;(企金自然人)時,預設為&quot;060000&quot;(個人),可修改_x000a_[待辦事項]陳俞辛確認報送方式[陳俞辛2021.7.29回覆] [企金別]值為&quot;2&quot;(企金自然人)時，預設值為&quot;060000&quot;(個人),不可修改_x000a_"/>
    <x v="6"/>
    <d v="2021-08-13T00:00:00"/>
    <d v="2021-08-01T00:00:00"/>
  </r>
  <r>
    <x v="24"/>
    <s v="顧客基本資料維護-自然人"/>
    <n v="2"/>
    <s v="[英文名稱]移至[姓名]後輸入,長度由20位放大為50位"/>
    <x v="6"/>
    <d v="2021-08-13T00:00:00"/>
    <d v="2021-08-01T00:00:00"/>
  </r>
  <r>
    <x v="24"/>
    <s v="顧客基本資料維護-自然人"/>
    <n v="3"/>
    <s v="[客戶別]預設值為&quot;00.一般&quot;,可修改"/>
    <x v="6"/>
    <d v="2021-08-13T00:00:00"/>
    <d v="2021-08-01T00:00:00"/>
  </r>
  <r>
    <x v="24"/>
    <s v="顧客基本資料維護-自然人"/>
    <n v="4"/>
    <s v="比對ELOAN於[身分證字號]前加[是否為護照/居留證]欄位,當值為&quot;Y&quot;(是)時,將[身分證字號]長度由10位放大20位,並不檢查格式_x000a_[註]於8/2說明,為符合聯徵報送,外國人只可輸入&quot;統一證號&quot;及&quot;稅籍編號&quot;格式,需加加檢查機制,輸入&quot;稅籍編號&quot;時,需輸入&quot;護照號號&quot;"/>
    <x v="6"/>
    <d v="2021-08-13T00:00:00"/>
    <d v="2021-08-01T00:00:00"/>
  </r>
  <r>
    <x v="31"/>
    <s v="顧客基本資料維護-法人"/>
    <n v="1"/>
    <s v="[英文名稱]移至[姓名]後輸入,長度由20位放大為50位"/>
    <x v="6"/>
    <d v="2021-08-13T00:00:00"/>
    <d v="2021-09-13T00:00:00"/>
  </r>
  <r>
    <x v="31"/>
    <s v="顧客基本資料維護-法人"/>
    <n v="2"/>
    <s v="[客戶別]預設值為&quot;00.一般&quot;,可修改"/>
    <x v="6"/>
    <d v="2021-08-13T00:00:00"/>
    <d v="2021-09-14T00:00:00"/>
  </r>
  <r>
    <x v="31"/>
    <s v="顧客基本資料維護-法人"/>
    <n v="3"/>
    <s v="[行業別]不可輸入&quot;060000&quot;(個人)"/>
    <x v="6"/>
    <d v="2021-08-13T00:00:00"/>
    <d v="2021-09-15T00:00:00"/>
  </r>
  <r>
    <x v="31"/>
    <s v="顧客基本資料維護-法人"/>
    <n v="4"/>
    <s v=" [國籍]改標題為[公司註冊地],預設值&quot;TW&quot;,可修改,不可空白"/>
    <x v="6"/>
    <d v="2021-08-13T00:00:00"/>
    <d v="2021-09-16T00:00:00"/>
  </r>
  <r>
    <x v="31"/>
    <s v="顧客基本資料維護-法人"/>
    <n v="5"/>
    <s v="[負責人身分證字號]當[公司註冊地]為&quot;TW&quot;時,必須輸入"/>
    <x v="6"/>
    <d v="2021-08-13T00:00:00"/>
    <d v="2021-09-17T00:00:00"/>
  </r>
  <r>
    <x v="31"/>
    <s v="顧客基本資料維護-法人"/>
    <n v="6"/>
    <s v="[負責人姓名]改為必須輸入"/>
    <x v="6"/>
    <d v="2021-08-13T00:00:00"/>
    <d v="2021-09-18T00:00:00"/>
  </r>
  <r>
    <x v="31"/>
    <s v="顧客基本資料維護-法人"/>
    <n v="7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6"/>
    <d v="2021-08-13T00:00:00"/>
    <d v="2021-09-19T00:00:00"/>
  </r>
  <r>
    <x v="31"/>
    <s v="顧客基本資料維護-法人"/>
    <n v="8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_x000a_"/>
    <x v="6"/>
    <d v="2021-08-13T00:00:00"/>
    <d v="2021-09-20T00:00:00"/>
  </r>
  <r>
    <x v="31"/>
    <s v="顧客基本資料維護-法人"/>
    <n v="9"/>
    <s v="增加[客戶交互運用維護]欄位(同【L1109交互運用輸入】交易機制)參考eLoan設計輸入控制"/>
    <x v="6"/>
    <d v="2021-08-13T00:00:00"/>
    <d v="2021-09-21T00:00:00"/>
  </r>
  <r>
    <x v="31"/>
    <s v="顧客基本資料維護-法人"/>
    <n v="10"/>
    <s v="增加[是否為金控類似準利害關係人]欄位"/>
    <x v="6"/>
    <d v="2021-08-13T00:00:00"/>
    <d v="2021-09-22T00:00:00"/>
  </r>
  <r>
    <x v="31"/>
    <s v="顧客基本資料維護-法人"/>
    <n v="11"/>
    <s v="新增資料成功處,自動連結【L1105顧客聯絡電話維護】,並控制必須輸入一組聯絡電話"/>
    <x v="6"/>
    <d v="2021-08-13T00:00:00"/>
    <d v="2021-09-23T00:00:00"/>
  </r>
  <r>
    <x v="32"/>
    <s v="顧客基本資料變更-法人"/>
    <n v="1"/>
    <s v="[戶籍-地址]輸入參考L1102設計並列輸入"/>
    <x v="6"/>
    <d v="2021-08-13T00:00:00"/>
    <d v="2021-09-10T00:00:00"/>
  </r>
  <r>
    <x v="32"/>
    <s v="顧客基本資料變更-法人"/>
    <n v="2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6"/>
    <d v="2021-08-13T00:00:00"/>
    <d v="2021-09-10T00:00:00"/>
  </r>
  <r>
    <x v="32"/>
    <s v="顧客基本資料變更-法人"/>
    <n v="3"/>
    <s v="[通訊-地址]輸入參考L1102設計並列輸入"/>
    <x v="6"/>
    <d v="2021-08-13T00:00:00"/>
    <d v="2021-09-10T00:00:00"/>
  </r>
  <r>
    <x v="32"/>
    <s v="顧客基本資料變更-法人"/>
    <n v="4"/>
    <s v="增加[同戶籍地圵]按鈕,處理參考L1102交易"/>
    <x v="6"/>
    <d v="2021-08-13T00:00:00"/>
    <d v="2021-09-10T00:00:00"/>
  </r>
  <r>
    <x v="32"/>
    <s v="顧客基本資料變更-法人"/>
    <n v="5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6"/>
    <d v="2021-08-13T00:00:00"/>
    <d v="2021-09-10T00:00:00"/>
  </r>
  <r>
    <x v="32"/>
    <s v="顧客基本資料變更-法人"/>
    <n v="6"/>
    <s v="增加[電子信箱]基本格式檢查"/>
    <x v="6"/>
    <d v="2021-08-13T00:00:00"/>
    <d v="2021-08-01T00:00:00"/>
  </r>
  <r>
    <x v="32"/>
    <s v="顧客基本資料變更-法人"/>
    <n v="7"/>
    <s v="刪除[是否為授信限制對象]、[是否為利害關係人] 、[是否為準利害關係人]欄位"/>
    <x v="6"/>
    <d v="2021-08-13T00:00:00"/>
    <d v="2021-08-01T00:00:00"/>
  </r>
  <r>
    <x v="33"/>
    <e v="#N/A"/>
    <n v="1"/>
    <s v="加[客戶查詢]按鈕,可查詢客戶身份證字號及帶回戶名_x000a_[廠商註]併入L2306 借款戶關係人/關係企業維護"/>
    <x v="6"/>
    <d v="2021-08-31T00:00:00"/>
    <d v="2021-09-17T00:00:00"/>
  </r>
  <r>
    <x v="33"/>
    <e v="#N/A"/>
    <n v="2"/>
    <s v="增加客戶[統一編號]必須存在[客戶檔CustMain],並自動顯示[客戶姓名][廠商註]併入L2306 借款戶關係人/關係企業維護"/>
    <x v="6"/>
    <d v="2021-08-31T00:00:00"/>
    <d v="2021-09-17T00:00:00"/>
  </r>
  <r>
    <x v="33"/>
    <e v="#N/A"/>
    <n v="3"/>
    <s v="[關係人統編]如為既有客戶,則自動顯示[關係人姓名]不可修改_x000a_[廠商註]併入L2306 借款戶關係人/關係企業維護"/>
    <x v="6"/>
    <d v="2021-08-31T00:00:00"/>
    <d v="2021-09-17T00:00:00"/>
  </r>
  <r>
    <x v="34"/>
    <s v="企金往來客戶統計表"/>
    <n v="1"/>
    <s v="包含&quot;企金&quot;及&quot;企金自然人&quot;放款明細資料"/>
    <x v="6"/>
    <d v="2021-08-31T00:00:00"/>
    <d v="2021-09-01T00:00:00"/>
  </r>
  <r>
    <x v="34"/>
    <s v="企金往來客戶統計表"/>
    <n v="2"/>
    <s v="為年度報表(由每年度啟始工作月之啟始日,開始出表)"/>
    <x v="6"/>
    <d v="2021-08-31T00:00:00"/>
    <d v="2021-09-01T00:00:00"/>
  </r>
  <r>
    <x v="34"/>
    <s v="企金往來客戶統計表"/>
    <n v="3"/>
    <s v="每筆明細只需顯示[戶號]-[額度]"/>
    <x v="6"/>
    <d v="2021-08-31T00:00:00"/>
    <d v="2021-09-01T00:00:00"/>
  </r>
  <r>
    <x v="34"/>
    <s v="企金往來客戶統計表"/>
    <n v="4"/>
    <s v="[放款日期]放[首撥日期]"/>
    <x v="6"/>
    <d v="2021-08-31T00:00:00"/>
    <d v="2021-09-01T00:00:00"/>
  </r>
  <r>
    <x v="34"/>
    <s v="企金往來客戶統計表"/>
    <n v="5"/>
    <s v="提供[放款性質]說明,[待辦事項3]陳俞辛,供廠商依據[擔保品類別]等欄位判斷 "/>
    <x v="6"/>
    <s v="改列待辦事項"/>
    <d v="2021-09-01T00:00:00"/>
  </r>
  <r>
    <x v="35"/>
    <s v="指標利率種類維護"/>
    <n v="1"/>
    <s v="異動需主管放行"/>
    <x v="6"/>
    <d v="2021-08-31T00:00:00"/>
    <d v="2021-08-27T00:00:00"/>
  </r>
  <r>
    <x v="36"/>
    <s v="指標利率登錄/維護(Eloan18.informatica) "/>
    <n v="1"/>
    <s v="維持需主管放行[註]於2021.7.27確認"/>
    <x v="6"/>
    <d v="2021-08-05T00:00:00"/>
    <d v="2021-08-05T00:00:00"/>
  </r>
  <r>
    <x v="37"/>
    <s v="商品參數維護(Eloan17.informatica)"/>
    <n v="1"/>
    <s v="[是否為協議商品]預設值&quot;N&quot;"/>
    <x v="6"/>
    <d v="2021-08-04T00:00:00"/>
    <d v="2021-08-04T00:00:00"/>
  </r>
  <r>
    <x v="37"/>
    <s v="商品參數維護(Eloan17.informatica)"/>
    <n v="2"/>
    <s v="隱藏[加碼是否依合約]標題,將值顯示於[商品加碼利率]後,顯示Y/N"/>
    <x v="6"/>
    <d v="2021-08-04T00:00:00"/>
    <d v="2021-08-04T00:00:00"/>
  </r>
  <r>
    <x v="37"/>
    <s v="商品參數維護(Eloan17.informatica)"/>
    <n v="3"/>
    <s v="已生效,但額度尚未有使用該商品,可以修改[生效日]"/>
    <x v="6"/>
    <d v="2021-09-20T00:00:00"/>
    <d v="2021-08-23T00:00:00"/>
  </r>
  <r>
    <x v="37"/>
    <s v="商品參數維護(Eloan17.informatica)"/>
    <n v="4"/>
    <s v="增加[手續費],參考[帳管費]設計"/>
    <x v="6"/>
    <d v="2021-09-20T00:00:00"/>
    <d v="2021-09-28T00:00:00"/>
  </r>
  <r>
    <x v="37"/>
    <s v="商品參數維護(Eloan17.informatica)"/>
    <n v="5"/>
    <s v="增加[清償說明]輸入欄位,供「L2153 核准額度登錄」顯示"/>
    <x v="6"/>
    <d v="2021-09-20T00:00:00"/>
    <d v="2021-09-28T00:00:00"/>
  </r>
  <r>
    <x v="38"/>
    <s v="申請案件明細資料查詢                    "/>
    <n v="1"/>
    <s v="增加[團體戶統編]查詢條件及輸出欄位"/>
    <x v="6"/>
    <d v="2021-07-28T00:00:00"/>
    <d v="2021-07-28T00:00:00"/>
  </r>
  <r>
    <x v="38"/>
    <s v="申請案件明細資料查詢                    "/>
    <n v="2"/>
    <s v="[准駁查詢]連結交易「L2151 駁回額度登錄」交易標題改為「L2151額度登錄准駁查詢」"/>
    <x v="6"/>
    <d v="2021-07-28T00:00:00"/>
    <d v="2021-07-28T00:00:00"/>
  </r>
  <r>
    <x v="39"/>
    <s v="案件申請登錄(Eloan3)                   "/>
    <n v="1"/>
    <s v="增加[是否為金控類似準利害關係人]欄位"/>
    <x v="6"/>
    <d v="2021-08-31T00:00:00"/>
    <d v="2021-09-29T00:00:00"/>
  </r>
  <r>
    <x v="39"/>
    <s v="案件申請登錄(Eloan3)                   "/>
    <n v="2"/>
    <s v="[授信人員]改未必填"/>
    <x v="6"/>
    <d v="2021-07-28T00:00:00"/>
    <d v="2021-07-28T00:00:00"/>
  </r>
  <r>
    <x v="40"/>
    <s v="核准額度登錄(Eloan4)                 "/>
    <n v="3"/>
    <s v="增加&quot;核決層級&quot;輸入欄位[註1]吳承憲提供ELOAN作法[註2]廠商轉換資料時放空白處理"/>
    <x v="6"/>
    <d v="2021-09-20T00:00:00"/>
    <d v="2021-09-29T00:00:00"/>
  </r>
  <r>
    <x v="40"/>
    <s v="核准額度登錄(Eloan4)                 "/>
    <n v="4"/>
    <s v="新增時參考[核決層級]控制是否需輸入[核決主管],[註]已知董事會不需輸入"/>
    <x v="6"/>
    <d v="2021-09-20T00:00:00"/>
    <d v="2021-09-28T00:00:00"/>
  </r>
  <r>
    <x v="39"/>
    <s v="案件申請登錄(Eloan3)                   "/>
    <n v="5"/>
    <s v="舊案資料欄位無異動時,可不依新系統邏輯檢查"/>
    <x v="6"/>
    <d v="2021-09-20T00:00:00"/>
    <d v="2021-09-29T00:00:00"/>
  </r>
  <r>
    <x v="39"/>
    <s v="案件申請登錄(Eloan3)                   "/>
    <n v="6"/>
    <s v="廠商需更新ELOAN規格[待辦事項6]"/>
    <x v="6"/>
    <s v="改列待辦事項"/>
    <d v="2021-10-12T00:00:00"/>
  </r>
  <r>
    <x v="39"/>
    <s v="案件申請登錄(Eloan3)                   "/>
    <n v="7"/>
    <s v="廠商提供調整畫面供BU確認[待辦事項7]"/>
    <x v="6"/>
    <s v="改列待辦事項"/>
    <d v="2021-10-12T00:00:00"/>
  </r>
  <r>
    <x v="39"/>
    <s v="案件申請登錄(Eloan3)                   "/>
    <n v="8"/>
    <s v="確認企金需另設計輸入畫面或共用輸入畫面[待辦事項8]"/>
    <x v="6"/>
    <s v="改列待辦事項"/>
    <d v="2021-10-12T00:00:00"/>
  </r>
  <r>
    <x v="41"/>
    <s v="團體戶申請登錄                          "/>
    <n v="1"/>
    <s v="[授信人員]、[介紹人]、[放款專員]、[核決主管]欄位可不輸入，經辦可再至L2111補鍵資料"/>
    <x v="6"/>
    <d v="2021-07-28T00:00:00"/>
    <d v="2021-07-28T00:00:00"/>
  </r>
  <r>
    <x v="41"/>
    <s v="團體戶申請登錄                          "/>
    <n v="2"/>
    <s v="申請[統一編號]及[團體戶統編],[客戶別]不需為&quot;06.團體戶&quot;"/>
    <x v="6"/>
    <d v="2021-07-28T00:00:00"/>
    <d v="2021-07-28T00:00:00"/>
  </r>
  <r>
    <x v="41"/>
    <s v="團體戶申請登錄                          "/>
    <n v="3"/>
    <s v="額度檔記錄之[客戶別]為(06.團體戶)"/>
    <x v="6"/>
    <d v="2021-07-28T00:00:00"/>
    <d v="2021-07-28T00:00:00"/>
  </r>
  <r>
    <x v="40"/>
    <s v="核准額度登錄(Eloan4)                 "/>
    <n v="1"/>
    <s v="[金額,日期]移至[階梯式利率]前,便於判斷可輸入期別"/>
    <x v="6"/>
    <d v="2021-08-13T00:00:00"/>
    <d v="2021-08-05T00:00:00"/>
  </r>
  <r>
    <x v="40"/>
    <s v="核准額度登錄(Eloan4)                 "/>
    <n v="2"/>
    <s v="[客戶別]要預設[客戶檔CustMain]的[客戶別]值,如果是團體戶申請,要預設&quot;06.團體戶&quot;"/>
    <x v="6"/>
    <d v="2021-07-30T00:00:00"/>
    <d v="2021-07-30T00:00:00"/>
  </r>
  <r>
    <x v="40"/>
    <s v="核准額度登錄(Eloan4)                 "/>
    <n v="3"/>
    <s v="增加[手續費],參考[帳管費]設定及費用收取處理"/>
    <x v="6"/>
    <d v="2021-09-20T00:00:00"/>
    <d v="2021-09-29T00:00:00"/>
  </r>
  <r>
    <x v="40"/>
    <s v="核准額度登錄(Eloan4)                 "/>
    <n v="4"/>
    <s v="[是否限制清償]改為可修改,文字改帶[L2101商品參數維護]設定清償說明"/>
    <x v="6"/>
    <d v="2021-09-20T00:00:00"/>
    <d v="2021-08-19T00:00:00"/>
  </r>
  <r>
    <x v="40"/>
    <s v="核准額度登錄(Eloan4)                 "/>
    <n v="5"/>
    <s v="[徵審系統案號]標題改成[案件編號]"/>
    <x v="6"/>
    <d v="2021-07-30T00:00:00"/>
    <d v="2021-07-30T00:00:00"/>
  </r>
  <r>
    <x v="40"/>
    <s v="核准額度登錄(Eloan4)                 "/>
    <n v="6"/>
    <s v="依[案件隸屬單位]:企金時顯示[企金人員],餘為[房貸專員]"/>
    <x v="6"/>
    <d v="2021-07-30T00:00:00"/>
    <d v="2021-07-30T00:00:00"/>
  </r>
  <r>
    <x v="40"/>
    <s v="核准額度登錄(Eloan4)                 "/>
    <n v="7"/>
    <s v="同[戶號]+[案件編號]時,預設同案件編號的額度資料值"/>
    <x v="6"/>
    <d v="2021-08-06T00:00:00"/>
    <d v="2021-08-05T00:00:00"/>
  </r>
  <r>
    <x v="40"/>
    <s v="核准額度登錄(Eloan4)                 "/>
    <n v="8"/>
    <s v="再寄出調整後畫面供BU確認[註]列入待辦事項"/>
    <x v="6"/>
    <s v="改列待辦事項"/>
    <m/>
  </r>
  <r>
    <x v="40"/>
    <s v="核准額度登錄(Eloan4)                 "/>
    <n v="9"/>
    <s v="提供針對企金使用輸入欄位版本[註]需企金依據現有版本確認所需欄位"/>
    <x v="6"/>
    <s v="改列待辦事項"/>
    <m/>
  </r>
  <r>
    <x v="42"/>
    <s v="額度明細資料查詢                        "/>
    <n v="1"/>
    <s v="增加&quot;統一編號&quot;查詢條件"/>
    <x v="7"/>
    <d v="2021-07-30T00:00:00"/>
    <d v="2021-07-30T00:00:00"/>
  </r>
  <r>
    <x v="43"/>
    <s v="額度資料維護                            "/>
    <n v="1"/>
    <s v="已撥款資料「L3701放款內容變更」有提供的項目「L2154」不可修改,需至「L3701放款內容變更」變更,並同步更新撥款及額度資料,其餘欄位維持在「L2154」變更;其他可於撥款後修改欄位,需確認是否有後續問題(例,業績介紹人,房貸專員,協辦人員)[追蹤事項1]於業績討論時提出"/>
    <x v="7"/>
    <d v="2021-09-30T00:00:00"/>
    <d v="2021-09-30T00:00:00"/>
  </r>
  <r>
    <x v="43"/>
    <s v="額度資料維護                            "/>
    <n v="2"/>
    <s v="[商品]改為可修改欄位"/>
    <x v="7"/>
    <d v="2021-07-30T00:00:00"/>
    <d v="2021-07-30T00:00:00"/>
  </r>
  <r>
    <x v="43"/>
    <s v="額度資料維護                            "/>
    <n v="3"/>
    <s v="[中租合約編號]移至新增標籤[其他]顯示"/>
    <x v="7"/>
    <d v="2021-08-11T00:00:00"/>
    <d v="2021-08-11T00:00:00"/>
  </r>
  <r>
    <x v="43"/>
    <s v="額度資料維護                            "/>
    <n v="4"/>
    <s v="[指標利率代碼]需依據[商品]設定，不可修改"/>
    <x v="7"/>
    <d v="2021-07-30T00:00:00"/>
    <d v="2021-07-30T00:00:00"/>
  </r>
  <r>
    <x v="43"/>
    <s v="額度資料維護                            "/>
    <n v="5"/>
    <s v="[核准額度]於撥款後不可修改"/>
    <x v="7"/>
    <d v="2021-08-10T00:00:00"/>
    <d v="2021-08-05T00:00:00"/>
  </r>
  <r>
    <x v="43"/>
    <s v="額度資料維護                            "/>
    <n v="6"/>
    <s v="[規定管制代碼]改為可修改欄位"/>
    <x v="7"/>
    <d v="2021-07-30T00:00:00"/>
    <d v="2021-07-30T00:00:00"/>
  </r>
  <r>
    <x v="43"/>
    <s v="額度資料維護                            "/>
    <n v="7"/>
    <s v="撥款後調整[貸款期間(月)][追蹤事項2]2021/1/20有討論,當時暫議詢問&quot;新光銀行&quot;作法,改為「L3701放款內容變更」確認"/>
    <x v="7"/>
    <d v="2021-09-30T00:00:00"/>
    <d v="2021-09-30T00:00:00"/>
  </r>
  <r>
    <x v="44"/>
    <s v="核准號碼明細資料查詢                    "/>
    <n v="1"/>
    <s v="不掛入選單,為維護交易查詢輔助交易"/>
    <x v="7"/>
    <d v="2021-08-10T00:00:00"/>
    <d v="2021-08-01T00:00:00"/>
  </r>
  <r>
    <x v="18"/>
    <s v="撥款                     "/>
    <n v="1"/>
    <s v="增加於撥款時業績調整:_x000a_(1).可輸入二組[計件代碼]、[金額]，分計業績、報酬及獎金_x000a_(2).第一組預設為放款的[計件代碼]及[撥款金額]_x000a_(3).二組[金額]需等於[撥款金額]_x000a_[取消不做][2021/9/23]陳政皓經理：撥款檔增加計件代碼2控管已經決定不做。Vs.待辦事項2021/8/30-2."/>
    <x v="7"/>
    <s v="取消不做"/>
    <s v="取消不做"/>
  </r>
  <r>
    <x v="45"/>
    <s v="交易明細查詢"/>
    <n v="1"/>
    <s v="調整[會計日期]可輸入起訖區間"/>
    <x v="7"/>
    <d v="2021-08-31T00:00:00"/>
    <d v="2021-09-07T00:00:00"/>
  </r>
  <r>
    <x v="46"/>
    <s v="未齊件代碼維護"/>
    <n v="1"/>
    <s v="資料轉換 [未齊件代碼]的[齊件日期計算日]的工作日數，預設為8工作日"/>
    <x v="7"/>
    <d v="2021-08-04T00:00:00"/>
    <d v="2021-08-04T00:00:00"/>
  </r>
  <r>
    <x v="46"/>
    <s v="未齊件代碼維護"/>
    <n v="2"/>
    <s v="調整[齊件日期計算日] 輸入欄位說&quot;日&quot;為&quot;工作日&quot;[廠商註]已調整"/>
    <x v="7"/>
    <d v="2021-07-27T00:00:00"/>
    <d v="2021-07-27T00:00:00"/>
  </r>
  <r>
    <x v="46"/>
    <s v="未齊件代碼維護"/>
    <n v="3"/>
    <s v="未齊案件到期時,需依下列清單,寄發EMAIL通知_x000a_(1).額度建檔所列[房貸專員/企金人員]_x000a_(2).有「L9110首次撥款審核資料表」交易權限使用者_x000a_(3).「L3100撥款」登錄經辦"/>
    <x v="7"/>
    <d v="2021-08-31T00:00:00"/>
    <m/>
  </r>
  <r>
    <x v="47"/>
    <s v="未齊件資料查詢                          "/>
    <n v="1"/>
    <s v="增加查詢條件 _x000a_(1).加[齊件訖日]區間_x000a_(2).加[銷號日期]區間"/>
    <x v="8"/>
    <d v="2021-08-03T00:00:00"/>
    <d v="2021-08-03T00:00:00"/>
  </r>
  <r>
    <x v="47"/>
    <s v="未齊件資料查詢                          "/>
    <n v="2"/>
    <s v="輸出欄位調整說明_x000a_(1).移除[統一編號]_x000a_(2).[齊件日期]改標題為[齊件訖日]_x000a_(3).房貸專員需顯示代號及員工姓名_x000a_(4).增加[備註]"/>
    <x v="8"/>
    <d v="2021-08-03T00:00:00"/>
    <d v="2021-08-03T00:00:00"/>
  </r>
  <r>
    <x v="48"/>
    <s v="未齊案件管理             "/>
    <n v="2"/>
    <s v="[齊件日期]標題改成[齊件訖日],並可修改"/>
    <x v="8"/>
    <d v="2021-07-30T00:00:00"/>
    <d v="2021-07-30T00:00:00"/>
  </r>
  <r>
    <x v="48"/>
    <s v="未齊案件管理             "/>
    <n v="3"/>
    <s v="增加[備註]輸入欄位"/>
    <x v="8"/>
    <d v="2021-07-30T00:00:00"/>
    <d v="2021-07-30T00:00:00"/>
  </r>
  <r>
    <x v="48"/>
    <s v="未齊案件管理             "/>
    <n v="6"/>
    <s v="異動[銷號日期]需主管授權"/>
    <x v="8"/>
    <d v="2021-07-30T00:00:00"/>
    <d v="2021-07-30T00:00:00"/>
  </r>
  <r>
    <x v="48"/>
    <s v="未齊案件管理             "/>
    <n v="7"/>
    <s v="有「L2801 未齊案件管理」交易權限者,應將未齊件資料於[齊件訖日]到期前3工作日開始,顯示於該使用者&quot;處理清單&quot;中_x000a_*BS007"/>
    <x v="8"/>
    <d v="2021-09-30T00:00:00"/>
    <d v="2021-09-30T00:00:00"/>
  </r>
  <r>
    <x v="49"/>
    <s v="保證人明細資料查詢                      "/>
    <n v="1"/>
    <s v="增加[額度]查詢條件"/>
    <x v="8"/>
    <d v="2021-08-13T00:00:00"/>
    <d v="2021-08-11T00:00:00"/>
  </r>
  <r>
    <x v="49"/>
    <s v="保證人明細資料查詢                      "/>
    <n v="2"/>
    <s v="將戶號移至共同輸出區,並增加[戶名]資訊"/>
    <x v="8"/>
    <d v="2021-07-29T00:00:00"/>
    <d v="2021-07-29T00:00:00"/>
  </r>
  <r>
    <x v="49"/>
    <s v="保證人明細資料查詢                      "/>
    <n v="3"/>
    <s v="需於URS規格書說明&quot;不開放查詢的客戶管控&quot;的作法"/>
    <x v="8"/>
    <d v="2021-08-18T00:00:00"/>
    <d v="2021-08-18T00:00:00"/>
  </r>
  <r>
    <x v="50"/>
    <s v="保證人資料登錄(Eloan5)                "/>
    <n v="1"/>
    <s v="[異動]時需主管授權"/>
    <x v="8"/>
    <d v="2021-08-03T00:00:00"/>
    <d v="2021-08-03T00:00:00"/>
  </r>
  <r>
    <x v="50"/>
    <s v="保證人資料登錄(Eloan5)                "/>
    <n v="2"/>
    <s v="新增時[保證狀況碼]預設為&quot;1.設定&quot;"/>
    <x v="8"/>
    <d v="2021-08-03T00:00:00"/>
    <d v="2021-08-03T00:00:00"/>
  </r>
  <r>
    <x v="50"/>
    <s v="保證人資料登錄(Eloan5)                "/>
    <n v="3"/>
    <s v="[保證人關係]改用[保證人關係代碼(CdGuarantor)]檔,廢除[代碼檔(CdCode)]代碼&quot;GuaTypeCode&quot;資料,需補充涵蓋聯徵報送項目"/>
    <x v="8"/>
    <d v="2021-08-13T00:00:00"/>
    <d v="2021-08-06T00:00:00"/>
  </r>
  <r>
    <x v="50"/>
    <s v="保證人資料登錄(Eloan5)                "/>
    <n v="4"/>
    <s v="擔保品提供人,新系統不需再建[保證類別]為 [05.擔保品提供人]保證人資料,系統直接抓取擔保品資料的[所有權人]申報,並於擔保品建檔時增加[保證人關係]輸入欄位"/>
    <x v="8"/>
    <d v="2021-08-20T00:00:00"/>
    <d v="2021-09-03T00:00:00"/>
  </r>
  <r>
    <x v="50"/>
    <s v="保證人資料登錄(Eloan5)                "/>
    <n v="5"/>
    <s v="[保證人統編]需存在[客戶主檔(CustMain)],另提供[擔保品提供人]交易關係人建檔功能,可整合(L1101新增自然人及L1102新增法人)交易功能,參考&quot;貸借款申請書&quot;之&quot;擔保品提供人&quot;填寫資料,設計輸入控制[待辦事項6]陳政皓經理提供,並註記必須填寫及不必填寫的項目"/>
    <x v="8"/>
    <d v="2021-08-20T00:00:00"/>
    <d v="2021-09-03T00:00:00"/>
  </r>
  <r>
    <x v="50"/>
    <s v="保證人資料登錄(Eloan5)                "/>
    <n v="6"/>
    <s v="新增[交易關係人查詢]機制,可依[身份證字號/統一編號]查詢在貸中系統中各種身分資料(借戶、保證人、擔保品提供人)"/>
    <x v="8"/>
    <d v="2021-08-31T00:00:00"/>
    <d v="2021-09-22T00:00:00"/>
  </r>
  <r>
    <x v="51"/>
    <s v="保證人保證資料查詢                      "/>
    <n v="1"/>
    <s v="輸入條件[統一編號]標題改為[保證人統編]"/>
    <x v="8"/>
    <d v="2021-07-28T00:00:00"/>
    <d v="2021-07-28T00:00:00"/>
  </r>
  <r>
    <x v="51"/>
    <s v="保證人保證資料查詢                      "/>
    <n v="2"/>
    <s v="於輸出共同區,顯示[戶號],[戶名],[借戶否]資訊"/>
    <x v="8"/>
    <d v="2021-07-29T00:00:00"/>
    <d v="2021-07-29T00:00:00"/>
  </r>
  <r>
    <x v="39"/>
    <s v="案件申請登錄(Eloan3)                   "/>
    <n v="1"/>
    <s v="配合ELOAN共同借款人登錄,調整如下說明_x000a_新貸中系統調整說明:_x000a_(1).L2111新增電文欄位「共同借款人」,有值時代表為共同借款人案件,處理如下:_x000a_(2).會將同一「案件編號」的額度,自動連結為共同借款人戶(同「L2118共同借款人資料登錄」作業內容)_x000a_(3).將申請案件,自動改用「共同借款人」的統編對應之戶號]"/>
    <x v="9"/>
    <d v="2021-09-30T00:00:00"/>
    <d v="2021-09-30T00:00:00"/>
  </r>
  <r>
    <x v="39"/>
    <s v="案件申請登錄(Eloan3)                   "/>
    <n v="2"/>
    <s v="ELOAN現行調整說明:_x000a_(1).確認「共同借款人」和「申請額度」的關連(使用保證人建檔或另新增共用借款人建檔機制)_x000a_(2).「共同借款人」基本資料,可依循現行作法,送電文「L1101新增自然人」及「L1102新增法人」_x000a_"/>
    <x v="9"/>
    <m/>
    <m/>
  </r>
  <r>
    <x v="39"/>
    <s v="案件申請登錄(Eloan3)                   "/>
    <n v="3"/>
    <s v="ELOAN規劃調整備註_x000a_(1).於案件申請時，可於同一案件編號下，建立不同「共同借款人」額度_x000a_"/>
    <x v="9"/>
    <m/>
    <m/>
  </r>
  <r>
    <x v="52"/>
    <s v="交易關係人維護"/>
    <n v="1"/>
    <s v="增加[交易關係人]基本資料相關電文欄位,供ELOAN於新增[交易關係人]時,同步新增「顧客基本資料」"/>
    <x v="9"/>
    <d v="2021-09-30T00:00:00"/>
    <d v="2021-09-17T00:00:00"/>
  </r>
  <r>
    <x v="0"/>
    <s v="擔保品建檔共同原則_x000a_(不動產、動產、股票、其他)"/>
    <n v="1"/>
    <s v="提供[複製]機制"/>
    <x v="10"/>
    <d v="2021-09-30T00:00:00"/>
    <m/>
  </r>
  <r>
    <x v="0"/>
    <s v="擔保品建檔共同原則_x000a_(不動產、動產、股票、其他)"/>
    <n v="2"/>
    <s v="提供EXCEL表[整批匯入建檔]機制"/>
    <x v="10"/>
    <d v="2021-09-30T00:00:00"/>
    <m/>
  </r>
  <r>
    <x v="0"/>
    <s v="擔保品建檔共同原則_x000a_(不動產、動產、股票、其他)"/>
    <n v="3"/>
    <s v="移除[聯貸案]、[聯貸案類型]輸入欄位"/>
    <x v="10"/>
    <d v="2021-08-27T00:00:00"/>
    <d v="2021-08-27T00:00:00"/>
  </r>
  <r>
    <x v="0"/>
    <s v="擔保品建檔共同原則_x000a_(不動產、動產、股票、其他)"/>
    <n v="4"/>
    <s v="[抵押品註記]參考ELOAN輸入方式"/>
    <x v="10"/>
    <d v="2021-09-30T00:00:00"/>
    <d v="2021-09-06T00:00:00"/>
  </r>
  <r>
    <x v="0"/>
    <s v="擔保品建檔共同原則_x000a_(不動產、動產、股票、其他)"/>
    <n v="5"/>
    <s v="[建物][土地]重新交易時,需保留原擔保品編號"/>
    <x v="10"/>
    <d v="2021-09-30T00:00:00"/>
    <d v="2021-09-02T00:00:00"/>
  </r>
  <r>
    <x v="53"/>
    <s v="擔保品明細資料查詢                      "/>
    <n v="1"/>
    <s v="增加門牌的模糊查詢"/>
    <x v="10"/>
    <d v="2021-08-27T00:00:00"/>
    <d v="2021-08-26T00:00:00"/>
  </r>
  <r>
    <x v="54"/>
    <s v="不動產擔保品資料登錄(Eloan6)"/>
    <n v="1"/>
    <s v="[設定順位]調整最大可輸入值為9,並調整輸入[前一順位金額]與[前一順位債權人]同步調整可輸入8組; [前一順位債權人]放大為40位,預設值為&quot;新光人壽保險股份有限公司&quot;,資料庫另行設計記錄_x000a_"/>
    <x v="10"/>
    <d v="2021-09-30T00:00:00"/>
    <d v="2021-09-07T00:00:00"/>
  </r>
  <r>
    <x v="54"/>
    <s v="不動產擔保品資料登錄(Eloan6)"/>
    <n v="3"/>
    <s v="檢查擔保品唯一性時,錯誤訊息,顯示重複的完整擔保品編號"/>
    <x v="10"/>
    <d v="2021-08-27T00:00:00"/>
    <d v="2021-08-26T00:00:00"/>
  </r>
  <r>
    <x v="54"/>
    <s v="不動產擔保品資料登錄(Eloan6)"/>
    <n v="4"/>
    <s v="新增成功時,顯示[保險單]按鈕,連結【L4610保險單明細資料登錄】交易,登錄保險單資料"/>
    <x v="10"/>
    <d v="2021-08-27T00:00:00"/>
    <d v="2021-08-26T00:00:00"/>
  </r>
  <r>
    <x v="55"/>
    <s v="不動產建物擔保品資料登錄(Eloan8)"/>
    <n v="1"/>
    <s v="新增時,不必輸入[建物修改原因]"/>
    <x v="10"/>
    <d v="2021-09-03T00:00:00"/>
    <d v="2021-09-02T00:00:00"/>
  </r>
  <r>
    <x v="55"/>
    <s v="不動產建物擔保品資料登錄(Eloan8)"/>
    <n v="2"/>
    <s v="[公設建號.所有權人]需同時為[建物.所有權人]"/>
    <x v="10"/>
    <d v="2021-09-03T00:00:00"/>
    <d v="2021-09-02T00:00:00"/>
  </r>
  <r>
    <x v="56"/>
    <s v="不動產擔保品資料查詢                    "/>
    <n v="1"/>
    <s v="於[建物]輸出,增加[保險單]按鈕, ,連結【L4060額度擔保品保險單關聯查詢】交易,查詢保險單資料"/>
    <x v="10"/>
    <d v="2021-08-27T00:00:00"/>
    <d v="2021-08-26T00:00:00"/>
  </r>
  <r>
    <x v="57"/>
    <s v="不動產擔保品土地明細資料查詢            "/>
    <n v="1"/>
    <s v="交易功能併入[L2911不動產擔保品資料查詢] 取消L2041交易"/>
    <x v="10"/>
    <d v="2021-08-27T00:00:00"/>
    <d v="2021-08-26T00:00:00"/>
  </r>
  <r>
    <x v="58"/>
    <s v="不動產擔保品房屋明細資料查詢            "/>
    <n v="1"/>
    <s v="交易功能併入[L2911不動產擔保品資料查詢],取消L2042交易"/>
    <x v="10"/>
    <d v="2021-08-27T00:00:00"/>
    <d v="2021-08-26T00:00:00"/>
  </r>
  <r>
    <x v="52"/>
    <s v="交易關係人維護"/>
    <n v="1"/>
    <s v="建檔時只需提供ID及姓名及掃描類別,基本資料可於L1101/L1102補鍵,並依[交易關係人]必須輸入的資料,做欄位輸入控制"/>
    <x v="10"/>
    <d v="2021-09-03T00:00:00"/>
    <d v="2021-09-01T00:00:00"/>
  </r>
  <r>
    <x v="59"/>
    <s v="動產擔保品資料登錄(Eloan11)       "/>
    <n v="1"/>
    <s v="[擔保品代號2]=&quot;02.動產-機器設備&quot;時,隱藏以下輸入欄位"/>
    <x v="11"/>
    <d v="2021-08-27T00:00:00"/>
    <d v="2021-08-27T00:00:00"/>
  </r>
  <r>
    <x v="59"/>
    <s v="動產擔保品資料登錄(Eloan11)       "/>
    <n v="2"/>
    <s v="[抵押品註記]參考ELOAN輸入方式,"/>
    <x v="11"/>
    <d v="2021-09-30T00:00:00"/>
    <d v="2021-09-06T00:00:00"/>
  </r>
  <r>
    <x v="59"/>
    <s v="動產擔保品資料登錄(Eloan11)       "/>
    <n v="3"/>
    <s v="新增成功時,顯示[保險單]按鈕,連結【L4610保險單明細資料登錄】交易,登錄保險單資料 "/>
    <x v="11"/>
    <d v="2021-09-30T00:00:00"/>
    <d v="2021-09-02T00:00:00"/>
  </r>
  <r>
    <x v="60"/>
    <s v="擔保品關聯設定明細資料查詢              "/>
    <n v="1"/>
    <s v="併入L2017,應涵蓋以下項目_x000a_(1).L2049有的查詢條件_x000a_(2).L2049必要輸出欄位_x000a_以上調整於後續調整說明會展示"/>
    <x v="11"/>
    <d v="2021-09-30T00:00:00"/>
    <d v="2021-09-09T00:00:00"/>
  </r>
  <r>
    <x v="61"/>
    <s v="提供人之擔保品查詢                      "/>
    <n v="1"/>
    <s v="併入L2038,應涵蓋以下項目_x000a_(1).L2919有的查詢條件_x000a_(2).L2919必要輸出欄位_x000a_以上調整於後續調整說明會展示"/>
    <x v="11"/>
    <d v="2021-09-30T00:00:00"/>
    <d v="2021-09-09T00:00:00"/>
  </r>
  <r>
    <x v="62"/>
    <s v="土地坐落索引查詢                        "/>
    <n v="1"/>
    <s v="併入L2038,應涵蓋以下項目_x000a_(1).L2919有的查詢條件_x000a_(2).L2919必要輸出欄位_x000a_以上調整於後續調整說明會展示"/>
    <x v="11"/>
    <d v="2021-09-30T00:00:00"/>
    <d v="2021-09-09T00:00:00"/>
  </r>
  <r>
    <x v="63"/>
    <s v="動產擔保品明細資料查詢-依牌照號碼       "/>
    <n v="1"/>
    <s v="併入L2038,應涵蓋以下項目_x000a_(1).L2038有的查詢條件_x000a_(2).L2038必要輸出欄位_x000a_以上調整於後續調整說明會展示"/>
    <x v="11"/>
    <d v="2021-09-30T00:00:00"/>
    <d v="2021-09-09T00:00:00"/>
  </r>
  <r>
    <x v="53"/>
    <s v="擔保品明細資料查詢                      "/>
    <n v="1"/>
    <s v="改用[擔保品大類]控制,以下欄位查詢條件的顯示/隱藏"/>
    <x v="11"/>
    <d v="2021-08-27T00:00:00"/>
    <d v="2021-08-27T00:00:00"/>
  </r>
  <r>
    <x v="53"/>
    <s v="擔保品明細資料查詢                      "/>
    <n v="2"/>
    <s v="[建物建號]及[土地地號]增加以區間查詢"/>
    <x v="11"/>
    <d v="2021-08-27T00:00:00"/>
    <d v="2021-08-27T00:00:00"/>
  </r>
  <r>
    <x v="53"/>
    <s v="擔保品明細資料查詢                      "/>
    <n v="3"/>
    <s v="[建物門牌].[路]可模糊比對"/>
    <x v="11"/>
    <d v="2021-08-27T00:00:00"/>
    <d v="2021-08-27T00:00:00"/>
  </r>
  <r>
    <x v="53"/>
    <s v="擔保品明細資料查詢                      "/>
    <n v="4"/>
    <s v="增加[車牌號碼]查詢條件"/>
    <x v="11"/>
    <d v="2021-08-27T00:00:00"/>
    <d v="2021-08-27T00:00:00"/>
  </r>
  <r>
    <x v="53"/>
    <s v="擔保品明細資料查詢                      "/>
    <n v="5"/>
    <s v="增加可以[借戶戶名] 、[所有權人姓名]查詢機制,[廠商註]已調整_x000a_(1).新增[顧客基本資料]查詢按鈕_x000a_(2).利用自行輸入查詢條件,再選取查詢對象"/>
    <x v="11"/>
    <d v="2021-08-27T00:00:00"/>
    <d v="2021-08-27T00:00:00"/>
  </r>
  <r>
    <x v="0"/>
    <s v="「同一關係企業及集團企業」資料報送作業"/>
    <n v="1"/>
    <s v="[關係企業關係代號]目前規劃於「L2035/L2306借款戶關係人/關係企業維護」登錄,附申報[關係代號對照表][說明規劃]"/>
    <x v="11"/>
    <d v="2021-08-27T00:00:00"/>
    <d v="2021-08-27T00:00:00"/>
  </r>
  <r>
    <x v="55"/>
    <s v="不動產建物擔保品資料登錄(Eloan8)"/>
    <n v="1"/>
    <s v="新增5種停車位型式的[數量]及[面積]合計欄位"/>
    <x v="11"/>
    <d v="2021-09-22T00:00:00"/>
    <d v="2021-09-23T00:00:00"/>
  </r>
  <r>
    <x v="64"/>
    <s v="股票擔保品資料登錄(Eloan12)       "/>
    <n v="1"/>
    <s v="匯入台股股票代號"/>
    <x v="12"/>
    <d v="2021-08-27T00:00:00"/>
    <d v="2021-08-27T00:00:00"/>
  </r>
  <r>
    <x v="64"/>
    <s v="股票擔保品資料登錄(Eloan12)       "/>
    <n v="2"/>
    <s v="新增[查詢]股票按鈕"/>
    <x v="12"/>
    <d v="2021-08-27T00:00:00"/>
    <d v="2021-08-27T00:00:00"/>
  </r>
  <r>
    <x v="64"/>
    <s v="股票擔保品資料登錄(Eloan12)       "/>
    <n v="3"/>
    <s v="依據[每股單價鑑估標準]輸入選項,正確控制[非上市（櫃）每股淨值]、[每股面額]、[前日收盤價]、[前日收盤價]、[一個月平均價]、[三個月平均價]的必須輸入控制"/>
    <x v="12"/>
    <d v="2021-08-27T00:00:00"/>
    <d v="2021-08-27T00:00:00"/>
  </r>
  <r>
    <x v="64"/>
    <s v="股票擔保品資料登錄(Eloan12)       "/>
    <n v="4"/>
    <s v="當[全戶維持率]低於時[通知追繳維持率]或[實行職權維持率]時,發送EMAIL給案件承辦[企金人員]_x000a_[註]全戶維持率=(收盤價*設定股數)/借款餘額_x000a_*BS008"/>
    <x v="12"/>
    <d v="2021-09-30T00:00:00"/>
    <d v="2021-09-30T00:00:00"/>
  </r>
  <r>
    <x v="64"/>
    <s v="股票擔保品資料登錄(Eloan12)       "/>
    <n v="5"/>
    <s v="廠商整理說明,現有登錄[擔保維持率]、[通知追繳維持率]、[實行職權維持率]的使用狀況[說明使用狀況]"/>
    <x v="12"/>
    <d v="2021-08-30T00:00:00"/>
    <d v="2021-08-30T00:00:00"/>
  </r>
  <r>
    <x v="65"/>
    <s v="股票擔保品資料查詢                      "/>
    <n v="1"/>
    <s v="增加[全戶維持率]欄位_x000a_[註]全戶維持率=(收盤價*設定股數)/借款餘額"/>
    <x v="12"/>
    <d v="2021-09-03T00:00:00"/>
    <d v="2021-09-02T00:00:00"/>
  </r>
  <r>
    <x v="66"/>
    <s v="其他擔保品資料登錄(Eloan13) "/>
    <n v="1"/>
    <s v="[投資內容],[公開價值]由獨立3行改成memo輸入型態"/>
    <x v="12"/>
    <d v="2021-08-26T00:00:00"/>
    <d v="2021-08-26T00:00:00"/>
  </r>
  <r>
    <x v="67"/>
    <s v="顧客控管警訊資料維護                    "/>
    <n v="1"/>
    <s v="訊息顯示,由原先連結[L2072 顧客控管警訊明細資料查詢]查詢交易模式,改為警示視窗方式顯示"/>
    <x v="12"/>
    <d v="2021-09-30T00:00:00"/>
    <m/>
  </r>
  <r>
    <x v="67"/>
    <s v="顧客控管警訊資料維護                    "/>
    <n v="2"/>
    <s v="備錄代碼申2碼改為3碼，原代碼99.其他，由經辦自行輸入[備忘錄說明],也同步改成999.其他"/>
    <x v="12"/>
    <d v="2021-09-30T00:00:00"/>
    <d v="2021-09-02T00:00:00"/>
  </r>
  <r>
    <x v="67"/>
    <s v="顧客控管警訊資料維護                    "/>
    <n v="3"/>
    <s v="於[L6402 交易控制檔維護]新增[顯示顧客控管警訊]欄位選項,可彈性自訂顯示警訊交易"/>
    <x v="12"/>
    <d v="2021-09-30T00:00:00"/>
    <d v="2021-10-13T00:00:00"/>
  </r>
  <r>
    <x v="67"/>
    <s v="顧客控管警訊資料維護                    "/>
    <n v="4"/>
    <s v="[刪除]或非建檔者[修改]需主管授權"/>
    <x v="12"/>
    <d v="2021-09-03T00:00:00"/>
    <d v="2021-09-02T00:00:00"/>
  </r>
  <r>
    <x v="68"/>
    <s v="顧客控管警訊明細資料查詢                "/>
    <n v="1"/>
    <s v="查詢條件需指定[借款人戶號]"/>
    <x v="12"/>
    <d v="2021-08-26T00:00:00"/>
    <d v="2021-08-26T00:00:00"/>
  </r>
  <r>
    <x v="68"/>
    <s v="顧客控管警訊明細資料查詢                "/>
    <n v="2"/>
    <s v="調整輸出格式,如下_x000a_(1).共同區顯示戶號、戶名_x000a_(2).GRID明細移除戶號_x000a_(3).放大備忘錄說明_x000a_(4).只顯示最後更新者/日期"/>
    <x v="12"/>
    <d v="2021-08-26T00:00:00"/>
    <d v="2021-08-26T00:00:00"/>
  </r>
  <r>
    <x v="69"/>
    <s v="首次撥款審核資料表"/>
    <n v="1"/>
    <s v="加浮水印"/>
    <x v="13"/>
    <d v="2021-09-01T00:00:00"/>
    <d v="2021-09-01T00:00:00"/>
  </r>
  <r>
    <x v="69"/>
    <s v="首次撥款審核資料表"/>
    <n v="2"/>
    <s v="BBC,電話,傳真 &gt; 依據L1905交易設計,重新調整輸出排版"/>
    <x v="13"/>
    <d v="2021-09-01T00:00:00"/>
    <d v="2021-09-01T00:00:00"/>
  </r>
  <r>
    <x v="69"/>
    <s v="首次撥款審核資料表"/>
    <n v="3"/>
    <s v="交互運用,目前只顯示Y/N,是否要印明細,再確認"/>
    <x v="13"/>
    <d v="2021-09-01T00:00:00"/>
    <d v="2021-09-01T00:00:00"/>
  </r>
  <r>
    <x v="69"/>
    <s v="首次撥款審核資料表"/>
    <n v="4"/>
    <s v="保證人資料增加顯示&quot;保證類別&quot;"/>
    <x v="13"/>
    <d v="2021-09-01T00:00:00"/>
    <d v="2021-09-01T00:00:00"/>
  </r>
  <r>
    <x v="69"/>
    <s v="首次撥款審核資料表"/>
    <n v="5"/>
    <s v="&quot;基本利率代碼&quot;改為&quot;商品代碼&quot;"/>
    <x v="13"/>
    <d v="2021-09-01T00:00:00"/>
    <d v="2021-09-01T00:00:00"/>
  </r>
  <r>
    <x v="69"/>
    <s v="首次撥款審核資料表"/>
    <n v="6"/>
    <s v="增加週期項目&quot;單位&quot;及各&quot;代碼&quot;中文說明"/>
    <x v="13"/>
    <d v="2021-09-01T00:00:00"/>
    <d v="2021-09-01T00:00:00"/>
  </r>
  <r>
    <x v="69"/>
    <s v="首次撥款審核資料表"/>
    <n v="7"/>
    <s v="第三扣款人,需顯示&quot;ID&quot;及&quot;姓名&quot;,不需&quot;關係&quot;"/>
    <x v="13"/>
    <d v="2021-09-01T00:00:00"/>
    <d v="2021-09-01T00:00:00"/>
  </r>
  <r>
    <x v="69"/>
    <s v="首次撥款審核資料表"/>
    <n v="8"/>
    <s v="違約適用方式重新排版呈現以精簡為原則"/>
    <x v="13"/>
    <d v="2021-09-01T00:00:00"/>
    <d v="2021-09-01T00:00:00"/>
  </r>
  <r>
    <x v="69"/>
    <s v="首次撥款審核資料表"/>
    <n v="9"/>
    <s v="&quot;督辦姓名&quot;改為&quot;核決主管&quot;"/>
    <x v="13"/>
    <d v="2021-09-01T00:00:00"/>
    <d v="2021-09-01T00:00:00"/>
  </r>
  <r>
    <x v="69"/>
    <s v="首次撥款審核資料表"/>
    <n v="10"/>
    <s v="&quot;客戶別&quot;後加&quot;管制代碼&quot;說明"/>
    <x v="13"/>
    <d v="2021-09-01T00:00:00"/>
    <d v="2021-09-01T00:00:00"/>
  </r>
  <r>
    <x v="69"/>
    <s v="首次撥款審核資料表"/>
    <n v="11"/>
    <s v="擔保品提供人增加顯示&quot;姓名&quot;"/>
    <x v="13"/>
    <d v="2021-09-01T00:00:00"/>
    <d v="2021-09-01T00:00:00"/>
  </r>
  <r>
    <x v="69"/>
    <s v="首次撥款審核資料表"/>
    <n v="12"/>
    <s v="擔保品號碼顯示完整格式1位-2位-7位"/>
    <x v="13"/>
    <d v="2021-09-01T00:00:00"/>
    <d v="2021-09-01T00:00:00"/>
  </r>
  <r>
    <x v="69"/>
    <s v="首次撥款審核資料表"/>
    <n v="13"/>
    <s v="建號顯示完整格式5位-3位"/>
    <x v="13"/>
    <d v="2021-09-01T00:00:00"/>
    <d v="2021-09-01T00:00:00"/>
  </r>
  <r>
    <x v="69"/>
    <s v="首次撥款審核資料表"/>
    <n v="14"/>
    <s v="地號顯示完整格式4位-4位"/>
    <x v="13"/>
    <d v="2021-09-01T00:00:00"/>
    <d v="2021-09-01T00:00:00"/>
  </r>
  <r>
    <x v="69"/>
    <s v="首次撥款審核資料表"/>
    <n v="15"/>
    <s v="&quot;主建物面積&quot;=&quot;擔保品所在樓層面積&quot;+&quot;附屬建物面積&quot;"/>
    <x v="13"/>
    <d v="2021-09-01T00:00:00"/>
    <d v="2021-09-01T00:00:00"/>
  </r>
  <r>
    <x v="69"/>
    <s v="首次撥款審核資料表"/>
    <n v="16"/>
    <s v="非&quot;獨立車位&quot;擔保品,&quot;車位面積&quot;顯示0; &quot;獨立車位&quot;擔保品,&quot;車位面積&quot;=&quot;主建物面積&quot;"/>
    <x v="13"/>
    <d v="2021-09-01T00:00:00"/>
    <d v="2021-09-01T00:00:00"/>
  </r>
  <r>
    <x v="69"/>
    <s v="首次撥款審核資料表"/>
    <n v="17"/>
    <s v="&quot;站別&quot;刪除"/>
    <x v="13"/>
    <d v="2021-09-01T00:00:00"/>
    <d v="2021-09-01T00:00:00"/>
  </r>
  <r>
    <x v="69"/>
    <s v="首次撥款審核資料表"/>
    <n v="18"/>
    <s v="&quot;保證人&quot;增加顯示&quot;保證類別&quot; (自然人比照)"/>
    <x v="13"/>
    <d v="2021-09-01T00:00:00"/>
    <d v="2021-09-01T00:00:00"/>
  </r>
  <r>
    <x v="69"/>
    <s v="首次撥款審核資料表"/>
    <n v="19"/>
    <s v="增加顯示&quot;共同借款人&quot;及&quot;合併額度控管&quot;資訊"/>
    <x v="13"/>
    <d v="2021-09-01T00:00:00"/>
    <d v="2021-09-01T00:00:00"/>
  </r>
  <r>
    <x v="69"/>
    <s v="首次撥款審核資料表"/>
    <n v="20"/>
    <s v="2021-08-31 將調整後的格式 Email給會議相關人員確認,再開會說明"/>
    <x v="13"/>
    <d v="2021-09-01T00:00:00"/>
    <d v="2021-09-01T00:00:00"/>
  </r>
  <r>
    <x v="18"/>
    <s v="撥款                     "/>
    <n v="1"/>
    <s v="撥款前[L2154 額度資料維護]可維護的額度欄位,於L3100調整為不可輸入,如於撥款前,欲調整相關欄位,調整於[L2154]維護"/>
    <x v="14"/>
    <d v="2021-09-03T00:00:00"/>
    <d v="2021-09-03T00:00:00"/>
  </r>
  <r>
    <x v="18"/>
    <s v="撥款                     "/>
    <n v="2"/>
    <s v="[首次利率調整日期]欄位,調整排版至[利率]標籤"/>
    <x v="14"/>
    <d v="2021-09-03T00:00:00"/>
    <d v="2021-09-03T00:00:00"/>
  </r>
  <r>
    <x v="18"/>
    <s v="撥款                     "/>
    <n v="3"/>
    <s v="主管放行時,[應收付明細]之[匯款銀行],無正確顯示"/>
    <x v="14"/>
    <d v="2021-09-03T00:00:00"/>
    <d v="2021-09-03T00:00:00"/>
  </r>
  <r>
    <x v="18"/>
    <s v="撥款                     "/>
    <n v="4"/>
    <s v="[應收付明細]之[戶名],向左對齊"/>
    <x v="14"/>
    <d v="2021-09-03T00:00:00"/>
    <d v="2021-09-03T00:00:00"/>
  </r>
  <r>
    <x v="70"/>
    <s v="撥款明細資料查詢         "/>
    <n v="1"/>
    <s v="條件加[撥款日期]期間"/>
    <x v="14"/>
    <d v="2021-09-03T00:00:00"/>
    <d v="2021-09-03T00:00:00"/>
  </r>
  <r>
    <x v="70"/>
    <s v="撥款明細資料查詢         "/>
    <n v="2"/>
    <s v="輸出加[戶名]欄位"/>
    <x v="14"/>
    <d v="2021-09-03T00:00:00"/>
    <d v="2021-09-03T00:00:00"/>
  </r>
  <r>
    <x v="71"/>
    <s v="撥款內容查詢             "/>
    <n v="1"/>
    <s v="[代碼]加中文說明"/>
    <x v="14"/>
    <d v="2021-09-03T00:00:00"/>
    <d v="2021-09-03T00:00:00"/>
  </r>
  <r>
    <x v="71"/>
    <s v="撥款內容查詢             "/>
    <n v="2"/>
    <s v="[週期]加單位說明"/>
    <x v="14"/>
    <d v="2021-09-03T00:00:00"/>
    <d v="2021-09-03T00:00:00"/>
  </r>
  <r>
    <x v="72"/>
    <s v="撥款匯款作業                         "/>
    <n v="1"/>
    <s v="增加輸出AML檢核結果"/>
    <x v="14"/>
    <d v="2021-10-07T00:00:00"/>
    <d v="2021-10-07T00:00:00"/>
  </r>
  <r>
    <x v="73"/>
    <s v="AML姓名檢核查詢"/>
    <n v="1"/>
    <s v="增加條件[查詢類別]"/>
    <x v="14"/>
    <d v="2021-09-08T00:00:00"/>
    <d v="2021-09-23T00:00:00"/>
  </r>
  <r>
    <x v="74"/>
    <s v="預約撥款                 "/>
    <n v="1"/>
    <s v="比照[L3100撥款],撥款前[L2154 額度資料維護]可維護的欄位,於L3110調整為不可輸入,如於撥款前,欲調整相關欄位,調整於[L2154]維護"/>
    <x v="15"/>
    <d v="2021-09-07T00:00:00"/>
    <d v="2021-09-07T00:00:00"/>
  </r>
  <r>
    <x v="74"/>
    <s v="預約撥款                 "/>
    <n v="2"/>
    <s v="[首次利率調整日期]欄位,調整排版至[利率]標籤"/>
    <x v="15"/>
    <d v="2021-09-07T00:00:00"/>
    <d v="2021-09-07T00:00:00"/>
  </r>
  <r>
    <x v="75"/>
    <s v="預約撥款到期作業"/>
    <n v="1"/>
    <s v="預約撥款到期作業後又訂正,登放序號需顯示空白"/>
    <x v="15"/>
    <d v="2021-09-07T00:00:00"/>
    <d v="2021-09-23T00:00:00"/>
  </r>
  <r>
    <x v="76"/>
    <s v="交易內容查詢             "/>
    <n v="1"/>
    <s v="需放行交易,主管資訊未顯示"/>
    <x v="15"/>
    <d v="2021-09-07T00:00:00"/>
    <d v="2021-09-07T00:00:00"/>
  </r>
  <r>
    <x v="77"/>
    <s v="交易明細資料查詢         "/>
    <n v="1"/>
    <s v="輸出[暫收款金額]改為[暫收抵繳]"/>
    <x v="15"/>
    <d v="2021-09-07T00:00:00"/>
    <d v="2021-09-07T00:00:00"/>
  </r>
  <r>
    <x v="78"/>
    <s v="借戶利率變更             "/>
    <n v="1"/>
    <s v="移除[商品利率]欄位"/>
    <x v="15"/>
    <d v="2021-09-07T00:00:00"/>
    <d v="2021-09-07T00:00:00"/>
  </r>
  <r>
    <x v="79"/>
    <s v="聯貸案訂約明細資料查詢 (2021/9/7 L3010改)"/>
    <n v="1"/>
    <s v="更改交易代號為L2060(原L3010)"/>
    <x v="15"/>
    <d v="2021-09-07T00:00:00"/>
    <d v="2021-09-07T00:00:00"/>
  </r>
  <r>
    <x v="80"/>
    <s v="聯貸案訂約登錄 (2021/9/7 L3600改)"/>
    <n v="1"/>
    <s v="更改交易代號為L2600(原L3600)"/>
    <x v="15"/>
    <d v="2021-09-07T00:00:00"/>
    <d v="2021-09-07T00:00:00"/>
  </r>
  <r>
    <x v="80"/>
    <s v="聯貸案訂約登錄 (2021/9/7 L3600改)"/>
    <n v="2"/>
    <s v="新增[聯貸編號],由系統自動編號(5碼)(原L3600)"/>
    <x v="15"/>
    <d v="2021-09-07T00:00:00"/>
    <d v="2021-09-07T00:00:00"/>
  </r>
  <r>
    <x v="80"/>
    <s v="聯貸案訂約登錄 (2021/9/7 L3600改)"/>
    <n v="3"/>
    <s v="新增[國內或國際聯貸]輸入欄位(原L3600)"/>
    <x v="15"/>
    <d v="2021-09-07T00:00:00"/>
    <d v="2021-09-07T00:00:00"/>
  </r>
  <r>
    <x v="80"/>
    <s v="聯貸案訂約登錄 (2021/9/7 L3600改)"/>
    <n v="4"/>
    <s v="提供以下二種方案,供企金確認作業流程(原L3600)_x000a_(1).【方案1】_x000a_(2).【方案2】經清河和企金確認後,採方案二"/>
    <x v="15"/>
    <d v="2021-09-07T00:00:00"/>
    <d v="2021-09-07T00:00:00"/>
  </r>
  <r>
    <x v="81"/>
    <s v="ACH授權資料查詢                      "/>
    <n v="1"/>
    <s v="查詢輸出欄位[授權狀態],改為顯示&quot;完成新增授權&quot;,&quot;完成取消授權&quot;"/>
    <x v="16"/>
    <d v="2021-09-22T00:00:00"/>
    <d v="2021-09-22T00:00:00"/>
  </r>
  <r>
    <x v="81"/>
    <s v="ACH授權資料查詢                      "/>
    <n v="2"/>
    <s v="由額度新增授權帳號,需回額度修改或刪除授權資料,於L4042需隱藏[修改]及[刪除]按鈕"/>
    <x v="17"/>
    <d v="2021-09-22T00:00:00"/>
    <d v="2021-09-22T00:00:00"/>
  </r>
  <r>
    <x v="82"/>
    <s v="ACH授權資料建檔                      "/>
    <n v="1"/>
    <s v="按鈕需依修改狀態顯示[暫停授權]或[恢復授權]"/>
    <x v="16"/>
    <d v="2021-09-22T00:00:00"/>
    <d v="2021-09-22T00:00:00"/>
  </r>
  <r>
    <x v="82"/>
    <s v="ACH授權資料建檔                      "/>
    <n v="2"/>
    <s v="帳號變更為&quot;暫停&quot;時,要檢查目前是否有額度設定扣款授權,無有效額度使用則不允許暫停"/>
    <x v="16"/>
    <d v="2021-09-28T00:00:00"/>
    <d v="2021-09-28T00:00:00"/>
  </r>
  <r>
    <x v="83"/>
    <s v="帳號授權檔查詢"/>
    <n v="1"/>
    <s v="依ACH及郵局帳號授權顯示不同輸出欄位"/>
    <x v="16"/>
    <d v="2021-09-22T00:00:00"/>
    <d v="2021-09-22T00:00:00"/>
  </r>
  <r>
    <x v="84"/>
    <s v="ACH授權資料歷史紀錄查詢"/>
    <n v="1"/>
    <s v="增加輸出欄位[最後異動時間]"/>
    <x v="16"/>
    <d v="2021-09-22T00:00:00"/>
    <d v="2021-09-22T00:00:00"/>
  </r>
  <r>
    <x v="84"/>
    <s v="ACH授權資料歷史紀錄查詢"/>
    <n v="2"/>
    <s v="[暫停]後[恢復]的[申請代碼]說明[成功新增]改為[恢復授權]"/>
    <x v="16"/>
    <d v="2021-10-04T00:00:00"/>
    <d v="2021-10-04T00:00:00"/>
  </r>
  <r>
    <x v="84"/>
    <s v="ACH授權資料歷史紀錄查詢"/>
    <n v="3"/>
    <s v="[最後修改員編]需顯示[姓名]"/>
    <x v="16"/>
    <d v="2021-09-22T00:00:00"/>
    <d v="2021-09-22T00:00:00"/>
  </r>
  <r>
    <x v="0"/>
    <s v="另提機制"/>
    <n v="1"/>
    <s v="增加戶號所有有效額度[繳款方式]整合查詢"/>
    <x v="16"/>
    <d v="2021-09-22T00:00:00"/>
    <d v="2021-09-22T00:00:00"/>
  </r>
  <r>
    <x v="43"/>
    <s v="額度資料維護                            "/>
    <n v="1"/>
    <s v="授權帳號已提出,不可修改授權帳號,並加註說明&quot;說明:扣款帳號已提出授權待授權銀行回覆,不可變更&quot;"/>
    <x v="17"/>
    <d v="2021-09-28T00:00:00"/>
    <d v="2021-09-28T00:00:00"/>
  </r>
  <r>
    <x v="43"/>
    <s v="額度資料維護                            "/>
    <n v="2"/>
    <s v="於[扣款帳號]輸入時,顯示&quot;已授權帳號&quot;"/>
    <x v="17"/>
    <d v="2021-09-22T00:00:00"/>
    <d v="2021-09-22T00:00:00"/>
  </r>
  <r>
    <x v="85"/>
    <s v="郵局授權資料查詢                     "/>
    <n v="1"/>
    <s v="火險資料未更新"/>
    <x v="18"/>
    <d v="2021-09-28T00:00:00"/>
    <d v="2021-09-28T00:00:00"/>
  </r>
  <r>
    <x v="86"/>
    <s v="郵局授權資料建檔                     "/>
    <n v="1"/>
    <s v="[扣款人ＩＤ]需帶[授權檔ID],非戶號ID"/>
    <x v="18"/>
    <d v="2021-09-22T00:00:00"/>
    <d v="2021-09-22T00:00:00"/>
  </r>
  <r>
    <x v="83"/>
    <s v="帳號授權檔查詢"/>
    <n v="1"/>
    <s v="輸出欄位[帳號碼]改為[用戶編號],值=扣款人ID(10)+郵局存款別(1)+戶號(7)+帳號碼(2)"/>
    <x v="18"/>
    <d v="2021-09-22T00:00:00"/>
    <d v="2021-09-22T00:00:00"/>
  </r>
  <r>
    <x v="87"/>
    <s v="暫收款退還               "/>
    <n v="1"/>
    <s v="需增加控管&quot;未託收&quot;票,不可抽票"/>
    <x v="18"/>
    <d v="2021-09-28T00:00:00"/>
    <d v="2021-09-28T00:00:00"/>
  </r>
  <r>
    <x v="87"/>
    <s v="暫收款退還               "/>
    <n v="2"/>
    <s v="原[作業項目]項目&quot;服務中心代收抽退票&quot;改&quot;服務中心代收抽票&quot;"/>
    <x v="18"/>
    <d v="2021-09-22T00:00:00"/>
    <d v="2021-09-22T00:00:00"/>
  </r>
  <r>
    <x v="88"/>
    <s v="業務關帳作業(撥款)"/>
    <n v="1"/>
    <s v="執行完支票關帳,如下圖選項時,產出媒體時,新格式的媒體檔由&quot;核心傳票媒體檔&quot;改為&quot;總帳傳票媒體檔&quot;"/>
    <x v="18"/>
    <d v="2021-09-27T00:00:00"/>
    <d v="2021-09-27T00:00:00"/>
  </r>
  <r>
    <x v="88"/>
    <s v="業務關帳作業(撥款)"/>
    <n v="2"/>
    <s v="支票關帳處理,不含抽、退票處理"/>
    <x v="18"/>
    <d v="2021-09-27T00:00:00"/>
    <d v="2021-09-27T00:00:00"/>
  </r>
  <r>
    <x v="89"/>
    <s v="暫收支票明細資料查詢     "/>
    <n v="1"/>
    <s v="增加[支票號碼]查詢條件"/>
    <x v="18"/>
    <d v="2021-10-01T00:00:00"/>
    <d v="2021-10-01T00:00:00"/>
  </r>
  <r>
    <x v="89"/>
    <s v="暫收支票明細資料查詢     "/>
    <n v="2"/>
    <s v="一張支票有多筆銷帳時,查詢出只顯示一筆,需另按[支票內容]連結[L3943 支票內容查詢],查詢銷帳明細"/>
    <x v="18"/>
    <d v="2021-10-01T00:00:00"/>
    <d v="2021-10-01T00:00:00"/>
  </r>
  <r>
    <x v="90"/>
    <e v="#N/A"/>
    <n v="1"/>
    <s v="交易功能併入[L3007 暫收支票明細資料查詢]"/>
    <x v="18"/>
    <d v="2021-10-01T00:00:00"/>
    <d v="2021-10-01T00:00:00"/>
  </r>
  <r>
    <x v="91"/>
    <s v="支票明細資料查詢-全部"/>
    <n v="1"/>
    <s v="一張支票有多筆銷帳時,查詢出只顯示一筆,需另按[支票內容]連結[L3943 支票內容查詢],查詢銷帳明細"/>
    <x v="18"/>
    <d v="2021-10-01T00:00:00"/>
    <d v="2021-10-01T00:00:00"/>
  </r>
  <r>
    <x v="92"/>
    <s v="支票內容查詢             "/>
    <n v="1"/>
    <s v="增加顯示&quot;銷帳明細&quot;資料"/>
    <x v="18"/>
    <d v="2021-10-01T00:00:00"/>
    <d v="2021-10-01T00:00:00"/>
  </r>
  <r>
    <x v="93"/>
    <s v="暫收款銷帳"/>
    <n v="1"/>
    <s v="於[暫收款金額]新增[契變手續費]查詢按鈕,連結【L2061貸後契變手續費明細資料查詢(未入帳)】,帶回[手續費]金額"/>
    <x v="19"/>
    <d v="2021-09-16T00:00:00"/>
    <d v="2021-09-16T00:00:00"/>
  </r>
  <r>
    <x v="94"/>
    <s v="貸後契變手續費明細資料查詢(未入帳)"/>
    <n v="1"/>
    <s v="按[銀扣]按鈕時(紅框),連結【L4943銀行扣款檔資料查詢】時,查詢條件的預設值,調整如下(綠框):_x000a_(1).戶號:當筆契變手續費資料的戶號_x000a_(2).入帳日期:期間為查詢當筆契變手續費資料的建檔日期到日曆日_x000a_"/>
    <x v="19"/>
    <d v="2021-09-16T00:00:00"/>
    <d v="2021-09-16T00:00:00"/>
  </r>
  <r>
    <x v="95"/>
    <s v="貸後契變手續費維護                      "/>
    <n v="1"/>
    <s v="[契變日期]預設值為日曆日"/>
    <x v="19"/>
    <d v="2021-09-16T00:00:00"/>
    <d v="2021-09-16T00:00:00"/>
  </r>
  <r>
    <x v="95"/>
    <s v="貸後契變手續費維護                      "/>
    <n v="2"/>
    <s v="[經辦]需帶出經辦代碼及姓名"/>
    <x v="19"/>
    <d v="2021-09-16T00:00:00"/>
    <d v="2021-09-16T00:00:00"/>
  </r>
  <r>
    <x v="95"/>
    <s v="貸後契變手續費維護                      "/>
    <n v="3"/>
    <s v="[功能]查詢時,新增[會計日期]與[交易序號]資訊"/>
    <x v="19"/>
    <d v="2021-09-16T00:00:00"/>
    <d v="2021-09-16T00:00:00"/>
  </r>
  <r>
    <x v="95"/>
    <s v="貸後契變手續費維護                      "/>
    <n v="4"/>
    <s v="列印時需加印經辦姓名,補印時需加印&quot;補列印&quot;"/>
    <x v="19"/>
    <d v="2021-09-24T00:00:00"/>
    <d v="2021-09-24T00:00:00"/>
  </r>
  <r>
    <x v="96"/>
    <s v="貸後契變手續費明細資料查詢"/>
    <n v="1"/>
    <s v="輸出欄位[己入帳]狀態A改為Y"/>
    <x v="19"/>
    <d v="2021-09-16T00:00:00"/>
    <d v="2021-09-16T00:00:00"/>
  </r>
  <r>
    <x v="97"/>
    <s v="銷帳歷史明細查詢"/>
    <n v="1"/>
    <s v="輸出欄位[交易金額]要分[起帳金額]跟[銷帳金額]兩個欄位"/>
    <x v="19"/>
    <d v="2021-09-27T00:00:00"/>
    <d v="2021-09-27T00:00:00"/>
  </r>
  <r>
    <x v="98"/>
    <s v="火險到期檔產生作業         "/>
    <n v="1"/>
    <s v="到期檔產出後，續保資料中[火災險保險金額]/[火災險保費]/[地震險保險金額]/[地震險保費]均需顯示為0"/>
    <x v="20"/>
    <d v="2021-11-04T00:00:00"/>
    <d v="2021-11-04T00:00:00"/>
  </r>
  <r>
    <x v="98"/>
    <s v="火險到期檔產生作業         "/>
    <n v="2"/>
    <s v="輸入欄位[火險到期年月],預設為2個月"/>
    <x v="20"/>
    <d v="2021-11-04T00:00:00"/>
    <d v="2021-11-04T00:00:00"/>
  </r>
  <r>
    <x v="99"/>
    <s v="續約保單資料維護           "/>
    <n v="1"/>
    <s v="執行功能[自保]時，[會計日期/入通知檔/交易序號/處理代碼/轉催收日/轉催編號]欄位隱藏"/>
    <x v="20"/>
    <d v="2021-11-04T00:00:00"/>
    <d v="2021-11-04T00:00:00"/>
  </r>
  <r>
    <x v="99"/>
    <s v="續約保單資料維護           "/>
    <n v="2"/>
    <s v="執行功能[新增]時，[火險保額/火險保費/地震險保額/地震險保費/保險起日/保險迄日]欄位改輸入右方[維護後-火險保額/維護後-火險保費/維護後-地震險保額/維護後-地震險保費/維護後-保險起日/維護後-保險迄日]欄位"/>
    <x v="20"/>
    <d v="2021-11-04T00:00:00"/>
    <d v="2021-11-04T00:00:00"/>
  </r>
  <r>
    <x v="99"/>
    <s v="續約保單資料維護           "/>
    <n v="3"/>
    <s v="[會計日期]無值時，[交易序號]顯示空白"/>
    <x v="20"/>
    <d v="2021-11-04T00:00:00"/>
    <d v="2021-11-04T00:00:00"/>
  </r>
  <r>
    <x v="100"/>
    <s v="火險詢價作業               "/>
    <n v="1"/>
    <s v="餘額(未撥貸或已結案)之續保處理如下說明_x000a_(1).執行後產生[續保資料錯誤明細表]_x000a_(2).更新續保檔資料"/>
    <x v="20"/>
    <d v="2021-09-30T00:00:00"/>
    <d v="2021-09-30T00:00:00"/>
  </r>
  <r>
    <x v="101"/>
    <s v="火險通知作業               "/>
    <n v="1"/>
    <s v="餘額(未撥貸或已結案)之續保處理如下說明_x000a_(1).執行後產生[續保資料錯誤明細表]_x000a_(2).不寫入通知檔"/>
    <x v="20"/>
    <d v="2021-09-30T00:00:00"/>
    <d v="2021-09-30T00:00:00"/>
  </r>
  <r>
    <x v="101"/>
    <s v="火險通知作業               "/>
    <n v="2"/>
    <s v="[保單號碼]改為[原保單號碼]"/>
    <x v="20"/>
    <d v="2021-11-04T00:00:00"/>
    <d v="2021-11-04T00:00:00"/>
  </r>
  <r>
    <x v="0"/>
    <s v="通知方式"/>
    <n v="1"/>
    <s v="額度檔未設定通知方式時，通知方式以簡訊優先，再書面，再email"/>
    <x v="20"/>
    <s v="Lai"/>
    <m/>
  </r>
  <r>
    <x v="0"/>
    <s v="應處理清單"/>
    <n v="1"/>
    <s v="[應處理清單]中email及簡訊資料查詢           _x000a_(1).[明細鍵值]欄位以中文顯示"/>
    <x v="20"/>
    <d v="2021-09-30T00:00:00"/>
    <d v="2021-09-30T00:00:00"/>
  </r>
  <r>
    <x v="102"/>
    <s v="產出銀行扣帳檔                       "/>
    <n v="1"/>
    <s v="增加輸入欄位[作業項目],可輸入項目：[1: ACH 扣款 / 2:郵局扣款 /9:全部]"/>
    <x v="21"/>
    <d v="2021-09-27T00:00:00"/>
    <d v="2021-09-27T00:00:00"/>
  </r>
  <r>
    <x v="102"/>
    <s v="產出銀行扣帳檔                       "/>
    <n v="2"/>
    <s v="產出[銀行扣款明細表] _x000a_(1).需增加浮水印_x000a_(2) [還款類別]為火險費時， [應繳日]修改為[保險迄日]，[繳息迄日]修改為[到期年月]"/>
    <x v="21"/>
    <d v="2021-09-30T00:00:00"/>
    <d v="2021-09-30T00:00:00"/>
  </r>
  <r>
    <x v="102"/>
    <s v="產出銀行扣帳檔                       "/>
    <n v="3"/>
    <s v="作業流程圖補充AML後續處理說明"/>
    <x v="21"/>
    <d v="2021-09-30T00:00:00"/>
    <d v="2021-09-30T00:00:00"/>
  </r>
  <r>
    <x v="103"/>
    <s v="銀行扣款檔資料維護                   "/>
    <n v="1"/>
    <s v="作業流程圖補充AML後續處理說明"/>
    <x v="21"/>
    <d v="2021-09-30T00:00:00"/>
    <d v="2021-09-30T00:00:00"/>
  </r>
  <r>
    <x v="103"/>
    <s v="銀行扣款檔資料維護                   "/>
    <n v="2"/>
    <s v="[功能]為新增時, 依[還款類別]自動計算並寫入扣款檔，經辦可利用修改功能調整內容"/>
    <x v="21"/>
    <d v="2021-09-30T00:00:00"/>
    <d v="2021-09-30T00:00:00"/>
  </r>
  <r>
    <x v="104"/>
    <s v="銀行扣款(媒體製作)                   "/>
    <n v="1"/>
    <s v="增加輸入欄位[作業項目],可輸入項目：[1: ACH 扣款 / 2:郵局扣款 /9:全部]"/>
    <x v="21"/>
    <d v="2021-09-27T00:00:00"/>
    <d v="2021-09-27T00:00:00"/>
  </r>
  <r>
    <x v="104"/>
    <s v="銀行扣款(媒體製作)                   "/>
    <n v="2"/>
    <s v="取消[訂正]功能,另新增輸入欄位[功能],選項說明:_x000a_(1).產出媒體檔:產生銀行扣款媒體_x000a_(2).重置媒體碼:取代[訂正]功能機制_x000a_"/>
    <x v="21"/>
    <d v="2021-09-30T00:00:00"/>
    <d v="2021-09-30T00:00:00"/>
  </r>
  <r>
    <x v="104"/>
    <s v="銀行扣款(媒體製作)                   "/>
    <n v="3"/>
    <s v="產出[銀扣媒體檔未產出清單],增加[戶名]輸出欄位，排序及跳頁條件依據[作業項目]欄位：[1: ACH 扣款 / 2:郵局扣款 /9:全部]"/>
    <x v="21"/>
    <d v="2021-11-12T00:00:00"/>
    <m/>
  </r>
  <r>
    <x v="105"/>
    <s v="銀扣扣款前通知"/>
    <n v="1"/>
    <s v="[扣款銀行]欄位,增加[998:ACH扣款]選項"/>
    <x v="21"/>
    <d v="2021-09-27T00:00:00"/>
    <d v="2021-09-27T00:00:00"/>
  </r>
  <r>
    <x v="106"/>
    <s v="銀行扣款檔資料查詢                   "/>
    <n v="1"/>
    <s v="於[查詢選項]選擇[2.上限金額 / 3.下限金額]時,增加可輸入查詢條件 [作業項目]"/>
    <x v="21"/>
    <d v="2021-09-27T00:00:00"/>
    <d v="2021-09-27T00:00:00"/>
  </r>
  <r>
    <x v="106"/>
    <s v="銀行扣款檔資料查詢                   "/>
    <n v="2"/>
    <s v="[作業項目],可輸入項目：[1: ACH 扣款 / 2:郵局扣款 /9:全部]"/>
    <x v="21"/>
    <d v="2021-09-27T00:00:00"/>
    <d v="2021-09-27T00:00:00"/>
  </r>
  <r>
    <x v="106"/>
    <s v="銀行扣款檔資料查詢                   "/>
    <n v="3"/>
    <s v="[銀行別]欄位,增加[998:ACH扣款]選項"/>
    <x v="21"/>
    <d v="2021-09-27T00:00:00"/>
    <d v="2021-09-27T00:00:00"/>
  </r>
  <r>
    <x v="106"/>
    <s v="銀行扣款檔資料查詢                   "/>
    <n v="4"/>
    <s v="增加查詢明細機制，內容參考AS400[4-13-20 ACH 扣款檔資料維護]中查詢之欄位"/>
    <x v="21"/>
    <d v="2021-11-12T00:00:00"/>
    <m/>
  </r>
  <r>
    <x v="106"/>
    <s v="銀行扣款檔資料查詢                   "/>
    <n v="5"/>
    <s v="[查詢選項]增加輸入項目：[5.扣款金額=0 /_x000a_ 6.媒體檔總金額]；_x000a_ (1)可輸入欄位[銀行別/還款類別/入帳日期]_x000a_ (2)[查詢選項]為[6.媒體檔總金額]時，[還款類別]欄限輸入[01期款/05火險費/99全部]，若查詢當時媒體尚未產出則出錯誤訊息。_x000a_"/>
    <x v="21"/>
    <d v="2021-09-27T00:00:00"/>
    <d v="2021-09-27T00:00:00"/>
  </r>
  <r>
    <x v="0"/>
    <s v="銀扣暫收抵繳"/>
    <n v="1"/>
    <s v="約定還款及法拍費用，需HOLD暫收款，不可予期款抵用"/>
    <x v="21"/>
    <d v="2021-09-30T00:00:00"/>
    <d v="2021-09-30T00:00:00"/>
  </r>
  <r>
    <x v="0"/>
    <s v="銀扣暫收抵繳"/>
    <n v="2"/>
    <s v="火險費不可暫收抵繳，其他如帳管費、契變手續費、短收期款已加入期款(可抵繳)"/>
    <x v="21"/>
    <d v="2021-09-30T00:00:00"/>
    <d v="2021-09-30T00:00:00"/>
  </r>
  <r>
    <x v="107"/>
    <s v="應處理清單"/>
    <n v="1"/>
    <s v="[資料日期]欄位改為日曆日"/>
    <x v="21"/>
    <d v="2021-09-27T00:00:00"/>
    <d v="2021-09-27T00:00:00"/>
  </r>
  <r>
    <x v="107"/>
    <s v="應處理清單"/>
    <n v="2"/>
    <s v="簡訊檔送出後，檔案可在 [LC009報表及檔案查詢]中查詢及開啟"/>
    <x v="21"/>
    <d v="2021-11-12T00:00:00"/>
    <m/>
  </r>
  <r>
    <x v="108"/>
    <s v="債權維護"/>
    <n v="1"/>
    <s v="修改功能時,部分欄位沒有帶出中文顯示"/>
    <x v="22"/>
    <d v="2021-09-28T00:00:00"/>
    <d v="2021-09-28T00:00:00"/>
  </r>
  <r>
    <x v="108"/>
    <s v="債權維護"/>
    <n v="2"/>
    <s v="需顯示受理調解機構代號中文,欄位值與L8030的受理調解機構代號相同"/>
    <x v="22"/>
    <d v="2021-09-29T00:00:00"/>
    <d v="2021-09-29T00:00:00"/>
  </r>
  <r>
    <x v="108"/>
    <s v="債權維護"/>
    <n v="3"/>
    <s v="新增按鈕-連結聯徵資料的債務人聯絡電話"/>
    <x v="22"/>
    <d v="2021-09-29T00:00:00"/>
    <d v="2021-09-29T00:00:00"/>
  </r>
  <r>
    <x v="108"/>
    <s v="債權維護"/>
    <n v="4"/>
    <s v="延期繳款年月若無值則顯示空白"/>
    <x v="22"/>
    <d v="2021-09-28T00:00:00"/>
    <d v="2021-09-28T00:00:00"/>
  </r>
  <r>
    <x v="108"/>
    <s v="債權維護"/>
    <n v="5"/>
    <s v="新增按鈕-連結喘息期歷程(L6932篩選延期繳款年月起訖)"/>
    <x v="22"/>
    <d v="2021-10-06T00:00:00"/>
    <d v="2021-09-30T00:00:00"/>
  </r>
  <r>
    <x v="108"/>
    <s v="債權維護"/>
    <n v="6"/>
    <s v="異動延期繳款年月時,須同步維護下次繳款日及還款結束日"/>
    <x v="22"/>
    <d v="2021-10-06T00:00:00"/>
    <d v="2021-09-30T00:00:00"/>
  </r>
  <r>
    <x v="109"/>
    <s v="債務協商滯繳/應繳明細查詢             "/>
    <n v="1"/>
    <s v="延期年月改為顯示民國年月,若值=0則顯示空白"/>
    <x v="22"/>
    <d v="2021-09-28T00:00:00"/>
    <d v="2021-09-28T00:00:00"/>
  </r>
  <r>
    <x v="109"/>
    <s v="債務協商滯繳/應繳明細查詢             "/>
    <n v="2"/>
    <s v="連結法催紀錄L5960時,函催只做案件種類為債協部分:前置協商毀諾(未依約履行)通知函, 前置協商逾期繳款通知函"/>
    <x v="22"/>
    <d v="2021-10-06T00:00:00"/>
    <m/>
  </r>
  <r>
    <x v="109"/>
    <s v="債務協商滯繳/應繳明細查詢             "/>
    <n v="3"/>
    <s v="到期日改為還款結束日"/>
    <x v="22"/>
    <d v="2021-09-28T00:00:00"/>
    <d v="2021-09-28T00:00:00"/>
  </r>
  <r>
    <x v="110"/>
    <s v="債權案件明細查詢"/>
    <n v="1"/>
    <s v="點選查詢時改為連結到新代號L5976債權案件主檔內容查詢"/>
    <x v="22"/>
    <d v="2021-09-29T00:00:00"/>
    <d v="2021-09-29T00:00:00"/>
  </r>
  <r>
    <x v="111"/>
    <s v="期款試算                              "/>
    <n v="1"/>
    <s v="年利率可輸入0"/>
    <x v="22"/>
    <d v="2021-09-28T00:00:00"/>
    <d v="2021-09-28T00:00:00"/>
  </r>
  <r>
    <x v="112"/>
    <s v="整批處理"/>
    <n v="1"/>
    <s v="查詢篩選條件增加試算後的預設交易別,增加輸出欄位:試算後預設的交易別(如L5702欄位值),在畫面最下面增加整批入帳按鈕"/>
    <x v="23"/>
    <d v="2021-10-06T00:00:00"/>
    <d v="2021-10-05T00:00:00"/>
  </r>
  <r>
    <x v="113"/>
    <s v="最大債權撥付回覆檔檢核                "/>
    <n v="1"/>
    <s v="交易完成時顯示提示訊息成功失敗總筆數與金額"/>
    <x v="23"/>
    <d v="2021-10-06T00:00:00"/>
    <d v="2021-10-04T00:00:00"/>
  </r>
  <r>
    <x v="114"/>
    <s v="一般債權撥付資料檢核                  "/>
    <n v="1"/>
    <s v="交易完成時顯示提示訊息成功失敗總筆數與金額"/>
    <x v="23"/>
    <d v="2021-10-06T00:00:00"/>
    <d v="2021-10-04T00:00:00"/>
  </r>
  <r>
    <x v="110"/>
    <s v="債權案件明細查詢"/>
    <n v="1"/>
    <s v="新增按鈕查詢客戶撥付統計資料:連結到新交易L5977客戶最大債權撥付統計查詢,以客戶戶號+案件序號查詢最大債權撥付統計資料"/>
    <x v="23"/>
    <d v="2021-10-06T00:00:00"/>
    <d v="2021-09-30T00:00:00"/>
  </r>
  <r>
    <x v="115"/>
    <s v="債務協商交易資料查詢                  "/>
    <n v="1"/>
    <s v="新增按鈕連動L5711撥付金額調整:未製檔才顯示按鈕"/>
    <x v="23"/>
    <d v="2021-09-28T00:00:00"/>
    <d v="2021-09-28T00:00:00"/>
  </r>
  <r>
    <x v="115"/>
    <s v="債務協商交易資料查詢                  "/>
    <n v="2"/>
    <s v="新增交易L5711撥付金額調整,以戶號+案件序號+製檔日=0為篩選條件,顯示欄位:身分證字號、戶號、戶名、案件序號、債權機構、機構名稱、撥付金額、累計撥付金額,僅開放撥付金額供調整,一併維護累計撥付金額,檢核修改後撥付金額加總需與修改前撥付金額加總相同"/>
    <x v="23"/>
    <d v="2021-10-06T00:00:00"/>
    <d v="2021-10-05T00:00:00"/>
  </r>
  <r>
    <x v="116"/>
    <s v="單位及主管代碼檔維護"/>
    <n v="1"/>
    <s v="&quot;經理&quot;字眼改用&quot;主管&quot;"/>
    <x v="24"/>
    <d v="2021-10-06T00:00:00"/>
    <d v="2021-10-06T00:00:00"/>
  </r>
  <r>
    <x v="116"/>
    <s v="單位及主管代碼檔維護"/>
    <n v="2"/>
    <s v="新增輸入欄位[啟用記號],可輸入選項:Y:啟用,N:停用"/>
    <x v="24"/>
    <d v="2021-10-06T00:00:00"/>
    <d v="2021-10-06T00:00:00"/>
  </r>
  <r>
    <x v="117"/>
    <s v="單位及主管代碼檔查詢"/>
    <n v="1"/>
    <s v="&quot;經理&quot;字眼改用&quot;主管&quot;"/>
    <x v="24"/>
    <d v="2021-10-06T00:00:00"/>
    <d v="2021-10-06T00:00:00"/>
  </r>
  <r>
    <x v="117"/>
    <s v="單位及主管代碼檔查詢"/>
    <n v="2"/>
    <s v="移除[刪除]按鈕"/>
    <x v="24"/>
    <d v="2021-10-06T00:00:00"/>
    <d v="2021-10-06T00:00:00"/>
  </r>
  <r>
    <x v="117"/>
    <s v="單位及主管代碼檔查詢"/>
    <n v="3"/>
    <s v="增加輸出欄位[啟用記號]"/>
    <x v="24"/>
    <d v="2021-10-06T00:00:00"/>
    <d v="2021-10-06T00:00:00"/>
  </r>
  <r>
    <x v="118"/>
    <s v="單位代號查詢"/>
    <n v="1"/>
    <s v="因為L6085查詢條件及輸出欄位,均有涵蓋L6086提供機制,所以L6086整併入L6085_x000a_註:因多個交易包含L6755本新增時,需用到此查詢帶回各單位、部室代號"/>
    <x v="24"/>
    <d v="2021-10-06T00:00:00"/>
    <d v="2021-10-06T00:00:00"/>
  </r>
  <r>
    <x v="119"/>
    <s v="各類代碼檔查詢"/>
    <n v="1"/>
    <s v="增加查詢條件[代碼檔名稱]模糊比對機制,如下圖"/>
    <x v="24"/>
    <d v="2021-10-06T00:00:00"/>
    <d v="2021-10-06T00:00:00"/>
  </r>
  <r>
    <x v="119"/>
    <s v="各類代碼檔查詢"/>
    <n v="2"/>
    <s v="移除[刪除]按鈕"/>
    <x v="24"/>
    <d v="2021-10-06T00:00:00"/>
    <d v="2021-10-06T00:00:00"/>
  </r>
  <r>
    <x v="120"/>
    <s v="各類代碼檔維護"/>
    <n v="1"/>
    <s v="[啟用記號]值N:未啟用,改為N:停用"/>
    <x v="24"/>
    <d v="2021-10-06T00:00:00"/>
    <d v="2021-10-06T00:00:00"/>
  </r>
  <r>
    <x v="121"/>
    <s v="特殊/例假日查詢"/>
    <n v="1"/>
    <s v="[假日]日期小於日曆日時,不顯示[刪除]按鈕"/>
    <x v="24"/>
    <d v="2021-10-06T00:00:00"/>
    <d v="2021-10-06T00:00:00"/>
  </r>
  <r>
    <x v="122"/>
    <s v="地區別資料查詢"/>
    <n v="1"/>
    <s v="原AS400/6-11,交易名稱變更為&quot;地區別資料查詢&quot;"/>
    <x v="25"/>
    <d v="2021-10-06T00:00:00"/>
    <d v="2021-10-06T00:00:00"/>
  </r>
  <r>
    <x v="123"/>
    <s v="地區別資料維護"/>
    <n v="1"/>
    <s v="原AS400/6-11,交易名稱變更為&quot;地區別資料維護&quot;"/>
    <x v="25"/>
    <d v="2021-10-06T00:00:00"/>
    <d v="2021-10-06T00:00:00"/>
  </r>
  <r>
    <x v="124"/>
    <s v="聯徵報送-地區別資料查詢"/>
    <n v="1"/>
    <s v="原AS400/6-35,交易名稱變更為&quot;聯徵報送-地區別資料查詢&quot;"/>
    <x v="25"/>
    <d v="2021-10-06T00:00:00"/>
    <d v="2021-10-06T00:00:00"/>
  </r>
  <r>
    <x v="124"/>
    <s v="聯徵報送-地區別資料查詢"/>
    <n v="2"/>
    <s v="輸入條件[地區別]增加選單"/>
    <x v="25"/>
    <d v="2021-10-06T00:00:00"/>
    <d v="2021-10-06T00:00:00"/>
  </r>
  <r>
    <x v="125"/>
    <s v="聯徵報送-地區別資料維護"/>
    <n v="1"/>
    <s v="原AS400/6-35,交易名稱變更為&quot;聯徵報送-地區別資料維護&quot;"/>
    <x v="25"/>
    <d v="2021-10-06T00:00:00"/>
    <d v="2021-10-06T00:00:00"/>
  </r>
  <r>
    <x v="125"/>
    <s v="聯徵報送-地區別資料維護"/>
    <n v="2"/>
    <s v="輸入欄位[地區別]增加選單"/>
    <x v="25"/>
    <d v="2021-10-06T00:00:00"/>
    <d v="2021-10-06T00:00:00"/>
  </r>
  <r>
    <x v="125"/>
    <s v="聯徵報送-地區別資料維護"/>
    <n v="3"/>
    <s v="增加[JCIC縣市碼]及[JCIC鄉鎮碼]"/>
    <x v="25"/>
    <d v="2021-10-06T00:00:00"/>
    <d v="2021-10-06T00:00:00"/>
  </r>
  <r>
    <x v="125"/>
    <s v="聯徵報送-地區別資料維護"/>
    <n v="4"/>
    <s v="[地區類別]目前無其他交易使用,隱藏欄位"/>
    <x v="25"/>
    <d v="2021-10-06T00:00:00"/>
    <d v="2021-10-06T00:00:00"/>
  </r>
  <r>
    <x v="23"/>
    <s v="顧客明細資料查詢"/>
    <n v="1"/>
    <s v="增加[行業別]查詢條件"/>
    <x v="25"/>
    <d v="2021-10-08T00:00:00"/>
    <d v="2021-10-06T00:00:00"/>
  </r>
  <r>
    <x v="126"/>
    <s v="使用者資料維護"/>
    <n v="1"/>
    <s v="配合主管授權等級控管,增加輸入欄位[授權等級],經辦預設0,主管限輸入1~9"/>
    <x v="25"/>
    <d v="2021-10-07T00:00:00"/>
    <d v="2021-10-07T00:00:00"/>
  </r>
  <r>
    <x v="127"/>
    <s v="保險/鑑定公司資料維護"/>
    <n v="1"/>
    <s v="新增輸入欄位[統一編號],非必輸欄位"/>
    <x v="25"/>
    <d v="2021-10-06T00:00:00"/>
    <d v="2021-10-06T00:00:00"/>
  </r>
  <r>
    <x v="128"/>
    <s v="變動數值設定"/>
    <n v="1"/>
    <s v="交易名稱變更為&quot;會計變動數值設定查詢&quot;"/>
    <x v="25"/>
    <d v="2021-10-06T00:00:00"/>
    <d v="2021-10-06T00:00:00"/>
  </r>
  <r>
    <x v="129"/>
    <s v="變動數值設定維護"/>
    <n v="1"/>
    <s v="交易名稱變更為&quot;會計變動數值設定&quot;"/>
    <x v="25"/>
    <d v="2021-10-06T00:00:00"/>
    <d v="2021-10-06T00:00:00"/>
  </r>
  <r>
    <x v="130"/>
    <s v="產出員工扣薪明細檔"/>
    <n v="1"/>
    <s v="於L4500設定之[媒體日期]當天，[應處理清單]_x000a_執行[15日薪]及[非15日薪]扣薪媒體檔產出作業：_x000a_(1)有扣薪媒體明細資料時產生檔案。_x000a_(2)無扣薪媒體明細資料時產生空檔。"/>
    <x v="26"/>
    <d v="2021-11-04T00:00:00"/>
    <d v="2021-11-04T00:00:00"/>
  </r>
  <r>
    <x v="130"/>
    <s v="產出員工扣薪明細檔"/>
    <n v="2"/>
    <s v="未於L4500設定之日期不產生資料檔"/>
    <x v="26"/>
    <d v="2021-11-04T00:00:00"/>
    <d v="2021-11-04T00:00:00"/>
  </r>
  <r>
    <x v="130"/>
    <s v="產出員工扣薪明細檔"/>
    <n v="3"/>
    <s v="增加欄位[查詢選項]：_x000a_1：15日薪_x000a_2：非15日薪"/>
    <x v="26"/>
    <d v="2021-11-04T00:00:00"/>
    <d v="2021-11-04T00:00:00"/>
  </r>
  <r>
    <x v="130"/>
    <s v="產出員工扣薪明細檔"/>
    <n v="4"/>
    <s v="產出之報表中不要顯示[程式ID]及[報表]欄位"/>
    <x v="26"/>
    <d v="2021-11-08T00:00:00"/>
    <d v="2021-11-08T00:00:00"/>
  </r>
  <r>
    <x v="131"/>
    <s v="入帳檔上傳作業                       "/>
    <n v="1"/>
    <s v="扣款回應檔上傳時檢核處理：_x000a_與提出檔之總金額及筆數檢核是否相同，不同時顯示提示訊息。"/>
    <x v="26"/>
    <s v="Lai"/>
    <m/>
  </r>
  <r>
    <x v="131"/>
    <s v="入帳檔上傳作業                       "/>
    <n v="2"/>
    <s v="歸類為[不處理]之條件：_x000a_(1)與提出檔資料不符、扣款失敗、實扣金額為0_x000a_(2)產出失敗報表_x000a_(3)後續處理：若為[與提出檔資料不符]之情況，待查明原因後需要入帳時執行_x000a_L4210其他還款來源建檔(L4921[新增來源建檔]按鈕進入) -&gt; L4002整批入帳作業執行[轉暫收]"/>
    <x v="26"/>
    <d v="2021-09-30T00:00:00"/>
    <d v="2021-09-30T00:00:00"/>
  </r>
  <r>
    <x v="132"/>
    <s v="產出員工扣薪媒體檔"/>
    <n v="1"/>
    <s v="增加欄位[查詢選項]：_x000a_1：15日薪_x000a_2：非15日薪"/>
    <x v="26"/>
    <d v="2021-11-04T00:00:00"/>
    <d v="2021-11-04T00:00:00"/>
  </r>
  <r>
    <x v="133"/>
    <s v="產生員工扣薪回傳報表      "/>
    <n v="1"/>
    <s v="產出之報表中不要顯示[程式ID]及[報表]欄位"/>
    <x v="26"/>
    <d v="2021-11-08T00:00:00"/>
    <d v="2021-11-08T00:00:00"/>
  </r>
  <r>
    <x v="133"/>
    <s v="產生員工扣薪回傳報表      "/>
    <n v="2"/>
    <s v="查詢單改為產出報表，另增加2份報表：_x000a_  (1)員工扣薪總傳票明細表_x000a_  (2)火險費沖銷明細表(員工扣薪)"/>
    <x v="26"/>
    <d v="2021-11-12T00:00:00"/>
    <m/>
  </r>
  <r>
    <x v="134"/>
    <s v="日結明細查詢"/>
    <n v="1"/>
    <s v="增加查詢[銷帳編號]欄位"/>
    <x v="26"/>
    <d v="2021-10-08T00:00:00"/>
    <d v="2021-10-08T00:00:00"/>
  </r>
  <r>
    <x v="0"/>
    <s v="期款收回順序"/>
    <n v="1"/>
    <s v="期款收回順序：_x000a_回收費用"/>
    <x v="26"/>
    <d v="2021-09-30T00:00:00"/>
    <d v="2021-09-30T00:00:00"/>
  </r>
  <r>
    <x v="0"/>
    <s v="期款收回順序"/>
    <n v="2"/>
    <s v="依額度回收本息及欠繳：_x000a_(1)依計息起迄日先到先還。_x000a_(2)相同計息起迄日時，按利率由高至低依序償還"/>
    <x v="26"/>
    <d v="2021-09-30T00:00:00"/>
    <d v="2021-09-30T00:00:00"/>
  </r>
  <r>
    <x v="131"/>
    <s v="入帳檔上傳作業                       "/>
    <n v="1"/>
    <s v="針對轉換資料，若票據金額等於該額度期金時，以該額度入帳"/>
    <x v="27"/>
    <d v="2021-11-04T00:00:00"/>
    <d v="2021-11-04T00:00:00"/>
  </r>
  <r>
    <x v="135"/>
    <s v="應處理清單      "/>
    <n v="1"/>
    <s v="檢核條件：未兌現入帳之票據會每天顯示"/>
    <x v="27"/>
    <m/>
    <m/>
  </r>
  <r>
    <x v="135"/>
    <s v="應處理清單      "/>
    <n v="2"/>
    <s v="[處理事項說明]欄位加註該票據[未兌現]"/>
    <x v="27"/>
    <m/>
    <m/>
  </r>
  <r>
    <x v="136"/>
    <s v="法拍費用明細資料查詢              "/>
    <n v="1"/>
    <s v="刪除輸出欄位[案號]"/>
    <x v="28"/>
    <d v="2021-10-06T00:00:00"/>
    <d v="2021-10-06T00:00:00"/>
  </r>
  <r>
    <x v="137"/>
    <s v="約定部分償還登錄         "/>
    <n v="1"/>
    <s v="增加欄位[是否內含利息]＆[利息是否可欠繳]，_x000a_參考 L3200做法"/>
    <x v="29"/>
    <d v="2021-10-27T00:00:00"/>
    <d v="2021-10-27T00:00:00"/>
  </r>
  <r>
    <x v="137"/>
    <s v="約定部分償還登錄         "/>
    <n v="2"/>
    <s v="約定部分償還可到額度"/>
    <x v="29"/>
    <d v="2021-10-27T00:00:00"/>
    <d v="2021-10-27T00:00:00"/>
  </r>
  <r>
    <x v="137"/>
    <s v="約定部分償還登錄         "/>
    <n v="3"/>
    <s v="非額度全部結清的情況，金額足夠償還餘額時將_x000a_該筆撥款設為結案"/>
    <x v="29"/>
    <m/>
    <m/>
  </r>
  <r>
    <x v="137"/>
    <s v="約定部分償還登錄         "/>
    <n v="4"/>
    <s v="部分償還自動入帳條件之優先序：_x000a_(1)L3130約定部分償還登錄。_x000a_(2)還款金額&gt;=L3130之約定金額。_x000a_(3)利率由高至低_x000a_2021/10/27蔡珮瑜回覆：_x000a_目前是利率高至低&gt;用途別&gt;由額度編號大至小_x000a_用途別為9-&gt;1-&gt;3-&gt;4-&gt;5-&gt;6-&gt;2_x000a_欄位代碼       欄位說明     _x000a_1            週轉金    _x000a_2            購置不動產_x000a_3            營業用資產_x000a_4            固定資產  _x000a_5            企業投資  _x000a_6            購置動產_x000a_9            其他_x000a_"/>
    <x v="29"/>
    <m/>
    <m/>
  </r>
  <r>
    <x v="138"/>
    <s v="整批入帳作業                         "/>
    <n v="1"/>
    <s v="企金戶95101的檢核條件：提供自動設定(與_x000a_95102及95103的檢核相同)_x000a_2021/10/27蔡珮瑜回覆：入帳前，經辦指定為期款、還款、結清、手續費或暫收後，再整批入帳。"/>
    <x v="29"/>
    <s v="Lai"/>
    <m/>
  </r>
  <r>
    <x v="138"/>
    <s v="整批入帳作業                         "/>
    <n v="2"/>
    <s v="原AS400[存摺代號]欄位放在[對帳類別]欄"/>
    <x v="29"/>
    <d v="2021-11-04T00:00:00"/>
    <d v="2021-11-04T00:00:00"/>
  </r>
  <r>
    <x v="138"/>
    <s v="整批入帳作業                         "/>
    <n v="3"/>
    <s v="依虛擬帳號區分顯示"/>
    <x v="29"/>
    <d v="2021-11-04T00:00:00"/>
    <d v="2021-11-04T00:00:00"/>
  </r>
  <r>
    <x v="139"/>
    <s v="其他還款來源建檔                     "/>
    <n v="1"/>
    <s v="欄位[來源]中選項[11匯款轉帳預先作業]名稱改為[大額匯款手工增入入帳]"/>
    <x v="29"/>
    <d v="2021-11-04T00:00:00"/>
    <d v="2021-11-04T00:00:00"/>
  </r>
  <r>
    <x v="140"/>
    <s v="匯款轉帳明細維護[L4920還款來源數字鍵]"/>
    <n v="1"/>
    <s v="欄位[處理狀態]選項中[人工入帳]名稱改為[單筆入帳]"/>
    <x v="29"/>
    <d v="2021-11-04T00:00:00"/>
    <d v="2021-11-04T00:00:00"/>
  </r>
  <r>
    <x v="140"/>
    <s v="匯款轉帳明細維護[L4920還款來源數字鍵]"/>
    <n v="2"/>
    <s v="欄位[虛擬帳號]名稱改為[入帳戶號],虛線不要"/>
    <x v="29"/>
    <d v="2021-11-04T00:00:00"/>
    <d v="2021-11-04T00:00:00"/>
  </r>
  <r>
    <x v="141"/>
    <s v="整批入帳明細查詢[L4002數字鍵]        "/>
    <n v="1"/>
    <s v="查詢輸出增加[檔名/序號]欄位"/>
    <x v="29"/>
    <s v="2021/11/12 java-&gt;lai"/>
    <m/>
  </r>
  <r>
    <x v="141"/>
    <s v="整批入帳明細查詢[L4002數字鍵]        "/>
    <n v="2"/>
    <s v="欄位[還款金額]名稱改為[交易金額]"/>
    <x v="29"/>
    <d v="2021-11-04T00:00:00"/>
    <d v="2021-11-04T00:00:00"/>
  </r>
  <r>
    <x v="142"/>
    <s v="產生放款本息攤還表暨繳息通知單       "/>
    <n v="1"/>
    <s v="依用途列印不同字樣"/>
    <x v="29"/>
    <s v="2021/11/30 yoko"/>
    <m/>
  </r>
  <r>
    <x v="142"/>
    <s v="產生放款本息攤還表暨繳息通知單       "/>
    <n v="2"/>
    <s v="列印存款單及匯款單"/>
    <x v="29"/>
    <s v="2021/11/30 yoko"/>
    <m/>
  </r>
  <r>
    <x v="143"/>
    <s v="產生滯繳通知單                       "/>
    <n v="1"/>
    <s v="依用途列印不同字樣"/>
    <x v="29"/>
    <s v="2021/11/30 yoko"/>
    <m/>
  </r>
  <r>
    <x v="143"/>
    <s v="產生滯繳通知單                       "/>
    <n v="2"/>
    <s v="列印存款單及匯款單"/>
    <x v="29"/>
    <s v="2021/11/30 yoko"/>
    <m/>
  </r>
  <r>
    <x v="0"/>
    <s v="相關報表"/>
    <n v="1"/>
    <s v="原AS400報表改為[L4920整批入帳明細查詢]：_x000a_1.[4-1-4匯款暫存檔明細表]。_x000a_2.[4-1-7匯款轉帳檔明細表]，原[匯款沖帳碼]欄位取消"/>
    <x v="29"/>
    <d v="2021-11-12T00:00:00"/>
    <m/>
  </r>
  <r>
    <x v="0"/>
    <s v="相關報表"/>
    <n v="2"/>
    <s v="新增失敗報表，格式參考[4-1-9匯款轉帳失敗表]_x000a_1.報表表頭以[存摺代號]換頁。_x000a_2.報表明細為失敗明細，無失敗時不顯示。_x000a_3.報表表尾為該批號之總數，含成功及失敗"/>
    <x v="29"/>
    <s v="new"/>
    <m/>
  </r>
  <r>
    <x v="0"/>
    <s v="相關報表"/>
    <n v="3"/>
    <s v="新增成功報表，格式參考[4-1-9匯款總傳票明細表]_x000a_1.報表表頭以[存摺代號]換頁"/>
    <x v="29"/>
    <s v="new"/>
    <m/>
  </r>
  <r>
    <x v="0"/>
    <s v="整批入帳-期款"/>
    <n v="1"/>
    <s v="整批入帳入期款時需參考[L6501系統變數及系統值設定]中欄位[整批-預收期數]設定值"/>
    <x v="29"/>
    <s v="Lai"/>
    <m/>
  </r>
  <r>
    <x v="137"/>
    <s v="約定部分償還登錄         "/>
    <n v="1"/>
    <s v="撥款序號改為非必輸欄位"/>
    <x v="30"/>
    <d v="2021-10-27T00:00:00"/>
    <d v="2021-10-27T00:00:00"/>
  </r>
  <r>
    <x v="137"/>
    <s v="約定部分償還登錄         "/>
    <n v="2"/>
    <s v="入帳日或會計日小於等於約定部分償還日期，未過期者僅能一筆(提供修改日期功能)"/>
    <x v="30"/>
    <d v="2021-10-27T00:00:00"/>
    <d v="2021-10-27T00:00:00"/>
  </r>
  <r>
    <x v="137"/>
    <s v="約定部分償還登錄         "/>
    <n v="3"/>
    <s v="實際償還金額必須大於等於約定部分償還金額"/>
    <x v="30"/>
    <m/>
    <m/>
  </r>
  <r>
    <x v="137"/>
    <s v="約定部分償還登錄         "/>
    <n v="4"/>
    <s v="依利率高者先還"/>
    <x v="30"/>
    <m/>
    <m/>
  </r>
  <r>
    <x v="137"/>
    <s v="約定部分償還登錄         "/>
    <n v="5"/>
    <s v="有期款未繳不執行"/>
    <x v="30"/>
    <m/>
    <m/>
  </r>
  <r>
    <x v="137"/>
    <s v="約定部分償還登錄         "/>
    <n v="6"/>
    <s v="L3130約定部分償還建檔時需增加欄位[是否內含利息]、[利息是否可欠繳]( 2021/10/12會議)"/>
    <x v="30"/>
    <d v="2021-10-27T00:00:00"/>
    <d v="2021-10-27T00:00:00"/>
  </r>
  <r>
    <x v="137"/>
    <s v="約定部分償還登錄         "/>
    <n v="7"/>
    <s v="新增修改送出後自動連結[L8204疑似洗錢交易訪談記錄維護]"/>
    <x v="30"/>
    <d v="2021-10-27T00:00:00"/>
    <d v="2021-10-27T00:00:00"/>
  </r>
  <r>
    <x v="144"/>
    <s v="疑似洗錢交易訪談維護"/>
    <n v="1"/>
    <s v="新增[實際還款金額]欄位"/>
    <x v="30"/>
    <d v="2021-10-25T00:00:00"/>
    <d v="2021-10-25T00:00:00"/>
  </r>
  <r>
    <x v="144"/>
    <s v="疑似洗錢交易訪談維護"/>
    <n v="2"/>
    <s v="[預定還款日期]、[還款金額]改為非必輸_x000a_2021/10/27蔡珮瑜回覆：訪談紀錄，[預定還款日期]、[預定還款金額]應該為必輸欄位"/>
    <x v="30"/>
    <d v="2021-10-25T00:00:00"/>
    <d v="2021-10-25T00:00:00"/>
  </r>
  <r>
    <x v="144"/>
    <s v="疑似洗錢交易訪談維護"/>
    <n v="3"/>
    <s v="原[還款金額]改為[約定還款金額]_x000a_2021/10/27蔡珮瑜回覆：訪談紀錄，[預定還款日期]、[預定還款金額]應該為必輸欄位"/>
    <x v="30"/>
    <d v="2021-10-25T00:00:00"/>
    <d v="2021-10-25T00:00:00"/>
  </r>
  <r>
    <x v="145"/>
    <s v="變更期款試算             "/>
    <n v="1"/>
    <s v="撥款序號改為非必輸"/>
    <x v="30"/>
    <m/>
    <m/>
  </r>
  <r>
    <x v="145"/>
    <s v="變更期款試算             "/>
    <n v="2"/>
    <s v="新增輸入選項欄位[1.每期攤還金額 2.部分償還金額]_x000a_(1).輸入每期攤還金額算出部分償還金額_x000a_(2).輸入部分償還金額顯示新的每期攤還金額"/>
    <x v="30"/>
    <m/>
    <m/>
  </r>
  <r>
    <x v="93"/>
    <s v="暫收款銷帳"/>
    <n v="1"/>
    <s v="錯誤訊息加入千分位"/>
    <x v="30"/>
    <m/>
    <m/>
  </r>
  <r>
    <x v="0"/>
    <s v="共同機制"/>
    <n v="1"/>
    <s v="所有的檢核條件，只需在[交易代碼]為[A.新增]、[C.異動]時作檢核即可"/>
    <x v="31"/>
    <m/>
    <m/>
  </r>
  <r>
    <x v="0"/>
    <s v="共同機制"/>
    <n v="2"/>
    <s v="若有隨同填報功能，則在送出後顯示提示訊息"/>
    <x v="31"/>
    <m/>
    <m/>
  </r>
  <r>
    <x v="0"/>
    <s v="共同機制"/>
    <n v="3"/>
    <s v="交易代碼[X.補件]、[R.請求債權人清冊]視為新增資料"/>
    <x v="31"/>
    <m/>
    <m/>
  </r>
  <r>
    <x v="0"/>
    <s v="共同機制"/>
    <n v="4"/>
    <s v="[報送單位代號]的說明為[最大債權金融機構代號]，則該欄位改為預設&quot;458 &quot;，且可讓使用者輸入"/>
    <x v="31"/>
    <m/>
    <m/>
  </r>
  <r>
    <x v="0"/>
    <s v="共同機制"/>
    <n v="5"/>
    <s v="[身分證字號]/[債務人IDN]後增加[客戶姓名]"/>
    <x v="31"/>
    <m/>
    <m/>
  </r>
  <r>
    <x v="146"/>
    <s v="消債歷程查詢041-協商開始暨停催通知資料"/>
    <n v="1"/>
    <s v="[協商開始日]自動帶出[協商申請日]+25日"/>
    <x v="31"/>
    <m/>
    <m/>
  </r>
  <r>
    <x v="147"/>
    <s v="消債歷程查詢047-金融機構無擔保債務協議資料檔案"/>
    <n v="1"/>
    <s v="檢核該[債務人IDN]於[回報無擔保債權金額資料_x000a_檔案格式(JcicZ042)]中，[轉Jcic文字檔日期]不為空白之資料"/>
    <x v="31"/>
    <m/>
    <m/>
  </r>
  <r>
    <x v="148"/>
    <s v="消債歷程查詢048-債務人基本資料"/>
    <n v="1"/>
    <s v="電話欄位提供說明"/>
    <x v="31"/>
    <m/>
    <m/>
  </r>
  <r>
    <x v="149"/>
    <s v="消債歷程查詢570-受理更生款項統一收付通知資料"/>
    <n v="1"/>
    <s v="[交易代碼]增加X.補件"/>
    <x v="31"/>
    <m/>
    <m/>
  </r>
  <r>
    <x v="131"/>
    <s v="入帳檔上傳作業                       "/>
    <n v="1"/>
    <s v="上傳結束，訊息顯示總金額及筆數"/>
    <x v="32"/>
    <d v="2021-11-05T00:00:00"/>
    <m/>
  </r>
  <r>
    <x v="150"/>
    <s v="產生銀扣扣款失敗                     "/>
    <n v="1"/>
    <s v="增加輸入欄位[作業項目]，可輸入：[1.ACH 扣款 / 2.郵局扣款 / 9.全部]_x000a_2021/10/27蔡珮瑜回覆：應該需依扣款銀行別做篩選"/>
    <x v="32"/>
    <s v="2021/11/12 -&gt;var 改為 L4943 銀行別; java 已上svn"/>
    <m/>
  </r>
  <r>
    <x v="151"/>
    <s v="虛擬轉暫收查詢      "/>
    <n v="1"/>
    <s v="輸出欄位[處理代碼]取消"/>
    <x v="32"/>
    <d v="2021-11-04T00:00:00"/>
    <d v="2021-11-04T00:00:00"/>
  </r>
  <r>
    <x v="138"/>
    <s v="整批入帳作業                         "/>
    <n v="1"/>
    <s v="銀扣作業將入帳失敗者自動轉暫收，以[轉暫收的數字]鐽可查詢明細，明細中增加應繳日期"/>
    <x v="32"/>
    <d v="2021-11-04T00:00:00"/>
    <d v="2021-11-04T00:00:00"/>
  </r>
  <r>
    <x v="138"/>
    <s v="整批入帳作業                         "/>
    <n v="2"/>
    <s v="[不處理]及[不處理金額]欄位名稱改[失敗]及[失敗金額]"/>
    <x v="32"/>
    <d v="2021-11-04T00:00:00"/>
    <d v="2021-11-04T00:00:00"/>
  </r>
  <r>
    <x v="152"/>
    <s v="整批入帳明細查詢(By日期區間)         "/>
    <n v="1"/>
    <s v="輸出欄位[處理說明]取消，處理狀態之說明顯示在欄位[備註]"/>
    <x v="32"/>
    <d v="2021-11-10T00:00:00"/>
    <m/>
  </r>
  <r>
    <x v="106"/>
    <s v="銀行扣款檔資料查詢                   "/>
    <n v="1"/>
    <s v="輸出欄位[檢核結果]顯示_x000a_1.入帳成功：單筆入帳/批次入帳/轉暫收_x000a_2.入帳失敗：失敗原因"/>
    <x v="32"/>
    <d v="2021-11-04T00:00:00"/>
    <d v="2021-11-04T00:00:00"/>
  </r>
  <r>
    <x v="0"/>
    <s v="相關報表"/>
    <n v="1"/>
    <s v="新增失敗報表，格式參考[4-13-51 ACH 扣款失敗報表]"/>
    <x v="32"/>
    <s v="new"/>
    <m/>
  </r>
  <r>
    <x v="0"/>
    <s v="相關報表"/>
    <n v="2"/>
    <s v="新增成功報表，格式參考[4-13-61 ACH 扣款總傳票明細表]"/>
    <x v="32"/>
    <s v="new"/>
    <m/>
  </r>
  <r>
    <x v="153"/>
    <s v="呆帳改呆帳結案戶"/>
    <n v="1"/>
    <s v="新增欄位可輸入[核決主管]及[備註欄]_x000a_[2021/10/25張舜雯回覆]_x000a_1.不增加〔核決層級〕。_x000a_2.呆帳戶之結案戶況〔呆帳結案戶〕，此程式功能溝通後已併入『呆帳回收』功能中，加入是否結案欄位(預設Ｎ)，輸入Ｙ 則須輸入核決主管資料(增加其他：可輸入文字，例如：董事會)"/>
    <x v="33"/>
    <d v="2021-10-27T00:00:00"/>
    <d v="2021-10-27T00:00:00"/>
  </r>
  <r>
    <x v="154"/>
    <s v="放款會計與主檔餘額檢核表"/>
    <n v="1"/>
    <s v="浮水印顯示資訊錯誤"/>
    <x v="33"/>
    <m/>
    <m/>
  </r>
  <r>
    <x v="155"/>
    <s v="核心傳票相關單獨作業"/>
    <n v="1"/>
    <s v="不需產出[L9133放款會計與主檔餘額檢核表]"/>
    <x v="33"/>
    <d v="2021-10-25T00:00:00"/>
    <d v="2021-10-25T00:00:00"/>
  </r>
  <r>
    <x v="0"/>
    <s v="保單險種不足明細表"/>
    <n v="1"/>
    <s v="表中參考的建築造價資料，新系統與eloan分開維護，新系統新增維護交易"/>
    <x v="34"/>
    <s v="new"/>
    <m/>
  </r>
  <r>
    <x v="0"/>
    <s v="擔保品號碼新舊對照"/>
    <n v="1"/>
    <s v="新增查詢交易，欄位包含新舊擔保品號碼、戶號、額度、地址"/>
    <x v="34"/>
    <s v="new"/>
    <m/>
  </r>
  <r>
    <x v="156"/>
    <s v="保險單明細資料查詢       "/>
    <n v="1"/>
    <s v="增加輸入欄位[有效保單]，可輸入[0.有效/9.全部]"/>
    <x v="34"/>
    <d v="2021-11-04T00:00:00"/>
    <d v="2021-11-04T00:00:00"/>
  </r>
  <r>
    <x v="156"/>
    <s v="保險單明細資料查詢       "/>
    <n v="2"/>
    <s v="增加連結查詢[L2038擔保品明細資料查詢]&amp;[L4610保險單明細資料登錄/L4611續約保單資料維護]"/>
    <x v="34"/>
    <d v="2021-11-04T00:00:00"/>
    <d v="2021-11-04T00:00:00"/>
  </r>
  <r>
    <x v="157"/>
    <s v="火險保費未繳轉借支作業     "/>
    <n v="1"/>
    <s v="與新光產險對帳後，列應付費用：_x000a_正常繳款(放款系統出帳)_x000a_借:20232010 暫收及待結轉帳項-火險保費_x000a_ 　　貸:20210391 應付費用-待匯"/>
    <x v="34"/>
    <d v="2021-11-10T00:00:00"/>
    <m/>
  </r>
  <r>
    <x v="158"/>
    <s v="火險佣金作業               "/>
    <n v="1"/>
    <s v="火險佣金發放明細表：_x000a_ (1)地址欄位長度放大，程式ID&amp;報表代號修改為新系統代號"/>
    <x v="34"/>
    <d v="2021-11-05T00:00:00"/>
    <d v="2021-11-05T00:00:00"/>
  </r>
  <r>
    <x v="158"/>
    <s v="火險佣金作業               "/>
    <n v="2"/>
    <s v="火險佣金未發明細表：_x000a_ (1)地址欄位長度放大，程式ID&amp;報表代號修改為新系統代號"/>
    <x v="34"/>
    <d v="2021-11-05T00:00:00"/>
    <d v="2021-11-05T00:00:00"/>
  </r>
  <r>
    <x v="0"/>
    <s v="住宅險改商業險註記"/>
    <n v="1"/>
    <s v="L4610保險單明細資料登錄：增加輸入欄位[住宅險_x000a_改商業險註記]，可輸入[Y / 空白]"/>
    <x v="34"/>
    <d v="2021-11-05T00:00:00"/>
    <d v="2021-11-05T00:00:00"/>
  </r>
  <r>
    <x v="0"/>
    <s v="住宅險改商業險註記"/>
    <n v="2"/>
    <s v="L4611續約保單資料維護：增加輸入欄位[住宅險改_x000a_商業險註記]，可輸入[Y / 空白]"/>
    <x v="34"/>
    <d v="2021-11-05T00:00:00"/>
    <d v="2021-11-05T00:00:00"/>
  </r>
  <r>
    <x v="0"/>
    <s v="住宅險改商業險註記"/>
    <n v="3"/>
    <s v="L4962保險單資料檢核作業：檢核表類別增加選項_x000a_[住宅險改商業險註記]及輸入[火險到期起迄年月]_x000a_欄位"/>
    <x v="34"/>
    <d v="2021-11-08T00:00:00"/>
    <d v="2021-11-08T00:00:00"/>
  </r>
  <r>
    <x v="159"/>
    <s v="未付火險費提存入帳"/>
    <n v="1"/>
    <s v="增加連結查詢[L4961火險保費明細查詢]"/>
    <x v="34"/>
    <m/>
    <m/>
  </r>
  <r>
    <x v="93"/>
    <s v="暫收款銷帳"/>
    <n v="1"/>
    <s v="新增欄位[改呆帳結案戶],作業項目[08.收回呆帳]時顯示"/>
    <x v="34"/>
    <d v="2021-10-27T00:00:00"/>
    <d v="2021-10-27T00:00:00"/>
  </r>
  <r>
    <x v="93"/>
    <s v="暫收款銷帳"/>
    <n v="2"/>
    <s v="[改呆帳結案戶]檢核條件,輸入Y/N,預設N,輸入Y 時,顯示[核決主管]及[備註欄]可輸入_x000a_[2021/10/26張舜雯回覆]：如遇董事會核決，輸入轄最高主管，備註董事會。不新增核決層級。"/>
    <x v="34"/>
    <d v="2021-10-26T00:00:00"/>
    <d v="2021-10-26T00:00:00"/>
  </r>
  <r>
    <x v="135"/>
    <s v="應處理清單      "/>
    <n v="1"/>
    <s v="新增應轉催收日前三營業日即寫入應處理清單"/>
    <x v="34"/>
    <m/>
    <m/>
  </r>
  <r>
    <x v="0"/>
    <s v="指標利率交易放行控制"/>
    <n v="1"/>
    <s v="[L6301指標利率種類維護]新增一筆[指標利率種類]後，在未放行前不可建立該筆[指標利率種類]的指標利率"/>
    <x v="35"/>
    <m/>
    <m/>
  </r>
  <r>
    <x v="160"/>
    <s v="指標利率資料"/>
    <n v="1"/>
    <s v="欄位[生效記號]名稱改為[狀態]，顯示[已放行 / 未放行]"/>
    <x v="35"/>
    <d v="2021-10-25T00:00:00"/>
    <d v="2021-10-25T00:00:00"/>
  </r>
  <r>
    <x v="161"/>
    <s v="指標利率資料查詢"/>
    <n v="1"/>
    <s v="[已使用]之指標利率不可修改或刪除_x000a_2021/10/27蔡珮瑜回覆：應為最新一筆利率生效未使用中及未生效，才能修改及刪除。_x000a_過往資料不應該可以修改刪除"/>
    <x v="35"/>
    <d v="2021-10-25T00:00:00"/>
    <d v="2021-10-25T00:00:00"/>
  </r>
  <r>
    <x v="161"/>
    <s v="指標利率資料查詢"/>
    <n v="2"/>
    <s v="欄位[生效記號]顯示[未生效/已生效/已使用/未放_x000a_行]_x000a_2021/10/27蔡珮瑜回覆：應為最新一筆利率生效未使用中及未生效，才能修改及刪除。_x000a_過往資料不應該可以修改刪除_x000a_"/>
    <x v="35"/>
    <d v="2021-10-25T00:00:00"/>
    <d v="2021-10-25T00:00:00"/>
  </r>
  <r>
    <x v="36"/>
    <s v="指標利率登錄/維護(Eloan18.informatica) "/>
    <n v="1"/>
    <s v="新增時需生效日期最大"/>
    <x v="35"/>
    <d v="2021-10-25T00:00:00"/>
    <d v="2021-10-25T00:00:00"/>
  </r>
  <r>
    <x v="36"/>
    <s v="指標利率登錄/維護(Eloan18.informatica) "/>
    <n v="2"/>
    <s v="未生效(生效日期&gt;日曆日期)僅能一筆_x000a_2021/10/27蔡珮瑜回覆：應為最新一筆利率生效未使用中及未生效，才能修改及刪除。_x000a_過往資料不應該可以修改刪除。"/>
    <x v="35"/>
    <d v="2021-10-25T00:00:00"/>
    <d v="2021-10-25T00:00:00"/>
  </r>
  <r>
    <x v="36"/>
    <s v="指標利率登錄/維護(Eloan18.informatica) "/>
    <n v="3"/>
    <s v="生效日期可小於日曆日期_x000a_2021/10/27蔡珮瑜回覆：應為最新一筆利率生效未使用中及未生效，才能修改及刪除。_x000a_過往資料不應該可以修改刪除。"/>
    <x v="35"/>
    <d v="2021-10-25T00:00:00"/>
    <d v="2021-10-25T00:00:00"/>
  </r>
  <r>
    <x v="162"/>
    <s v="產生利率即將變動資料                 "/>
    <n v="1"/>
    <s v="輸入欄位[戶別種類]名稱改為[個金/企金]：_x000a_1.個金  2.企金(含企金自然人)"/>
    <x v="36"/>
    <d v="2021-11-04T00:00:00"/>
    <d v="2021-11-04T00:00:00"/>
  </r>
  <r>
    <x v="162"/>
    <s v="產生利率即將變動資料                 "/>
    <n v="2"/>
    <s v="[作業項目]為4.員工利率調整：_x000a_1.若分次執行不同商品時，清單內之筆數為加總數_x000a_2.增加輸入欄位[批次利率]，與欄位[批次加減碼]2選1輸入：_x000a_(1) 輸入[批次利率]時，欄位[商品]必須輸入。_x000a_(2) 輸入[批次加減碼]時，欄位[商品]可不輸入"/>
    <x v="36"/>
    <s v="1.2021/11/4_x000a_2.2021/11/10"/>
    <s v="1.2021/11/4"/>
  </r>
  <r>
    <x v="162"/>
    <s v="產生利率即將變動資料                 "/>
    <n v="3"/>
    <s v="[作業項目]為5.按商品別調整，功能修改參考_x000a_[4-66整批利率變更作業]"/>
    <x v="36"/>
    <s v="2021/11/30 yoko"/>
    <m/>
  </r>
  <r>
    <x v="163"/>
    <s v="利率調整清單"/>
    <n v="1"/>
    <s v="欄位[按地區別自動調整]名稱改為[按地區別調整]"/>
    <x v="36"/>
    <d v="2021-11-04T00:00:00"/>
    <d v="2021-11-04T00:00:00"/>
  </r>
  <r>
    <x v="163"/>
    <s v="利率調整清單"/>
    <n v="2"/>
    <s v="[按地區別調整]功能，增加勾選人工調整功能，勾選後列入[人工調整(未調整)]"/>
    <x v="36"/>
    <s v="Lai"/>
    <m/>
  </r>
  <r>
    <x v="163"/>
    <s v="利率調整清單"/>
    <n v="3"/>
    <s v="人工調整項目：按目前利率調整/按擬調利率調整/按輸入利率調整"/>
    <x v="36"/>
    <s v="Lai"/>
    <m/>
  </r>
  <r>
    <x v="163"/>
    <s v="利率調整清單"/>
    <n v="4"/>
    <s v="欄位[不處理]名稱改為[待處理]；欄位[要處理]名稱改為[總筆數]，含[待處理]筆數，位置移到欄位[作業狀態]前"/>
    <x v="36"/>
    <s v="與Lai配合"/>
    <m/>
  </r>
  <r>
    <x v="164"/>
    <s v="個別調整利率作業                     "/>
    <n v="1"/>
    <s v="查詢條件增加輸入欄位[逾期期數]"/>
    <x v="36"/>
    <s v="與Lai配合"/>
    <m/>
  </r>
  <r>
    <x v="164"/>
    <s v="個別調整利率作業                     "/>
    <n v="2"/>
    <s v="查詢輸出增加欄位[合約加碼利率]"/>
    <x v="36"/>
    <d v="2021-11-04T00:00:00"/>
    <d v="2021-11-04T00:00:00"/>
  </r>
  <r>
    <x v="165"/>
    <s v="利率調整確認作業"/>
    <n v="1"/>
    <s v="執行[確認]前需控管[待處理]之問題已排除"/>
    <x v="36"/>
    <d v="2021-11-04T00:00:00"/>
    <d v="2021-11-04T00:00:00"/>
  </r>
  <r>
    <x v="166"/>
    <s v="調整員工利率作業"/>
    <m/>
    <s v="_x000a_2021/10/27 蔡珮瑜回覆：EO員工利率-一般客戶,11退休員工，不需要去判讀員工是否在職。_x000a_挑選條件待與IT確認：_x000a_1. 員工利率產品比對不符清單_x000a_2. 客戶檔客戶別與員工檔比對不符清單_x000a__x000a_/* 員工利率產品比對不符清單 */_x000a_商品代碼 ProdNo _x000a_if 商品為員工優惠貸款 &lt;&gt; EO員工利率-一般客戶,11退休員工_x000a_   if    1.身份變更       任用狀況碼 &lt;&gt; 1,4_x000a_      || 2.退休屆滿5年   任用狀況碼  = 5 _x000a_&amp; 離職/停約日 &lt; 本日減5年_x000a__x000a_/* 客戶檔客戶別與員工檔比對不符清單 */_x000a_if 任用狀況碼 &lt;&gt; 1,4,5  &amp;&amp; 客戶別 = 01,09  ==&gt; 比對_x000a_任用狀況碼 AgStatusCode 0:單位報備_x000a_1:在職_x000a_2:離職_x000a_3:解聘_x000a_4:留職停薪_x000a_5:退休離職_x000a_9:未報聘/內勤_x000a_客戶別 CustTypeCode 00:一般_x000a_01:員工_x000a_02:首購_x000a_03:關企公司_x000a_04:關企員工_x000a_05:保戶_x000a_07:員工二親等_x000a_09:新二階員工_x000a__x000a__x000a_"/>
    <x v="0"/>
    <d v="2021-11-05T00:00:00"/>
    <m/>
  </r>
  <r>
    <x v="167"/>
    <s v="個人房貸調整案"/>
    <n v="1"/>
    <s v="輸入欄位[備註]移到最後輸入"/>
    <x v="36"/>
    <d v="2021-10-21T00:00:00"/>
    <d v="2021-10-21T00:00:00"/>
  </r>
  <r>
    <x v="167"/>
    <s v="個人房貸調整案"/>
    <n v="2"/>
    <s v="列印表單[個人房貸調整案]中補充欄位：_x000a_[調整原因/調降利率/客戶要求利率/擬調利率/_x000a_變更繳款方式/延長寬限期/縮短年期/延長年期/_x000a_備註]"/>
    <x v="36"/>
    <d v="2021-10-21T00:00:00"/>
    <d v="2021-10-21T00:00:00"/>
  </r>
  <r>
    <x v="168"/>
    <s v="繳息情形查詢             "/>
    <n v="1"/>
    <s v="三擇一輸入不輸入時顯示空白"/>
    <x v="37"/>
    <d v="2021-11-04T00:00:00"/>
    <d v="2021-11-04T00:00:00"/>
  </r>
  <r>
    <x v="168"/>
    <s v="繳息情形查詢             "/>
    <n v="2"/>
    <s v="輸出畫面利率後顯示生效日"/>
    <x v="37"/>
    <d v="2021-11-04T00:00:00"/>
    <d v="2021-11-04T00:00:00"/>
  </r>
  <r>
    <x v="169"/>
    <s v="計息明細查詢"/>
    <n v="1"/>
    <s v="三擇一輸入不輸入時顯示空白"/>
    <x v="37"/>
    <d v="2021-11-04T00:00:00"/>
    <d v="2021-11-04T00:00:00"/>
  </r>
  <r>
    <x v="169"/>
    <s v="計息明細查詢"/>
    <n v="2"/>
    <s v="畫面顯示[戶號]、[戶名]"/>
    <x v="37"/>
    <d v="2021-11-04T00:00:00"/>
    <d v="2021-11-04T00:00:00"/>
  </r>
  <r>
    <x v="76"/>
    <s v="交易內容查詢             "/>
    <n v="1"/>
    <s v="計息起日、計息迄日日期錯誤"/>
    <x v="37"/>
    <m/>
    <m/>
  </r>
  <r>
    <x v="170"/>
    <s v="清償作業                                "/>
    <n v="1"/>
    <s v="[疑似洗錢交易合理性維護]改為[疑似洗錢交易訪談記錄維護]連動L8204"/>
    <x v="37"/>
    <d v="2021-11-04T00:00:00"/>
    <d v="2021-11-04T00:00:00"/>
  </r>
  <r>
    <x v="171"/>
    <s v="ID所有人案件關係查詢"/>
    <n v="1"/>
    <s v="新增交易,以ID查詢&quot;ID所有人&quot;與所有案件關係資料"/>
    <x v="38"/>
    <m/>
    <m/>
  </r>
  <r>
    <x v="172"/>
    <s v="結清客戶個人資料控管維護                "/>
    <n v="1"/>
    <s v="[功能]查詢時,需顯示[建立者]員編及姓名"/>
    <x v="38"/>
    <d v="2021-10-25T00:00:00"/>
    <d v="2021-10-25T00:00:00"/>
  </r>
  <r>
    <x v="172"/>
    <s v="結清客戶個人資料控管維護                "/>
    <n v="2"/>
    <s v="[功能]新增時，需主管授權"/>
    <x v="38"/>
    <d v="2021-10-25T00:00:00"/>
    <d v="2021-10-25T00:00:00"/>
  </r>
  <r>
    <x v="172"/>
    <s v="結清客戶個人資料控管維護                "/>
    <n v="3"/>
    <s v="增加解除功能，須註明解除原因"/>
    <x v="38"/>
    <d v="2021-11-02T00:00:00"/>
    <d v="2021-11-02T00:00:00"/>
  </r>
  <r>
    <x v="172"/>
    <s v="結清客戶個人資料控管維護                "/>
    <n v="4"/>
    <s v="Eloan上送客戶資料時，若未[解除],則回覆錯誤訊息"/>
    <x v="38"/>
    <d v="2021-11-03T00:00:00"/>
    <d v="2021-11-03T00:00:00"/>
  </r>
  <r>
    <x v="172"/>
    <s v="結清客戶個人資料控管維護                "/>
    <n v="5"/>
    <s v="帳務資料查詢:需去除ID與戶名，非帳務資料為不可查詢"/>
    <x v="38"/>
    <m/>
    <m/>
  </r>
  <r>
    <x v="173"/>
    <s v="擔保品重評明細資料查詢                  "/>
    <n v="1"/>
    <s v="顯示[鑑估序號]00資料，該筆資料不可做修改及刪除"/>
    <x v="38"/>
    <d v="2021-10-25T00:00:00"/>
    <d v="2021-10-25T00:00:00"/>
  </r>
  <r>
    <x v="173"/>
    <s v="擔保品重評明細資料查詢                  "/>
    <n v="2"/>
    <s v="輸出共同區增加[擔保品號碼]與[建物門牌]( ,如下圖紅框)，下方明細區移除[擔保品號碼]"/>
    <x v="38"/>
    <d v="2021-10-25T00:00:00"/>
    <d v="2021-10-25T00:00:00"/>
  </r>
  <r>
    <x v="173"/>
    <s v="擔保品重評明細資料查詢                  "/>
    <n v="3"/>
    <s v="新增按鈕連結【L2017額度與擔保品關聯】查詢"/>
    <x v="38"/>
    <d v="2021-10-25T00:00:00"/>
    <d v="2021-10-25T00:00:00"/>
  </r>
  <r>
    <x v="56"/>
    <s v="不動產擔保品資料查詢                    "/>
    <n v="1"/>
    <s v="畫面增加按鈕連結【L2039 擔保品重評明細資料查詢】"/>
    <x v="38"/>
    <d v="2021-10-25T00:00:00"/>
    <d v="2021-10-25T00:00:00"/>
  </r>
  <r>
    <x v="27"/>
    <s v="額度與擔保品關聯查詢 "/>
    <n v="1"/>
    <s v="輸出明細增加[案件編號]欄位"/>
    <x v="38"/>
    <d v="2021-10-25T00:00:00"/>
    <d v="2021-10-25T00:00:00"/>
  </r>
  <r>
    <x v="174"/>
    <s v="擔保品重評資料登錄                      "/>
    <n v="1"/>
    <s v="修改舊鑑估序號時，僅更新擔保品重評資料檔"/>
    <x v="38"/>
    <d v="2021-10-25T00:00:00"/>
    <d v="2021-10-25T00:00:00"/>
  </r>
  <r>
    <x v="174"/>
    <s v="擔保品重評資料登錄                      "/>
    <n v="2"/>
    <s v="重評原因代碼:_x000a_Eloan上送擔保品時(L2411)，若鑑價日期不同要自　　_x000a_動新增重評資料，依計件代碼mapping 原因代碼"/>
    <x v="38"/>
    <d v="2021-11-03T00:00:00"/>
    <d v="2021-11-03T00:00:00"/>
  </r>
  <r>
    <x v="88"/>
    <s v="業務關帳作業(撥款)"/>
    <n v="1"/>
    <s v="關帳時列印結清戶滿5年的查詢清單"/>
    <x v="38"/>
    <m/>
    <m/>
  </r>
  <r>
    <x v="88"/>
    <s v="業務關帳作業(撥款)"/>
    <n v="2"/>
    <s v="改為查詢交易，交易內容待確認"/>
    <x v="38"/>
    <m/>
    <m/>
  </r>
  <r>
    <x v="175"/>
    <s v="案件處理清單         "/>
    <n v="1"/>
    <s v="案件種類=法催,增加[到期存證信函]按鈕"/>
    <x v="39"/>
    <d v="2021-11-11T00:00:00"/>
    <m/>
  </r>
  <r>
    <x v="176"/>
    <s v="電催明細資料查詢     "/>
    <n v="1"/>
    <s v="欄位名稱[增修人員]改為[修改人員]"/>
    <x v="39"/>
    <d v="2021-10-28T00:00:00"/>
    <d v="2021-10-28T00:00:00"/>
  </r>
  <r>
    <x v="176"/>
    <s v="電催明細資料查詢     "/>
    <n v="2"/>
    <s v="輸出的共同列增加戶號與戶名"/>
    <x v="39"/>
    <d v="2021-10-28T00:00:00"/>
    <d v="2021-10-28T00:00:00"/>
  </r>
  <r>
    <x v="177"/>
    <s v="面催明細資料查詢     "/>
    <n v="1"/>
    <s v="欄位名稱[增修人員]改為[修改人員]"/>
    <x v="39"/>
    <d v="2021-10-28T00:00:00"/>
    <d v="2021-10-28T00:00:00"/>
  </r>
  <r>
    <x v="177"/>
    <s v="面催明細資料查詢     "/>
    <n v="2"/>
    <s v="輸出的共同列增加戶號與戶名"/>
    <x v="39"/>
    <d v="2021-10-28T00:00:00"/>
    <d v="2021-10-28T00:00:00"/>
  </r>
  <r>
    <x v="177"/>
    <s v="面催明細資料查詢     "/>
    <n v="3"/>
    <s v="欄位名稱[催收人員姓名]改為[法催人員]"/>
    <x v="39"/>
    <d v="2021-10-28T00:00:00"/>
    <d v="2021-10-28T00:00:00"/>
  </r>
  <r>
    <x v="178"/>
    <s v="函催明細資料查詢     "/>
    <n v="1"/>
    <s v="欄位名稱[增修人員]改為[修改人員]"/>
    <x v="39"/>
    <d v="2021-10-28T00:00:00"/>
    <d v="2021-10-28T00:00:00"/>
  </r>
  <r>
    <x v="178"/>
    <s v="函催明細資料查詢     "/>
    <n v="2"/>
    <s v="輸出的共同列增加戶號與戶名"/>
    <x v="39"/>
    <d v="2021-10-28T00:00:00"/>
    <d v="2021-10-28T00:00:00"/>
  </r>
  <r>
    <x v="179"/>
    <s v="法務進度明細資料查詢 "/>
    <n v="1"/>
    <s v="欄位名稱[增修人員]改為[修改人員]"/>
    <x v="39"/>
    <d v="2021-10-29T00:00:00"/>
    <d v="2021-10-28T00:00:00"/>
  </r>
  <r>
    <x v="179"/>
    <s v="法務進度明細資料查詢 "/>
    <n v="2"/>
    <s v="輸出的共同列增加戶號與戶名"/>
    <x v="39"/>
    <d v="2021-10-29T00:00:00"/>
    <d v="2021-10-28T00:00:00"/>
  </r>
  <r>
    <x v="179"/>
    <s v="法務進度明細資料查詢 "/>
    <n v="3"/>
    <s v="輸出欄位增加[擔保品編號]"/>
    <x v="39"/>
    <d v="2021-10-29T00:00:00"/>
    <d v="2021-10-28T00:00:00"/>
  </r>
  <r>
    <x v="180"/>
    <s v="提醒事項查詢         "/>
    <n v="1"/>
    <s v="欄位名稱[增修人員]改為[修改人員]"/>
    <x v="39"/>
    <d v="2021-10-29T00:00:00"/>
    <d v="2021-10-28T00:00:00"/>
  </r>
  <r>
    <x v="180"/>
    <s v="提醒事項查詢         "/>
    <n v="2"/>
    <s v="輸出的共同列增加戶號與戶名"/>
    <x v="39"/>
    <d v="2021-10-29T00:00:00"/>
    <d v="2021-10-28T00:00:00"/>
  </r>
  <r>
    <x v="180"/>
    <s v="提醒事項查詢         "/>
    <n v="3"/>
    <s v="刪除按鈕拿掉"/>
    <x v="39"/>
    <d v="2021-10-29T00:00:00"/>
    <d v="2021-10-28T00:00:00"/>
  </r>
  <r>
    <x v="181"/>
    <s v="電催登錄             "/>
    <n v="1"/>
    <s v="交易畫面最下面增加維護日期+維護時間,維護日期為日曆日"/>
    <x v="39"/>
    <d v="2021-11-03T00:00:00"/>
    <d v="2021-11-03T00:00:00"/>
  </r>
  <r>
    <x v="181"/>
    <s v="電催登錄             "/>
    <n v="2"/>
    <s v="刪除時需增加主管覆核"/>
    <x v="39"/>
    <d v="2021-11-03T00:00:00"/>
    <d v="2021-11-03T00:00:00"/>
  </r>
  <r>
    <x v="182"/>
    <s v="面催登錄             "/>
    <n v="1"/>
    <s v="交易畫面最下面增加維護日期+維護時間,維護日_x000a_期為日曆日"/>
    <x v="39"/>
    <d v="2021-11-11T00:00:00"/>
    <d v="2021-11-03T00:00:00"/>
  </r>
  <r>
    <x v="182"/>
    <s v="面催登錄             "/>
    <n v="2"/>
    <s v="刪除時需增加主管覆核"/>
    <x v="39"/>
    <d v="2021-11-11T00:00:00"/>
    <d v="2021-11-03T00:00:00"/>
  </r>
  <r>
    <x v="182"/>
    <s v="面催登錄             "/>
    <n v="3"/>
    <s v="新增按鈕:連結[員工資料檔查詢]L190A"/>
    <x v="39"/>
    <d v="2021-11-11T00:00:00"/>
    <d v="2021-11-03T00:00:00"/>
  </r>
  <r>
    <x v="182"/>
    <s v="面催登錄             "/>
    <n v="4"/>
    <s v="新增交易:供法催使用,L5062查詢與L5606維護[法催地區別],內容欄位類似L6074,增加電話欄位((區碼)1234-5678#分機)"/>
    <x v="39"/>
    <d v="2021-11-11T00:00:00"/>
    <d v="2021-11-03T00:00:00"/>
  </r>
  <r>
    <x v="182"/>
    <s v="面催登錄             "/>
    <n v="5"/>
    <s v="按鈕[聯徵地區別查詢]改為[法催地區別查詢]"/>
    <x v="39"/>
    <d v="2021-11-11T00:00:00"/>
    <d v="2021-11-03T00:00:00"/>
  </r>
  <r>
    <x v="183"/>
    <s v="函催登錄             "/>
    <n v="1"/>
    <s v="交易畫面最下面增加維護日期+維護時間,維護日期為日曆日"/>
    <x v="39"/>
    <d v="2021-11-03T00:00:00"/>
    <d v="2021-11-03T00:00:00"/>
  </r>
  <r>
    <x v="183"/>
    <s v="函催登錄             "/>
    <n v="2"/>
    <s v="刪除時需增加主管覆核"/>
    <x v="39"/>
    <d v="2021-11-03T00:00:00"/>
    <d v="2021-11-03T00:00:00"/>
  </r>
  <r>
    <x v="184"/>
    <s v="法務進度登錄         "/>
    <n v="1"/>
    <s v="交易畫面最下面增加維護日期+維護時間,維護日期為日曆日"/>
    <x v="39"/>
    <d v="2021-11-11T00:00:00"/>
    <d v="2021-11-04T00:00:00"/>
  </r>
  <r>
    <x v="184"/>
    <s v="法務進度登錄         "/>
    <n v="2"/>
    <s v="刪除時需增加主管覆核"/>
    <x v="39"/>
    <d v="2021-11-11T00:00:00"/>
    <d v="2021-11-04T00:00:00"/>
  </r>
  <r>
    <x v="184"/>
    <s v="法務進度登錄         "/>
    <n v="3"/>
    <s v="增加按鈕:查詢擔保品連動L2038,並於畫面顯示 [門牌號碼]"/>
    <x v="39"/>
    <d v="2021-11-11T00:00:00"/>
    <d v="2021-11-04T00:00:00"/>
  </r>
  <r>
    <x v="184"/>
    <s v="法務進度登錄         "/>
    <n v="4"/>
    <s v="若有其他戶號+額度編號為同一擔保品,則一併維護法催資料"/>
    <x v="39"/>
    <d v="2021-11-11T00:00:00"/>
    <d v="2021-11-04T00:00:00"/>
  </r>
  <r>
    <x v="185"/>
    <s v="提醒事項登錄         "/>
    <n v="1"/>
    <s v="欄位[其他記錄]長度放大為500"/>
    <x v="39"/>
    <d v="2021-11-03T00:00:00"/>
    <d v="2021-11-01T00:00:00"/>
  </r>
  <r>
    <x v="185"/>
    <s v="提醒事項登錄         "/>
    <n v="2"/>
    <s v="刪除功能拿掉"/>
    <x v="39"/>
    <d v="2021-11-03T00:00:00"/>
    <d v="2021-11-01T00:00:00"/>
  </r>
  <r>
    <x v="185"/>
    <s v="提醒事項登錄         "/>
    <n v="3"/>
    <s v="維護日期改為日曆日"/>
    <x v="39"/>
    <d v="2021-11-03T00:00:00"/>
    <d v="2021-11-01T00:00:00"/>
  </r>
  <r>
    <x v="186"/>
    <s v="催收催繳明細"/>
    <n v="1"/>
    <s v="查詢選項選全部時,產生的檔案依種類區分不同頁籤"/>
    <x v="39"/>
    <d v="2021-11-11T00:00:00"/>
    <d v="2021-10-29T00:00:00"/>
  </r>
  <r>
    <x v="0"/>
    <m/>
    <m/>
    <m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x v="0"/>
    <n v="1"/>
    <s v="[企金別]值為&quot;2&quot;(企金自然人)時,是否控制不可為&quot;060000&quot;(個人),待與陳俞辛確認"/>
    <s v="張金龍"/>
    <x v="0"/>
    <s v="2021/7/26已確認,並記錄當日會議紀錄"/>
    <d v="2021-07-26T00:00:00"/>
  </r>
  <r>
    <x v="1"/>
    <n v="1"/>
    <s v="L6083房貸專員所屬業務部室查詢:AS400使用確認"/>
    <s v="葛展宇經理"/>
    <x v="1"/>
    <s v="2021/10/5 email"/>
    <d v="2021-10-05T00:00:00"/>
  </r>
  <r>
    <x v="1"/>
    <n v="2"/>
    <s v="L6753房貸專員所屬業務部室維護:AS400使用確認"/>
    <s v="葛展宇經理"/>
    <x v="1"/>
    <s v="2021/10/5 email"/>
    <d v="2021-10-05T00:00:00"/>
  </r>
  <r>
    <x v="2"/>
    <n v="3"/>
    <s v="L6754 業績件數及金額核算標準設定交易, 數字欄位輸入小數位數標準"/>
    <s v="張淑遠"/>
    <x v="1"/>
    <s v="2021/7/30 EMAIL:_x000a_1. 【介紹單位 / 撥款業績比例】小數點欄位調整為兩位，另增加百分比符號。_x000a_2. 【房貸專員 / 撥款業績比例】小數點欄位調整為兩位，另增加百分比符號。"/>
    <d v="2021-07-30T00:00:00"/>
  </r>
  <r>
    <x v="0"/>
    <n v="2"/>
    <s v="L1101增加[是否為金控類似準利害關係人]欄位,提供顯示邏輯"/>
    <s v="吳承憲"/>
    <x v="1"/>
    <s v="2021/7/23 email 已提供「金控疑似準利害關係人」做法參考附件需求規格"/>
    <d v="2021-07-23T00:00:00"/>
  </r>
  <r>
    <x v="0"/>
    <n v="3"/>
    <s v="L1101增加[客戶交互運用維護]欄位(同【L1109交互運用輸入】交易機制),提供eLoan輸入控制供設計參考"/>
    <s v="吳承憲"/>
    <x v="1"/>
    <s v="2021/7/23 email 已提供"/>
    <d v="2021-07-23T00:00:00"/>
  </r>
  <r>
    <x v="3"/>
    <n v="1"/>
    <s v="提供「客戶申請合約」最新範本"/>
    <s v="陳政皓經理"/>
    <x v="1"/>
    <s v="110/07/30下午email回覆：貸款借據暨授信合約書"/>
    <d v="2021-07-30T00:00:00"/>
  </r>
  <r>
    <x v="4"/>
    <n v="6"/>
    <s v="更新「L2111 案件申請登錄」規格供ELOAN調整程式"/>
    <s v="張金龍"/>
    <x v="2"/>
    <m/>
    <d v="2021-10-12T00:00:00"/>
  </r>
  <r>
    <x v="2"/>
    <n v="1"/>
    <s v="查詢輸出表格，標題二層式顯示(廠商註:因涉及匯出EXCEL功能,待技術評估後,提方案說明)"/>
    <s v="張金龍"/>
    <x v="2"/>
    <s v="以多層標題處理_x000a_以L6994為例"/>
    <d v="2021-08-05T00:00:00"/>
  </r>
  <r>
    <x v="2"/>
    <n v="2"/>
    <s v="依據「放款部業績件數及金額核算標準表-1090327修訂.xls」提供建檔說明範例"/>
    <s v="楊智誠"/>
    <x v="2"/>
    <s v="已完成"/>
    <d v="2021-08-05T00:00:00"/>
  </r>
  <r>
    <x v="4"/>
    <n v="7"/>
    <s v="更新「L2111 案件申請登錄」調整後畫面供BU確認"/>
    <s v="張金龍"/>
    <x v="2"/>
    <m/>
    <d v="2021-10-12T00:00:00"/>
  </r>
  <r>
    <x v="2"/>
    <n v="5"/>
    <s v="[L5951 房貸介紹人業績明細查詢]和[L5051房貸介紹人業績處理清單]交易整併,廠商另提設計"/>
    <s v="張金龍"/>
    <x v="2"/>
    <s v="確定整併,於業績討論時說明"/>
    <d v="2021-08-05T00:00:00"/>
  </r>
  <r>
    <x v="2"/>
    <n v="6"/>
    <s v="[L5952 房貸專員業績明細查詢]與[L5052 房貸專員業績處理清單]交易整併,廠商另提設計"/>
    <s v="張金龍"/>
    <x v="2"/>
    <s v="確定整併,於業績討論時說明"/>
    <d v="2021-08-05T00:00:00"/>
  </r>
  <r>
    <x v="4"/>
    <n v="1"/>
    <s v="客戶資料[企金別]值為&quot;2&quot;(企金自然人)時,申報處理"/>
    <s v="陳俞辛"/>
    <x v="2"/>
    <s v="[陳俞辛2021.7.29回覆] [企金別]值為&quot;2&quot;(企金自然人)時，預設值為&quot;060000&quot;(個人),不可修改"/>
    <d v="2021-07-29T00:00:00"/>
  </r>
  <r>
    <x v="4"/>
    <n v="2"/>
    <s v="【L1105顧客聯絡電話維護】確認[與借款人關係]選項"/>
    <s v="陳俞辛"/>
    <x v="2"/>
    <s v="2021/8/9 email回覆：[與借款人關係]太多職稱，請新增空白欄位，讓企金人員可自由鍵入"/>
    <d v="2021-08-09T00:00:00"/>
  </r>
  <r>
    <x v="4"/>
    <n v="3"/>
    <s v="提供「企金業績統計表」現有[放款性質]"/>
    <s v="陳俞辛"/>
    <x v="2"/>
    <s v="2021/7/27 (週二) 下午 12:30 已mail 檔案"/>
    <d v="2021-07-27T00:00:00"/>
  </r>
  <r>
    <x v="4"/>
    <n v="5"/>
    <s v="提供&quot;核決層級&quot;輸入欄位ELOAN作法"/>
    <s v="吳承憲"/>
    <x v="2"/>
    <s v="email回覆"/>
    <d v="2021-08-04T00:00:00"/>
  </r>
  <r>
    <x v="5"/>
    <n v="3"/>
    <s v="更新「L2801 未齊案件管理」開發規格"/>
    <s v="張金龍"/>
    <x v="3"/>
    <m/>
    <d v="2021-10-12T00:00:00"/>
  </r>
  <r>
    <x v="5"/>
    <n v="4"/>
    <s v="未齊件代碼維護,目前ELOAN亦需提供經辦維護機制，提供新貸中系統資料格式供ELOAN參考"/>
    <s v="張金龍"/>
    <x v="3"/>
    <m/>
    <d v="2021-10-12T00:00:00"/>
  </r>
  <r>
    <x v="5"/>
    <n v="5"/>
    <s v="提供未齊件資料於[齊件訖日]到期前3工作日,通知EMAIL範例"/>
    <s v="張金龍"/>
    <x v="3"/>
    <m/>
    <m/>
  </r>
  <r>
    <x v="5"/>
    <n v="1"/>
    <s v="補提供未齊件報表樣張"/>
    <s v="陳政皓經理"/>
    <x v="3"/>
    <s v="2021/7/28 EMAIL提供"/>
    <d v="2021-07-28T00:00:00"/>
  </r>
  <r>
    <x v="5"/>
    <n v="2"/>
    <s v="「L2801 未齊案件管理」待確認[齊件代碼]是否可修改"/>
    <s v="徐名弘"/>
    <x v="3"/>
    <s v="2021/8/11 email：_x000a_未齊件管理須代碼可以_x000a_(1)新增-配合未來有新類型或者之前未定義可以進行新增_x000a_(2)修改-配合未來名稱修改進行維護_x000a_(3)刪除-無該項文件時刪除，或者配合日後相關作業辦理_x000a_"/>
    <d v="2021-08-11T00:00:00"/>
  </r>
  <r>
    <x v="5"/>
    <n v="6"/>
    <s v="提供&quot;貸借款申請書&quot;之&quot;擔保品提供人&quot;填寫資料,並註記必須填寫及不必填寫的項目"/>
    <s v="陳政皓經理"/>
    <x v="3"/>
    <s v="110/07/30下午email回覆"/>
    <d v="2021-07-30T00:00:00"/>
  </r>
  <r>
    <x v="0"/>
    <n v="4"/>
    <s v="L1105增加聯絡電話[異動原因]代碼"/>
    <s v="陳政皓經理"/>
    <x v="4"/>
    <s v="[吳承憲2021.7.23回覆] 此項應由服務課跟催收人員那邊統整_x000a_[政皓經理2021/08/12回覆]關於增加聯絡電話[異動原因]代碼，除1.客戶提出申請以外，請新增2.催收人員新增。"/>
    <d v="2021-08-12T00:00:00"/>
  </r>
  <r>
    <x v="6"/>
    <n v="3"/>
    <s v="請企金提供[指標利率種類],供廠商協助建檔參考"/>
    <s v="陳俞辛"/>
    <x v="4"/>
    <s v="[陳俞辛2021.7.29回覆]"/>
    <d v="2021-07-29T00:00:00"/>
  </r>
  <r>
    <x v="6"/>
    <n v="4"/>
    <s v="提供各[未齊件代碼]的[齊件日期計算日]的工作日數，供廠商建檔參考"/>
    <s v="徐名弘"/>
    <x v="4"/>
    <s v="2021/8/11 email ：_x000a_1.規範_x000a_依撥款案件審核作業SOP辦理，依規八個工作日內，另控管「信貸、保貸、信用卡」之還款水單13個工作日內完成，特殊個案以核准批覆條件為準。_x000a_(1)原則=8個工作日。(如代償後謄本+火險單)_x000a_(2)控管「信貸、保貸、信用卡」之還款水單=13個工作日。_x000a_基本上13個工作日，但_x000a_A.客戶沒馬上要撥_x000a_B.(3)特例_x000a_C其他文件:資金用途文件等等各種情形_x000a_(3)特例=以核准批覆條件為準。(工作日不一定)_x000a_2.計算起始日_x000a_計算方式自撥款日起算，為工作日不含假日_x000a_以110年8月為準，撥款日為8/2者，控管8個工作日之案件，含撥款當日計算，即8/11為最後一日。_x000a_3.提醒日的日期及計算方式已提過，不另贅述。_x000a_"/>
    <d v="2021-08-11T00:00:00"/>
  </r>
  <r>
    <x v="3"/>
    <n v="2"/>
    <s v="依據「客戶申請合約」最新範本,說明新客戶建檔相關規劃"/>
    <s v="張金龍"/>
    <x v="5"/>
    <m/>
    <d v="2021-09-17T00:00:00"/>
  </r>
  <r>
    <x v="4"/>
    <n v="9"/>
    <s v="&quot;聯貸案件&quot;於額度查詢顯示,規劃和&quot;共用額度&quot;一起說明"/>
    <s v="賴文育"/>
    <x v="5"/>
    <s v="8/4安排說明後仍須調整，預計8/13調整後再安排說明。_x000a_2021/8/16 陸續會議中確認。"/>
    <d v="2021-08-24T00:00:00"/>
  </r>
  <r>
    <x v="7"/>
    <n v="1"/>
    <s v="提供下載&quot;上傳資料最新範本&quot;機制規劃說明"/>
    <s v="張金龍"/>
    <x v="6"/>
    <m/>
    <m/>
  </r>
  <r>
    <x v="2"/>
    <n v="4"/>
    <s v="L5500 工作日業績結算,人工啟動時,如何再同步資料上傳內網系統"/>
    <s v="葛展宇經理"/>
    <x v="7"/>
    <m/>
    <m/>
  </r>
  <r>
    <x v="4"/>
    <n v="4"/>
    <s v="台北金融業拆款定盤利率匯入利率的流程討論"/>
    <s v="賴文育"/>
    <x v="7"/>
    <m/>
    <m/>
  </r>
  <r>
    <x v="4"/>
    <n v="8"/>
    <s v="「L2111 案件申請登錄」確認企金需另設計輸入畫面或共用輸入畫面"/>
    <s v="陳俞辛"/>
    <x v="7"/>
    <s v="2021/8/9回覆：此「L2111 案件申請登錄」會另與企金同仁再做討論。"/>
    <m/>
  </r>
  <r>
    <x v="6"/>
    <n v="2"/>
    <s v="撥款後調整[貸款期間(月)][追蹤事項]於「L3701放款內容變更」討論"/>
    <s v="賴文育"/>
    <x v="7"/>
    <m/>
    <m/>
  </r>
  <r>
    <x v="6"/>
    <n v="1"/>
    <s v="於撥款後,於L2154 額度資料維護,修改業績介紹人,房貸專員,協辦人員"/>
    <s v="張金龍"/>
    <x v="8"/>
    <m/>
    <m/>
  </r>
  <r>
    <x v="8"/>
    <n v="1"/>
    <s v="廠商提供L2111調整電文供ELOAN開發"/>
    <s v="張金龍"/>
    <x v="9"/>
    <m/>
    <m/>
  </r>
  <r>
    <x v="8"/>
    <n v="2"/>
    <s v="廠商提供L2221電文供ELOAN開發"/>
    <s v="張金龍"/>
    <x v="9"/>
    <m/>
    <m/>
  </r>
  <r>
    <x v="9"/>
    <n v="1"/>
    <s v="提供企金件擔保品EXCEL表,供整批匯入設計參考"/>
    <s v="陳政皓經理"/>
    <x v="10"/>
    <s v="2021/08/25 下午3:15 email主旨：OO_新壽擔保品分配表-企金餘屋貸款新壽擔保品分配表-企金餘屋貸款，附件：_x000a_OO_新壽擔保品分配表-企金餘屋貸款.xlsx"/>
    <d v="2021-08-25T00:00:00"/>
  </r>
  <r>
    <x v="9"/>
    <n v="2"/>
    <s v="可分配金額(計算公式、轉換作業、應用層面)、塗銷作法、處分作法說明"/>
    <s v="賴文育"/>
    <x v="9"/>
    <m/>
    <m/>
  </r>
  <r>
    <x v="9"/>
    <n v="3"/>
    <s v="整理參考原AS400主管刷卡原因,供BU確認"/>
    <s v="張金龍"/>
    <x v="7"/>
    <m/>
    <m/>
  </r>
  <r>
    <x v="9"/>
    <n v="4"/>
    <s v="更新L2038 URS輸出說明文件,提供使用者確認"/>
    <s v="張金龍"/>
    <x v="11"/>
    <m/>
    <m/>
  </r>
  <r>
    <x v="9"/>
    <n v="5"/>
    <s v="L2221 交易關係人維護,廠商提供必須輸入基本資料欄位的整理表格,供BU確認"/>
    <s v="張金龍"/>
    <x v="11"/>
    <m/>
    <d v="2021-09-17T00:00:00"/>
  </r>
  <r>
    <x v="9"/>
    <n v="6"/>
    <s v="廠商提供案件相關人員登錄的交易整理"/>
    <s v="張金龍"/>
    <x v="11"/>
    <m/>
    <m/>
  </r>
  <r>
    <x v="10"/>
    <n v="1"/>
    <s v="整理目前資料欄位的使用狀態(報表、塗銷證明),調整必須輸入的控制"/>
    <s v="張金龍"/>
    <x v="12"/>
    <m/>
    <m/>
  </r>
  <r>
    <x v="10"/>
    <n v="2"/>
    <s v="於清償作業討論時，再重新檢視功能是否需調整"/>
    <s v="張金龍"/>
    <x v="13"/>
    <m/>
    <m/>
  </r>
  <r>
    <x v="11"/>
    <n v="1"/>
    <s v="放款金額是否檢查擔保品&quot;可分配金額"/>
    <s v="陳政皓經理_x000a_賴文育"/>
    <x v="12"/>
    <s v="2021/9/23 Line回覆：放款金額是否檢查擔保品可分配金額，主要企金多筆擔保品能夠清楚建檔與部分塗銷就可檢查"/>
    <d v="2021-09-23T00:00:00"/>
  </r>
  <r>
    <x v="11"/>
    <n v="2"/>
    <s v="[計件代碼2]、[計件代碼2金額]新增功能是否保留待議_x000a_vs.討論項目2021/7/27-1 "/>
    <s v="陳政皓經理_x000a_賴文育"/>
    <x v="12"/>
    <s v="2021/9/23 Line回覆：撥款檔增加計件代碼2控管已經決定不做_x000a_2021.09.23 星期四_x000a_12:01 SKL-陳政皓經理 1.企金餘屋貸款excel表給過_x000a_2.放款金額是否檢查擔保品可分配金額，主要企金多筆擔保品能夠清楚建檔與部分塗銷就可檢查_x000a_3.撥款檔增加計件代碼2控管已經決定不做_x000a_4.整批匯款樣章再提供"/>
    <d v="2021-09-23T00:00:00"/>
  </r>
  <r>
    <x v="11"/>
    <n v="3"/>
    <s v="待和負責核心IT單位確認[撥款匯款媒體檔]上傳核心系統作法"/>
    <s v="葛展宇經理"/>
    <x v="13"/>
    <m/>
    <m/>
  </r>
  <r>
    <x v="11"/>
    <n v="4"/>
    <s v="提供整批匯款單格式及列印樣張"/>
    <s v="陳政皓經理"/>
    <x v="12"/>
    <s v="2021/9/23 Line回覆：整批匯款樣張再提供"/>
    <m/>
  </r>
  <r>
    <x v="12"/>
    <n v="1"/>
    <s v="交易L3005,[暫收抵繳]表示方式,調整後再說明"/>
    <s v="賴文育"/>
    <x v="13"/>
    <m/>
    <m/>
  </r>
  <r>
    <x v="12"/>
    <n v="2"/>
    <s v="「聯貸案訂約登錄」作業流程"/>
    <s v="企金_x000a_陳政皓經理_x000a_"/>
    <x v="12"/>
    <s v="​Susan 2021/08/27上午10:19 email主旨：放款帳務系統-需求審查確認會議 會議記錄 2021/8/24-補充-擔保品現行輸行&quot;聯貸案&quot;"/>
    <d v="2021-08-27T00:00:00"/>
  </r>
  <r>
    <x v="13"/>
    <n v="1"/>
    <s v="[L3220 暫收款退還]退票時,需列印會計傳票,廠商另提設計"/>
    <s v="賴文育"/>
    <x v="13"/>
    <m/>
    <m/>
  </r>
  <r>
    <x v="13"/>
    <n v="2"/>
    <s v="暫收款退還及整批撥款的整批匯款作業，與如何連結核心匯款系統機制有關，請IT了解並與放款部順過作業流程後，再行討論"/>
    <s v="賴文育"/>
    <x v="13"/>
    <m/>
    <m/>
  </r>
  <r>
    <x v="14"/>
    <n v="1"/>
    <s v="[應處理清單]火險續保簡訊檔內容待確認"/>
    <s v="邵淑微_x000a_林清河"/>
    <x v="14"/>
    <m/>
    <m/>
  </r>
  <r>
    <x v="14"/>
    <n v="2"/>
    <s v="待淑微提供火險續保通知單email之樣張"/>
    <s v="邵淑微"/>
    <x v="14"/>
    <s v="1.9/24 email (火險通知單相關範本) 已提供_x000a_2.範本中第一頁寄送地址頁面不需提供"/>
    <d v="2021-09-24T00:00:00"/>
  </r>
  <r>
    <x v="14"/>
    <n v="3"/>
    <s v="[保單險種不足明細表]計算公式"/>
    <s v="吳承憲"/>
    <x v="14"/>
    <s v="2021/9/29已提供"/>
    <d v="2021-09-29T00:00:00"/>
  </r>
  <r>
    <x v="14"/>
    <n v="4"/>
    <s v="[保單險種不足明細表]待提供樣張"/>
    <s v="邵淑微"/>
    <x v="15"/>
    <m/>
    <m/>
  </r>
  <r>
    <x v="15"/>
    <n v="1"/>
    <s v="L5075債務協商滯繳/應繳明細查詢:未曾繳款時繳息迄日值為何?"/>
    <s v="邱怡婷"/>
    <x v="16"/>
    <s v="2021/9/24會議中確認：其值為[協商申請日]"/>
    <d v="2021-09-24T00:00:00"/>
  </r>
  <r>
    <x v="16"/>
    <n v="1"/>
    <s v="新壽內部討論後再決定L597A的整批入帳方式"/>
    <s v="邱怡婷"/>
    <x v="13"/>
    <s v="2021/9/30清河提供資訊"/>
    <d v="2021-09-30T00:00:00"/>
  </r>
  <r>
    <x v="16"/>
    <n v="2"/>
    <s v="一般債權匯款檔"/>
    <s v="林清河"/>
    <x v="13"/>
    <s v="2021/9/30清河提供資訊"/>
    <d v="2021-09-30T00:00:00"/>
  </r>
  <r>
    <x v="17"/>
    <n v="1"/>
    <s v="確認AS400/ L6605逾期新增減少原因維護資料,使用狀況"/>
    <s v="李珮琪"/>
    <x v="17"/>
    <m/>
    <m/>
  </r>
  <r>
    <x v="18"/>
    <n v="1"/>
    <s v="逾期時併入員工扣薪作業處理，請清河確認有關逾期處理及應扣金額計算方式"/>
    <s v="邵淑微_x000a_林清河_x000a_"/>
    <x v="18"/>
    <m/>
    <m/>
  </r>
  <r>
    <x v="19"/>
    <n v="1"/>
    <s v="L4703滯繳通知單及L4702繳息通知單依用途列印不同字樣，待提供"/>
    <s v="宋郁宏"/>
    <x v="19"/>
    <s v="2021/10/14已取得"/>
    <d v="2021-10-14T00:00:00"/>
  </r>
  <r>
    <x v="20"/>
    <n v="1"/>
    <s v="原AS400待確認功能：_x000a_1.待確認功能：_x000a_4-8-73連續扣款失敗明細＆通知_x000a_4-8-83銀扣戶實際繳款方式檔產生作業_x000a_2.4-8-75銀扣火險成功期款失敗通知_x000a_(1)L4454產生銀扣失敗通知，需列印繳_x000a_息通知單。_x000a_(2)大宗掛號列印 &amp; 存款單列印：_x000a_待確認功能"/>
    <s v="許慧玉"/>
    <x v="20"/>
    <s v="2021/10/27許慧玉回覆：_x000a_*4-8-73為連續扣款失敗明細及通知單，保留此功能_x000a_*4-8-83銀扣戶實際繳款方式檔產生作業，程式清單無此功能_x000a_*4-8-75銀扣火險成功期款失敗通知_x000a_(1.大宗掛號列印：需列印出郵局大宗掛號單(郵局掛號單格式如附件)_x000a_(2.存款單列印：目前系統會自行判斷是否為約定自行匯款，自動列印"/>
    <m/>
  </r>
  <r>
    <x v="21"/>
    <n v="1"/>
    <s v=" L3731是否新增[核決層級]"/>
    <s v="張舜雯"/>
    <x v="19"/>
    <s v="2021/10/25張舜雯回覆]_x000a_1.不增加〔核決層級〕。_x000a_2.呆帳戶之結案戶況〔呆帳結案戶〕，此程式功能溝通後已併入『呆帳回收』功能中，加入是否結案欄位(預設Ｎ)，輸入Ｙ 則須輸入核決主管資料(增加其他：可輸入文字，例如：董事會)"/>
    <d v="2021-10-25T00:00:00"/>
  </r>
  <r>
    <x v="22"/>
    <n v="1"/>
    <s v="L4605火險最終保單上傳作業：_x000a_檔案上傳後之錯誤保單，待淑微提供錯誤清單後核對"/>
    <s v="邵淑微"/>
    <x v="21"/>
    <s v="2021/10/21已回覆：_x000a_請確認我們上傳檔案的佣金負數資料是否有處理，目前我們系統會判斷txt內為負數的資料並排除寫入LN$CMTP_x000a_"/>
    <d v="2021-10-21T00:00:00"/>
  </r>
  <r>
    <x v="22"/>
    <n v="2"/>
    <s v="火險佣金未發明細表/火險佣金發放明細表：_x000a_是否以[戶名]取代[火險服務ID]欄位，待淑微確認。"/>
    <s v="邵淑微"/>
    <x v="21"/>
    <s v="2021/10/21已回覆：_x000a_保經回覆可移除電腦編號但需保留火險服務人ID"/>
    <d v="2021-10-21T00:00:00"/>
  </r>
  <r>
    <x v="22"/>
    <n v="3"/>
    <s v="[AS400]4-96-2佣金換算作業：_x000a_原系統功能待珮琪提供"/>
    <s v="李珮琪"/>
    <x v="21"/>
    <s v="2021/10/21已回覆：_x000a_依據《LN$CMTP火險佣金媒體檔》選資料出來，算出《LN$CMDP火險佣金發放檔》的【應領金額】"/>
    <d v="2021-10-21T00:00:00"/>
  </r>
  <r>
    <x v="22"/>
    <n v="4"/>
    <s v="新增火險佣金查詢交易，內容待淑微提供"/>
    <s v="邵淑微"/>
    <x v="21"/>
    <s v="2021/10/21已回覆：_x000a_查詢條件需可依據借款人ID、戶號及業務員統編、員編進行查詢，且查詢內容須增加顯示借款人姓名"/>
    <d v="2021-10-21T00:00:00"/>
  </r>
  <r>
    <x v="22"/>
    <n v="5"/>
    <s v="[AS400]4-96-2佣金換算作業：_x000a_待提供[應領金額]計算公式"/>
    <s v="李珮琪"/>
    <x v="22"/>
    <m/>
    <m/>
  </r>
  <r>
    <x v="22"/>
    <n v="6"/>
    <s v="作業項目[08.收回呆帳]時是否新增核決層級:待回覆"/>
    <s v="張舜雯"/>
    <x v="23"/>
    <s v="2021/10/26張舜雯已回覆:_x000a_(如遇董事會核決，輸入轄最高主管，備註董事會)_x000a_不新增核決層級"/>
    <d v="2021-10-26T00:00:00"/>
  </r>
  <r>
    <x v="23"/>
    <n v="1"/>
    <s v="L4030調整員工利率作業_x000a_挑選條件待與IT確認：_x000a_1.員工利率產品比對不符清單_x000a_2.客戶檔客戶別與員工檔比對不符清單"/>
    <s v="林清河"/>
    <x v="20"/>
    <m/>
    <m/>
  </r>
  <r>
    <x v="24"/>
    <n v="1"/>
    <s v="L6042交易控制檔:提供清單給SKL填寫 交易控制檔 結清戶個資控管及顧客控管警訊"/>
    <s v="余家興"/>
    <x v="20"/>
    <m/>
    <m/>
  </r>
  <r>
    <x v="24"/>
    <n v="2"/>
    <s v="L1905:確認簡訊抓取模式"/>
    <s v="賴文育"/>
    <x v="24"/>
    <s v="2021/10/25 12:36 email主旨：簡訊、報表的電話號碼抓取優先序_x000a_簡訊的電話號碼優先序：_x000a_(排除停用)_x000a_1.電話種類 05: 簡訊_x000a_2.電話種類無簡訊=&gt;電話種類03:手機_x000a_3.相同電話種類_x000a_ 1).本人優先_x000a_ 2).先建檔優先(依建檔日期、時間排序(同 L1905]顧客聯絡電話查詢)_x000a__x000a_報表的電話號碼優先序：_x000a_(排除停用)_x000a_1.依報表內容挑選電話種類_x000a_2.相同電話種類_x000a_ 1).本人優先_x000a_ 2).先建檔優先(依建檔日期、時間排序(同 L1905]顧客聯絡電話查詢)_x000a_"/>
    <m/>
  </r>
  <r>
    <x v="25"/>
    <n v="1"/>
    <s v="透過Informatica將&quot;借款戶關係人/關係企業&quot;資料,由eloan匯入新貸中系統"/>
    <s v="張金龍"/>
    <x v="20"/>
    <m/>
    <m/>
  </r>
  <r>
    <x v="25"/>
    <n v="2"/>
    <s v="L2222 與授信戶關係登錄交易權限確認"/>
    <s v="張金龍"/>
    <x v="25"/>
    <m/>
    <m/>
  </r>
  <r>
    <x v="25"/>
    <n v="1"/>
    <s v="L2480 擔保品重評資料登錄.重評原因代碼,請放款部提供"/>
    <s v="放款部"/>
    <x v="26"/>
    <m/>
    <m/>
  </r>
  <r>
    <x v="26"/>
    <n v="1"/>
    <s v="存證信函底稿版本,前置協商逾期繳款通知函繳款期限"/>
    <s v="邱怡婷"/>
    <x v="27"/>
    <m/>
    <m/>
  </r>
  <r>
    <x v="26"/>
    <n v="2"/>
    <s v="法定代理人與地址"/>
    <s v="林清河"/>
    <x v="27"/>
    <m/>
    <m/>
  </r>
  <r>
    <x v="27"/>
    <n v="1"/>
    <s v="[戶別]欄位名稱變更，待使用者提供"/>
    <s v="施美娟"/>
    <x v="28"/>
    <s v="2021/11/5施美娟回覆：_x000a_戶別改為事項_x000a_1- 授信案件-董事會_x000a_2- 授信案件-董事長_x000a_3- 授信案件-總經理_x000a_4- 內部規章-董事會_x000a_5- 內部規章-董事長_x000a_6- 內部規章-總經理_x000a_7- 逾放報告_x000a_9-其他"/>
    <m/>
  </r>
  <r>
    <x v="27"/>
    <n v="2"/>
    <s v="[當日累積件數]欄位，待使用者提供"/>
    <s v="施美娟"/>
    <x v="28"/>
    <s v="2021/11/5施美娟回覆：_x000a_改為項次，欄位改置最左邊(下載及系統相同)"/>
    <m/>
  </r>
  <r>
    <x v="27"/>
    <n v="3"/>
    <s v="附件上傳功能"/>
    <s v="張嘉榮"/>
    <x v="29"/>
    <s v="2021/11/5施美娟回覆：**可上傳多筆** (之後提供)"/>
    <m/>
  </r>
  <r>
    <x v="28"/>
    <m/>
    <m/>
    <m/>
    <x v="29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">
  <r>
    <n v="1"/>
    <s v="1-1顧客基本資料"/>
    <x v="0"/>
    <s v="客戶作業1"/>
    <s v="L1001"/>
    <s v="顧客明細資料查詢"/>
    <m/>
    <s v="張金龍"/>
    <s v="張嘉榮"/>
    <s v="PJ201800012_URS_1顧客管理作業_V1.41.docx"/>
    <x v="0"/>
    <d v="2021-07-22T00:00:00"/>
    <d v="2021-07-22T00:00:00"/>
    <s v="吳承憲"/>
    <s v="李珮君"/>
    <m/>
    <m/>
    <m/>
    <m/>
    <m/>
    <m/>
    <m/>
  </r>
  <r>
    <n v="2"/>
    <s v=""/>
    <x v="0"/>
    <s v="客戶作業1"/>
    <s v="L1101"/>
    <s v="顧客基本資料維護-自然人"/>
    <m/>
    <s v="張金龍"/>
    <s v="張嘉榮"/>
    <s v="PJ201800012_URS_1顧客管理作業_V1.41.docx"/>
    <x v="0"/>
    <d v="2021-07-22T00:00:00"/>
    <d v="2021-09-17T00:00:00"/>
    <s v="吳承憲"/>
    <s v="李珮君"/>
    <m/>
    <m/>
    <m/>
    <m/>
    <m/>
    <m/>
    <m/>
  </r>
  <r>
    <n v="3"/>
    <s v=""/>
    <x v="0"/>
    <s v="客戶作業1"/>
    <s v="L1102"/>
    <s v="顧客基本資料維護-法人"/>
    <m/>
    <s v="張金龍"/>
    <s v="張嘉榮"/>
    <s v="PJ201800012_URS_1顧客管理作業_V1.41.docx"/>
    <x v="1"/>
    <d v="2021-07-26T00:00:00"/>
    <d v="2021-09-21T00:00:00"/>
    <s v="吳承憲"/>
    <s v="陳俞辛"/>
    <m/>
    <m/>
    <m/>
    <m/>
    <m/>
    <m/>
    <m/>
  </r>
  <r>
    <n v="4"/>
    <s v=""/>
    <x v="0"/>
    <s v="客戶作業1"/>
    <s v="L1103"/>
    <s v="顧客基本資料變更-自然人"/>
    <m/>
    <s v="張金龍"/>
    <s v="張嘉榮"/>
    <s v="PJ201800012_URS_1顧客管理作業_V1.41.docx"/>
    <x v="0"/>
    <d v="2021-07-22T00:00:00"/>
    <d v="2021-09-30T00:00:00"/>
    <s v="吳承憲"/>
    <s v="李珮君"/>
    <m/>
    <m/>
    <m/>
    <m/>
    <m/>
    <m/>
    <m/>
  </r>
  <r>
    <n v="5"/>
    <s v=""/>
    <x v="0"/>
    <s v="客戶作業1"/>
    <s v="L1104"/>
    <s v="顧客基本資料變更-法人"/>
    <m/>
    <s v="張金龍"/>
    <s v="張嘉榮"/>
    <s v="PJ201800012_URS_1顧客管理作業_V1.41.docx"/>
    <x v="1"/>
    <d v="2021-07-26T00:00:00"/>
    <d v="2021-09-17T00:00:00"/>
    <s v="吳承憲"/>
    <s v="陳俞辛"/>
    <m/>
    <m/>
    <m/>
    <m/>
    <m/>
    <m/>
    <m/>
  </r>
  <r>
    <m/>
    <s v="1-1顧客基本資料"/>
    <x v="0"/>
    <s v="客戶作業1"/>
    <s v="L1111"/>
    <s v="顧客基本資料維護-身份證號／統一編號變更"/>
    <m/>
    <s v="張金龍"/>
    <s v="張嘉榮"/>
    <s v="PJ201800012_URS_1顧客管理作業_V1.41.docx"/>
    <x v="2"/>
    <d v="2021-09-22T00:00:00"/>
    <d v="2021-09-30T00:00:00"/>
    <s v="吳承憲"/>
    <s v="李珮君"/>
    <s v="陳俞辛"/>
    <m/>
    <m/>
    <m/>
    <m/>
    <m/>
    <m/>
  </r>
  <r>
    <n v="6"/>
    <s v="1-1顧客基本資料"/>
    <x v="0"/>
    <s v="客戶作業1"/>
    <s v="L1905"/>
    <s v="顧客聯絡電話查詢"/>
    <m/>
    <s v="張金龍"/>
    <s v="張嘉榮"/>
    <s v="PJ201800012_URS_1顧客管理作業_V1.41.docx"/>
    <x v="0"/>
    <d v="2021-07-22T00:00:00"/>
    <s v=""/>
    <s v="吳承憲"/>
    <s v="陳俞辛"/>
    <m/>
    <m/>
    <m/>
    <m/>
    <m/>
    <m/>
    <m/>
  </r>
  <r>
    <n v="7"/>
    <s v=""/>
    <x v="0"/>
    <s v="客戶作業1"/>
    <s v="L1105"/>
    <s v="顧客聯絡電話維護"/>
    <m/>
    <s v="張金龍"/>
    <s v="張嘉榮"/>
    <s v="PJ201800012_URS_1顧客管理作業_V1.41.docx"/>
    <x v="0"/>
    <d v="2021-07-22T00:00:00"/>
    <d v="2021-08-23T00:00:00"/>
    <s v="吳承憲"/>
    <s v="陳俞辛"/>
    <m/>
    <m/>
    <m/>
    <m/>
    <m/>
    <m/>
    <m/>
  </r>
  <r>
    <n v="8"/>
    <s v=""/>
    <x v="0"/>
    <m/>
    <s v="L190A"/>
    <s v="員工檔資料查詢"/>
    <m/>
    <s v="張金龍"/>
    <s v="張嘉榮"/>
    <s v="PJ201800012_URS_1顧客管理作業_V1.41.docx"/>
    <x v="0"/>
    <d v="2021-07-23T00:00:00"/>
    <d v="2021-08-04T00:00:00"/>
    <s v="吳承憲"/>
    <s v="蔡珮瑜"/>
    <m/>
    <m/>
    <m/>
    <m/>
    <m/>
    <m/>
    <m/>
  </r>
  <r>
    <n v="9"/>
    <s v="1-3申請不列印書面通知書"/>
    <x v="0"/>
    <m/>
    <s v="L1908"/>
    <s v="申請不列印書面通知書查詢"/>
    <m/>
    <s v="張金龍"/>
    <s v="張嘉榮"/>
    <s v="PJ201800012_URS_1顧客管理作業_V1.41.docx"/>
    <x v="0"/>
    <d v="2021-07-23T00:00:00"/>
    <d v="2021-08-23T00:00:00"/>
    <s v="涂宇欣"/>
    <s v="陳政皓"/>
    <m/>
    <m/>
    <m/>
    <m/>
    <m/>
    <m/>
    <m/>
  </r>
  <r>
    <n v="10"/>
    <s v=""/>
    <x v="0"/>
    <m/>
    <s v="L1108"/>
    <s v="申請不列印書面通知書維護"/>
    <m/>
    <s v="張金龍"/>
    <s v="張嘉榮"/>
    <s v="PJ201800012_URS_1顧客管理作業_V1.41.docx"/>
    <x v="0"/>
    <d v="2021-07-23T00:00:00"/>
    <d v="2021-08-16T00:00:00"/>
    <s v="涂宇欣"/>
    <s v="陳政皓"/>
    <m/>
    <m/>
    <m/>
    <m/>
    <m/>
    <m/>
    <m/>
  </r>
  <r>
    <n v="121"/>
    <s v="1-1顧客基本資料"/>
    <x v="0"/>
    <s v="客戶作業1"/>
    <s v="L1109"/>
    <s v="客戶交互運用維護"/>
    <m/>
    <s v="張金龍"/>
    <s v="張嘉榮"/>
    <s v="PJ201800012_URS_1顧客管理作業_V1.41.docx"/>
    <x v="0"/>
    <d v="2021-07-23T00:00:00"/>
    <s v=""/>
    <s v="吳承憲"/>
    <s v="李珮君"/>
    <m/>
    <m/>
    <m/>
    <m/>
    <m/>
    <m/>
    <m/>
  </r>
  <r>
    <n v="122"/>
    <s v="1-2公司戶財務狀況"/>
    <x v="0"/>
    <s v="客戶作業1"/>
    <s v="L1907"/>
    <s v="公司戶財務狀況明細資料查詢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</r>
  <r>
    <n v="123"/>
    <s v=""/>
    <x v="0"/>
    <s v="客戶作業1"/>
    <s v="L1107"/>
    <s v="公司戶財務狀況管理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</r>
  <r>
    <m/>
    <s v=""/>
    <x v="0"/>
    <m/>
    <s v="L1909"/>
    <s v="疑似準利害關係人明細查詢"/>
    <s v="新增 2021/11/2"/>
    <s v="張金龍"/>
    <s v="張金龍"/>
    <m/>
    <x v="2"/>
    <d v="2021-09-22T00:00:00"/>
    <s v=""/>
    <m/>
    <m/>
    <m/>
    <m/>
    <m/>
    <m/>
    <m/>
    <m/>
    <m/>
  </r>
  <r>
    <n v="13"/>
    <s v="2-1商品作業"/>
    <x v="1"/>
    <s v="商品參數1"/>
    <s v="L2001"/>
    <s v="商品參數明細資料查詢                    "/>
    <m/>
    <s v="賴文育"/>
    <s v="余家興"/>
    <m/>
    <x v="1"/>
    <d v="2021-07-26T00:00:00"/>
    <s v=""/>
    <s v="吳承憲"/>
    <s v="蔡珮瑜"/>
    <m/>
    <m/>
    <m/>
    <m/>
    <m/>
    <m/>
    <m/>
  </r>
  <r>
    <n v="14"/>
    <s v=""/>
    <x v="1"/>
    <s v="商品參數1"/>
    <s v="L2101"/>
    <s v="商品參數維護(Eloan17.informatica)"/>
    <m/>
    <s v="賴文育"/>
    <s v="余家興"/>
    <s v="PJ201800012_URS_2業務作業_V1.2.doc"/>
    <x v="1"/>
    <d v="2021-07-26T00:00:00"/>
    <d v="2021-08-24T00:00:00"/>
    <s v="吳承憲"/>
    <s v="蔡珮瑜"/>
    <m/>
    <m/>
    <m/>
    <m/>
    <m/>
    <m/>
    <m/>
  </r>
  <r>
    <n v="15"/>
    <s v="2-2案件申請、額度"/>
    <x v="1"/>
    <s v="案件申請1"/>
    <s v="L2010"/>
    <s v="申請案件明細資料查詢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</r>
  <r>
    <n v="16"/>
    <s v=""/>
    <x v="1"/>
    <s v="案件申請1"/>
    <s v="L2111"/>
    <s v="案件申請登錄(Eloan3)                   "/>
    <m/>
    <s v="賴文育"/>
    <s v="余家興"/>
    <s v="PJ201800012_URS_2業務作業_V1.2.doc"/>
    <x v="1"/>
    <d v="2021-07-26T00:00:00"/>
    <d v="2021-09-29T00:00:00"/>
    <s v="吳承憲"/>
    <s v="李珮君"/>
    <m/>
    <m/>
    <m/>
    <m/>
    <m/>
    <m/>
    <m/>
  </r>
  <r>
    <n v="19"/>
    <s v=""/>
    <x v="1"/>
    <s v="案件申請2"/>
    <s v="L2153"/>
    <s v="核准額度登錄(Eloan4)                 "/>
    <m/>
    <s v="賴文育"/>
    <s v="余家興"/>
    <s v="PJ201800012_URS_2業務作業_V1.2.doc"/>
    <x v="3"/>
    <d v="2021-07-26T00:00:00"/>
    <d v="2021-09-29T00:00:00"/>
    <s v="吳承憲"/>
    <s v="李珮君"/>
    <m/>
    <m/>
    <m/>
    <m/>
    <m/>
    <m/>
    <m/>
  </r>
  <r>
    <n v="18"/>
    <s v=""/>
    <x v="1"/>
    <s v="案件申請2"/>
    <s v="L2151"/>
    <s v="駁回額度登錄                            "/>
    <m/>
    <s v="賴文育"/>
    <s v="余家興"/>
    <m/>
    <x v="3"/>
    <d v="2021-07-26T00:00:00"/>
    <s v=""/>
    <s v="吳承憲"/>
    <s v="李珮君"/>
    <m/>
    <m/>
    <m/>
    <m/>
    <m/>
    <m/>
    <m/>
  </r>
  <r>
    <n v="17"/>
    <s v="2-2案件申請、額度"/>
    <x v="1"/>
    <s v="案件申請1.2"/>
    <s v="L2112"/>
    <s v="團體戶申請登錄      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</r>
  <r>
    <n v="20"/>
    <s v="2-2案件申請、額度"/>
    <x v="1"/>
    <m/>
    <s v="L2015"/>
    <s v="額度明細資料查詢    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</r>
  <r>
    <n v="21"/>
    <s v=""/>
    <x v="1"/>
    <m/>
    <s v="L2154"/>
    <s v="額度資料維護                            "/>
    <m/>
    <s v="賴文育"/>
    <s v="余家興"/>
    <s v="PJ201800012_URS_2業務作業_V1.2.doc"/>
    <x v="3"/>
    <d v="2021-07-27T00:00:00"/>
    <d v="2021-09-30T00:00:00"/>
    <s v="吳承憲"/>
    <s v="李珮君"/>
    <m/>
    <m/>
    <m/>
    <m/>
    <m/>
    <m/>
    <m/>
  </r>
  <r>
    <n v="22"/>
    <s v=""/>
    <x v="1"/>
    <m/>
    <s v="L2016"/>
    <s v="核准號碼明細資料查詢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</r>
  <r>
    <n v="27"/>
    <s v="2-3保證人、關係人"/>
    <x v="1"/>
    <s v="保證人"/>
    <s v="L2020"/>
    <s v="保證人明細資料查詢      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</r>
  <r>
    <n v="28"/>
    <s v=""/>
    <x v="1"/>
    <s v="保證人"/>
    <s v="L2250"/>
    <s v="保證人資料登錄(Eloan5)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</r>
  <r>
    <n v="29"/>
    <s v="2-3保證人、關係人"/>
    <x v="1"/>
    <s v="保證人"/>
    <s v="L2902"/>
    <s v="保證人保證資料查詢                      "/>
    <m/>
    <s v="賴文育"/>
    <s v="陳昱衡"/>
    <s v="PJ201800012_URS_2業務作業_V1.2.doc"/>
    <x v="3"/>
    <d v="2021-07-28T00:00:00"/>
    <d v="2021-08-20T00:00:00"/>
    <s v="吳承憲"/>
    <s v="陳政皓"/>
    <m/>
    <m/>
    <m/>
    <m/>
    <m/>
    <m/>
    <m/>
  </r>
  <r>
    <n v="23"/>
    <s v="6-6各類代碼檔維護"/>
    <x v="1"/>
    <m/>
    <s v="L6070"/>
    <s v="未齊件代碼查詢                          "/>
    <m/>
    <s v="賴文育"/>
    <s v="陳昱衡"/>
    <m/>
    <x v="3"/>
    <d v="2021-07-27T00:00:00"/>
    <s v=""/>
    <s v="涂宇欣"/>
    <s v="徐名弘"/>
    <s v="李秋燕"/>
    <m/>
    <m/>
    <m/>
    <m/>
    <m/>
    <m/>
  </r>
  <r>
    <n v="24"/>
    <s v=""/>
    <x v="1"/>
    <m/>
    <s v="L6700"/>
    <s v="未齊件代碼維護"/>
    <m/>
    <s v="賴文育"/>
    <s v="陳昱衡"/>
    <m/>
    <x v="3"/>
    <d v="2021-07-27T00:00:00"/>
    <d v="2021-08-20T00:00:00"/>
    <s v="涂宇欣"/>
    <s v="徐名弘"/>
    <s v="李秋燕"/>
    <m/>
    <m/>
    <m/>
    <m/>
    <m/>
    <m/>
  </r>
  <r>
    <n v="25"/>
    <s v="2-2案件申請、額度"/>
    <x v="1"/>
    <m/>
    <s v="L2921"/>
    <s v="未齊件資料查詢             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</r>
  <r>
    <n v="26"/>
    <s v=""/>
    <x v="1"/>
    <m/>
    <s v="L2801"/>
    <s v="未齊案件管理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</r>
  <r>
    <n v="32"/>
    <s v="2-2案件申請、額度"/>
    <x v="1"/>
    <m/>
    <s v="L2018"/>
    <s v="共同借款人資料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3"/>
    <s v=""/>
    <x v="1"/>
    <m/>
    <s v="L2118"/>
    <s v="共同借款人資料登錄"/>
    <m/>
    <s v="賴文育"/>
    <s v="余家興"/>
    <m/>
    <x v="4"/>
    <d v="2021-08-23T00:00:00"/>
    <s v=""/>
    <s v="林清河"/>
    <s v="李珮君"/>
    <s v="企金"/>
    <m/>
    <m/>
    <m/>
    <m/>
    <m/>
    <m/>
  </r>
  <r>
    <n v="34"/>
    <s v=""/>
    <x v="1"/>
    <m/>
    <s v="L291A"/>
    <s v="共同借款人額度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5"/>
    <s v="2-2案件申請、額度"/>
    <x v="1"/>
    <m/>
    <s v="L2019"/>
    <s v="合併額度控管資料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6"/>
    <s v=""/>
    <x v="1"/>
    <m/>
    <s v="L2119"/>
    <s v="合併額度控管登錄"/>
    <m/>
    <s v="賴文育"/>
    <s v="余家興"/>
    <m/>
    <x v="4"/>
    <d v="2021-08-23T00:00:00"/>
    <s v=""/>
    <s v="林清河"/>
    <s v="李珮君"/>
    <s v="企金"/>
    <m/>
    <m/>
    <m/>
    <m/>
    <m/>
    <m/>
  </r>
  <r>
    <n v="37"/>
    <s v=""/>
    <x v="1"/>
    <m/>
    <s v="L291B"/>
    <s v="合併額度控管額度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8"/>
    <s v="2-3保證人、關係人"/>
    <x v="1"/>
    <m/>
    <s v="L2021"/>
    <s v="交易關係人查詢"/>
    <m/>
    <s v="賴文育"/>
    <s v="陳昱衡"/>
    <s v="PJ201800012_URS_2業務作業_V1.2.doc"/>
    <x v="4"/>
    <d v="2021-08-23T00:00:00"/>
    <s v=""/>
    <s v="吳承憲"/>
    <s v="李珮君"/>
    <s v="企金"/>
    <m/>
    <m/>
    <m/>
    <m/>
    <m/>
    <m/>
  </r>
  <r>
    <n v="39"/>
    <s v=""/>
    <x v="1"/>
    <m/>
    <s v="L2221"/>
    <s v="交易關係人維護"/>
    <m/>
    <s v="賴文育"/>
    <s v="陳昱衡"/>
    <s v="PJ201800012_URS_2業務作業_V1.2.doc"/>
    <x v="4"/>
    <d v="2021-08-23T00:00:00"/>
    <d v="2021-09-17T00:00:00"/>
    <s v="吳承憲"/>
    <s v="李珮君"/>
    <s v="企金"/>
    <m/>
    <m/>
    <m/>
    <m/>
    <m/>
    <m/>
  </r>
  <r>
    <n v="40"/>
    <s v="2-4擔保品"/>
    <x v="1"/>
    <s v="擔保品2"/>
    <s v="L2038"/>
    <s v="擔保品明細資料查詢                      "/>
    <m/>
    <s v="賴文育"/>
    <s v="余家興"/>
    <m/>
    <x v="4"/>
    <d v="2021-08-24T00:00:00"/>
    <d v="2021-08-26T00:00:00"/>
    <s v="吳承憲"/>
    <s v="李珮君"/>
    <s v="企金"/>
    <m/>
    <m/>
    <m/>
    <m/>
    <m/>
    <m/>
  </r>
  <r>
    <n v="41"/>
    <s v=""/>
    <x v="1"/>
    <s v="擔保品2"/>
    <s v="L2411"/>
    <s v="不動產擔保品資料登錄(Eloan6)"/>
    <m/>
    <s v="賴文育"/>
    <s v="余家興"/>
    <m/>
    <x v="5"/>
    <d v="2021-08-24T00:00:00"/>
    <d v="2021-09-08T00:00:00"/>
    <s v="吳承憲"/>
    <s v="李珮君"/>
    <s v="企金、(可分配金額+張舜雯)"/>
    <m/>
    <m/>
    <m/>
    <m/>
    <m/>
    <m/>
  </r>
  <r>
    <n v="42"/>
    <s v=""/>
    <x v="1"/>
    <s v="擔保品2"/>
    <s v="L2911"/>
    <s v="不動產擔保品資料查詢        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3"/>
    <s v=""/>
    <x v="1"/>
    <s v="擔保品2"/>
    <s v="L2041"/>
    <s v="不動產擔保品土地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7"/>
    <s v=""/>
    <x v="1"/>
    <s v="擔保品2"/>
    <s v="L2415"/>
    <s v="不動產建物擔保品資料登錄(Eloan8)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6"/>
    <s v=""/>
    <x v="1"/>
    <s v="擔保品2"/>
    <s v="L2042"/>
    <s v="不動產擔保品房屋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4"/>
    <s v=""/>
    <x v="1"/>
    <s v="擔保品2"/>
    <s v="L2416"/>
    <s v="不動產土地擔保品資料登錄(Eloan7)"/>
    <m/>
    <s v="賴文育"/>
    <s v="余家興"/>
    <m/>
    <x v="5"/>
    <d v="2021-08-24T00:00:00"/>
    <s v=""/>
    <s v="吳承憲"/>
    <s v="李珮君"/>
    <s v="企金"/>
    <m/>
    <m/>
    <m/>
    <m/>
    <m/>
    <m/>
  </r>
  <r>
    <n v="48"/>
    <s v=""/>
    <x v="1"/>
    <s v="擔保品2"/>
    <s v="L2915"/>
    <s v="不動產建物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</r>
  <r>
    <n v="45"/>
    <s v=""/>
    <x v="1"/>
    <s v="擔保品2"/>
    <s v="L2916"/>
    <s v="不動產土地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</r>
  <r>
    <n v="52"/>
    <s v="2-4擔保品"/>
    <x v="1"/>
    <s v="擔保品2"/>
    <s v="L2918"/>
    <s v="擔保品他項權利查詢"/>
    <m/>
    <s v="賴文育"/>
    <s v="陳昱衡"/>
    <s v="PJ201800012_URS_2業務作業_V1.2.doc"/>
    <x v="6"/>
    <d v="2021-08-25T00:00:00"/>
    <s v=""/>
    <s v="吳承憲"/>
    <s v="尹少玄"/>
    <s v="企金"/>
    <m/>
    <m/>
    <m/>
    <m/>
    <m/>
    <m/>
  </r>
  <r>
    <n v="53"/>
    <s v=""/>
    <x v="1"/>
    <s v="擔保品2"/>
    <s v="L2418"/>
    <s v="他項權利資料登錄(Eloan16)"/>
    <m/>
    <s v="賴文育"/>
    <s v="余家興"/>
    <m/>
    <x v="6"/>
    <d v="2021-08-25T00:00:00"/>
    <s v=""/>
    <s v="吳承憲"/>
    <s v="李珮君"/>
    <s v="企金"/>
    <m/>
    <m/>
    <m/>
    <m/>
    <m/>
    <m/>
  </r>
  <r>
    <n v="49"/>
    <s v="2-4擔保品"/>
    <x v="1"/>
    <s v="擔保品2,額度控管2"/>
    <s v="L2017"/>
    <s v="額度與擔保品關聯查詢 "/>
    <m/>
    <s v="賴文育"/>
    <s v="余家興"/>
    <m/>
    <x v="6"/>
    <d v="2021-08-24T00:00:00"/>
    <d v="2021-08-01T00:00:00"/>
    <s v="吳承憲"/>
    <s v="李珮君"/>
    <s v="企金"/>
    <m/>
    <m/>
    <m/>
    <m/>
    <m/>
    <m/>
  </r>
  <r>
    <n v="50"/>
    <s v=""/>
    <x v="1"/>
    <s v="擔保品2,額度控管2"/>
    <s v="L2417"/>
    <s v="額度與擔保品關聯登錄(Eloan10)"/>
    <m/>
    <s v="賴文育"/>
    <s v="余家興"/>
    <m/>
    <x v="6"/>
    <d v="2021-08-24T00:00:00"/>
    <s v=""/>
    <s v="吳承憲"/>
    <s v="李珮君"/>
    <s v="企金"/>
    <m/>
    <m/>
    <m/>
    <m/>
    <m/>
    <m/>
  </r>
  <r>
    <n v="51"/>
    <s v=""/>
    <x v="1"/>
    <s v="擔保品2"/>
    <s v="L2049"/>
    <s v="擔保品關聯設定明細資料查詢              "/>
    <m/>
    <s v="賴文育"/>
    <s v="余家興"/>
    <m/>
    <x v="6"/>
    <d v="2021-08-25T00:00:00"/>
    <d v="2021-09-09T00:00:00"/>
    <s v="吳承憲"/>
    <s v="李珮君"/>
    <s v="企金"/>
    <m/>
    <m/>
    <m/>
    <m/>
    <m/>
    <m/>
  </r>
  <r>
    <n v="54"/>
    <s v=""/>
    <x v="1"/>
    <s v="擔保品2"/>
    <s v="L2919"/>
    <s v="提供人之擔保品查詢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</r>
  <r>
    <n v="55"/>
    <s v=""/>
    <x v="1"/>
    <s v="擔保品2"/>
    <s v="L2922"/>
    <s v="土地坐落索引查詢  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</r>
  <r>
    <n v="56"/>
    <s v=""/>
    <x v="1"/>
    <s v="擔保品2"/>
    <s v="L2412"/>
    <s v="動產擔保品資料登錄(Eloan11)       "/>
    <m/>
    <s v="賴文育"/>
    <s v="余家興"/>
    <m/>
    <x v="7"/>
    <d v="2021-08-25T00:00:00"/>
    <d v="2021-09-06T00:00:00"/>
    <s v="吳承憲"/>
    <s v="李珮君"/>
    <s v="企金"/>
    <m/>
    <m/>
    <m/>
    <m/>
    <m/>
    <m/>
  </r>
  <r>
    <n v="57"/>
    <s v=""/>
    <x v="1"/>
    <s v="擔保品2"/>
    <s v="L2912"/>
    <s v="動產擔保品資料查詢                      "/>
    <m/>
    <s v="賴文育"/>
    <s v="余家興"/>
    <m/>
    <x v="7"/>
    <d v="2021-08-25T00:00:00"/>
    <s v=""/>
    <s v="吳承憲"/>
    <s v="李珮君"/>
    <s v="企金"/>
    <m/>
    <m/>
    <m/>
    <m/>
    <m/>
    <m/>
  </r>
  <r>
    <n v="58"/>
    <s v=""/>
    <x v="1"/>
    <s v="擔保品2"/>
    <s v="L2047"/>
    <s v="動產擔保品明細資料查詢-依牌照號碼       "/>
    <m/>
    <s v="賴文育"/>
    <s v="余家興"/>
    <m/>
    <x v="7"/>
    <d v="2021-08-25T00:00:00"/>
    <d v="2021-09-09T00:00:00"/>
    <s v="吳承憲"/>
    <s v="李珮君"/>
    <s v="企金"/>
    <m/>
    <m/>
    <m/>
    <m/>
    <m/>
    <m/>
  </r>
  <r>
    <n v="59"/>
    <s v=""/>
    <x v="1"/>
    <s v="擔保品2"/>
    <s v="L2413"/>
    <s v="股票擔保品資料登錄(Eloan12)       "/>
    <m/>
    <s v="賴文育"/>
    <s v="余家興"/>
    <m/>
    <x v="8"/>
    <d v="2021-08-26T00:00:00"/>
    <d v="2021-08-27T00:00:00"/>
    <s v="吳承憲"/>
    <s v="李穎"/>
    <s v="企金"/>
    <m/>
    <m/>
    <m/>
    <m/>
    <m/>
    <m/>
  </r>
  <r>
    <n v="60"/>
    <s v=""/>
    <x v="1"/>
    <s v="擔保品2"/>
    <s v="L2913"/>
    <s v="股票擔保品資料查詢                      "/>
    <m/>
    <s v="賴文育"/>
    <s v="余家興"/>
    <m/>
    <x v="8"/>
    <d v="2021-08-26T00:00:00"/>
    <d v="2021-09-02T00:00:00"/>
    <s v="吳承憲"/>
    <s v="李穎"/>
    <s v="企金"/>
    <m/>
    <m/>
    <m/>
    <m/>
    <m/>
    <m/>
  </r>
  <r>
    <n v="61"/>
    <s v=""/>
    <x v="1"/>
    <s v="擔保品2"/>
    <s v="L2414"/>
    <s v="其他擔保品資料登錄(Eloan13) "/>
    <m/>
    <s v="賴文育"/>
    <s v="余家興"/>
    <m/>
    <x v="8"/>
    <d v="2021-08-26T00:00:00"/>
    <d v="2021-09-06T00:00:00"/>
    <s v="吳承憲"/>
    <s v="李穎"/>
    <s v="企金"/>
    <m/>
    <m/>
    <m/>
    <m/>
    <m/>
    <m/>
  </r>
  <r>
    <n v="62"/>
    <s v=""/>
    <x v="1"/>
    <s v="擔保品2"/>
    <s v="L2914"/>
    <s v="其他擔保品資料查詢                      "/>
    <m/>
    <s v="賴文育"/>
    <s v="余家興"/>
    <m/>
    <x v="8"/>
    <d v="2021-08-26T00:00:00"/>
    <s v=""/>
    <s v="吳承憲"/>
    <s v="李穎"/>
    <s v="企金"/>
    <m/>
    <m/>
    <m/>
    <m/>
    <m/>
    <m/>
  </r>
  <r>
    <n v="63"/>
    <s v=""/>
    <x v="1"/>
    <s v="客戶作業2"/>
    <s v="L2702"/>
    <s v="顧客控管警訊資料維護                    "/>
    <m/>
    <s v="賴文育"/>
    <s v="陳昱衡"/>
    <s v="PJ201800012_URS_2業務作業_V1.2.doc"/>
    <x v="7"/>
    <d v="2021-08-26T00:00:00"/>
    <s v=""/>
    <s v="涂宇欣"/>
    <s v="陳政皓"/>
    <s v="張舜雯、程慧娟、邱怡婷、李秋燕"/>
    <m/>
    <m/>
    <m/>
    <m/>
    <m/>
    <m/>
  </r>
  <r>
    <n v="64"/>
    <s v="2-9其他"/>
    <x v="1"/>
    <s v="客戶作業2"/>
    <s v="L2072"/>
    <s v="顧客控管警訊明細資料查詢                "/>
    <m/>
    <s v="賴文育"/>
    <s v="陳昱衡"/>
    <s v="PJ201800012_URS_2業務作業_V1.2.doc"/>
    <x v="7"/>
    <d v="2021-08-26T00:00:00"/>
    <d v="2021-09-02T00:00:00"/>
    <s v="涂宇欣"/>
    <s v="陳政皓"/>
    <s v="張舜雯、程慧娟、邱怡婷、李秋燕"/>
    <m/>
    <m/>
    <m/>
    <m/>
    <m/>
    <m/>
  </r>
  <r>
    <n v="65"/>
    <s v="3-1試算"/>
    <x v="2"/>
    <m/>
    <s v="L3901"/>
    <s v="貸款試算                 "/>
    <m/>
    <s v="賴文育"/>
    <s v="余家興"/>
    <s v="PJ201800012_URS_3帳務作業_V1.81"/>
    <x v="9"/>
    <d v="2021-08-27T00:00:00"/>
    <s v=""/>
    <s v="李珮琪"/>
    <s v="陳政皓"/>
    <s v="李珮君"/>
    <m/>
    <m/>
    <m/>
    <m/>
    <m/>
    <m/>
  </r>
  <r>
    <n v="66"/>
    <s v="9-9其他"/>
    <x v="3"/>
    <m/>
    <s v="L9110"/>
    <s v="首次撥款審核資料表"/>
    <m/>
    <s v="賴文育"/>
    <s v="楊智誠"/>
    <m/>
    <x v="9"/>
    <d v="2021-08-27T00:00:00"/>
    <s v=""/>
    <s v="李珮琪"/>
    <s v="陳政皓"/>
    <s v="徐名弘、陳俞辛"/>
    <m/>
    <m/>
    <m/>
    <m/>
    <m/>
    <m/>
  </r>
  <r>
    <n v="77"/>
    <s v="3-2撥款"/>
    <x v="2"/>
    <m/>
    <s v="L3003"/>
    <s v="預約撥款明細資料查詢     "/>
    <m/>
    <s v="賴文育"/>
    <s v="余家興"/>
    <m/>
    <x v="10"/>
    <d v="2021-08-31T00:00:00"/>
    <s v=""/>
    <s v="涂宇欣"/>
    <s v="尹少玄"/>
    <m/>
    <m/>
    <m/>
    <m/>
    <m/>
    <m/>
    <m/>
  </r>
  <r>
    <n v="78"/>
    <s v="3-2撥款"/>
    <x v="2"/>
    <m/>
    <s v="L3110"/>
    <s v="預約撥款                 "/>
    <m/>
    <s v="賴文育"/>
    <s v="余家興"/>
    <m/>
    <x v="10"/>
    <d v="2021-08-31T00:00:00"/>
    <d v="2021-10-21T00:00:00"/>
    <s v="涂宇欣"/>
    <s v="尹少玄"/>
    <m/>
    <m/>
    <m/>
    <m/>
    <m/>
    <m/>
    <m/>
  </r>
  <r>
    <n v="79"/>
    <s v="3-2撥款"/>
    <x v="2"/>
    <m/>
    <s v="L3120"/>
    <s v="預約撥款刪除             "/>
    <m/>
    <s v="賴文育"/>
    <s v="余家興"/>
    <m/>
    <x v="10"/>
    <d v="2021-08-31T00:00:00"/>
    <s v=""/>
    <s v="涂宇欣"/>
    <s v="尹少玄"/>
    <m/>
    <m/>
    <m/>
    <m/>
    <m/>
    <m/>
    <m/>
  </r>
  <r>
    <n v="80"/>
    <s v=""/>
    <x v="4"/>
    <m/>
    <s v="L6984"/>
    <s v="預約撥款到期作業"/>
    <m/>
    <s v="賴文育"/>
    <s v="余家興"/>
    <m/>
    <x v="10"/>
    <d v="2021-08-31T00:00:00"/>
    <s v=""/>
    <s v="涂宇欣"/>
    <s v="尹少玄"/>
    <m/>
    <m/>
    <m/>
    <m/>
    <m/>
    <m/>
    <m/>
  </r>
  <r>
    <n v="67"/>
    <s v="3-2撥款"/>
    <x v="2"/>
    <m/>
    <s v="L3100"/>
    <s v="撥款                     "/>
    <m/>
    <s v="賴文育"/>
    <s v="余家興"/>
    <s v="PJ201800012_URS_3帳務作業_V1.81"/>
    <x v="11"/>
    <d v="2021-08-30T00:00:00"/>
    <d v="2021-08-20T00:00:00"/>
    <s v="涂宇欣"/>
    <s v="尹少玄"/>
    <m/>
    <m/>
    <m/>
    <m/>
    <m/>
    <m/>
    <m/>
  </r>
  <r>
    <n v="68"/>
    <s v="3-2撥款"/>
    <x v="2"/>
    <m/>
    <s v="L3002"/>
    <s v="撥款明細資料查詢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</r>
  <r>
    <n v="69"/>
    <s v="3-2撥款"/>
    <x v="2"/>
    <m/>
    <s v="L3916"/>
    <s v="撥款內容查詢    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</r>
  <r>
    <n v="70"/>
    <s v="3-2撥款"/>
    <x v="2"/>
    <m/>
    <s v="L3001"/>
    <s v="放款明細資料查詢(撥款)"/>
    <m/>
    <s v="賴文育"/>
    <s v="余家興"/>
    <m/>
    <x v="12"/>
    <d v="2021-08-30T00:00:00"/>
    <s v=""/>
    <s v="涂宇欣"/>
    <s v="蔡珮瑜"/>
    <m/>
    <m/>
    <m/>
    <m/>
    <m/>
    <m/>
    <m/>
  </r>
  <r>
    <n v="81"/>
    <s v="2-9其他"/>
    <x v="1"/>
    <s v="案件申請2, 聯貸"/>
    <s v="L2060"/>
    <s v="聯貸案訂約明細資料查詢"/>
    <s v="由L3010更名2021/9/7"/>
    <s v="賴文育"/>
    <s v="余家興"/>
    <s v="PJ201800012_URS_2業務作業_V1.2.doc"/>
    <x v="12"/>
    <d v="2021-08-31T00:00:00"/>
    <d v="2021-09-30T00:00:00"/>
    <s v="吳承憲"/>
    <s v="許慧玉"/>
    <m/>
    <m/>
    <m/>
    <m/>
    <m/>
    <m/>
    <m/>
  </r>
  <r>
    <n v="82"/>
    <s v=""/>
    <x v="1"/>
    <s v="案件申請2, 聯貸"/>
    <s v="L2600"/>
    <s v="聯貸案訂約登錄"/>
    <s v="由L3600更名2021/9/7"/>
    <s v="賴文育"/>
    <s v="余家興"/>
    <s v="PJ201800012_URS_2業務作業_V1.2.doc"/>
    <x v="12"/>
    <d v="2021-08-31T00:00:00"/>
    <d v="2021-09-30T00:00:00"/>
    <s v="吳承憲"/>
    <s v="陳俞辛"/>
    <m/>
    <m/>
    <m/>
    <m/>
    <m/>
    <m/>
    <m/>
  </r>
  <r>
    <n v="83"/>
    <s v="3-3回收、部分償還、暫收款"/>
    <x v="2"/>
    <m/>
    <s v="L3912"/>
    <s v="交易內容查詢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</r>
  <r>
    <n v="84"/>
    <s v="3-2撥款"/>
    <x v="2"/>
    <m/>
    <s v="L3005"/>
    <s v="交易明細資料查詢         "/>
    <m/>
    <s v="賴文育"/>
    <s v="余家興"/>
    <s v="PJ201800012_URS_3帳務作業_V1.81"/>
    <x v="13"/>
    <d v="2021-08-31T00:00:00"/>
    <d v="2021-10-18T00:00:00"/>
    <s v="林清河"/>
    <s v="蔡珮瑜"/>
    <s v="張舜雯"/>
    <m/>
    <m/>
    <m/>
    <m/>
    <m/>
    <m/>
  </r>
  <r>
    <n v="75"/>
    <s v="3-5變更、延長年期"/>
    <x v="2"/>
    <m/>
    <s v="L3932"/>
    <s v="借戶利率查詢             "/>
    <m/>
    <s v="賴文育"/>
    <s v="余家興"/>
    <s v="PJ201800012_URS_3帳務作業_V1.81"/>
    <x v="13"/>
    <d v="2021-08-31T00:00:00"/>
    <s v=""/>
    <s v="林清河"/>
    <s v="蔡珮瑜"/>
    <m/>
    <m/>
    <m/>
    <m/>
    <m/>
    <m/>
    <m/>
  </r>
  <r>
    <n v="76"/>
    <s v="3-5變更、延長年期"/>
    <x v="2"/>
    <m/>
    <s v="L3721"/>
    <s v="借戶利率變更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</r>
  <r>
    <n v="74"/>
    <s v="3-5變更、延長年期"/>
    <x v="2"/>
    <m/>
    <s v="L3701"/>
    <s v="放款內容變更             "/>
    <m/>
    <s v="賴文育"/>
    <s v="余家興"/>
    <s v="PJ201800012_URS_3帳務作業_V1.81"/>
    <x v="13"/>
    <d v="2021-08-31T00:00:00"/>
    <s v=""/>
    <s v="涂宇欣"/>
    <s v="蔡珮瑜"/>
    <m/>
    <m/>
    <m/>
    <m/>
    <m/>
    <m/>
    <m/>
  </r>
  <r>
    <n v="71"/>
    <s v="4-1撥款退款作業"/>
    <x v="5"/>
    <s v="4-1撥款退款作業"/>
    <s v="L4101"/>
    <s v="撥款匯款作業                         "/>
    <m/>
    <s v="賴文育"/>
    <s v="余家興"/>
    <m/>
    <x v="9"/>
    <d v="2021-08-30T00:00:00"/>
    <s v=""/>
    <s v="涂宇欣"/>
    <s v="尹少玄"/>
    <m/>
    <m/>
    <m/>
    <m/>
    <m/>
    <m/>
    <m/>
  </r>
  <r>
    <n v="72"/>
    <s v="4-1撥款退款作業"/>
    <x v="5"/>
    <s v="4-1撥款退款作業"/>
    <s v="L4001"/>
    <s v="撥款匯款彙總查詢                     "/>
    <m/>
    <s v="賴文育"/>
    <s v="余家興"/>
    <m/>
    <x v="9"/>
    <d v="2021-08-30T00:00:00"/>
    <s v=""/>
    <s v="涂宇欣"/>
    <s v="尹少玄"/>
    <m/>
    <m/>
    <m/>
    <m/>
    <m/>
    <m/>
    <m/>
  </r>
  <r>
    <n v="73"/>
    <s v="4-1撥款退款作業"/>
    <x v="5"/>
    <s v="4-1撥款退款作業"/>
    <s v="L4901"/>
    <s v="撥款匯款記錄檔查詢                   "/>
    <m/>
    <s v="賴文育"/>
    <s v="余家興"/>
    <m/>
    <x v="9"/>
    <d v="2021-08-30T00:00:00"/>
    <s v=""/>
    <s v="涂宇欣"/>
    <s v="尹少玄"/>
    <m/>
    <m/>
    <m/>
    <m/>
    <m/>
    <m/>
    <m/>
  </r>
  <r>
    <n v="295"/>
    <s v=""/>
    <x v="4"/>
    <m/>
    <s v="L6001"/>
    <s v="應處理清單      "/>
    <m/>
    <s v="賴文育"/>
    <s v="余家興"/>
    <m/>
    <x v="14"/>
    <d v="2021-09-08T00:00:00"/>
    <s v=""/>
    <s v="李珮琪"/>
    <s v="蔡珮瑜"/>
    <s v="張舜雯"/>
    <m/>
    <m/>
    <m/>
    <m/>
    <m/>
    <m/>
  </r>
  <r>
    <n v="85"/>
    <s v="4-4銀行扣款作業"/>
    <x v="5"/>
    <s v="4-4銀行扣款授權"/>
    <s v="L4042"/>
    <s v="ACH授權資料查詢    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86"/>
    <s v=""/>
    <x v="5"/>
    <s v="4-4銀行扣款授權"/>
    <s v="L4410"/>
    <s v="ACH授權資料建檔    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87"/>
    <s v="4-4銀行扣款作業"/>
    <x v="5"/>
    <s v="4-4銀行扣款授權"/>
    <s v="L4040"/>
    <s v="產生ACH授權提出資料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91"/>
    <s v="4-4銀行扣款作業"/>
    <x v="5"/>
    <s v="4-4銀行扣款授權"/>
    <s v="L4414"/>
    <s v="上傳授權提回檔     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92"/>
    <s v=""/>
    <x v="5"/>
    <s v="4-4銀行扣款授權"/>
    <s v="L4940"/>
    <s v="帳號授權檔查詢"/>
    <m/>
    <s v="賴文育"/>
    <s v="余家興"/>
    <m/>
    <x v="14"/>
    <d v="2021-09-08T00:00:00"/>
    <s v=""/>
    <s v="涂宇欣"/>
    <s v="許慧玉"/>
    <m/>
    <m/>
    <m/>
    <m/>
    <m/>
    <m/>
    <m/>
  </r>
  <r>
    <m/>
    <s v="4-4銀行扣款作業"/>
    <x v="5"/>
    <s v="4-4銀行扣款授權"/>
    <s v="L4941"/>
    <s v="ACH授權資料歷史紀錄查詢"/>
    <m/>
    <s v="賴文育"/>
    <s v="余家興"/>
    <m/>
    <x v="14"/>
    <d v="2021-09-08T00:00:00"/>
    <s v=""/>
    <s v="涂宇欣"/>
    <s v="許慧玉"/>
    <m/>
    <m/>
    <m/>
    <m/>
    <m/>
    <m/>
    <m/>
  </r>
  <r>
    <n v="88"/>
    <s v="4-4銀行扣款作業"/>
    <x v="5"/>
    <s v="4-4銀行扣款授權"/>
    <s v="L4043"/>
    <s v="郵局授權資料查詢                     "/>
    <m/>
    <s v="賴文育"/>
    <s v="余家興"/>
    <m/>
    <x v="15"/>
    <d v="2021-09-09T00:00:00"/>
    <s v=""/>
    <s v="涂宇欣"/>
    <s v="宋郁宏"/>
    <m/>
    <m/>
    <m/>
    <m/>
    <m/>
    <m/>
    <m/>
  </r>
  <r>
    <n v="89"/>
    <s v=""/>
    <x v="5"/>
    <s v="4-4銀行扣款授權"/>
    <s v="L4412"/>
    <s v="郵局授權資料建檔                     "/>
    <m/>
    <s v="賴文育"/>
    <s v="余家興"/>
    <m/>
    <x v="15"/>
    <d v="2021-09-09T00:00:00"/>
    <s v=""/>
    <s v="涂宇欣"/>
    <s v="宋郁宏"/>
    <m/>
    <m/>
    <m/>
    <m/>
    <m/>
    <m/>
    <m/>
  </r>
  <r>
    <n v="90"/>
    <s v="4-4銀行扣款作業"/>
    <x v="5"/>
    <s v="4-4銀行扣款授權"/>
    <s v="L4041"/>
    <s v="產生郵局授權提出資料                 "/>
    <m/>
    <s v="賴文育"/>
    <s v="余家興"/>
    <m/>
    <x v="15"/>
    <d v="2021-09-09T00:00:00"/>
    <s v=""/>
    <s v="涂宇欣"/>
    <s v="宋郁宏"/>
    <m/>
    <m/>
    <m/>
    <m/>
    <m/>
    <m/>
    <m/>
  </r>
  <r>
    <m/>
    <s v="4-4銀行扣款作業"/>
    <x v="5"/>
    <s v="4-4銀行扣款授權"/>
    <s v="L4942"/>
    <s v="郵局授權資料歷史紀錄查詢"/>
    <m/>
    <s v="賴文育"/>
    <s v="余家興"/>
    <m/>
    <x v="15"/>
    <d v="2021-09-09T00:00:00"/>
    <s v=""/>
    <s v="涂宇欣"/>
    <s v="宋郁宏"/>
    <m/>
    <m/>
    <m/>
    <m/>
    <m/>
    <m/>
    <m/>
  </r>
  <r>
    <n v="205"/>
    <s v="3-3回收、部分償還、暫收款"/>
    <x v="2"/>
    <m/>
    <s v="L3210"/>
    <s v="暫收款登錄               "/>
    <m/>
    <s v="賴文育"/>
    <s v="余家興"/>
    <s v="PJ201800012_URS_3帳務作業_V1.81"/>
    <x v="16"/>
    <d v="2021-09-13T00:00:00"/>
    <s v=""/>
    <s v="李珮琪"/>
    <s v="邵淑微"/>
    <m/>
    <m/>
    <m/>
    <m/>
    <m/>
    <m/>
    <m/>
  </r>
  <r>
    <n v="209"/>
    <s v="3-3回收、部分償還、暫收款"/>
    <x v="2"/>
    <m/>
    <s v="L3220"/>
    <s v="暫收款退還  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m/>
    <s v="4-1撥款退款作業"/>
    <x v="5"/>
    <s v="4-1撥款退款作業"/>
    <s v="L4102"/>
    <s v="匯款傳票明細表"/>
    <s v="審後新增2021/10/26"/>
    <s v="賴文育"/>
    <s v="陳昱衡"/>
    <m/>
    <x v="17"/>
    <d v="2021-10-15T00:00:00"/>
    <s v=""/>
    <s v="涂宇欣"/>
    <s v="尹少玄"/>
    <m/>
    <m/>
    <m/>
    <m/>
    <m/>
    <m/>
    <m/>
  </r>
  <r>
    <m/>
    <s v="4-1撥款退款作業"/>
    <x v="5"/>
    <s v="4-1撥款退款作業"/>
    <s v="L4103"/>
    <s v="退匯、抽退票傳票明細表"/>
    <s v="審後新增2021/10/26"/>
    <s v="賴文育"/>
    <s v="陳昱衡"/>
    <m/>
    <x v="17"/>
    <d v="2021-10-15T00:00:00"/>
    <s v=""/>
    <s v="涂宇欣"/>
    <s v="尹少玄"/>
    <m/>
    <m/>
    <m/>
    <m/>
    <m/>
    <m/>
    <m/>
  </r>
  <r>
    <m/>
    <s v="4-2整批入帳作業"/>
    <x v="5"/>
    <s v="4-2整批入帳作業"/>
    <s v="L4922"/>
    <s v="客戶還款方式及還款帳號查詢"/>
    <s v="審後新增2021/10/26"/>
    <s v="賴文育"/>
    <s v="陳昱衡"/>
    <m/>
    <x v="17"/>
    <d v="2021-10-15T00:00:00"/>
    <s v=""/>
    <s v="涂宇欣"/>
    <s v="許慧玉"/>
    <m/>
    <m/>
    <m/>
    <m/>
    <m/>
    <m/>
    <m/>
  </r>
  <r>
    <m/>
    <s v=""/>
    <x v="5"/>
    <s v="4-2整批入帳作業"/>
    <s v="L4923"/>
    <s v="還款帳號及還款方式變更紀錄查詢"/>
    <s v="審後新增2021/10/26"/>
    <s v="賴文育"/>
    <s v="陳昱衡"/>
    <m/>
    <x v="17"/>
    <d v="2021-10-15T00:00:00"/>
    <s v=""/>
    <s v="涂宇欣"/>
    <s v="許慧玉"/>
    <m/>
    <m/>
    <m/>
    <m/>
    <m/>
    <m/>
    <m/>
  </r>
  <r>
    <n v="296"/>
    <s v="6-1控制類"/>
    <x v="4"/>
    <m/>
    <s v="L6101"/>
    <s v="業務關帳作業(撥款)"/>
    <m/>
    <s v="賴文育"/>
    <s v="楊智誠"/>
    <m/>
    <x v="16"/>
    <d v="2021-09-13T00:00:00"/>
    <d v="2021-09-27T00:00:00"/>
    <s v="涂宇欣"/>
    <s v="陳政皓"/>
    <m/>
    <m/>
    <m/>
    <m/>
    <m/>
    <m/>
    <m/>
  </r>
  <r>
    <n v="223"/>
    <s v="4-7其他作業"/>
    <x v="5"/>
    <s v="4-7其他"/>
    <s v="L4701"/>
    <s v="票據媒體製作                         "/>
    <m/>
    <s v="賴文育"/>
    <s v="余家興"/>
    <m/>
    <x v="16"/>
    <d v="2021-09-13T00:00:00"/>
    <s v=""/>
    <s v="李珮琪"/>
    <s v="邵淑微"/>
    <m/>
    <m/>
    <m/>
    <m/>
    <m/>
    <m/>
    <m/>
  </r>
  <r>
    <n v="206"/>
    <s v="3-3回收、部分償還、暫收款"/>
    <x v="2"/>
    <m/>
    <s v="L3007"/>
    <s v="暫收支票明細資料查詢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n v="208"/>
    <s v="3-3回收、部分償還、暫收款"/>
    <x v="2"/>
    <m/>
    <s v="L3009"/>
    <s v="支票明細資料查詢-全部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n v="203"/>
    <s v="3-3回收、部分償還、暫收款"/>
    <x v="2"/>
    <m/>
    <s v="L3943"/>
    <s v="支票內容查詢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n v="190"/>
    <s v="2-9其他"/>
    <x v="1"/>
    <m/>
    <s v="L2061"/>
    <s v="貸後契變手續費明細資料查詢(未入帳)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</r>
  <r>
    <n v="191"/>
    <s v=""/>
    <x v="1"/>
    <m/>
    <s v="L2670"/>
    <s v="貸後契變手續費維護                      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</r>
  <r>
    <n v="192"/>
    <s v="2-9其他"/>
    <x v="1"/>
    <m/>
    <s v="L2062"/>
    <s v="貸後契變手續費明細資料查詢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</r>
  <r>
    <n v="111"/>
    <s v="4-6火險作業"/>
    <x v="5"/>
    <s v="4-6火險作業"/>
    <s v="L4060"/>
    <s v="額度擔保品保險單關聯查詢   "/>
    <m/>
    <s v="賴文育"/>
    <s v="陳綺萍"/>
    <m/>
    <x v="19"/>
    <d v="2021-09-16T00:00:00"/>
    <s v=""/>
    <s v="吳承憲"/>
    <s v="邵淑微"/>
    <m/>
    <m/>
    <m/>
    <m/>
    <m/>
    <m/>
    <m/>
  </r>
  <r>
    <n v="112"/>
    <s v=""/>
    <x v="5"/>
    <s v="?4-6火險作業"/>
    <s v="L4610"/>
    <s v="保險單明細資料登錄(Eloan9)"/>
    <m/>
    <s v="賴文育"/>
    <s v="陳綺萍"/>
    <m/>
    <x v="19"/>
    <d v="2021-09-16T00:00:00"/>
    <s v=""/>
    <s v="吳承憲"/>
    <s v="邵淑微"/>
    <m/>
    <m/>
    <m/>
    <m/>
    <m/>
    <m/>
    <m/>
  </r>
  <r>
    <n v="114"/>
    <s v="4-6火險作業"/>
    <x v="5"/>
    <s v="4-6火險作業"/>
    <s v="L4600"/>
    <s v="火險到期檔產生作業         "/>
    <m/>
    <s v="賴文育"/>
    <s v="陳綺萍"/>
    <m/>
    <x v="19"/>
    <d v="2021-09-16T00:00:00"/>
    <s v=""/>
    <s v="吳承憲"/>
    <s v="邵淑微"/>
    <m/>
    <m/>
    <m/>
    <m/>
    <m/>
    <m/>
    <m/>
  </r>
  <r>
    <n v="115"/>
    <s v="4-6火險作業"/>
    <x v="5"/>
    <s v="4-6火險作業"/>
    <s v="L4601"/>
    <s v="火險詢價作業               "/>
    <m/>
    <s v="賴文育"/>
    <s v="陳綺萍"/>
    <m/>
    <x v="19"/>
    <d v="2021-09-16T00:00:00"/>
    <s v=""/>
    <s v="吳承憲"/>
    <s v="邵淑微"/>
    <m/>
    <m/>
    <m/>
    <m/>
    <m/>
    <m/>
    <m/>
  </r>
  <r>
    <n v="113"/>
    <s v=""/>
    <x v="5"/>
    <s v="?4-6火險作業"/>
    <s v="L4611"/>
    <s v="續約保單資料維護           "/>
    <m/>
    <s v="賴文育"/>
    <s v="陳綺萍"/>
    <m/>
    <x v="19"/>
    <d v="2021-09-16T00:00:00"/>
    <s v=""/>
    <s v="吳承憲"/>
    <s v="邵淑微"/>
    <m/>
    <m/>
    <m/>
    <m/>
    <m/>
    <m/>
    <m/>
  </r>
  <r>
    <n v="116"/>
    <s v="4-6火險作業"/>
    <x v="5"/>
    <s v="4-6火險作業"/>
    <s v="L4602"/>
    <s v="火險出單明細表與媒體       "/>
    <m/>
    <s v="賴文育"/>
    <s v="陳綺萍"/>
    <m/>
    <x v="19"/>
    <d v="2021-09-16T00:00:00"/>
    <s v=""/>
    <s v="吳承憲"/>
    <s v="邵淑微"/>
    <m/>
    <m/>
    <m/>
    <m/>
    <m/>
    <m/>
    <m/>
  </r>
  <r>
    <n v="117"/>
    <s v="4-6火險作業"/>
    <x v="5"/>
    <s v="4-6火險作業"/>
    <s v="L4603"/>
    <s v="火險通知作業               "/>
    <m/>
    <s v="賴文育"/>
    <s v="陳綺萍"/>
    <m/>
    <x v="19"/>
    <d v="2021-09-16T00:00:00"/>
    <s v=""/>
    <s v="吳承憲"/>
    <s v="邵淑微"/>
    <m/>
    <m/>
    <m/>
    <m/>
    <m/>
    <m/>
    <m/>
  </r>
  <r>
    <n v="106"/>
    <s v="4-6火險作業"/>
    <x v="5"/>
    <s v="4-6火險作業"/>
    <s v="L4962"/>
    <s v="保險單資料檢核作業       "/>
    <m/>
    <s v="賴文育"/>
    <s v="陳綺萍"/>
    <m/>
    <x v="19"/>
    <d v="2021-09-16T00:00:00"/>
    <s v=""/>
    <s v="吳承憲"/>
    <s v="邵淑微"/>
    <m/>
    <m/>
    <m/>
    <m/>
    <m/>
    <m/>
    <m/>
  </r>
  <r>
    <n v="107"/>
    <s v="4-6火險作業"/>
    <x v="5"/>
    <s v="4-6火險作業"/>
    <s v="L4960"/>
    <s v="火險保費資料查詢(By客戶) "/>
    <m/>
    <s v="賴文育"/>
    <s v="陳綺萍"/>
    <m/>
    <x v="19"/>
    <d v="2021-09-16T00:00:00"/>
    <s v=""/>
    <s v="吳承憲"/>
    <s v="邵淑微"/>
    <m/>
    <m/>
    <m/>
    <m/>
    <m/>
    <m/>
    <m/>
  </r>
  <r>
    <n v="108"/>
    <s v="4-6火險作業"/>
    <x v="5"/>
    <s v="4-6火險作業"/>
    <s v="L4961"/>
    <s v="火險保費明細查詢         "/>
    <m/>
    <s v="賴文育"/>
    <s v="陳綺萍"/>
    <m/>
    <x v="19"/>
    <d v="2021-09-16T00:00:00"/>
    <s v=""/>
    <s v="吳承憲"/>
    <s v="邵淑微"/>
    <m/>
    <m/>
    <m/>
    <m/>
    <m/>
    <m/>
    <m/>
  </r>
  <r>
    <n v="109"/>
    <s v=""/>
    <x v="5"/>
    <s v="?4-6火險作業"/>
    <s v="L4964"/>
    <s v="不動產保險單資料查詢     "/>
    <m/>
    <s v="賴文育"/>
    <s v="陳綺萍"/>
    <m/>
    <x v="19"/>
    <d v="2021-09-16T00:00:00"/>
    <s v=""/>
    <s v="吳承憲"/>
    <s v="邵淑微"/>
    <m/>
    <m/>
    <m/>
    <m/>
    <m/>
    <m/>
    <m/>
  </r>
  <r>
    <n v="110"/>
    <s v="4-6火險作業"/>
    <x v="5"/>
    <s v="4-6火險作業"/>
    <s v="L4965"/>
    <s v="保險單明細資料查詢       "/>
    <m/>
    <s v="賴文育"/>
    <s v="陳綺萍"/>
    <m/>
    <x v="19"/>
    <d v="2021-09-16T00:00:00"/>
    <s v=""/>
    <s v="吳承憲"/>
    <s v="邵淑微"/>
    <m/>
    <m/>
    <m/>
    <m/>
    <m/>
    <m/>
    <m/>
  </r>
  <r>
    <n v="93"/>
    <s v="4-4銀行扣款作業"/>
    <x v="5"/>
    <s v="4-4銀行扣款作業"/>
    <s v="L4450"/>
    <s v="產出銀行扣帳檔    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4"/>
    <s v="4-4銀行扣款作業"/>
    <x v="5"/>
    <s v="4-4銀行扣款作業"/>
    <s v="L4943"/>
    <s v="銀行扣款檔資料查詢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5"/>
    <s v=""/>
    <x v="5"/>
    <s v="?4-4銀行扣款作業"/>
    <s v="L4451"/>
    <s v="銀行扣款檔資料維護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6"/>
    <s v="4-4銀行扣款作業"/>
    <x v="5"/>
    <s v="4-4銀行扣款作業"/>
    <s v="L4452"/>
    <s v="銀行扣款(媒體製作)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7"/>
    <s v="4-4銀行扣款作業"/>
    <x v="5"/>
    <s v="4-4銀行扣款作業"/>
    <s v="L4453"/>
    <s v="銀扣扣款前通知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273"/>
    <s v="5-5債務協商作業"/>
    <x v="6"/>
    <s v="債務協商帳務"/>
    <s v="L5705"/>
    <s v="債權比例分攤資料維護(產出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n v="274"/>
    <s v="5-5債務協商作業"/>
    <x v="6"/>
    <s v="債務協商帳務"/>
    <s v="L5706"/>
    <s v="債權比例分攤資料維護(匯入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n v="275"/>
    <s v="5-5債務協商作業"/>
    <x v="6"/>
    <s v="債務協商帳務"/>
    <s v="L5071"/>
    <s v="債權案件明細查詢"/>
    <m/>
    <s v="蘇曉玲"/>
    <s v="蘇曉玲"/>
    <s v="PJ201800012_URS_5管理性作業_V1.2.DOCX"/>
    <x v="21"/>
    <d v="2021-09-23T00:00:00"/>
    <d v="2021-10-01T00:00:00"/>
    <s v="林清河"/>
    <s v="蔡珮瑜"/>
    <s v="邱怡婷"/>
    <m/>
    <m/>
    <m/>
    <m/>
    <m/>
    <m/>
  </r>
  <r>
    <n v="284"/>
    <s v=""/>
    <x v="6"/>
    <s v="債務協商帳務"/>
    <s v="L5701"/>
    <s v="債權維護"/>
    <m/>
    <s v="蘇曉玲"/>
    <s v="蘇曉玲"/>
    <s v="PJ201800012_URS_5管理性作業_V1.2.DOCX"/>
    <x v="21"/>
    <d v="2021-09-23T00:00:00"/>
    <d v="2021-10-04T00:00:00"/>
    <s v="林清河"/>
    <s v="蔡珮瑜"/>
    <s v="邱怡婷"/>
    <m/>
    <m/>
    <m/>
    <m/>
    <m/>
    <m/>
  </r>
  <r>
    <n v="285"/>
    <s v="5-5債務協商作業"/>
    <x v="6"/>
    <s v="債務協商帳務"/>
    <s v="L5981"/>
    <s v="債權異動歷程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n v="283"/>
    <s v="5-5債務協商作業"/>
    <x v="6"/>
    <s v="債務協商帳務"/>
    <s v="L5075"/>
    <s v="債務協商滯繳/應繳明細查詢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</r>
  <r>
    <n v="286"/>
    <s v="5-5債務協商作業"/>
    <x v="6"/>
    <s v="債務協商帳務"/>
    <s v="L5974"/>
    <s v="債權銀行帳號明細資料查詢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</r>
  <r>
    <n v="289"/>
    <s v="5-5債務協商作業"/>
    <x v="6"/>
    <s v="債務協商帳務"/>
    <s v="L5073"/>
    <s v="撥付日期查詢        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</r>
  <r>
    <n v="288"/>
    <s v="5-5債務協商作業"/>
    <x v="6"/>
    <s v="債務協商帳務"/>
    <s v="L5970"/>
    <s v="期款試算                 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</r>
  <r>
    <n v="291"/>
    <s v="5-5債務協商作業"/>
    <x v="6"/>
    <s v="債務協商帳務"/>
    <s v="L5074"/>
    <s v="應處理清單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n v="294"/>
    <s v=""/>
    <x v="6"/>
    <s v="債務協商帳務"/>
    <s v="L597A"/>
    <s v="整批處理"/>
    <m/>
    <s v="蘇曉玲"/>
    <s v="蘇曉玲"/>
    <s v="PJ201800012_URS_5管理性作業_V1.2.DOCX"/>
    <x v="23"/>
    <d v="2021-09-24T00:00:00"/>
    <d v="2021-10-05T00:00:00"/>
    <s v="林清河"/>
    <s v="蔡珮瑜"/>
    <s v="邱怡婷"/>
    <m/>
    <m/>
    <m/>
    <m/>
    <m/>
    <m/>
  </r>
  <r>
    <n v="292"/>
    <s v=""/>
    <x v="6"/>
    <s v="債務協商帳務"/>
    <s v="L5702"/>
    <s v="暫收入帳      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m/>
    <s v=""/>
    <x v="6"/>
    <s v="債務協商帳務"/>
    <s v="L5712"/>
    <s v="暫收解入"/>
    <s v="審後新增2021/9/24"/>
    <s v="蘇曉玲"/>
    <s v="蘇曉玲"/>
    <s v="PJ201800012_URS_5管理性作業_V1.2.DOCX"/>
    <x v="23"/>
    <d v="2021-09-24T00:00:00"/>
    <d v="2021-10-04T00:00:00"/>
    <s v="林清河"/>
    <s v="蔡珮瑜"/>
    <s v="邱怡婷"/>
    <m/>
    <m/>
    <m/>
    <m/>
    <m/>
    <m/>
  </r>
  <r>
    <n v="276"/>
    <s v="5-5債務協商作業"/>
    <x v="6"/>
    <s v="債務協商帳務"/>
    <s v="L5971"/>
    <s v="債務協商交易資料查詢                  "/>
    <m/>
    <s v="蘇曉玲"/>
    <s v="蘇曉玲"/>
    <s v="PJ201800012_URS_5管理性作業_V1.2.DOCX"/>
    <x v="23"/>
    <d v="2021-09-24T00:00:00"/>
    <d v="2021-09-29T00:00:00"/>
    <s v="林清河"/>
    <s v="蔡珮瑜"/>
    <s v="邱怡婷"/>
    <m/>
    <m/>
    <m/>
    <m/>
    <m/>
    <m/>
  </r>
  <r>
    <n v="277"/>
    <s v="5-5債務協商作業"/>
    <x v="6"/>
    <s v="債務協商帳務"/>
    <s v="L5972"/>
    <s v="債務協商入帳明細查詢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n v="287"/>
    <s v=""/>
    <x v="6"/>
    <s v="債務協商帳務"/>
    <s v="L5703"/>
    <s v="債權銀行帳號登錄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90"/>
    <s v=""/>
    <x v="6"/>
    <s v="債務協商帳務"/>
    <s v="L5704"/>
    <s v="撥付日期設定    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79"/>
    <s v="5-5債務協商作業"/>
    <x v="6"/>
    <s v="債務協商帳務"/>
    <s v="L5707"/>
    <s v="最大債權撥付產檔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78"/>
    <s v="5-5債務協商作業"/>
    <x v="6"/>
    <s v="債務協商帳務"/>
    <s v="L5973"/>
    <s v="最大債權撥付明細查詢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82"/>
    <s v="5-5債務協商作業"/>
    <x v="6"/>
    <s v="債務協商帳務"/>
    <s v="L5975"/>
    <s v="最大債權撥付統計查詢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m/>
    <s v=""/>
    <x v="6"/>
    <s v="債務協商帳務"/>
    <s v="L5976"/>
    <s v="債權案件主檔內容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m/>
    <s v="5-5債務協商作業"/>
    <x v="6"/>
    <s v="債務協商帳務"/>
    <s v="L5977"/>
    <s v="客戶最大債權撥付統計查詢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m/>
    <s v=""/>
    <x v="6"/>
    <s v="債務協商帳務"/>
    <s v="L5711"/>
    <s v="撥付金額調整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n v="280"/>
    <s v="5-5債務協商作業"/>
    <x v="6"/>
    <s v="債務協商帳務"/>
    <s v="L5708"/>
    <s v="最大債權撥付出帳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81"/>
    <s v="5-5債務協商作業"/>
    <x v="6"/>
    <s v="債務協商帳務"/>
    <s v="L5709"/>
    <s v="最大債權撥付回覆檔檢核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</r>
  <r>
    <n v="293"/>
    <s v="5-5債務協商作業"/>
    <x v="6"/>
    <s v="債務協商帳務"/>
    <s v="L5710"/>
    <s v="一般債權撥付資料檢核  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</r>
  <r>
    <n v="356"/>
    <s v="6-7其他基本資料維護"/>
    <x v="4"/>
    <m/>
    <s v="L6085"/>
    <s v="單位及主管代碼檔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</r>
  <r>
    <n v="357"/>
    <s v=""/>
    <x v="4"/>
    <m/>
    <s v="L6755"/>
    <s v="單位及主管代碼檔維護"/>
    <m/>
    <s v="賴文育"/>
    <s v="楊智誠"/>
    <m/>
    <x v="25"/>
    <d v="2021-09-27T00:00:00"/>
    <d v="2021-10-06T00:00:00"/>
    <s v="涂宇欣"/>
    <s v="李珮君"/>
    <s v="張淑遠"/>
    <m/>
    <m/>
    <m/>
    <m/>
    <m/>
    <m/>
  </r>
  <r>
    <n v="358"/>
    <s v="6-7其他基本資料維護"/>
    <x v="4"/>
    <m/>
    <s v="L6086"/>
    <s v="單位代號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</r>
  <r>
    <n v="313"/>
    <s v="6-3共同資料維護(利率、營業日)"/>
    <x v="4"/>
    <m/>
    <s v="L6030"/>
    <s v="特殊/例假日查詢"/>
    <m/>
    <s v="賴文育"/>
    <s v="楊智誠"/>
    <m/>
    <x v="25"/>
    <d v="2021-09-27T00:00:00"/>
    <d v="2021-10-06T00:00:00"/>
    <s v="涂宇欣"/>
    <s v="邵淑微"/>
    <m/>
    <m/>
    <m/>
    <m/>
    <m/>
    <m/>
    <m/>
  </r>
  <r>
    <n v="314"/>
    <s v=""/>
    <x v="4"/>
    <m/>
    <s v="L6310"/>
    <s v="特殊/例假日登錄"/>
    <m/>
    <s v="賴文育"/>
    <s v="楊智誠"/>
    <m/>
    <x v="25"/>
    <d v="2021-09-27T00:00:00"/>
    <s v=""/>
    <s v="涂宇欣"/>
    <s v="邵淑微"/>
    <m/>
    <m/>
    <m/>
    <m/>
    <m/>
    <m/>
    <m/>
  </r>
  <r>
    <n v="332"/>
    <s v="6-6各類代碼檔維護"/>
    <x v="4"/>
    <m/>
    <s v="L6064"/>
    <s v="各類代碼檔查詢"/>
    <m/>
    <s v="賴文育"/>
    <s v="楊智誠"/>
    <m/>
    <x v="25"/>
    <d v="2021-09-27T00:00:00"/>
    <d v="2021-10-06T00:00:00"/>
    <s v="李珮琪"/>
    <s v="陳政皓"/>
    <m/>
    <m/>
    <m/>
    <m/>
    <m/>
    <m/>
    <m/>
  </r>
  <r>
    <n v="333"/>
    <s v=""/>
    <x v="4"/>
    <m/>
    <s v="L6604"/>
    <s v="各類代碼檔維護"/>
    <m/>
    <s v="賴文育"/>
    <s v="楊智誠"/>
    <m/>
    <x v="25"/>
    <d v="2021-09-27T00:00:00"/>
    <d v="2021-10-06T00:00:00"/>
    <s v="李珮琪"/>
    <s v="陳政皓"/>
    <m/>
    <m/>
    <m/>
    <m/>
    <m/>
    <m/>
    <m/>
  </r>
  <r>
    <n v="328"/>
    <s v="6-6各類代碼檔維護"/>
    <x v="4"/>
    <m/>
    <s v="L6061"/>
    <s v="會計科子細目查詢"/>
    <m/>
    <s v="賴文育"/>
    <s v="楊智誠"/>
    <m/>
    <x v="25"/>
    <d v="2021-09-27T00:00:00"/>
    <s v=""/>
    <s v="涂宇欣"/>
    <s v="蔡珮瑜"/>
    <m/>
    <m/>
    <m/>
    <m/>
    <m/>
    <m/>
    <m/>
  </r>
  <r>
    <n v="329"/>
    <s v=""/>
    <x v="4"/>
    <m/>
    <s v="L6601"/>
    <s v="會計科子細目維護"/>
    <m/>
    <s v="賴文育"/>
    <s v="楊智誠"/>
    <m/>
    <x v="25"/>
    <d v="2021-09-27T00:00:00"/>
    <s v=""/>
    <s v="涂宇欣"/>
    <s v="蔡珮瑜"/>
    <m/>
    <m/>
    <m/>
    <m/>
    <m/>
    <m/>
    <m/>
  </r>
  <r>
    <n v="350"/>
    <s v="6-7其他基本資料維護"/>
    <x v="4"/>
    <m/>
    <s v="L6077"/>
    <s v="現金流量預估資料查詢"/>
    <m/>
    <s v="賴文育"/>
    <s v="楊智誠"/>
    <m/>
    <x v="25"/>
    <d v="2021-09-27T00:00:00"/>
    <s v=""/>
    <s v="涂宇欣"/>
    <s v="蔡珮瑜"/>
    <m/>
    <m/>
    <m/>
    <m/>
    <m/>
    <m/>
    <m/>
  </r>
  <r>
    <n v="351"/>
    <s v=""/>
    <x v="4"/>
    <m/>
    <s v="L6707"/>
    <s v="現金流量預估資料維護"/>
    <m/>
    <s v="賴文育"/>
    <s v="楊智誠"/>
    <m/>
    <x v="25"/>
    <d v="2021-09-27T00:00:00"/>
    <s v=""/>
    <s v="涂宇欣"/>
    <s v="蔡珮瑜"/>
    <m/>
    <m/>
    <m/>
    <m/>
    <m/>
    <m/>
    <m/>
  </r>
  <r>
    <n v="352"/>
    <s v="6-7其他基本資料維護"/>
    <x v="4"/>
    <m/>
    <s v="L6078"/>
    <s v="利息收入預算數查詢"/>
    <m/>
    <s v="賴文育"/>
    <s v="楊智誠"/>
    <m/>
    <x v="25"/>
    <d v="2021-09-27T00:00:00"/>
    <s v=""/>
    <s v="林清河"/>
    <s v="蔡珮瑜"/>
    <m/>
    <m/>
    <m/>
    <m/>
    <m/>
    <m/>
    <m/>
  </r>
  <r>
    <n v="353"/>
    <s v=""/>
    <x v="4"/>
    <m/>
    <s v="L6708"/>
    <s v="利息收入預算數維護"/>
    <m/>
    <s v="賴文育"/>
    <s v="楊智誠"/>
    <m/>
    <x v="25"/>
    <d v="2021-09-27T00:00:00"/>
    <s v=""/>
    <s v="林清河"/>
    <s v="蔡珮瑜"/>
    <m/>
    <m/>
    <m/>
    <m/>
    <m/>
    <m/>
    <m/>
  </r>
  <r>
    <n v="324"/>
    <s v="6-6各類代碼檔維護"/>
    <x v="4"/>
    <s v="擔保品1"/>
    <s v="L6063"/>
    <s v="擔保品代號資料查詢"/>
    <m/>
    <s v="賴文育"/>
    <s v="楊智誠"/>
    <m/>
    <x v="26"/>
    <d v="2021-09-28T00:00:00"/>
    <s v=""/>
    <s v="涂宇欣"/>
    <s v="鄧雪美"/>
    <m/>
    <m/>
    <m/>
    <m/>
    <m/>
    <m/>
    <m/>
  </r>
  <r>
    <n v="325"/>
    <s v=""/>
    <x v="4"/>
    <s v="擔保品1"/>
    <s v="L6603"/>
    <s v="擔保品代號資料維護"/>
    <m/>
    <s v="賴文育"/>
    <s v="楊智誠"/>
    <m/>
    <x v="26"/>
    <d v="2021-09-28T00:00:00"/>
    <s v=""/>
    <s v="涂宇欣"/>
    <s v="鄧雪美"/>
    <m/>
    <m/>
    <m/>
    <m/>
    <m/>
    <m/>
    <m/>
  </r>
  <r>
    <n v="338"/>
    <s v="6-6各類代碼檔維護"/>
    <x v="4"/>
    <s v="保證人"/>
    <s v="L6067"/>
    <s v="保證人關係代碼查詢"/>
    <m/>
    <s v="賴文育"/>
    <s v="楊智誠"/>
    <m/>
    <x v="26"/>
    <d v="2021-09-28T00:00:00"/>
    <s v=""/>
    <s v="李珮琪"/>
    <s v="鄧雪美"/>
    <m/>
    <m/>
    <m/>
    <m/>
    <m/>
    <m/>
    <m/>
  </r>
  <r>
    <n v="339"/>
    <s v=""/>
    <x v="4"/>
    <s v="保證人"/>
    <s v="L6607"/>
    <s v="保證人關係代碼維護"/>
    <m/>
    <s v="賴文育"/>
    <s v="楊智誠"/>
    <m/>
    <x v="26"/>
    <d v="2021-09-28T00:00:00"/>
    <s v=""/>
    <s v="李珮琪"/>
    <s v="鄧雪美"/>
    <m/>
    <m/>
    <m/>
    <m/>
    <m/>
    <m/>
    <m/>
  </r>
  <r>
    <n v="348"/>
    <s v="6-7其他基本資料維護"/>
    <x v="4"/>
    <m/>
    <s v="L6075"/>
    <s v="聯徵報送-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49"/>
    <s v=""/>
    <x v="4"/>
    <m/>
    <s v="L6705"/>
    <s v="聯徵報送-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30"/>
    <s v="6-6各類代碼檔維護"/>
    <x v="4"/>
    <m/>
    <s v="L6062"/>
    <s v="行業別代號查詢"/>
    <m/>
    <s v="賴文育"/>
    <s v="楊智誠"/>
    <m/>
    <x v="26"/>
    <d v="2021-09-28T00:00:00"/>
    <s v=""/>
    <s v="涂宇欣"/>
    <s v="鄧雪美"/>
    <m/>
    <m/>
    <m/>
    <m/>
    <m/>
    <m/>
    <m/>
  </r>
  <r>
    <n v="331"/>
    <s v=""/>
    <x v="4"/>
    <m/>
    <s v="L6602"/>
    <s v="行業別代號維護"/>
    <m/>
    <s v="賴文育"/>
    <s v="楊智誠"/>
    <m/>
    <x v="26"/>
    <d v="2021-09-28T00:00:00"/>
    <s v=""/>
    <s v="涂宇欣"/>
    <s v="鄧雪美"/>
    <m/>
    <m/>
    <m/>
    <m/>
    <m/>
    <m/>
    <m/>
  </r>
  <r>
    <n v="346"/>
    <s v="6-7其他基本資料維護"/>
    <x v="4"/>
    <m/>
    <s v="L6074"/>
    <s v="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47"/>
    <s v=""/>
    <x v="4"/>
    <m/>
    <s v="L6704"/>
    <s v="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34"/>
    <s v="6-6各類代碼檔維護"/>
    <x v="4"/>
    <m/>
    <s v="L6065"/>
    <s v="逾期新增減少原因查詢"/>
    <m/>
    <s v="賴文育"/>
    <s v="楊智誠"/>
    <m/>
    <x v="26"/>
    <d v="2021-09-28T00:00:00"/>
    <s v=""/>
    <s v="李珮琪"/>
    <s v="張舜雯"/>
    <m/>
    <m/>
    <m/>
    <m/>
    <m/>
    <m/>
    <m/>
  </r>
  <r>
    <n v="335"/>
    <s v=""/>
    <x v="4"/>
    <m/>
    <s v="L6605"/>
    <s v="逾期新增減少原因維護"/>
    <m/>
    <s v="賴文育"/>
    <s v="楊智誠"/>
    <m/>
    <x v="26"/>
    <d v="2021-09-28T00:00:00"/>
    <s v=""/>
    <s v="李珮琪"/>
    <s v="張舜雯"/>
    <m/>
    <m/>
    <m/>
    <m/>
    <m/>
    <m/>
    <m/>
  </r>
  <r>
    <n v="336"/>
    <s v="6-6各類代碼檔維護"/>
    <x v="4"/>
    <m/>
    <s v="L6066"/>
    <s v="主管理由檔查詢"/>
    <m/>
    <s v="賴文育"/>
    <s v="楊智誠"/>
    <m/>
    <x v="26"/>
    <d v="2021-09-28T00:00:00"/>
    <s v=""/>
    <s v="李珮琪"/>
    <s v="陳政皓"/>
    <m/>
    <m/>
    <m/>
    <m/>
    <m/>
    <m/>
    <m/>
  </r>
  <r>
    <n v="337"/>
    <s v=""/>
    <x v="4"/>
    <m/>
    <s v="L6606"/>
    <s v="主管理由檔維護"/>
    <m/>
    <s v="賴文育"/>
    <s v="楊智誠"/>
    <m/>
    <x v="26"/>
    <d v="2021-09-28T00:00:00"/>
    <s v=""/>
    <s v="李珮琪"/>
    <s v="陳政皓"/>
    <m/>
    <m/>
    <m/>
    <m/>
    <m/>
    <m/>
    <m/>
  </r>
  <r>
    <n v="340"/>
    <s v="6-7其他基本資料維護"/>
    <x v="4"/>
    <m/>
    <s v="L6071"/>
    <s v="行庫資料查詢"/>
    <m/>
    <s v="賴文育"/>
    <s v="楊智誠"/>
    <m/>
    <x v="26"/>
    <d v="2021-09-28T00:00:00"/>
    <s v=""/>
    <s v="李珮琪"/>
    <s v="陳政皓"/>
    <m/>
    <m/>
    <m/>
    <m/>
    <m/>
    <m/>
    <m/>
  </r>
  <r>
    <n v="341"/>
    <s v=""/>
    <x v="4"/>
    <m/>
    <s v="L6701"/>
    <s v="行庫資料維護"/>
    <m/>
    <s v="賴文育"/>
    <s v="楊智誠"/>
    <m/>
    <x v="26"/>
    <d v="2021-09-28T00:00:00"/>
    <s v=""/>
    <s v="涂宇欣"/>
    <s v="陳政皓"/>
    <m/>
    <m/>
    <m/>
    <m/>
    <m/>
    <m/>
    <m/>
  </r>
  <r>
    <n v="344"/>
    <s v="6-7其他基本資料維護"/>
    <x v="4"/>
    <m/>
    <s v="L6073"/>
    <s v="保險/鑑定公司資料查詢"/>
    <m/>
    <s v="賴文育"/>
    <s v="楊智誠"/>
    <m/>
    <x v="26"/>
    <d v="2021-09-28T00:00:00"/>
    <s v=""/>
    <s v="涂宇欣"/>
    <s v="陳政皓"/>
    <m/>
    <m/>
    <m/>
    <m/>
    <m/>
    <m/>
    <m/>
  </r>
  <r>
    <n v="345"/>
    <s v=""/>
    <x v="4"/>
    <m/>
    <s v="L6703"/>
    <s v="保險/鑑定公司資料維護"/>
    <m/>
    <s v="賴文育"/>
    <s v="楊智誠"/>
    <m/>
    <x v="26"/>
    <d v="2021-09-28T00:00:00"/>
    <d v="2021-10-06T00:00:00"/>
    <s v="涂宇欣"/>
    <s v="陳政皓"/>
    <m/>
    <m/>
    <m/>
    <m/>
    <m/>
    <m/>
    <m/>
  </r>
  <r>
    <n v="354"/>
    <s v="6-7其他基本資料維護"/>
    <x v="4"/>
    <m/>
    <s v="L6079"/>
    <s v="帳冊別目標金額查詢"/>
    <m/>
    <s v="賴文育"/>
    <s v="楊智誠"/>
    <m/>
    <x v="26"/>
    <d v="2021-09-28T00:00:00"/>
    <s v=""/>
    <s v="涂宇欣"/>
    <s v="陳政皓"/>
    <m/>
    <m/>
    <m/>
    <m/>
    <m/>
    <m/>
    <m/>
  </r>
  <r>
    <n v="355"/>
    <s v=""/>
    <x v="4"/>
    <m/>
    <s v="L6709"/>
    <s v="帳冊別目標金額維護"/>
    <m/>
    <s v="賴文育"/>
    <s v="楊智誠"/>
    <m/>
    <x v="26"/>
    <d v="2021-09-28T00:00:00"/>
    <s v=""/>
    <s v="涂宇欣"/>
    <s v="陳政皓"/>
    <m/>
    <m/>
    <m/>
    <m/>
    <m/>
    <m/>
    <m/>
  </r>
  <r>
    <n v="322"/>
    <s v="6-5系統變數維護"/>
    <x v="4"/>
    <m/>
    <s v="L6052"/>
    <s v="變動數值設定"/>
    <m/>
    <s v="賴文育"/>
    <s v="楊智誠"/>
    <m/>
    <x v="26"/>
    <d v="2021-09-28T00:00:00"/>
    <d v="2021-10-06T00:00:00"/>
    <s v="涂宇欣"/>
    <s v="陳政皓"/>
    <m/>
    <m/>
    <m/>
    <m/>
    <m/>
    <m/>
    <m/>
  </r>
  <r>
    <n v="323"/>
    <s v=""/>
    <x v="4"/>
    <m/>
    <s v="L6502"/>
    <s v="變動數值設定維護"/>
    <m/>
    <s v="賴文育"/>
    <s v="楊智誠"/>
    <m/>
    <x v="26"/>
    <d v="2021-09-28T00:00:00"/>
    <d v="2021-10-06T00:00:00"/>
    <s v="涂宇欣"/>
    <s v="陳政皓"/>
    <m/>
    <m/>
    <m/>
    <m/>
    <m/>
    <m/>
    <m/>
  </r>
  <r>
    <n v="99"/>
    <s v="4-5員工作業"/>
    <x v="5"/>
    <s v="4-5員工扣薪作業"/>
    <s v="L4500"/>
    <s v="設定員工扣薪日程表"/>
    <m/>
    <s v="賴文育"/>
    <s v="陳綺萍"/>
    <m/>
    <x v="27"/>
    <d v="2021-09-29T00:00:00"/>
    <s v=""/>
    <s v="涂宇欣"/>
    <s v="邵淑微"/>
    <m/>
    <m/>
    <m/>
    <m/>
    <m/>
    <m/>
    <m/>
  </r>
  <r>
    <n v="100"/>
    <s v="4-5員工作業"/>
    <x v="5"/>
    <s v="4-5員工扣薪作業"/>
    <s v="L4950"/>
    <s v="員工扣薪設定檢核表    "/>
    <m/>
    <s v="賴文育"/>
    <s v="陳綺萍"/>
    <m/>
    <x v="27"/>
    <d v="2021-09-29T00:00:00"/>
    <s v=""/>
    <s v="涂宇欣"/>
    <s v="邵淑微"/>
    <m/>
    <m/>
    <m/>
    <m/>
    <m/>
    <m/>
    <m/>
  </r>
  <r>
    <n v="101"/>
    <s v="4-5員工作業"/>
    <x v="5"/>
    <s v="4-5員工扣薪作業"/>
    <s v="L4510"/>
    <s v="產出員工扣薪明細檔"/>
    <m/>
    <s v="賴文育"/>
    <s v="陳綺萍"/>
    <m/>
    <x v="27"/>
    <d v="2021-09-29T00:00:00"/>
    <s v=""/>
    <s v="涂宇欣"/>
    <s v="邵淑微"/>
    <m/>
    <m/>
    <m/>
    <m/>
    <m/>
    <m/>
    <m/>
  </r>
  <r>
    <n v="102"/>
    <s v="4-5員工作業"/>
    <x v="5"/>
    <s v="4-5員工扣薪作業"/>
    <s v="L4951"/>
    <s v="員工扣薪媒體檔查詢"/>
    <m/>
    <s v="賴文育"/>
    <s v="陳綺萍"/>
    <m/>
    <x v="27"/>
    <d v="2021-09-29T00:00:00"/>
    <s v=""/>
    <s v="涂宇欣"/>
    <s v="邵淑微"/>
    <m/>
    <m/>
    <m/>
    <m/>
    <m/>
    <m/>
    <m/>
  </r>
  <r>
    <n v="103"/>
    <s v=""/>
    <x v="5"/>
    <s v="?4-5員工扣薪作業"/>
    <s v="L4512"/>
    <s v="員工扣薪媒體檔維護"/>
    <m/>
    <s v="賴文育"/>
    <s v="陳綺萍"/>
    <m/>
    <x v="27"/>
    <d v="2021-09-29T00:00:00"/>
    <s v=""/>
    <s v="涂宇欣"/>
    <s v="邵淑微"/>
    <m/>
    <m/>
    <m/>
    <m/>
    <m/>
    <m/>
    <m/>
  </r>
  <r>
    <n v="104"/>
    <s v="4-5員工作業"/>
    <x v="5"/>
    <s v="4-5員工扣薪作業"/>
    <s v="L4511"/>
    <s v="產出員工扣薪媒體檔"/>
    <m/>
    <s v="賴文育"/>
    <s v="陳綺萍"/>
    <m/>
    <x v="27"/>
    <d v="2021-09-29T00:00:00"/>
    <s v=""/>
    <s v="涂宇欣"/>
    <s v="邵淑微"/>
    <m/>
    <m/>
    <m/>
    <m/>
    <m/>
    <m/>
    <m/>
  </r>
  <r>
    <n v="217"/>
    <s v="4-2整批入帳作業"/>
    <x v="5"/>
    <s v="4-2整批入帳作業"/>
    <s v="L4200"/>
    <s v="入帳檔上傳作業                       "/>
    <m/>
    <s v="賴文育"/>
    <s v="陳綺萍"/>
    <m/>
    <x v="28"/>
    <d v="2021-09-29T00:00:00"/>
    <s v=""/>
    <s v="李珮琪"/>
    <s v="蔡珮瑜"/>
    <m/>
    <m/>
    <m/>
    <m/>
    <m/>
    <m/>
    <m/>
  </r>
  <r>
    <n v="105"/>
    <s v="4-5員工作業"/>
    <x v="5"/>
    <s v="4-5員工扣薪作業"/>
    <s v="L4520"/>
    <s v="產生員工扣薪回傳報表      "/>
    <m/>
    <s v="賴文育"/>
    <s v="陳綺萍"/>
    <m/>
    <x v="29"/>
    <d v="2021-09-29T00:00:00"/>
    <s v=""/>
    <s v="涂宇欣"/>
    <s v="邵淑微"/>
    <m/>
    <m/>
    <m/>
    <m/>
    <m/>
    <m/>
    <m/>
  </r>
  <r>
    <n v="230"/>
    <s v=""/>
    <x v="5"/>
    <s v="?4-5員工扣薪作業"/>
    <s v="L4204"/>
    <s v="員工扣薪明細維護[L4920還款來源數字鍵]"/>
    <m/>
    <s v="賴文育"/>
    <s v="陳綺萍"/>
    <m/>
    <x v="29"/>
    <d v="2021-09-29T00:00:00"/>
    <s v=""/>
    <s v="李珮琪"/>
    <s v="邵淑微"/>
    <m/>
    <m/>
    <m/>
    <m/>
    <m/>
    <m/>
    <m/>
  </r>
  <r>
    <n v="231"/>
    <s v=""/>
    <x v="5"/>
    <m/>
    <s v="L4205"/>
    <s v="支票兌現明細維護[L4920還款來源數字鍵]"/>
    <m/>
    <s v="賴文育"/>
    <s v="陳綺萍"/>
    <m/>
    <x v="30"/>
    <d v="2021-10-01T00:00:00"/>
    <s v=""/>
    <s v="李珮琪"/>
    <s v="邵淑微"/>
    <m/>
    <m/>
    <m/>
    <m/>
    <m/>
    <m/>
    <m/>
  </r>
  <r>
    <n v="218"/>
    <s v="4-2整批入帳作業"/>
    <x v="5"/>
    <s v="4-2整批入帳作業"/>
    <s v="L4002"/>
    <s v="整批入帳作業                         "/>
    <m/>
    <s v="賴文育"/>
    <s v="陳綺萍"/>
    <m/>
    <x v="28"/>
    <d v="2021-10-15T00:00:00"/>
    <s v=""/>
    <s v="李珮琪"/>
    <s v="蔡珮瑜"/>
    <s v="宋郁宏"/>
    <m/>
    <m/>
    <m/>
    <m/>
    <m/>
    <m/>
  </r>
  <r>
    <n v="219"/>
    <s v=""/>
    <x v="5"/>
    <s v="?4-2整批入帳作業"/>
    <s v="L420A"/>
    <s v="整批入帳檔檢核作業"/>
    <m/>
    <s v="賴文育"/>
    <s v="陳綺萍"/>
    <m/>
    <x v="28"/>
    <d v="2021-10-15T00:00:00"/>
    <s v=""/>
    <s v="李珮琪"/>
    <s v="許慧玉"/>
    <m/>
    <m/>
    <m/>
    <m/>
    <m/>
    <m/>
    <m/>
  </r>
  <r>
    <n v="220"/>
    <s v=""/>
    <x v="5"/>
    <s v="?4-2整批入帳作業"/>
    <s v="L420B"/>
    <s v="整批入帳檔入帳作業"/>
    <m/>
    <s v="賴文育"/>
    <s v="陳綺萍"/>
    <m/>
    <x v="28"/>
    <d v="2021-10-15T00:00:00"/>
    <s v=""/>
    <s v="李珮琪"/>
    <s v="許慧玉"/>
    <m/>
    <m/>
    <m/>
    <m/>
    <m/>
    <m/>
    <m/>
  </r>
  <r>
    <n v="221"/>
    <s v=""/>
    <x v="5"/>
    <s v="?4-2整批入帳作業"/>
    <s v="L4920"/>
    <s v="整批入帳明細查詢[L4002數字鍵]        "/>
    <m/>
    <s v="賴文育"/>
    <s v="陳綺萍"/>
    <m/>
    <x v="28"/>
    <d v="2021-10-15T00:00:00"/>
    <s v=""/>
    <s v="李珮琪"/>
    <s v="蔡珮瑜"/>
    <s v="宋郁宏"/>
    <m/>
    <m/>
    <m/>
    <m/>
    <m/>
    <m/>
  </r>
  <r>
    <n v="222"/>
    <s v="4-2整批入帳作業"/>
    <x v="5"/>
    <s v="4-2整批入帳作業"/>
    <s v="L4925"/>
    <s v="整批入帳明細查詢(By日期區間)         "/>
    <m/>
    <s v="賴文育"/>
    <s v="陳綺萍"/>
    <m/>
    <x v="28"/>
    <d v="2021-10-15T00:00:00"/>
    <s v=""/>
    <s v="李珮琪"/>
    <s v="蔡珮瑜"/>
    <m/>
    <m/>
    <m/>
    <m/>
    <m/>
    <m/>
    <m/>
  </r>
  <r>
    <n v="226"/>
    <s v=""/>
    <x v="5"/>
    <m/>
    <s v="L4930"/>
    <s v="虛擬轉暫收查詢      "/>
    <m/>
    <s v="賴文育"/>
    <s v="陳綺萍"/>
    <m/>
    <x v="28"/>
    <d v="2021-10-15T00:00:00"/>
    <s v=""/>
    <s v="李珮琪"/>
    <s v="宋郁宏"/>
    <m/>
    <m/>
    <m/>
    <m/>
    <m/>
    <m/>
    <m/>
  </r>
  <r>
    <n v="228"/>
    <s v=""/>
    <x v="5"/>
    <s v="?4-4銀行扣款作業"/>
    <s v="L4202"/>
    <s v="銀行扣款明細維護[L4920還款來源數字鍵]"/>
    <m/>
    <s v="賴文育"/>
    <s v="陳綺萍"/>
    <m/>
    <x v="28"/>
    <d v="2021-10-15T00:00:00"/>
    <s v=""/>
    <s v="李珮琪"/>
    <s v="許慧玉"/>
    <m/>
    <m/>
    <m/>
    <m/>
    <m/>
    <m/>
    <m/>
  </r>
  <r>
    <n v="229"/>
    <s v=""/>
    <x v="5"/>
    <s v="?4-4銀行扣款作業"/>
    <s v="L4203"/>
    <s v="郵局扣款明細維護[L4920還款來源數字鍵]"/>
    <m/>
    <s v="賴文育"/>
    <s v="陳綺萍"/>
    <m/>
    <x v="28"/>
    <d v="2021-10-15T00:00:00"/>
    <s v=""/>
    <s v="李珮琪"/>
    <s v="尹少玄"/>
    <m/>
    <m/>
    <m/>
    <m/>
    <m/>
    <m/>
    <m/>
  </r>
  <r>
    <n v="98"/>
    <s v="4-4銀行扣款作業"/>
    <x v="5"/>
    <s v="4-4銀行扣款作業"/>
    <s v="L4454"/>
    <s v="產生銀扣扣款失敗                     "/>
    <m/>
    <s v="賴文育"/>
    <s v="陳綺萍"/>
    <m/>
    <x v="28"/>
    <d v="2021-10-15T00:00:00"/>
    <s v=""/>
    <s v="李珮琪"/>
    <s v="許慧玉"/>
    <s v="蔡珮瑜、張舜雯"/>
    <m/>
    <m/>
    <m/>
    <m/>
    <m/>
    <m/>
  </r>
  <r>
    <n v="204"/>
    <s v="3-3回收、部分償還、暫收款"/>
    <x v="2"/>
    <m/>
    <s v="L3911"/>
    <s v="繳息情形查詢             "/>
    <m/>
    <s v="賴文育"/>
    <s v="余家興"/>
    <m/>
    <x v="31"/>
    <d v="2021-10-22T00:00:00"/>
    <s v=""/>
    <s v="李珮琪"/>
    <s v="蔡珮瑜"/>
    <m/>
    <m/>
    <m/>
    <m/>
    <m/>
    <m/>
    <m/>
  </r>
  <r>
    <n v="204"/>
    <s v=""/>
    <x v="2"/>
    <m/>
    <s v="L3913"/>
    <s v="計息明細查詢"/>
    <s v="審後新增2021/10/19"/>
    <s v="賴文育"/>
    <s v="余家興"/>
    <m/>
    <x v="31"/>
    <d v="2021-10-22T00:00:00"/>
    <s v=""/>
    <s v="李珮琪"/>
    <s v="蔡珮瑜"/>
    <m/>
    <m/>
    <m/>
    <m/>
    <m/>
    <m/>
    <m/>
  </r>
  <r>
    <n v="224"/>
    <s v=""/>
    <x v="5"/>
    <s v="?4-2整批入帳作業"/>
    <s v="L4210"/>
    <s v="其他還款來源建檔                     "/>
    <m/>
    <s v="賴文育"/>
    <s v="陳綺萍"/>
    <m/>
    <x v="32"/>
    <d v="2021-10-12T00:00:00"/>
    <s v=""/>
    <s v="李珮琪"/>
    <s v="蔡珮瑜"/>
    <s v="宋郁宏"/>
    <m/>
    <m/>
    <m/>
    <m/>
    <m/>
    <m/>
  </r>
  <r>
    <n v="225"/>
    <s v="4-2整批入帳作業"/>
    <x v="5"/>
    <s v="4-2整批入帳作業"/>
    <s v="L4921"/>
    <s v="其他還款來源建檔查詢                 "/>
    <m/>
    <s v="賴文育"/>
    <s v="陳綺萍"/>
    <m/>
    <x v="32"/>
    <d v="2021-10-12T00:00:00"/>
    <s v=""/>
    <s v="李珮琪"/>
    <s v="蔡珮瑜"/>
    <m/>
    <m/>
    <m/>
    <m/>
    <m/>
    <m/>
    <m/>
  </r>
  <r>
    <n v="227"/>
    <s v=""/>
    <x v="5"/>
    <s v="?4-2整批入帳作業"/>
    <s v="L4201"/>
    <s v="匯款轉帳明細維護[L4920還款來源數字鍵]"/>
    <m/>
    <s v="賴文育"/>
    <s v="陳綺萍"/>
    <m/>
    <x v="32"/>
    <d v="2021-10-12T00:00:00"/>
    <s v=""/>
    <s v="李珮琪"/>
    <s v="宋郁宏"/>
    <m/>
    <m/>
    <m/>
    <m/>
    <m/>
    <m/>
    <m/>
  </r>
  <r>
    <n v="232"/>
    <s v=""/>
    <x v="5"/>
    <s v="?4-2整批入帳作業"/>
    <s v="L492A"/>
    <s v="已入帳未還款查詢(By戶號)              "/>
    <m/>
    <s v="賴文育"/>
    <s v="陳綺萍"/>
    <m/>
    <x v="32"/>
    <d v="2021-10-13T00:00:00"/>
    <s v=""/>
    <s v="李珮琪"/>
    <s v="蔡珮瑜"/>
    <m/>
    <m/>
    <m/>
    <m/>
    <m/>
    <m/>
    <m/>
  </r>
  <r>
    <n v="241"/>
    <s v="4-7其他作業"/>
    <x v="5"/>
    <s v="4-7其他"/>
    <s v="L4702"/>
    <s v="產生放款本息攤還表暨繳息通知單       "/>
    <m/>
    <s v="賴文育"/>
    <s v="陳綺萍"/>
    <m/>
    <x v="32"/>
    <d v="2021-10-12T00:00:00"/>
    <s v=""/>
    <s v="李珮琪"/>
    <s v="邵淑微"/>
    <s v="宋郁宏"/>
    <m/>
    <m/>
    <m/>
    <m/>
    <m/>
    <m/>
  </r>
  <r>
    <n v="242"/>
    <s v="4-7其他作業"/>
    <x v="5"/>
    <s v="4-7其他"/>
    <s v="L4703"/>
    <s v="產生滯繳通知單                       "/>
    <m/>
    <s v="賴文育"/>
    <s v="陳綺萍"/>
    <m/>
    <x v="32"/>
    <d v="2021-10-12T00:00:00"/>
    <s v=""/>
    <s v="李珮琪"/>
    <s v="邵淑微"/>
    <s v="宋郁宏"/>
    <m/>
    <m/>
    <m/>
    <m/>
    <m/>
    <m/>
  </r>
  <r>
    <n v="199"/>
    <s v="3-1試算"/>
    <x v="2"/>
    <m/>
    <s v="L3921"/>
    <s v="回收試算                 "/>
    <m/>
    <s v="賴文育"/>
    <s v="余家興"/>
    <m/>
    <x v="33"/>
    <d v="2021-10-13T00:00:00"/>
    <s v=""/>
    <s v="李珮琪"/>
    <s v="蔡珮瑜"/>
    <m/>
    <m/>
    <m/>
    <m/>
    <m/>
    <m/>
    <m/>
  </r>
  <r>
    <n v="196"/>
    <s v="3-1試算"/>
    <x v="2"/>
    <m/>
    <s v="L3922"/>
    <s v="結案試算                 "/>
    <m/>
    <s v="賴文育"/>
    <s v="余家興"/>
    <m/>
    <x v="33"/>
    <d v="2021-10-13T00:00:00"/>
    <s v=""/>
    <s v="李珮琪"/>
    <s v="蔡珮瑜"/>
    <s v="尹少玄"/>
    <m/>
    <m/>
    <m/>
    <m/>
    <m/>
    <m/>
  </r>
  <r>
    <n v="214"/>
    <s v="3-1試算"/>
    <x v="2"/>
    <m/>
    <s v="L3923"/>
    <s v="應繳日試算               "/>
    <m/>
    <s v="賴文育"/>
    <s v="余家興"/>
    <m/>
    <x v="33"/>
    <d v="2021-10-13T00:00:00"/>
    <s v=""/>
    <s v="李珮琪"/>
    <s v="蔡珮瑜"/>
    <m/>
    <m/>
    <m/>
    <m/>
    <m/>
    <m/>
    <m/>
  </r>
  <r>
    <n v="197"/>
    <s v="3-1試算"/>
    <x v="2"/>
    <m/>
    <s v="L3924"/>
    <s v="催收回復試算             "/>
    <m/>
    <s v="賴文育"/>
    <s v="余家興"/>
    <m/>
    <x v="33"/>
    <d v="2021-10-18T00:00:00"/>
    <s v=""/>
    <s v="林清河"/>
    <s v="邵淑微"/>
    <s v="張舜雯"/>
    <m/>
    <m/>
    <m/>
    <m/>
    <m/>
    <m/>
  </r>
  <r>
    <n v="194"/>
    <s v="3-1試算"/>
    <x v="2"/>
    <m/>
    <s v="L3925"/>
    <s v="還款分配試算             "/>
    <m/>
    <s v="賴文育"/>
    <s v="余家興"/>
    <m/>
    <x v="33"/>
    <d v="2021-10-13T00:00:00"/>
    <s v=""/>
    <s v="李珮琪"/>
    <s v="蔡珮瑜"/>
    <m/>
    <m/>
    <m/>
    <m/>
    <m/>
    <m/>
    <m/>
  </r>
  <r>
    <n v="195"/>
    <s v="3-1試算"/>
    <x v="2"/>
    <m/>
    <s v="L3926"/>
    <s v="變更期款試算             "/>
    <m/>
    <s v="賴文育"/>
    <s v="余家興"/>
    <m/>
    <x v="33"/>
    <d v="2021-10-13T00:00:00"/>
    <s v=""/>
    <s v="李珮琪"/>
    <s v="蔡珮瑜"/>
    <m/>
    <m/>
    <m/>
    <m/>
    <m/>
    <m/>
    <m/>
  </r>
  <r>
    <n v="201"/>
    <s v="3-3回收、部分償還、暫收款"/>
    <x v="2"/>
    <m/>
    <s v="L3004"/>
    <s v="約定部分償還明細資料查詢 "/>
    <m/>
    <s v="賴文育"/>
    <s v="余家興"/>
    <m/>
    <x v="33"/>
    <d v="2021-10-13T00:00:00"/>
    <s v=""/>
    <s v="李珮琪"/>
    <s v="蔡珮瑜"/>
    <m/>
    <m/>
    <m/>
    <m/>
    <m/>
    <m/>
    <m/>
  </r>
  <r>
    <n v="202"/>
    <s v=""/>
    <x v="2"/>
    <m/>
    <s v="L3130"/>
    <s v="約定部分償還登錄         "/>
    <m/>
    <s v="賴文育"/>
    <s v="余家興"/>
    <m/>
    <x v="33"/>
    <d v="2021-10-13T00:00:00"/>
    <s v=""/>
    <s v="李珮琪"/>
    <s v="蔡珮瑜"/>
    <s v="宋郁宏"/>
    <m/>
    <m/>
    <m/>
    <m/>
    <m/>
    <m/>
  </r>
  <r>
    <n v="200"/>
    <s v="3-3回收、部分償還、暫收款"/>
    <x v="2"/>
    <m/>
    <s v="L3200"/>
    <s v="回收登錄                 "/>
    <m/>
    <s v="賴文育"/>
    <s v="余家興"/>
    <m/>
    <x v="33"/>
    <d v="2021-10-13T00:00:00"/>
    <s v=""/>
    <s v="李珮琪"/>
    <s v="蔡珮瑜"/>
    <m/>
    <m/>
    <m/>
    <m/>
    <m/>
    <m/>
    <m/>
  </r>
  <r>
    <n v="210"/>
    <s v="3-3回收、部分償還、暫收款"/>
    <x v="2"/>
    <m/>
    <s v="L3230"/>
    <s v="暫收款銷帳"/>
    <m/>
    <s v="賴文育"/>
    <s v="余家興"/>
    <m/>
    <x v="33"/>
    <d v="2021-10-13T00:00:00"/>
    <d v="2021-10-18T00:00:00"/>
    <s v="李珮琪"/>
    <s v="邵淑微"/>
    <s v="張舜雯"/>
    <m/>
    <m/>
    <m/>
    <m/>
    <m/>
    <m/>
  </r>
  <r>
    <n v="211"/>
    <s v="3-4展期、結案、轉催呆"/>
    <x v="2"/>
    <m/>
    <s v="L3410"/>
    <s v="結案登錄-可欠繳          "/>
    <m/>
    <s v="賴文育"/>
    <s v="余家興"/>
    <m/>
    <x v="33"/>
    <d v="2021-10-18T00:00:00"/>
    <s v=""/>
    <s v="涂宇欣"/>
    <s v="邵淑微"/>
    <m/>
    <m/>
    <m/>
    <m/>
    <m/>
    <m/>
    <m/>
  </r>
  <r>
    <n v="212"/>
    <s v="3-4展期、結案、轉催呆"/>
    <x v="2"/>
    <m/>
    <s v="L3420"/>
    <s v="結案登錄-不可欠繳"/>
    <m/>
    <s v="賴文育"/>
    <s v="余家興"/>
    <m/>
    <x v="33"/>
    <d v="2021-10-13T00:00:00"/>
    <s v=""/>
    <s v="涂宇欣"/>
    <s v="蔡珮瑜"/>
    <s v="尹少玄"/>
    <m/>
    <m/>
    <m/>
    <m/>
    <m/>
    <m/>
  </r>
  <r>
    <n v="213"/>
    <s v="3-5變更、延長年期"/>
    <x v="2"/>
    <m/>
    <s v="L3731"/>
    <s v="呆帳戶改呆帳結案戶"/>
    <m/>
    <s v="賴文育"/>
    <s v="余家興"/>
    <m/>
    <x v="33"/>
    <d v="2021-10-13T00:00:00"/>
    <s v=""/>
    <s v="李珮琪"/>
    <s v="邵淑微"/>
    <s v="張舜雯"/>
    <m/>
    <m/>
    <m/>
    <m/>
    <m/>
    <m/>
  </r>
  <r>
    <n v="215"/>
    <s v="3-5變更、延長年期"/>
    <x v="2"/>
    <m/>
    <s v="L3711"/>
    <s v="應繳日變更-不可欠繳      "/>
    <m/>
    <s v="賴文育"/>
    <s v="余家興"/>
    <m/>
    <x v="33"/>
    <d v="2021-10-13T00:00:00"/>
    <s v=""/>
    <s v="涂宇欣"/>
    <s v="蔡珮瑜"/>
    <m/>
    <m/>
    <m/>
    <m/>
    <m/>
    <m/>
    <m/>
  </r>
  <r>
    <n v="216"/>
    <s v="3-5變更、延長年期"/>
    <x v="2"/>
    <m/>
    <s v="L3712"/>
    <s v="應繳日變更-可欠繳        "/>
    <m/>
    <s v="賴文育"/>
    <s v="余家興"/>
    <m/>
    <x v="33"/>
    <d v="2021-10-13T00:00:00"/>
    <s v=""/>
    <s v="涂宇欣"/>
    <s v="蔡珮瑜"/>
    <m/>
    <m/>
    <m/>
    <m/>
    <m/>
    <m/>
    <m/>
  </r>
  <r>
    <n v="177"/>
    <s v="2-5法拍費用"/>
    <x v="1"/>
    <m/>
    <s v="L2603"/>
    <s v="法拍費用借支報表列印                    "/>
    <m/>
    <s v="賴文育"/>
    <s v="陳昱衡"/>
    <m/>
    <x v="33"/>
    <d v="2021-10-06T00:00:00"/>
    <s v=""/>
    <s v="林清河"/>
    <s v="張舜雯"/>
    <m/>
    <m/>
    <m/>
    <m/>
    <m/>
    <m/>
    <m/>
  </r>
  <r>
    <n v="172"/>
    <s v="2-5法拍費用"/>
    <x v="1"/>
    <m/>
    <s v="L2078"/>
    <s v="法拍費用明細資料查詢              "/>
    <m/>
    <s v="賴文育"/>
    <s v="陳昱衡"/>
    <m/>
    <x v="34"/>
    <d v="2021-10-06T00:00:00"/>
    <d v="2021-10-06T00:00:00"/>
    <s v="林清河"/>
    <s v="張舜雯"/>
    <m/>
    <m/>
    <m/>
    <m/>
    <m/>
    <m/>
    <m/>
  </r>
  <r>
    <n v="173"/>
    <s v=""/>
    <x v="1"/>
    <m/>
    <s v="L2601"/>
    <s v="法拍費用新增                            "/>
    <m/>
    <s v="賴文育"/>
    <s v="陳昱衡"/>
    <m/>
    <x v="34"/>
    <d v="2021-10-06T00:00:00"/>
    <s v=""/>
    <s v="林清河"/>
    <s v="張舜雯"/>
    <m/>
    <m/>
    <m/>
    <m/>
    <m/>
    <m/>
    <m/>
  </r>
  <r>
    <n v="174"/>
    <s v=""/>
    <x v="1"/>
    <m/>
    <s v="L2602"/>
    <s v="法拍費用維護                            "/>
    <m/>
    <s v="賴文育"/>
    <s v="陳昱衡"/>
    <m/>
    <x v="34"/>
    <d v="2021-10-06T00:00:00"/>
    <s v=""/>
    <s v="林清河"/>
    <s v="張舜雯"/>
    <m/>
    <m/>
    <m/>
    <m/>
    <m/>
    <m/>
    <m/>
  </r>
  <r>
    <n v="175"/>
    <s v="2-5法拍費用"/>
    <x v="1"/>
    <m/>
    <s v="L2941"/>
    <s v="法拍費用查詢-依借款人戶號       "/>
    <m/>
    <s v="賴文育"/>
    <s v="陳昱衡"/>
    <m/>
    <x v="34"/>
    <d v="2021-10-06T00:00:00"/>
    <s v=""/>
    <s v="林清河"/>
    <s v="張舜雯"/>
    <m/>
    <m/>
    <m/>
    <m/>
    <m/>
    <m/>
    <m/>
  </r>
  <r>
    <n v="176"/>
    <s v="2-5法拍費用"/>
    <x v="1"/>
    <m/>
    <s v="L2942"/>
    <s v="法拍費用查詢-依帳務日期              "/>
    <m/>
    <s v="賴文育"/>
    <s v="陳昱衡"/>
    <m/>
    <x v="34"/>
    <d v="2021-10-06T00:00:00"/>
    <s v=""/>
    <s v="林清河"/>
    <s v="張舜雯"/>
    <m/>
    <m/>
    <m/>
    <m/>
    <m/>
    <m/>
    <m/>
  </r>
  <r>
    <n v="178"/>
    <s v="2-5法拍費用"/>
    <x v="1"/>
    <m/>
    <s v="L2605"/>
    <s v="法拍費用未銷明細查詢                    "/>
    <m/>
    <s v="賴文育"/>
    <s v="陳昱衡"/>
    <m/>
    <x v="35"/>
    <d v="2021-10-06T00:00:00"/>
    <s v=""/>
    <s v="林清河"/>
    <s v="張舜雯"/>
    <m/>
    <m/>
    <m/>
    <m/>
    <m/>
    <m/>
    <m/>
  </r>
  <r>
    <n v="179"/>
    <s v="2-5法拍費用"/>
    <x v="1"/>
    <m/>
    <s v="L2613"/>
    <s v="法務費轉催收明細表                      "/>
    <m/>
    <s v="賴文育"/>
    <s v="陳昱衡"/>
    <m/>
    <x v="35"/>
    <d v="2021-10-06T00:00:00"/>
    <s v=""/>
    <s v="林清河"/>
    <s v="張舜雯"/>
    <m/>
    <m/>
    <m/>
    <m/>
    <m/>
    <m/>
    <m/>
  </r>
  <r>
    <m/>
    <s v="2-9其他"/>
    <x v="1"/>
    <m/>
    <s v="L2614"/>
    <s v="法務費轉催收傳票開立作業 "/>
    <m/>
    <s v="賴文育"/>
    <s v="陳昱衡"/>
    <m/>
    <x v="35"/>
    <d v="2021-10-19T00:00:00"/>
    <s v=""/>
    <s v="林清河"/>
    <s v="邵淑微"/>
    <s v="張舜雯"/>
    <s v="併入應處理清單"/>
    <m/>
    <m/>
    <m/>
    <m/>
    <m/>
  </r>
  <r>
    <n v="118"/>
    <s v="4-6火險作業"/>
    <x v="5"/>
    <s v="4-6火險作業"/>
    <s v="L4604"/>
    <s v="火險保費未繳轉借支作業     "/>
    <m/>
    <s v="賴文育"/>
    <s v="陳綺萍"/>
    <m/>
    <x v="36"/>
    <d v="2021-10-19T00:00:00"/>
    <s v=""/>
    <s v="吳承憲"/>
    <s v="邵淑微"/>
    <m/>
    <m/>
    <m/>
    <m/>
    <m/>
    <m/>
    <m/>
  </r>
  <r>
    <n v="119"/>
    <s v="4-6火險作業"/>
    <x v="5"/>
    <s v="4-6火險作業"/>
    <s v="L4605"/>
    <s v="火險最終保單上傳作業       "/>
    <m/>
    <s v="賴文育"/>
    <s v="陳綺萍"/>
    <m/>
    <x v="36"/>
    <d v="2021-10-19T00:00:00"/>
    <s v=""/>
    <s v="吳承憲"/>
    <s v="邵淑微"/>
    <m/>
    <m/>
    <m/>
    <m/>
    <m/>
    <m/>
    <m/>
  </r>
  <r>
    <n v="120"/>
    <s v="4-6火險作業"/>
    <x v="5"/>
    <s v="4-6火險作業"/>
    <s v="L4606"/>
    <s v="火險佣金作業               "/>
    <m/>
    <s v="賴文育"/>
    <s v="陳綺萍"/>
    <m/>
    <x v="36"/>
    <d v="2021-10-19T00:00:00"/>
    <s v=""/>
    <s v="吳承憲"/>
    <s v="邵淑微"/>
    <m/>
    <m/>
    <m/>
    <m/>
    <m/>
    <m/>
    <m/>
  </r>
  <r>
    <n v="359"/>
    <s v="6-8其他作業"/>
    <x v="4"/>
    <m/>
    <s v="L6982"/>
    <s v="火險費轉列催收作業"/>
    <m/>
    <s v="賴文育"/>
    <s v="余家興"/>
    <m/>
    <x v="36"/>
    <d v="2021-10-22T00:00:00"/>
    <s v=""/>
    <s v="林清河"/>
    <s v="邵淑微"/>
    <s v="張舜雯"/>
    <m/>
    <m/>
    <m/>
    <m/>
    <m/>
    <m/>
  </r>
  <r>
    <n v="360"/>
    <s v="6-8其他作業"/>
    <x v="4"/>
    <m/>
    <s v="L6983"/>
    <s v="法務費轉列催收作業"/>
    <m/>
    <s v="賴文育"/>
    <s v="余家興"/>
    <m/>
    <x v="36"/>
    <d v="2021-10-19T00:00:00"/>
    <s v=""/>
    <s v="林清河"/>
    <s v="邵淑微"/>
    <s v="張舜雯"/>
    <m/>
    <m/>
    <m/>
    <m/>
    <m/>
    <m/>
  </r>
  <r>
    <n v="198"/>
    <s v="3-4展期、結案、轉催呆"/>
    <x v="2"/>
    <m/>
    <s v="L3440"/>
    <s v="催收回復登錄             "/>
    <m/>
    <s v="賴文育"/>
    <s v="余家興"/>
    <m/>
    <x v="35"/>
    <d v="2021-10-18T00:00:00"/>
    <s v=""/>
    <s v="林清河"/>
    <s v="邵淑微"/>
    <s v="張舜雯"/>
    <m/>
    <m/>
    <m/>
    <m/>
    <m/>
    <m/>
  </r>
  <r>
    <m/>
    <s v=""/>
    <x v="4"/>
    <m/>
    <s v="L6985"/>
    <s v="未付火險費提存入帳"/>
    <s v="審後新增2021/10/19"/>
    <s v="賴文育"/>
    <s v="余家興"/>
    <m/>
    <x v="36"/>
    <d v="2021-10-19T00:00:00"/>
    <s v=""/>
    <s v="林清河"/>
    <s v="邵淑微"/>
    <m/>
    <m/>
    <m/>
    <m/>
    <m/>
    <m/>
    <m/>
  </r>
  <r>
    <n v="168"/>
    <s v="2-2案件申請、額度"/>
    <x v="1"/>
    <m/>
    <s v="L2079"/>
    <s v="展期件新舊對照查詢"/>
    <m/>
    <s v="賴文育"/>
    <s v="陳昱衡"/>
    <m/>
    <x v="35"/>
    <d v="2021-10-19T00:00:00"/>
    <s v=""/>
    <s v="涂宇欣"/>
    <s v="陳政皓"/>
    <s v="尹少玄"/>
    <m/>
    <m/>
    <m/>
    <m/>
    <m/>
    <m/>
  </r>
  <r>
    <n v="361"/>
    <s v=""/>
    <x v="4"/>
    <m/>
    <s v="L6981"/>
    <s v="放款轉列催收作業"/>
    <m/>
    <s v="賴文育"/>
    <s v="余家興"/>
    <m/>
    <x v="36"/>
    <d v="2021-10-19T00:00:00"/>
    <s v=""/>
    <s v="林清河"/>
    <s v="邵淑微"/>
    <s v="張舜雯"/>
    <m/>
    <m/>
    <m/>
    <m/>
    <m/>
    <m/>
  </r>
  <r>
    <n v="299"/>
    <s v="6-2日結類"/>
    <x v="4"/>
    <m/>
    <s v="L6201"/>
    <s v="其他傳票輸入"/>
    <m/>
    <s v="賴文育"/>
    <s v="楊智誠"/>
    <m/>
    <x v="35"/>
    <d v="2021-10-18T00:00:00"/>
    <s v=""/>
    <s v="涂宇欣"/>
    <s v="陳政皓"/>
    <m/>
    <m/>
    <m/>
    <m/>
    <m/>
    <m/>
    <m/>
  </r>
  <r>
    <n v="300"/>
    <s v="6-2日結類"/>
    <x v="4"/>
    <m/>
    <s v="L6901"/>
    <s v="交易分錄清單查詢"/>
    <m/>
    <s v="賴文育"/>
    <s v="楊智誠"/>
    <m/>
    <x v="35"/>
    <d v="2021-10-18T00:00:00"/>
    <s v=""/>
    <s v="涂宇欣"/>
    <s v="蔡珮瑜"/>
    <m/>
    <m/>
    <m/>
    <m/>
    <m/>
    <m/>
    <m/>
  </r>
  <r>
    <n v="301"/>
    <s v="6-2日結類"/>
    <x v="4"/>
    <m/>
    <s v="L6902"/>
    <s v="會計總帳查詢"/>
    <m/>
    <s v="賴文育"/>
    <s v="楊智誠"/>
    <m/>
    <x v="35"/>
    <d v="2021-10-18T00:00:00"/>
    <s v=""/>
    <s v="涂宇欣"/>
    <s v="蔡珮瑜"/>
    <m/>
    <m/>
    <m/>
    <m/>
    <m/>
    <m/>
    <m/>
  </r>
  <r>
    <n v="302"/>
    <s v="6-2日結類"/>
    <x v="4"/>
    <m/>
    <s v="L6903"/>
    <s v="會計帳務明細查詢"/>
    <m/>
    <s v="賴文育"/>
    <s v="楊智誠"/>
    <m/>
    <x v="35"/>
    <d v="2021-10-18T00:00:00"/>
    <s v=""/>
    <s v="涂宇欣"/>
    <s v="陳政皓"/>
    <m/>
    <m/>
    <m/>
    <m/>
    <m/>
    <m/>
    <m/>
  </r>
  <r>
    <n v="303"/>
    <s v="6-2日結類"/>
    <x v="4"/>
    <m/>
    <s v="L6904"/>
    <s v="日結彙計查詢"/>
    <m/>
    <s v="賴文育"/>
    <s v="楊智誠"/>
    <m/>
    <x v="35"/>
    <d v="2021-10-18T00:00:00"/>
    <s v=""/>
    <s v="涂宇欣"/>
    <s v="蔡珮瑜"/>
    <m/>
    <m/>
    <m/>
    <m/>
    <m/>
    <m/>
    <m/>
  </r>
  <r>
    <n v="304"/>
    <s v="6-2日結類"/>
    <x v="4"/>
    <m/>
    <s v="L6905"/>
    <s v="日結明細查詢"/>
    <m/>
    <s v="賴文育"/>
    <s v="楊智誠"/>
    <m/>
    <x v="35"/>
    <d v="2021-10-18T00:00:00"/>
    <d v="2021-10-08T00:00:00"/>
    <s v="涂宇欣"/>
    <s v="蔡珮瑜"/>
    <m/>
    <m/>
    <m/>
    <m/>
    <m/>
    <m/>
    <m/>
  </r>
  <r>
    <n v="305"/>
    <s v="6-2日結類"/>
    <x v="4"/>
    <m/>
    <s v="L6906"/>
    <s v="會計分錄查詢"/>
    <m/>
    <s v="賴文育"/>
    <s v="楊智誠"/>
    <m/>
    <x v="35"/>
    <d v="2021-10-18T00:00:00"/>
    <s v=""/>
    <s v="涂宇欣"/>
    <s v="陳政皓"/>
    <m/>
    <m/>
    <m/>
    <m/>
    <m/>
    <m/>
    <m/>
  </r>
  <r>
    <n v="306"/>
    <s v="6-2日結類"/>
    <x v="4"/>
    <m/>
    <s v="L6907"/>
    <s v="未銷帳餘額明細查詢"/>
    <m/>
    <s v="賴文育"/>
    <s v="楊智誠"/>
    <m/>
    <x v="35"/>
    <d v="2021-10-18T00:00:00"/>
    <s v=""/>
    <s v="林清河"/>
    <s v="蔡珮瑜"/>
    <m/>
    <m/>
    <m/>
    <m/>
    <m/>
    <m/>
    <m/>
  </r>
  <r>
    <n v="307"/>
    <s v="6-2日結類"/>
    <x v="4"/>
    <m/>
    <s v="L6908"/>
    <s v="銷帳歷史明細查詢"/>
    <m/>
    <s v="賴文育"/>
    <s v="楊智誠"/>
    <m/>
    <x v="35"/>
    <d v="2021-10-18T00:00:00"/>
    <d v="2021-09-27T00:00:00"/>
    <s v="涂宇欣"/>
    <s v="蔡珮瑜"/>
    <m/>
    <m/>
    <m/>
    <m/>
    <m/>
    <m/>
    <m/>
  </r>
  <r>
    <m/>
    <s v=""/>
    <x v="4"/>
    <m/>
    <s v="L6102"/>
    <s v="核心傳票相關單獨作業"/>
    <s v="審後新增2021/10/18"/>
    <s v="賴文育"/>
    <s v="楊智誠"/>
    <m/>
    <x v="35"/>
    <d v="2021-10-18T00:00:00"/>
    <d v="2021-10-25T00:00:00"/>
    <m/>
    <m/>
    <m/>
    <m/>
    <m/>
    <m/>
    <m/>
    <m/>
    <m/>
  </r>
  <r>
    <n v="186"/>
    <s v=""/>
    <x v="1"/>
    <m/>
    <s v="L2076"/>
    <s v="領取清償證明作業"/>
    <m/>
    <s v="賴文育"/>
    <s v="余家興"/>
    <m/>
    <x v="31"/>
    <d v="2021-10-29T00:00:00"/>
    <s v=""/>
    <s v="李珮琪"/>
    <s v="邵淑微"/>
    <m/>
    <m/>
    <m/>
    <m/>
    <m/>
    <m/>
    <m/>
  </r>
  <r>
    <n v="181"/>
    <s v=""/>
    <x v="1"/>
    <m/>
    <s v="L2631"/>
    <s v="清償作業                                "/>
    <m/>
    <s v="賴文育"/>
    <s v="余家興"/>
    <m/>
    <x v="31"/>
    <d v="2021-10-29T00:00:00"/>
    <d v="2021-11-04T00:00:00"/>
    <s v="李珮琪"/>
    <s v="蔡珮瑜"/>
    <m/>
    <m/>
    <m/>
    <m/>
    <m/>
    <m/>
    <m/>
  </r>
  <r>
    <n v="182"/>
    <s v="2-6清償作業"/>
    <x v="1"/>
    <s v="客戶作業1"/>
    <s v="L2931"/>
    <s v="清償違約明細                            "/>
    <m/>
    <s v="賴文育"/>
    <s v="余家興"/>
    <m/>
    <x v="31"/>
    <d v="2021-10-29T00:00:00"/>
    <s v=""/>
    <s v="李珮琪"/>
    <s v="蔡珮瑜"/>
    <m/>
    <m/>
    <m/>
    <m/>
    <m/>
    <m/>
    <m/>
  </r>
  <r>
    <n v="183"/>
    <s v="2-6清償作業"/>
    <x v="1"/>
    <m/>
    <s v="L2077"/>
    <s v="清償作業明細資料查詢                    "/>
    <m/>
    <s v="賴文育"/>
    <s v="余家興"/>
    <m/>
    <x v="31"/>
    <d v="2021-10-29T00:00:00"/>
    <s v=""/>
    <s v="李珮琪"/>
    <s v="蔡珮瑜"/>
    <m/>
    <m/>
    <m/>
    <m/>
    <m/>
    <m/>
    <m/>
  </r>
  <r>
    <n v="184"/>
    <s v="2-6清償作業"/>
    <x v="1"/>
    <m/>
    <s v="L2932"/>
    <s v="額度清償資料"/>
    <m/>
    <s v="賴文育"/>
    <s v="余家興"/>
    <m/>
    <x v="31"/>
    <d v="2021-10-29T00:00:00"/>
    <s v=""/>
    <s v="李珮琪"/>
    <s v="蔡珮瑜"/>
    <m/>
    <m/>
    <m/>
    <m/>
    <m/>
    <m/>
    <m/>
  </r>
  <r>
    <n v="185"/>
    <s v=""/>
    <x v="1"/>
    <m/>
    <s v="L2632"/>
    <s v="清償作業維護                            "/>
    <m/>
    <s v="賴文育"/>
    <s v="余家興"/>
    <m/>
    <x v="31"/>
    <d v="2021-10-29T00:00:00"/>
    <s v=""/>
    <s v="李珮琪"/>
    <s v="蔡珮瑜"/>
    <m/>
    <m/>
    <m/>
    <m/>
    <m/>
    <m/>
    <m/>
  </r>
  <r>
    <n v="233"/>
    <s v="4-3利率調整作業"/>
    <x v="5"/>
    <s v="4-3利率調整作業"/>
    <s v="L4322"/>
    <s v="地區別利率調整設定"/>
    <m/>
    <s v="賴文育"/>
    <s v="陳綺萍"/>
    <m/>
    <x v="37"/>
    <d v="2021-10-21T00:00:00"/>
    <s v=""/>
    <s v="林清河"/>
    <s v="陳政皓"/>
    <m/>
    <m/>
    <m/>
    <m/>
    <m/>
    <m/>
    <m/>
  </r>
  <r>
    <n v="234"/>
    <s v="4-3利率調整作業"/>
    <x v="5"/>
    <s v="4-3利率調整作業"/>
    <s v="L4320"/>
    <s v="產生利率即將變動資料                 "/>
    <m/>
    <s v="賴文育"/>
    <s v="陳綺萍"/>
    <m/>
    <x v="37"/>
    <d v="2021-10-21T00:00:00"/>
    <s v=""/>
    <s v="林清河"/>
    <s v="陳政皓"/>
    <m/>
    <m/>
    <m/>
    <m/>
    <m/>
    <m/>
    <m/>
  </r>
  <r>
    <n v="235"/>
    <s v="4-3利率調整作業"/>
    <x v="5"/>
    <s v="4-3利率調整作業"/>
    <s v="L4031"/>
    <s v="利率調整清單"/>
    <m/>
    <s v="賴文育"/>
    <s v="陳綺萍"/>
    <m/>
    <x v="37"/>
    <d v="2021-10-21T00:00:00"/>
    <s v=""/>
    <s v="林清河"/>
    <s v="陳政皓"/>
    <m/>
    <m/>
    <m/>
    <m/>
    <m/>
    <m/>
    <m/>
  </r>
  <r>
    <n v="236"/>
    <s v="4-3利率調整作業"/>
    <x v="5"/>
    <s v="4-3利率調整作業"/>
    <s v="L4321"/>
    <s v="利率調整確認作業"/>
    <m/>
    <s v="賴文育"/>
    <s v="陳綺萍"/>
    <m/>
    <x v="37"/>
    <d v="2021-10-21T00:00:00"/>
    <s v=""/>
    <s v="林清河"/>
    <s v="陳政皓"/>
    <m/>
    <m/>
    <m/>
    <m/>
    <m/>
    <m/>
    <m/>
  </r>
  <r>
    <n v="237"/>
    <s v=""/>
    <x v="5"/>
    <m/>
    <s v="L4325"/>
    <s v="個別利率批次輸入"/>
    <s v="由L4105更名"/>
    <s v="賴文育"/>
    <s v="陳綺萍"/>
    <m/>
    <x v="37"/>
    <d v="2021-10-21T00:00:00"/>
    <s v=""/>
    <s v="林清河"/>
    <s v="陳政皓"/>
    <m/>
    <m/>
    <m/>
    <m/>
    <m/>
    <m/>
    <m/>
  </r>
  <r>
    <n v="238"/>
    <s v=""/>
    <x v="5"/>
    <m/>
    <s v="L4931"/>
    <s v="個別調整利率作業                     "/>
    <m/>
    <s v="賴文育"/>
    <s v="陳綺萍"/>
    <m/>
    <x v="37"/>
    <d v="2021-10-21T00:00:00"/>
    <s v=""/>
    <s v="林清河"/>
    <s v="陳政皓"/>
    <m/>
    <m/>
    <m/>
    <m/>
    <m/>
    <m/>
    <m/>
  </r>
  <r>
    <n v="239"/>
    <s v="4-3利率調整作業"/>
    <x v="5"/>
    <s v="4-3利率調整作業"/>
    <s v="L4721"/>
    <s v="整批批次產出利率變動對帳單"/>
    <m/>
    <s v="賴文育"/>
    <s v="陳綺萍"/>
    <m/>
    <x v="37"/>
    <d v="2021-10-21T00:00:00"/>
    <s v=""/>
    <s v="林清河"/>
    <s v="陳政皓"/>
    <m/>
    <m/>
    <m/>
    <m/>
    <m/>
    <m/>
    <m/>
  </r>
  <r>
    <n v="240"/>
    <s v=""/>
    <x v="5"/>
    <m/>
    <s v="L4030"/>
    <s v="調整員工利率作業                     "/>
    <m/>
    <s v="賴文育"/>
    <s v="陳綺萍"/>
    <m/>
    <x v="37"/>
    <d v="2021-10-21T00:00:00"/>
    <s v=""/>
    <s v="林清河"/>
    <s v="蔡珮瑜"/>
    <m/>
    <m/>
    <m/>
    <m/>
    <m/>
    <m/>
    <m/>
  </r>
  <r>
    <n v="309"/>
    <s v="6-3共同資料維護(利率、營業日)"/>
    <x v="4"/>
    <s v="商品參數2"/>
    <s v="L6031"/>
    <s v="指標利率資料"/>
    <m/>
    <s v="賴文育"/>
    <s v="楊智誠"/>
    <m/>
    <x v="38"/>
    <d v="2021-10-20T00:00:00"/>
    <d v="2021-10-25T00:00:00"/>
    <s v="涂宇欣"/>
    <s v="陳政皓"/>
    <m/>
    <m/>
    <m/>
    <m/>
    <m/>
    <m/>
    <m/>
  </r>
  <r>
    <n v="310"/>
    <s v="6-3共同資料維護(利率、營業日)"/>
    <x v="4"/>
    <s v="商品參數2"/>
    <s v="L6032"/>
    <s v="指標利率資料查詢"/>
    <m/>
    <s v="賴文育"/>
    <s v="楊智誠"/>
    <m/>
    <x v="38"/>
    <d v="2021-10-20T00:00:00"/>
    <d v="2021-10-25T00:00:00"/>
    <s v="涂宇欣"/>
    <s v="陳政皓"/>
    <m/>
    <m/>
    <m/>
    <m/>
    <m/>
    <m/>
    <m/>
  </r>
  <r>
    <n v="311"/>
    <s v=""/>
    <x v="4"/>
    <s v="商品參數2"/>
    <s v="L6301"/>
    <s v="指標利率種類維護"/>
    <m/>
    <s v="賴文育"/>
    <s v="楊智誠"/>
    <m/>
    <x v="38"/>
    <d v="2021-10-20T00:00:00"/>
    <d v="2021-08-27T00:00:00"/>
    <s v="涂宇欣"/>
    <s v="陳政皓"/>
    <m/>
    <m/>
    <m/>
    <m/>
    <m/>
    <m/>
    <m/>
  </r>
  <r>
    <n v="312"/>
    <s v=""/>
    <x v="4"/>
    <s v="商品參數2"/>
    <s v="L6302"/>
    <s v="指標利率登錄/維護(Eloan18.informatica) "/>
    <m/>
    <s v="賴文育"/>
    <s v="楊智誠"/>
    <m/>
    <x v="38"/>
    <d v="2021-10-20T00:00:00"/>
    <d v="2021-08-20T00:00:00"/>
    <s v="涂宇欣"/>
    <s v="陳政皓"/>
    <m/>
    <m/>
    <m/>
    <m/>
    <m/>
    <m/>
    <m/>
  </r>
  <r>
    <m/>
    <s v=""/>
    <x v="1"/>
    <m/>
    <s v="L2036"/>
    <s v="借款戶關係人/關係企業明細查詢"/>
    <s v="審後新增2021/10/19"/>
    <s v="賴文育"/>
    <s v="陳昱衡"/>
    <m/>
    <x v="39"/>
    <d v="2021-10-25T00:00:00"/>
    <m/>
    <s v="涂宇欣"/>
    <s v="張舜雯"/>
    <s v="施美娟、李珮君、陳俞辛(企金)"/>
    <m/>
    <m/>
    <m/>
    <m/>
    <m/>
    <m/>
  </r>
  <r>
    <n v="30"/>
    <s v="2-3保證人、關係人"/>
    <x v="1"/>
    <s v="貸前作業關聯戶2"/>
    <s v="L2035"/>
    <s v="借款戶關係人/關係企業查詢"/>
    <s v="由L19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</r>
  <r>
    <m/>
    <s v=""/>
    <x v="1"/>
    <m/>
    <s v="L2305"/>
    <s v="借款戶關係人/關係企業維護(整批)         "/>
    <s v="審後新增2021/10/19"/>
    <s v="賴文育"/>
    <s v="陳昱衡"/>
    <m/>
    <x v="39"/>
    <d v="2021-10-25T00:00:00"/>
    <s v=""/>
    <s v="涂宇欣"/>
    <s v="張舜雯"/>
    <s v="施美娟、李珮君、陳俞辛(企金)"/>
    <m/>
    <m/>
    <m/>
    <m/>
    <m/>
    <m/>
  </r>
  <r>
    <n v="31"/>
    <s v=""/>
    <x v="1"/>
    <s v="貸前作業關聯戶2"/>
    <s v="L2306"/>
    <s v="借款戶關係人/關係企業維護           "/>
    <s v="由L11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</r>
  <r>
    <m/>
    <s v="2-2案件申請、額度"/>
    <x v="1"/>
    <m/>
    <s v="L2022"/>
    <s v="所有關係人資料查詢"/>
    <s v="審後新增2021/10/19"/>
    <s v="張金龍"/>
    <s v="陳昱衡"/>
    <m/>
    <x v="39"/>
    <d v="2021-10-25T00:00:00"/>
    <s v=""/>
    <s v="涂宇欣"/>
    <s v="張舜雯"/>
    <s v="施美娟、李珮君、陳俞辛(企金)"/>
    <m/>
    <m/>
    <m/>
    <m/>
    <m/>
    <m/>
  </r>
  <r>
    <m/>
    <s v=""/>
    <x v="1"/>
    <m/>
    <s v="L2023"/>
    <s v="ID所有人案件關係查詢"/>
    <s v="審後新增2021/10/25"/>
    <s v="張金龍"/>
    <s v="陳昱衡"/>
    <m/>
    <x v="39"/>
    <d v="2021-10-25T00:00:00"/>
    <s v=""/>
    <s v="涂宇欣"/>
    <s v="張舜雯"/>
    <s v="施美娟、李珮君、陳俞辛(企金)"/>
    <m/>
    <m/>
    <m/>
    <m/>
    <m/>
    <m/>
  </r>
  <r>
    <m/>
    <s v=""/>
    <x v="1"/>
    <m/>
    <s v="L2222"/>
    <s v="與授信戶關係登錄"/>
    <s v="審後新增2021/10/19"/>
    <s v="張金龍"/>
    <s v="陳昱衡"/>
    <m/>
    <x v="39"/>
    <d v="2021-10-25T00:00:00"/>
    <s v=""/>
    <s v="涂宇欣"/>
    <s v="李珮君"/>
    <s v="陳俞辛(企金)"/>
    <m/>
    <m/>
    <m/>
    <m/>
    <m/>
    <m/>
  </r>
  <r>
    <n v="169"/>
    <s v="2-3保證人、關係人"/>
    <x v="1"/>
    <m/>
    <s v="L2903"/>
    <s v="關聯戶放款資料查詢                              "/>
    <m/>
    <s v="賴文育"/>
    <s v="陳昱衡"/>
    <m/>
    <x v="39"/>
    <d v="2021-10-25T00:00:00"/>
    <s v=""/>
    <s v="吳承憲"/>
    <s v="李珮君"/>
    <m/>
    <m/>
    <m/>
    <m/>
    <m/>
    <m/>
    <m/>
  </r>
  <r>
    <n v="187"/>
    <s v="2-9其他"/>
    <x v="1"/>
    <m/>
    <s v="L2980"/>
    <s v="個人房貸調整案"/>
    <m/>
    <s v="賴文育"/>
    <s v="陳昱衡"/>
    <m/>
    <x v="39"/>
    <d v="2021-10-21T00:00:00"/>
    <d v="2021-10-21T00:00:00"/>
    <s v="林清河"/>
    <s v="陳政皓"/>
    <m/>
    <m/>
    <m/>
    <m/>
    <m/>
    <m/>
    <m/>
  </r>
  <r>
    <n v="188"/>
    <s v="2-9其他"/>
    <x v="1"/>
    <s v="客戶作業3"/>
    <s v="L2073"/>
    <s v="結清客戶個人資料控管明細資料查詢        "/>
    <m/>
    <s v="賴文育"/>
    <s v="陳昱衡"/>
    <m/>
    <x v="39"/>
    <d v="2021-10-25T00:00:00"/>
    <s v=""/>
    <s v="涂宇欣"/>
    <s v="陳政皓"/>
    <m/>
    <m/>
    <m/>
    <m/>
    <m/>
    <m/>
    <m/>
  </r>
  <r>
    <n v="189"/>
    <s v=""/>
    <x v="1"/>
    <s v="客戶作業3"/>
    <s v="L2703"/>
    <s v="結清客戶個人資料控管維護                "/>
    <m/>
    <s v="賴文育"/>
    <s v="陳昱衡"/>
    <m/>
    <x v="39"/>
    <d v="2021-10-25T00:00:00"/>
    <d v="2021-10-25T00:00:00"/>
    <s v="涂宇欣"/>
    <s v="陳政皓"/>
    <m/>
    <m/>
    <m/>
    <m/>
    <m/>
    <m/>
    <m/>
  </r>
  <r>
    <n v="170"/>
    <s v="2-4擔保品"/>
    <x v="1"/>
    <s v="擔保品3"/>
    <s v="L2039"/>
    <s v="擔保品重評明細資料查詢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</r>
  <r>
    <n v="171"/>
    <s v=""/>
    <x v="1"/>
    <s v="擔保品3,額度控管2"/>
    <s v="L2480"/>
    <s v="擔保品重評資料登錄    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</r>
  <r>
    <n v="260"/>
    <s v="5-4法催紀錄作業"/>
    <x v="6"/>
    <s v="法催"/>
    <s v="L5060"/>
    <s v="案件處理清單         "/>
    <m/>
    <s v="蘇曉玲"/>
    <s v="蘇曉玲"/>
    <m/>
    <x v="40"/>
    <d v="2021-10-27T00:00:00"/>
    <s v=""/>
    <s v="林清河"/>
    <s v="張舜雯"/>
    <m/>
    <m/>
    <m/>
    <m/>
    <m/>
    <m/>
    <m/>
  </r>
  <r>
    <n v="261"/>
    <s v=""/>
    <x v="6"/>
    <s v="法催"/>
    <s v="L5960"/>
    <s v="案件資料查詢         "/>
    <m/>
    <s v="蘇曉玲"/>
    <s v="蘇曉玲"/>
    <m/>
    <x v="40"/>
    <d v="2021-10-27T00:00:00"/>
    <s v=""/>
    <s v="林清河"/>
    <s v="張舜雯"/>
    <m/>
    <m/>
    <m/>
    <m/>
    <m/>
    <m/>
    <m/>
  </r>
  <r>
    <n v="262"/>
    <s v=""/>
    <x v="6"/>
    <s v="法催"/>
    <s v="L5961"/>
    <s v="電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</r>
  <r>
    <n v="263"/>
    <s v=""/>
    <x v="6"/>
    <s v="法催"/>
    <s v="L5601"/>
    <s v="電催登錄             "/>
    <m/>
    <s v="蘇曉玲"/>
    <s v="蘇曉玲"/>
    <m/>
    <x v="40"/>
    <d v="2021-10-27T00:00:00"/>
    <d v="2021-11-04T00:00:00"/>
    <s v="林清河"/>
    <s v="張舜雯"/>
    <m/>
    <m/>
    <m/>
    <m/>
    <m/>
    <m/>
    <m/>
  </r>
  <r>
    <n v="264"/>
    <s v=""/>
    <x v="6"/>
    <s v="法催"/>
    <s v="L5962"/>
    <s v="面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</r>
  <r>
    <n v="265"/>
    <s v=""/>
    <x v="6"/>
    <s v="法催"/>
    <s v="L5602"/>
    <s v="面催登錄             "/>
    <m/>
    <s v="蘇曉玲"/>
    <s v="蘇曉玲"/>
    <m/>
    <x v="40"/>
    <d v="2021-10-27T00:00:00"/>
    <d v="2021-11-04T00:00:00"/>
    <s v="林清河"/>
    <s v="張舜雯"/>
    <m/>
    <m/>
    <m/>
    <m/>
    <m/>
    <m/>
    <m/>
  </r>
  <r>
    <n v="266"/>
    <s v=""/>
    <x v="6"/>
    <s v="法催"/>
    <s v="L5963"/>
    <s v="函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</r>
  <r>
    <n v="267"/>
    <s v=""/>
    <x v="6"/>
    <s v="法催"/>
    <s v="L5603"/>
    <s v="函催登錄             "/>
    <m/>
    <s v="蘇曉玲"/>
    <s v="蘇曉玲"/>
    <m/>
    <x v="40"/>
    <d v="2021-10-27T00:00:00"/>
    <d v="2021-11-04T00:00:00"/>
    <s v="林清河"/>
    <s v="張舜雯"/>
    <m/>
    <m/>
    <m/>
    <m/>
    <m/>
    <m/>
    <m/>
  </r>
  <r>
    <n v="268"/>
    <s v=""/>
    <x v="6"/>
    <s v="法催"/>
    <s v="L5964"/>
    <s v="法務進度明細資料查詢 "/>
    <m/>
    <s v="蘇曉玲"/>
    <s v="蘇曉玲"/>
    <m/>
    <x v="41"/>
    <d v="2021-10-27T00:00:00"/>
    <d v="2021-10-28T00:00:00"/>
    <s v="林清河"/>
    <s v="張舜雯"/>
    <m/>
    <m/>
    <m/>
    <m/>
    <m/>
    <m/>
    <m/>
  </r>
  <r>
    <n v="269"/>
    <s v=""/>
    <x v="6"/>
    <s v="法催"/>
    <s v="L5604"/>
    <s v="法務進度登錄         "/>
    <m/>
    <s v="蘇曉玲"/>
    <s v="蘇曉玲"/>
    <m/>
    <x v="41"/>
    <d v="2021-10-27T00:00:00"/>
    <d v="2021-11-04T00:00:00"/>
    <s v="林清河"/>
    <s v="張舜雯"/>
    <m/>
    <m/>
    <m/>
    <m/>
    <m/>
    <m/>
    <m/>
  </r>
  <r>
    <n v="270"/>
    <s v=""/>
    <x v="6"/>
    <s v="法催"/>
    <s v="L5965"/>
    <s v="提醒事項查詢         "/>
    <m/>
    <s v="蘇曉玲"/>
    <s v="蘇曉玲"/>
    <m/>
    <x v="41"/>
    <d v="2021-10-27T00:00:00"/>
    <d v="2021-10-28T00:00:00"/>
    <s v="林清河"/>
    <s v="張舜雯"/>
    <m/>
    <m/>
    <m/>
    <m/>
    <m/>
    <m/>
    <m/>
  </r>
  <r>
    <n v="271"/>
    <s v=""/>
    <x v="6"/>
    <s v="法催"/>
    <s v="L5605"/>
    <s v="提醒事項登錄         "/>
    <m/>
    <s v="蘇曉玲"/>
    <s v="蘇曉玲"/>
    <m/>
    <x v="41"/>
    <d v="2021-10-27T00:00:00"/>
    <d v="2021-11-01T00:00:00"/>
    <s v="林清河"/>
    <s v="張舜雯"/>
    <m/>
    <m/>
    <m/>
    <m/>
    <m/>
    <m/>
    <m/>
  </r>
  <r>
    <n v="272"/>
    <s v="5-4法催紀錄作業"/>
    <x v="6"/>
    <s v="法催"/>
    <s v="L5061"/>
    <s v="催收催繳明細"/>
    <m/>
    <s v="蘇曉玲"/>
    <s v="蘇曉玲"/>
    <m/>
    <x v="41"/>
    <d v="2021-10-27T00:00:00"/>
    <d v="2021-11-01T00:00:00"/>
    <s v="林清河"/>
    <s v="張舜雯"/>
    <m/>
    <m/>
    <m/>
    <m/>
    <m/>
    <m/>
    <m/>
  </r>
  <r>
    <n v="271"/>
    <s v="5-4法催紀錄作業"/>
    <x v="6"/>
    <s v="法催"/>
    <s v="L5062"/>
    <s v="法務催收人員查詢"/>
    <s v="審後新增2021/10/28"/>
    <s v="蘇曉玲"/>
    <s v="蘇曉玲"/>
    <m/>
    <x v="41"/>
    <d v="2021-10-27T00:00:00"/>
    <s v=""/>
    <s v="林清河"/>
    <s v="張舜雯"/>
    <m/>
    <m/>
    <m/>
    <m/>
    <m/>
    <m/>
    <m/>
  </r>
  <r>
    <n v="272"/>
    <s v=""/>
    <x v="6"/>
    <s v="法催"/>
    <s v="L5606"/>
    <s v="法務催收人員維護"/>
    <s v="審後新增2021/10/28"/>
    <s v="蘇曉玲"/>
    <s v="蘇曉玲"/>
    <m/>
    <x v="41"/>
    <d v="2021-10-27T00:00:00"/>
    <s v=""/>
    <s v="林清河"/>
    <s v="張舜雯"/>
    <m/>
    <m/>
    <m/>
    <m/>
    <m/>
    <m/>
    <m/>
  </r>
  <r>
    <n v="362"/>
    <s v="8-1AML檢核"/>
    <x v="7"/>
    <m/>
    <s v="L8080"/>
    <s v="AML姓名檢核查詢"/>
    <m/>
    <s v="張金龍"/>
    <s v="楊智誠"/>
    <m/>
    <x v="42"/>
    <d v="2021-11-03T00:00:00"/>
    <s v=""/>
    <s v="林清河"/>
    <s v="施美娟"/>
    <s v="王薏涵、鄧雪美"/>
    <m/>
    <m/>
    <m/>
    <m/>
    <m/>
    <m/>
  </r>
  <r>
    <n v="363"/>
    <s v=""/>
    <x v="7"/>
    <m/>
    <s v="L8100"/>
    <s v="AML姓名檢核"/>
    <m/>
    <s v="張金龍"/>
    <s v="楊智誠"/>
    <m/>
    <x v="42"/>
    <d v="2021-11-03T00:00:00"/>
    <s v=""/>
    <s v="林清河"/>
    <s v="施美娟"/>
    <s v="王薏涵、鄧雪美"/>
    <m/>
    <m/>
    <m/>
    <m/>
    <m/>
    <m/>
  </r>
  <r>
    <n v="364"/>
    <s v=""/>
    <x v="7"/>
    <m/>
    <s v="L8081"/>
    <s v="AML定審處理查詢"/>
    <m/>
    <s v="張金龍"/>
    <s v="楊智誠"/>
    <m/>
    <x v="43"/>
    <m/>
    <s v=""/>
    <s v="林清河"/>
    <s v="施美娟"/>
    <s v="王薏涵、鄧雪美"/>
    <m/>
    <m/>
    <m/>
    <m/>
    <m/>
    <m/>
  </r>
  <r>
    <n v="365"/>
    <s v=""/>
    <x v="7"/>
    <m/>
    <s v="L8101"/>
    <s v="AML定審處理"/>
    <m/>
    <s v="張金龍"/>
    <s v="楊智誠"/>
    <m/>
    <x v="43"/>
    <m/>
    <s v=""/>
    <s v="林清河"/>
    <s v="施美娟"/>
    <s v="王薏涵、鄧雪美"/>
    <m/>
    <m/>
    <m/>
    <m/>
    <m/>
    <m/>
  </r>
  <r>
    <n v="365"/>
    <s v=""/>
    <x v="7"/>
    <m/>
    <s v="L8082"/>
    <s v="AML定審通知查詢"/>
    <s v="新增2021/11/2"/>
    <s v="張金龍"/>
    <s v="楊智誠"/>
    <m/>
    <x v="43"/>
    <m/>
    <s v=""/>
    <s v="林清河"/>
    <s v="施美娟"/>
    <s v="王薏涵、鄧雪美"/>
    <m/>
    <m/>
    <m/>
    <m/>
    <m/>
    <m/>
  </r>
  <r>
    <n v="367"/>
    <s v=""/>
    <x v="7"/>
    <m/>
    <s v="L8112"/>
    <s v="金檢查核放款餘額資料Q53撈件"/>
    <m/>
    <s v="賴文育"/>
    <s v="楊智誠"/>
    <m/>
    <x v="44"/>
    <m/>
    <s v=""/>
    <s v="林清河"/>
    <s v="蔡珮瑜"/>
    <m/>
    <m/>
    <m/>
    <m/>
    <m/>
    <m/>
    <m/>
  </r>
  <r>
    <n v="376"/>
    <s v="8-7公務人員報送"/>
    <x v="7"/>
    <m/>
    <s v="L8701"/>
    <s v="產製公務人員報送資料"/>
    <m/>
    <s v="賴文育"/>
    <s v="楊智誠"/>
    <m/>
    <x v="45"/>
    <m/>
    <s v=""/>
    <s v="林清河"/>
    <s v="許慧玉"/>
    <m/>
    <m/>
    <m/>
    <m/>
    <m/>
    <m/>
    <m/>
  </r>
  <r>
    <n v="368"/>
    <s v="8-2疑似洗錢"/>
    <x v="7"/>
    <m/>
    <s v="L8921"/>
    <s v="疑似洗錢樣態檢核查詢"/>
    <m/>
    <s v="賴文育"/>
    <s v="楊智誠"/>
    <m/>
    <x v="46"/>
    <d v="2021-10-29T00:00:00"/>
    <s v=""/>
    <s v="林清河"/>
    <s v="邵淑微"/>
    <m/>
    <m/>
    <m/>
    <m/>
    <m/>
    <m/>
    <m/>
  </r>
  <r>
    <n v="369"/>
    <s v="8-2疑似洗錢"/>
    <x v="7"/>
    <m/>
    <s v="L8201"/>
    <s v="疑似洗錢樣態條件設定"/>
    <m/>
    <s v="賴文育"/>
    <s v="楊智誠"/>
    <m/>
    <x v="46"/>
    <d v="2021-10-29T00:00:00"/>
    <s v=""/>
    <s v="涂宇欣"/>
    <s v="邵淑微"/>
    <m/>
    <m/>
    <m/>
    <m/>
    <m/>
    <m/>
    <m/>
  </r>
  <r>
    <n v="370"/>
    <s v="8-2疑似洗錢"/>
    <x v="7"/>
    <m/>
    <s v="L8924"/>
    <s v="疑似洗錢資料變更查詢"/>
    <m/>
    <s v="賴文育"/>
    <s v="楊智誠"/>
    <m/>
    <x v="46"/>
    <d v="2021-10-29T00:00:00"/>
    <s v=""/>
    <s v="林清河"/>
    <s v="邵淑微"/>
    <m/>
    <m/>
    <m/>
    <m/>
    <m/>
    <m/>
    <m/>
  </r>
  <r>
    <n v="371"/>
    <s v="8-2疑似洗錢"/>
    <x v="7"/>
    <m/>
    <s v="L8202"/>
    <s v="疑似洗錢樣態資料產生"/>
    <m/>
    <s v="賴文育"/>
    <s v="楊智誠"/>
    <m/>
    <x v="46"/>
    <d v="2021-10-29T00:00:00"/>
    <s v=""/>
    <s v="林清河"/>
    <s v="邵淑微"/>
    <m/>
    <m/>
    <m/>
    <m/>
    <m/>
    <m/>
    <m/>
  </r>
  <r>
    <n v="372"/>
    <s v="8-2疑似洗錢"/>
    <x v="7"/>
    <m/>
    <s v="L8922"/>
    <s v="疑似洗錢交易合理性查詢"/>
    <m/>
    <s v="賴文育"/>
    <s v="楊智誠"/>
    <m/>
    <x v="46"/>
    <d v="2021-10-29T00:00:00"/>
    <s v=""/>
    <s v="涂宇欣"/>
    <s v="蔡珮瑜"/>
    <m/>
    <m/>
    <m/>
    <m/>
    <m/>
    <m/>
    <m/>
  </r>
  <r>
    <n v="373"/>
    <s v=""/>
    <x v="7"/>
    <m/>
    <s v="L8203"/>
    <s v="疑似洗錢交易合理性維護"/>
    <m/>
    <s v="賴文育"/>
    <s v="楊智誠"/>
    <m/>
    <x v="46"/>
    <d v="2021-10-29T00:00:00"/>
    <s v=""/>
    <s v="涂宇欣"/>
    <s v="邵淑微"/>
    <m/>
    <m/>
    <m/>
    <m/>
    <m/>
    <m/>
    <m/>
  </r>
  <r>
    <n v="374"/>
    <s v="8-2疑似洗錢"/>
    <x v="7"/>
    <m/>
    <s v="L8923"/>
    <s v="疑似洗錢交易訪談查詢"/>
    <m/>
    <s v="賴文育"/>
    <s v="楊智誠"/>
    <m/>
    <x v="46"/>
    <d v="2021-10-29T00:00:00"/>
    <s v=""/>
    <s v="涂宇欣"/>
    <s v="蔡珮瑜"/>
    <m/>
    <m/>
    <m/>
    <m/>
    <m/>
    <m/>
    <m/>
  </r>
  <r>
    <n v="375"/>
    <s v=""/>
    <x v="7"/>
    <m/>
    <s v="L8204"/>
    <s v="疑似洗錢交易訪談維護"/>
    <m/>
    <s v="賴文育"/>
    <s v="楊智誠"/>
    <m/>
    <x v="46"/>
    <d v="2021-10-29T00:00:00"/>
    <d v="2021-10-25T00:00:00"/>
    <s v="涂宇欣"/>
    <s v="陳政皓"/>
    <s v="張舜雯"/>
    <m/>
    <m/>
    <m/>
    <m/>
    <m/>
    <m/>
  </r>
  <r>
    <n v="243"/>
    <s v="5-1一般作業"/>
    <x v="6"/>
    <m/>
    <s v="L5801"/>
    <s v="補貼息作業"/>
    <m/>
    <s v="賴文育"/>
    <s v="陳昱衡"/>
    <m/>
    <x v="44"/>
    <m/>
    <s v=""/>
    <s v="涂宇欣"/>
    <s v="邵淑微"/>
    <m/>
    <m/>
    <m/>
    <m/>
    <m/>
    <m/>
    <m/>
  </r>
  <r>
    <n v="244"/>
    <s v="5-7國稅局申報作業"/>
    <x v="6"/>
    <m/>
    <s v="L5982"/>
    <s v="國稅局申報檔查詢"/>
    <m/>
    <s v="賴文育"/>
    <s v="楊智誠"/>
    <m/>
    <x v="45"/>
    <m/>
    <s v=""/>
    <s v="李珮琪"/>
    <s v="邵淑微"/>
    <m/>
    <m/>
    <m/>
    <m/>
    <m/>
    <m/>
    <m/>
  </r>
  <r>
    <n v="245"/>
    <s v=""/>
    <x v="6"/>
    <m/>
    <s v="L5812"/>
    <s v="國稅局申報檔維護"/>
    <m/>
    <s v="賴文育"/>
    <s v="楊智誠"/>
    <m/>
    <x v="45"/>
    <m/>
    <s v=""/>
    <s v="李珮琪"/>
    <s v="邵淑微"/>
    <m/>
    <m/>
    <m/>
    <m/>
    <m/>
    <m/>
    <m/>
  </r>
  <r>
    <n v="246"/>
    <s v="5-7國稅局申報作業"/>
    <x v="6"/>
    <m/>
    <s v="L5811"/>
    <s v="產生國稅局申報下載檔"/>
    <m/>
    <s v="賴文育"/>
    <s v="楊智誠"/>
    <m/>
    <x v="45"/>
    <m/>
    <s v=""/>
    <s v="李珮琪"/>
    <s v="邵淑微"/>
    <m/>
    <m/>
    <m/>
    <m/>
    <m/>
    <m/>
    <m/>
  </r>
  <r>
    <n v="247"/>
    <s v="5-7國稅局申報作業"/>
    <x v="6"/>
    <m/>
    <s v="L5813"/>
    <s v="產生國稅局申報媒體檔"/>
    <m/>
    <s v="賴文育"/>
    <s v="楊智誠"/>
    <m/>
    <x v="45"/>
    <m/>
    <s v=""/>
    <s v="李珮琪"/>
    <s v="邵淑微"/>
    <m/>
    <m/>
    <m/>
    <m/>
    <m/>
    <m/>
    <m/>
  </r>
  <r>
    <n v="248"/>
    <s v="5-1一般作業"/>
    <x v="6"/>
    <m/>
    <s v="L5901"/>
    <s v="資金運用概況明細資料查詢              "/>
    <m/>
    <s v="賴文育"/>
    <s v="楊智誠"/>
    <m/>
    <x v="47"/>
    <m/>
    <s v=""/>
    <s v="李珮琪"/>
    <s v="蔡珮瑜"/>
    <m/>
    <m/>
    <m/>
    <m/>
    <m/>
    <m/>
    <m/>
  </r>
  <r>
    <n v="249"/>
    <s v=""/>
    <x v="6"/>
    <m/>
    <s v="L5101"/>
    <s v="資金運用概況維護                      "/>
    <m/>
    <s v="賴文育"/>
    <s v="楊智誠"/>
    <m/>
    <x v="47"/>
    <m/>
    <s v=""/>
    <s v="李珮琪"/>
    <s v="蔡珮瑜"/>
    <m/>
    <m/>
    <m/>
    <m/>
    <m/>
    <m/>
    <m/>
  </r>
  <r>
    <n v="250"/>
    <s v="5-1一般作業"/>
    <x v="6"/>
    <s v="案件申請3"/>
    <s v="L5902"/>
    <s v="放審會記錄明細資料查詢                "/>
    <m/>
    <s v="賴文育"/>
    <s v="楊智誠"/>
    <m/>
    <x v="47"/>
    <d v="2021-11-03T00:00:00"/>
    <s v=""/>
    <s v="李珮琪"/>
    <s v="施美娟"/>
    <m/>
    <m/>
    <m/>
    <m/>
    <m/>
    <m/>
    <m/>
  </r>
  <r>
    <n v="251"/>
    <s v=""/>
    <x v="6"/>
    <s v="案件申請3"/>
    <s v="L5102"/>
    <s v="放審會記錄維護                        "/>
    <m/>
    <s v="賴文育"/>
    <s v="楊智誠"/>
    <m/>
    <x v="47"/>
    <d v="2021-11-03T00:00:00"/>
    <s v=""/>
    <s v="李珮琪"/>
    <s v="施美娟"/>
    <m/>
    <m/>
    <m/>
    <m/>
    <m/>
    <m/>
    <m/>
  </r>
  <r>
    <n v="252"/>
    <s v="5-1一般作業"/>
    <x v="6"/>
    <m/>
    <s v="L5903"/>
    <s v="檔案借閱明細資料查詢                  "/>
    <m/>
    <s v="賴文育"/>
    <s v="楊智誠"/>
    <m/>
    <x v="47"/>
    <m/>
    <s v=""/>
    <s v="李珮琪"/>
    <s v="蔡珮瑜"/>
    <m/>
    <m/>
    <m/>
    <m/>
    <m/>
    <m/>
    <m/>
  </r>
  <r>
    <n v="253"/>
    <s v=""/>
    <x v="6"/>
    <m/>
    <s v="L5103"/>
    <s v="檔案借閱維護                          "/>
    <m/>
    <s v="賴文育"/>
    <s v="楊智誠"/>
    <m/>
    <x v="47"/>
    <m/>
    <s v=""/>
    <s v="李珮琪"/>
    <s v="蔡珮瑜"/>
    <m/>
    <m/>
    <m/>
    <m/>
    <m/>
    <m/>
    <m/>
  </r>
  <r>
    <n v="254"/>
    <s v="5-1一般作業"/>
    <x v="6"/>
    <m/>
    <s v="L5104"/>
    <s v="檔案借閱報表作業(列印)                "/>
    <m/>
    <s v="賴文育"/>
    <s v="楊智誠"/>
    <m/>
    <x v="47"/>
    <m/>
    <s v=""/>
    <s v="李珮琪"/>
    <s v="蔡珮瑜"/>
    <m/>
    <m/>
    <m/>
    <m/>
    <m/>
    <m/>
    <m/>
  </r>
  <r>
    <n v="255"/>
    <s v="5-1一般作業"/>
    <x v="6"/>
    <m/>
    <s v="L5905"/>
    <s v="覆審案件明細檔查詢"/>
    <m/>
    <s v="賴文育"/>
    <s v="張嘉榮"/>
    <m/>
    <x v="48"/>
    <m/>
    <s v=""/>
    <s v="吳承憲"/>
    <s v="邱怡婷"/>
    <s v="程慧娟"/>
    <m/>
    <m/>
    <m/>
    <m/>
    <m/>
    <m/>
  </r>
  <r>
    <n v="256"/>
    <s v=""/>
    <x v="6"/>
    <m/>
    <s v="L5105"/>
    <s v="覆審案件明細檔維護"/>
    <m/>
    <s v="賴文育"/>
    <s v="張嘉榮"/>
    <m/>
    <x v="48"/>
    <m/>
    <s v=""/>
    <s v="吳承憲"/>
    <s v="邱怡婷"/>
    <s v="程慧娟"/>
    <m/>
    <m/>
    <m/>
    <m/>
    <m/>
    <m/>
  </r>
  <r>
    <n v="257"/>
    <s v="5-1一般作業"/>
    <x v="6"/>
    <m/>
    <s v="L5106"/>
    <s v="產生覆審案件資料明細"/>
    <m/>
    <s v="賴文育"/>
    <s v="張嘉榮"/>
    <m/>
    <x v="48"/>
    <m/>
    <s v=""/>
    <s v="林清河"/>
    <s v="邱怡婷"/>
    <s v="程慧娟"/>
    <m/>
    <m/>
    <m/>
    <m/>
    <m/>
    <m/>
  </r>
  <r>
    <n v="258"/>
    <s v="5-1一般作業"/>
    <x v="6"/>
    <s v="客戶作業4"/>
    <s v="L5906"/>
    <s v="寬限條件控管繳息查詢"/>
    <m/>
    <s v="賴文育"/>
    <s v="張嘉榮"/>
    <m/>
    <x v="48"/>
    <m/>
    <s v=""/>
    <s v="林清河"/>
    <s v="邱怡婷"/>
    <m/>
    <m/>
    <m/>
    <m/>
    <m/>
    <m/>
    <m/>
  </r>
  <r>
    <n v="259"/>
    <s v=""/>
    <x v="6"/>
    <s v="客戶作業4"/>
    <s v="L5116"/>
    <s v="寬限條件控管維護"/>
    <m/>
    <s v="賴文育"/>
    <s v="張嘉榮"/>
    <m/>
    <x v="48"/>
    <m/>
    <s v=""/>
    <s v="林清河"/>
    <s v="邱怡婷"/>
    <m/>
    <m/>
    <m/>
    <m/>
    <m/>
    <m/>
    <m/>
  </r>
  <r>
    <n v="124"/>
    <s v="6-7其他基本資料維護"/>
    <x v="4"/>
    <m/>
    <s v="L6082"/>
    <s v="放款業績工作月查詢"/>
    <m/>
    <s v="賴文育"/>
    <s v="楊智誠"/>
    <m/>
    <x v="25"/>
    <m/>
    <d v="2021-08-20T00:00:00"/>
    <s v="涂宇欣"/>
    <s v="張淑遠"/>
    <m/>
    <n v="1"/>
    <s v="B"/>
    <m/>
    <m/>
    <m/>
    <m/>
  </r>
  <r>
    <n v="125"/>
    <s v=""/>
    <x v="4"/>
    <m/>
    <s v="L6752"/>
    <s v="放款業績工作月維護"/>
    <m/>
    <s v="賴文育"/>
    <s v="楊智誠"/>
    <m/>
    <x v="25"/>
    <m/>
    <d v="2021-08-20T00:00:00"/>
    <s v="涂宇欣"/>
    <s v="張淑遠"/>
    <m/>
    <n v="1"/>
    <s v="T"/>
    <m/>
    <m/>
    <m/>
    <m/>
  </r>
  <r>
    <n v="126"/>
    <s v="5-2房貸專員業績統計作業"/>
    <x v="6"/>
    <m/>
    <s v="L5402"/>
    <s v="年度業績目標更新                    "/>
    <m/>
    <s v="張金龍"/>
    <s v="張嘉榮"/>
    <m/>
    <x v="25"/>
    <m/>
    <d v="2021-07-30T00:00:00"/>
    <s v="涂宇欣"/>
    <s v="張淑遠"/>
    <m/>
    <n v="1"/>
    <s v="T"/>
    <m/>
    <m/>
    <m/>
    <m/>
  </r>
  <r>
    <n v="127"/>
    <s v="5-2房貸專員業績統計作業"/>
    <x v="6"/>
    <m/>
    <s v="L5021"/>
    <s v="房貸專員明細資料查詢                "/>
    <m/>
    <s v="張金龍"/>
    <s v="張嘉榮"/>
    <m/>
    <x v="25"/>
    <m/>
    <d v="2021-07-28T00:00:00"/>
    <s v="涂宇欣"/>
    <s v="張淑遠"/>
    <m/>
    <n v="1"/>
    <s v="B"/>
    <m/>
    <m/>
    <m/>
    <m/>
  </r>
  <r>
    <n v="128"/>
    <s v=""/>
    <x v="6"/>
    <m/>
    <s v="L5401"/>
    <s v="房貸專員資料維護                    "/>
    <m/>
    <s v="張金龍"/>
    <s v="張嘉榮"/>
    <m/>
    <x v="25"/>
    <m/>
    <d v="2021-07-30T00:00:00"/>
    <s v="涂宇欣"/>
    <s v="張淑遠"/>
    <m/>
    <n v="1"/>
    <s v="T"/>
    <m/>
    <m/>
    <m/>
    <m/>
  </r>
  <r>
    <n v="129"/>
    <s v="5-2房貸專員業績統計作業"/>
    <x v="6"/>
    <m/>
    <s v="L5023"/>
    <s v="晤談人員明細資料查詢                "/>
    <m/>
    <s v="張金龍"/>
    <s v="張嘉榮"/>
    <m/>
    <x v="25"/>
    <m/>
    <d v="2021-07-30T00:00:00"/>
    <s v="涂宇欣"/>
    <s v="李珮君"/>
    <m/>
    <n v="1"/>
    <s v="B"/>
    <m/>
    <m/>
    <m/>
    <m/>
  </r>
  <r>
    <n v="130"/>
    <s v=""/>
    <x v="6"/>
    <m/>
    <s v="L5406"/>
    <s v="晤談人員資料維護                    "/>
    <m/>
    <s v="張金龍"/>
    <s v="張嘉榮"/>
    <m/>
    <x v="25"/>
    <m/>
    <d v="2021-07-30T00:00:00"/>
    <s v="涂宇欣"/>
    <s v="李珮君"/>
    <m/>
    <n v="1"/>
    <s v="T"/>
    <m/>
    <m/>
    <m/>
    <m/>
  </r>
  <r>
    <n v="131"/>
    <s v="5-2房貸專員業績統計作業"/>
    <x v="6"/>
    <m/>
    <s v="L5024"/>
    <s v="目標金額、累計目標金額查詢          "/>
    <m/>
    <s v="張金龍"/>
    <s v="張嘉榮"/>
    <m/>
    <x v="25"/>
    <m/>
    <s v=""/>
    <s v="涂宇欣"/>
    <s v="張淑遠"/>
    <m/>
    <n v="1"/>
    <s v="B"/>
    <m/>
    <m/>
    <m/>
    <m/>
  </r>
  <r>
    <n v="132"/>
    <s v=""/>
    <x v="6"/>
    <m/>
    <s v="L5405"/>
    <s v="更改目標金額、累計目標金額          "/>
    <m/>
    <s v="張金龍"/>
    <s v="張嘉榮"/>
    <m/>
    <x v="26"/>
    <m/>
    <s v=""/>
    <s v="涂宇欣"/>
    <s v="張淑遠"/>
    <m/>
    <n v="1"/>
    <s v="T"/>
    <m/>
    <m/>
    <m/>
    <m/>
  </r>
  <r>
    <n v="133"/>
    <s v="5-2房貸專員業績統計作業"/>
    <x v="6"/>
    <m/>
    <s v="L5022"/>
    <s v="協辦人員等級明細資料查詢            "/>
    <m/>
    <s v="張金龍"/>
    <s v="張嘉榮"/>
    <m/>
    <x v="26"/>
    <m/>
    <d v="2021-09-22T00:00:00"/>
    <s v="涂宇欣"/>
    <s v="張淑遠"/>
    <m/>
    <n v="1"/>
    <s v="B"/>
    <m/>
    <m/>
    <m/>
    <m/>
  </r>
  <r>
    <n v="165"/>
    <s v="5-2房貸專員業績統計作業"/>
    <x v="6"/>
    <m/>
    <s v="L5914"/>
    <s v="協辦人員等級歷程查詢"/>
    <s v="審後新增2021/10/26"/>
    <s v="張金龍"/>
    <s v="張嘉榮"/>
    <m/>
    <x v="26"/>
    <m/>
    <s v=""/>
    <s v="涂宇欣"/>
    <s v="張淑遠"/>
    <m/>
    <m/>
    <m/>
    <m/>
    <m/>
    <m/>
    <m/>
  </r>
  <r>
    <n v="134"/>
    <s v=""/>
    <x v="6"/>
    <m/>
    <s v="L5407"/>
    <s v="房貸協辦人員等級維護                "/>
    <m/>
    <s v="張金龍"/>
    <s v="張嘉榮"/>
    <m/>
    <x v="26"/>
    <m/>
    <s v=""/>
    <s v="涂宇欣"/>
    <s v="張淑遠"/>
    <m/>
    <n v="1"/>
    <s v="T"/>
    <m/>
    <m/>
    <m/>
    <m/>
  </r>
  <r>
    <n v="135"/>
    <s v="6-7其他基本資料維護"/>
    <x v="4"/>
    <m/>
    <s v="L6083"/>
    <s v="房貸專員所屬業務部室查詢"/>
    <m/>
    <s v="賴文育"/>
    <s v="楊智誠"/>
    <m/>
    <x v="26"/>
    <m/>
    <s v=""/>
    <s v="涂宇欣"/>
    <s v="張淑遠"/>
    <m/>
    <n v="1"/>
    <s v="B"/>
    <m/>
    <m/>
    <m/>
    <m/>
  </r>
  <r>
    <n v="136"/>
    <s v=""/>
    <x v="4"/>
    <m/>
    <s v="L6753"/>
    <s v="房貸專員所屬業務部室維護"/>
    <m/>
    <s v="賴文育"/>
    <s v="楊智誠"/>
    <m/>
    <x v="26"/>
    <m/>
    <s v=""/>
    <s v="涂宇欣"/>
    <s v="張淑遠"/>
    <m/>
    <n v="1"/>
    <s v="T"/>
    <m/>
    <m/>
    <m/>
    <m/>
  </r>
  <r>
    <n v="137"/>
    <s v="6-7其他基本資料維護"/>
    <x v="4"/>
    <m/>
    <s v="L6084"/>
    <s v="業績件數及金額核算標準設定查詢"/>
    <m/>
    <s v="賴文育"/>
    <s v="楊智誠"/>
    <m/>
    <x v="26"/>
    <m/>
    <s v=""/>
    <s v="涂宇欣"/>
    <s v="張淑遠"/>
    <m/>
    <m/>
    <m/>
    <m/>
    <m/>
    <m/>
    <m/>
  </r>
  <r>
    <n v="138"/>
    <s v=""/>
    <x v="4"/>
    <m/>
    <s v="L6994"/>
    <s v="業績件數及金額核算標準設定查詢"/>
    <m/>
    <s v="張金龍"/>
    <s v="張嘉榮"/>
    <m/>
    <x v="26"/>
    <m/>
    <s v=""/>
    <s v="涂宇欣"/>
    <s v="張淑遠"/>
    <m/>
    <m/>
    <m/>
    <m/>
    <m/>
    <m/>
    <m/>
  </r>
  <r>
    <n v="139"/>
    <s v=""/>
    <x v="4"/>
    <m/>
    <s v="L6754"/>
    <s v="業績件數及金額核算標準設定"/>
    <m/>
    <s v="賴文育"/>
    <s v="楊智誠"/>
    <m/>
    <x v="26"/>
    <m/>
    <d v="2021-08-20T00:00:00"/>
    <s v="涂宇欣"/>
    <s v="陳政皓"/>
    <m/>
    <m/>
    <m/>
    <m/>
    <m/>
    <m/>
    <m/>
  </r>
  <r>
    <n v="140"/>
    <s v=""/>
    <x v="4"/>
    <m/>
    <s v="L6757"/>
    <s v="業績件數及金額核算標準設定(整月)"/>
    <m/>
    <s v="張金龍"/>
    <s v="張嘉榮"/>
    <m/>
    <x v="26"/>
    <m/>
    <s v=""/>
    <s v="涂宇欣"/>
    <s v="張淑遠"/>
    <m/>
    <m/>
    <m/>
    <m/>
    <m/>
    <m/>
    <m/>
  </r>
  <r>
    <n v="141"/>
    <s v="6-7其他基本資料維護"/>
    <x v="4"/>
    <m/>
    <s v="L6081"/>
    <s v="介紹人加碼獎勵津貼標準設定查詢"/>
    <m/>
    <s v="賴文育"/>
    <s v="楊智誠"/>
    <m/>
    <x v="49"/>
    <m/>
    <s v=""/>
    <s v="李珮琪"/>
    <s v="張淑遠"/>
    <m/>
    <m/>
    <m/>
    <m/>
    <m/>
    <m/>
    <m/>
  </r>
  <r>
    <n v="142"/>
    <s v=""/>
    <x v="4"/>
    <m/>
    <s v="L6751"/>
    <s v="介紹人加碼獎勵津貼標準設定"/>
    <m/>
    <s v="賴文育"/>
    <s v="楊智誠"/>
    <m/>
    <x v="49"/>
    <m/>
    <d v="2021-08-20T00:00:00"/>
    <s v="李珮琪"/>
    <s v="張淑遠"/>
    <m/>
    <m/>
    <m/>
    <m/>
    <m/>
    <m/>
    <m/>
  </r>
  <r>
    <n v="143"/>
    <s v="6-7其他基本資料維護"/>
    <x v="4"/>
    <m/>
    <s v="L6087"/>
    <s v="協辦獎勵津貼標準查詢"/>
    <m/>
    <s v="張金龍"/>
    <s v="張嘉榮"/>
    <m/>
    <x v="49"/>
    <m/>
    <s v=""/>
    <s v="涂宇欣"/>
    <s v="張淑遠"/>
    <m/>
    <m/>
    <m/>
    <m/>
    <m/>
    <m/>
    <m/>
  </r>
  <r>
    <n v="144"/>
    <s v=""/>
    <x v="4"/>
    <m/>
    <s v="L6787"/>
    <s v="協辦獎勵津貼標準設定"/>
    <m/>
    <s v="張金龍"/>
    <s v="張嘉榮"/>
    <m/>
    <x v="49"/>
    <m/>
    <s v=""/>
    <s v="涂宇欣"/>
    <s v="張淑遠"/>
    <m/>
    <m/>
    <m/>
    <m/>
    <m/>
    <m/>
    <m/>
  </r>
  <r>
    <n v="145"/>
    <s v="6-5系統變數維護"/>
    <x v="4"/>
    <m/>
    <s v="L6501"/>
    <s v="系統變數及系統值設定"/>
    <m/>
    <s v="賴文育"/>
    <s v="楊智誠"/>
    <m/>
    <x v="49"/>
    <m/>
    <d v="2021-08-20T00:00:00"/>
    <s v="涂宇欣"/>
    <s v="陳政皓"/>
    <m/>
    <m/>
    <m/>
    <m/>
    <m/>
    <m/>
    <m/>
  </r>
  <r>
    <n v="146"/>
    <s v="6-5系統變數維護"/>
    <x v="4"/>
    <m/>
    <s v="L6503"/>
    <s v="業績計算特殊參數設定"/>
    <m/>
    <s v="賴文育"/>
    <s v="張嘉榮"/>
    <m/>
    <x v="49"/>
    <m/>
    <s v=""/>
    <s v="涂宇欣"/>
    <s v="張淑遠"/>
    <m/>
    <m/>
    <m/>
    <m/>
    <m/>
    <m/>
    <m/>
  </r>
  <r>
    <n v="147"/>
    <s v="5-3業績調整作業"/>
    <x v="6"/>
    <m/>
    <s v="L5500"/>
    <s v="工作日業績結算"/>
    <m/>
    <s v="張金龍"/>
    <s v="張金龍"/>
    <m/>
    <x v="49"/>
    <m/>
    <s v=""/>
    <s v="涂宇欣"/>
    <s v="張淑遠"/>
    <m/>
    <m/>
    <m/>
    <m/>
    <m/>
    <m/>
    <m/>
  </r>
  <r>
    <n v="148"/>
    <s v="5-3業績調整作業"/>
    <x v="6"/>
    <m/>
    <s v="L5951"/>
    <s v="房貸介紹人業績明細查詢"/>
    <m/>
    <s v="張金龍"/>
    <s v="張金龍"/>
    <m/>
    <x v="50"/>
    <m/>
    <s v=""/>
    <s v="涂宇欣"/>
    <s v="李珮君"/>
    <m/>
    <m/>
    <m/>
    <m/>
    <m/>
    <m/>
    <m/>
  </r>
  <r>
    <n v="149"/>
    <s v="5-3業績調整作業"/>
    <x v="6"/>
    <m/>
    <s v="L5051"/>
    <s v="房貸介紹人業績處理清單"/>
    <m/>
    <s v="張金龍"/>
    <s v="張金龍"/>
    <m/>
    <x v="50"/>
    <m/>
    <s v=""/>
    <s v="涂宇欣"/>
    <s v="李珮君"/>
    <m/>
    <m/>
    <m/>
    <m/>
    <m/>
    <m/>
    <m/>
  </r>
  <r>
    <n v="150"/>
    <s v=""/>
    <x v="6"/>
    <m/>
    <s v="L5501"/>
    <s v="介紹人業績案件維護            "/>
    <m/>
    <s v="張金龍"/>
    <s v="張金龍"/>
    <m/>
    <x v="50"/>
    <m/>
    <s v=""/>
    <s v="涂宇欣"/>
    <s v="李珮君"/>
    <m/>
    <m/>
    <m/>
    <m/>
    <m/>
    <m/>
    <m/>
  </r>
  <r>
    <n v="151"/>
    <s v="5-3業績調整作業"/>
    <x v="6"/>
    <m/>
    <s v="L5952"/>
    <s v="房貸專員業績明細查詢"/>
    <m/>
    <s v="張金龍"/>
    <s v="張金龍"/>
    <m/>
    <x v="50"/>
    <m/>
    <s v=""/>
    <s v="涂宇欣"/>
    <s v="李珮君"/>
    <m/>
    <m/>
    <m/>
    <m/>
    <m/>
    <m/>
    <m/>
  </r>
  <r>
    <n v="152"/>
    <s v="5-3業績調整作業"/>
    <x v="6"/>
    <m/>
    <s v="L5052"/>
    <s v="房貸專員業績處理清單"/>
    <m/>
    <s v="張金龍"/>
    <s v="張金龍"/>
    <m/>
    <x v="50"/>
    <m/>
    <s v=""/>
    <s v="涂宇欣"/>
    <s v="李珮君"/>
    <m/>
    <m/>
    <m/>
    <m/>
    <m/>
    <m/>
    <m/>
  </r>
  <r>
    <n v="153"/>
    <s v=""/>
    <x v="6"/>
    <m/>
    <s v="L5502"/>
    <s v="房貸專員業績案件維護          "/>
    <m/>
    <s v="張金龍"/>
    <s v="張金龍"/>
    <m/>
    <x v="50"/>
    <m/>
    <s v=""/>
    <s v="涂宇欣"/>
    <s v="李珮君"/>
    <m/>
    <m/>
    <m/>
    <m/>
    <m/>
    <m/>
    <m/>
  </r>
  <r>
    <n v="154"/>
    <s v=""/>
    <x v="6"/>
    <m/>
    <s v="L5510"/>
    <s v="產生換算業績、業務報酬發放媒體"/>
    <m/>
    <s v="張金龍"/>
    <s v="張金龍"/>
    <m/>
    <x v="50"/>
    <m/>
    <s v=""/>
    <s v="涂宇欣"/>
    <s v="張淑遠"/>
    <m/>
    <m/>
    <m/>
    <m/>
    <m/>
    <m/>
    <m/>
  </r>
  <r>
    <n v="155"/>
    <s v="5-3業績調整作業"/>
    <x v="6"/>
    <m/>
    <s v="L5511"/>
    <s v="產生介紹、協辦獎金發放媒體          "/>
    <m/>
    <s v="張金龍"/>
    <s v="張金龍"/>
    <m/>
    <x v="51"/>
    <m/>
    <s v=""/>
    <s v="涂宇欣"/>
    <s v="尹少玄"/>
    <m/>
    <m/>
    <m/>
    <m/>
    <m/>
    <m/>
    <m/>
  </r>
  <r>
    <n v="156"/>
    <s v="5-3業績調整作業"/>
    <x v="6"/>
    <m/>
    <s v="L5053"/>
    <s v="介紹、協辦獎金處理清單"/>
    <m/>
    <s v="張金龍"/>
    <s v="張金龍"/>
    <m/>
    <x v="51"/>
    <m/>
    <s v=""/>
    <s v="涂宇欣"/>
    <s v="尹少玄"/>
    <m/>
    <m/>
    <m/>
    <m/>
    <m/>
    <m/>
    <m/>
  </r>
  <r>
    <n v="157"/>
    <s v=""/>
    <x v="6"/>
    <m/>
    <s v="L5503"/>
    <s v="介紹、協辦獎金案件維護            "/>
    <m/>
    <s v="張金龍"/>
    <s v="張金龍"/>
    <m/>
    <x v="51"/>
    <m/>
    <s v=""/>
    <s v="涂宇欣"/>
    <s v="尹少玄"/>
    <m/>
    <m/>
    <m/>
    <m/>
    <m/>
    <m/>
    <m/>
  </r>
  <r>
    <n v="158"/>
    <s v="5-3業績調整作業"/>
    <x v="6"/>
    <m/>
    <s v="L5512"/>
    <s v="產生介紹人加碼獎金媒體"/>
    <m/>
    <s v="張金龍"/>
    <s v="張金龍"/>
    <m/>
    <x v="51"/>
    <m/>
    <s v=""/>
    <s v="涂宇欣"/>
    <s v="張淑遠"/>
    <m/>
    <m/>
    <m/>
    <m/>
    <m/>
    <m/>
    <m/>
  </r>
  <r>
    <n v="159"/>
    <s v="5-3業績調整作業"/>
    <x v="6"/>
    <m/>
    <s v="L5054"/>
    <s v="介紹人加碼獎金處理清單"/>
    <m/>
    <s v="張金龍"/>
    <s v="張金龍"/>
    <m/>
    <x v="51"/>
    <m/>
    <s v=""/>
    <s v="涂宇欣"/>
    <s v="張淑遠"/>
    <m/>
    <m/>
    <m/>
    <m/>
    <m/>
    <m/>
    <m/>
  </r>
  <r>
    <n v="160"/>
    <s v=""/>
    <x v="6"/>
    <m/>
    <s v="L5504"/>
    <s v="介紹人加碼獎金案件維護      "/>
    <m/>
    <s v="張金龍"/>
    <s v="張金龍"/>
    <m/>
    <x v="51"/>
    <m/>
    <s v=""/>
    <s v="涂宇欣"/>
    <s v="張淑遠"/>
    <m/>
    <m/>
    <m/>
    <m/>
    <m/>
    <m/>
    <m/>
  </r>
  <r>
    <n v="161"/>
    <s v="5-3業績調整作業"/>
    <x v="6"/>
    <m/>
    <s v="L5953"/>
    <s v="介紹、協辦及加碼獎勵津貼實發應發獎金查詢"/>
    <m/>
    <s v="張金龍"/>
    <s v="張金龍"/>
    <m/>
    <x v="51"/>
    <m/>
    <s v=""/>
    <s v="涂宇欣"/>
    <s v="尹少玄"/>
    <m/>
    <m/>
    <m/>
    <m/>
    <m/>
    <m/>
    <m/>
  </r>
  <r>
    <n v="162"/>
    <s v="5-3業績調整作業"/>
    <x v="6"/>
    <m/>
    <s v="L5959"/>
    <s v="房貸獎勵保費檢核檔查詢"/>
    <m/>
    <s v="張金龍"/>
    <s v="張金龍"/>
    <m/>
    <x v="51"/>
    <m/>
    <s v=""/>
    <s v="涂宇欣"/>
    <s v="張淑遠"/>
    <m/>
    <m/>
    <m/>
    <m/>
    <m/>
    <m/>
    <m/>
  </r>
  <r>
    <n v="163"/>
    <s v="5-2房貸專員業績統計作業"/>
    <x v="6"/>
    <m/>
    <s v="L5908"/>
    <s v="房貸專員撥款筆數統計表              "/>
    <m/>
    <s v="張金龍"/>
    <s v="張嘉榮"/>
    <m/>
    <x v="51"/>
    <m/>
    <s v=""/>
    <s v="涂宇欣"/>
    <s v="張淑遠"/>
    <m/>
    <m/>
    <m/>
    <m/>
    <m/>
    <m/>
    <m/>
  </r>
  <r>
    <n v="164"/>
    <s v="5-2房貸專員業績統計作業"/>
    <x v="6"/>
    <m/>
    <s v="L5909"/>
    <s v="案件品質排行表(列印)                "/>
    <m/>
    <s v="張金龍"/>
    <s v="張嘉榮"/>
    <m/>
    <x v="51"/>
    <m/>
    <s v=""/>
    <s v="涂宇欣"/>
    <s v="張淑遠"/>
    <m/>
    <m/>
    <m/>
    <m/>
    <m/>
    <m/>
    <m/>
  </r>
  <r>
    <n v="165"/>
    <s v="5-2房貸專員業績統計作業"/>
    <x v="6"/>
    <m/>
    <s v="L5910"/>
    <s v="新撥款利率案件資料產生              "/>
    <m/>
    <s v="張金龍"/>
    <s v="張嘉榮"/>
    <m/>
    <x v="51"/>
    <m/>
    <s v=""/>
    <s v="涂宇欣"/>
    <s v="張淑遠"/>
    <m/>
    <m/>
    <m/>
    <m/>
    <m/>
    <m/>
    <m/>
  </r>
  <r>
    <n v="166"/>
    <s v="5-2房貸專員業績統計作業"/>
    <x v="6"/>
    <m/>
    <s v="L5911"/>
    <s v="撥款件貸款成數統計資料產生          "/>
    <m/>
    <s v="張金龍"/>
    <s v="張嘉榮"/>
    <m/>
    <x v="51"/>
    <m/>
    <s v=""/>
    <s v="涂宇欣"/>
    <s v="張淑遠"/>
    <m/>
    <m/>
    <m/>
    <m/>
    <m/>
    <m/>
    <m/>
  </r>
  <r>
    <n v="167"/>
    <s v="5-2房貸專員業績統計作業"/>
    <x v="6"/>
    <m/>
    <s v="L5912"/>
    <s v="新光銀銀扣案件資料產生              "/>
    <m/>
    <s v="張金龍"/>
    <s v="張嘉榮"/>
    <m/>
    <x v="51"/>
    <m/>
    <s v=""/>
    <s v="涂宇欣"/>
    <s v="張淑遠"/>
    <m/>
    <m/>
    <m/>
    <m/>
    <m/>
    <m/>
    <m/>
  </r>
  <r>
    <n v="317"/>
    <s v="6-4作業控管維護"/>
    <x v="4"/>
    <m/>
    <s v="L6042"/>
    <s v="交易控制檔"/>
    <m/>
    <s v="張金龍"/>
    <s v="楊智誠"/>
    <m/>
    <x v="43"/>
    <m/>
    <s v=""/>
    <s v="涂宇欣"/>
    <s v="蔡珮瑜"/>
    <m/>
    <m/>
    <m/>
    <m/>
    <m/>
    <m/>
    <m/>
  </r>
  <r>
    <n v="318"/>
    <s v=""/>
    <x v="4"/>
    <m/>
    <s v="L6402"/>
    <s v="交易控制檔維護"/>
    <m/>
    <s v="張金龍"/>
    <s v="楊智誠"/>
    <m/>
    <x v="43"/>
    <m/>
    <s v=""/>
    <s v="涂宇欣"/>
    <s v="蔡珮瑜"/>
    <m/>
    <m/>
    <m/>
    <m/>
    <m/>
    <m/>
    <m/>
  </r>
  <r>
    <n v="326"/>
    <s v="6-6各類代碼檔維護"/>
    <x v="4"/>
    <m/>
    <s v="L6068"/>
    <s v="報表代號對照檔查詢"/>
    <m/>
    <s v="賴文育"/>
    <s v="楊智誠"/>
    <m/>
    <x v="43"/>
    <m/>
    <s v=""/>
    <s v="涂宇欣"/>
    <s v="蔡珮瑜"/>
    <m/>
    <m/>
    <m/>
    <m/>
    <m/>
    <m/>
    <m/>
  </r>
  <r>
    <n v="327"/>
    <s v=""/>
    <x v="4"/>
    <m/>
    <s v="L6608"/>
    <s v="報表代號對照檔維護"/>
    <m/>
    <s v="賴文育"/>
    <s v="楊智誠"/>
    <m/>
    <x v="43"/>
    <m/>
    <s v=""/>
    <s v="涂宇欣"/>
    <s v="蔡珮瑜"/>
    <m/>
    <m/>
    <m/>
    <m/>
    <m/>
    <m/>
    <m/>
  </r>
  <r>
    <n v="319"/>
    <s v="6-4作業控管維護"/>
    <x v="4"/>
    <m/>
    <s v="L6043"/>
    <s v="權限群組"/>
    <m/>
    <s v="張金龍"/>
    <s v="楊智誠"/>
    <m/>
    <x v="43"/>
    <m/>
    <s v=""/>
    <s v="涂宇欣"/>
    <s v="蔡珮瑜"/>
    <m/>
    <m/>
    <m/>
    <m/>
    <m/>
    <m/>
    <m/>
  </r>
  <r>
    <n v="320"/>
    <s v=""/>
    <x v="4"/>
    <m/>
    <s v="L6403"/>
    <s v="權限群組維護  "/>
    <m/>
    <s v="張金龍"/>
    <s v="楊智誠"/>
    <m/>
    <x v="43"/>
    <m/>
    <s v=""/>
    <s v="涂宇欣"/>
    <s v="蔡珮瑜"/>
    <m/>
    <m/>
    <m/>
    <m/>
    <m/>
    <m/>
    <m/>
  </r>
  <r>
    <n v="297"/>
    <s v="6-1控制類"/>
    <x v="4"/>
    <m/>
    <s v="L6103"/>
    <s v="報表查詢作業申請    "/>
    <m/>
    <s v="賴文育"/>
    <s v="楊智誠"/>
    <m/>
    <x v="52"/>
    <m/>
    <s v=""/>
    <s v="涂宇欣"/>
    <s v="陳政皓"/>
    <m/>
    <m/>
    <m/>
    <m/>
    <m/>
    <m/>
    <m/>
  </r>
  <r>
    <n v="342"/>
    <s v="6-7其他基本資料維護"/>
    <x v="4"/>
    <m/>
    <s v="L6072"/>
    <s v="營業單位對照檔查詢"/>
    <m/>
    <s v="賴文育"/>
    <s v="楊智誠"/>
    <m/>
    <x v="52"/>
    <m/>
    <s v=""/>
    <s v="涂宇欣"/>
    <s v="蔡珮瑜"/>
    <m/>
    <m/>
    <m/>
    <m/>
    <m/>
    <m/>
    <m/>
  </r>
  <r>
    <n v="343"/>
    <s v=""/>
    <x v="4"/>
    <m/>
    <s v="L6702"/>
    <s v="營業單位對照檔維護"/>
    <m/>
    <s v="賴文育"/>
    <s v="楊智誠"/>
    <m/>
    <x v="52"/>
    <m/>
    <s v=""/>
    <s v="涂宇欣"/>
    <s v="蔡珮瑜"/>
    <m/>
    <m/>
    <m/>
    <m/>
    <m/>
    <m/>
    <m/>
  </r>
  <r>
    <n v="315"/>
    <s v="6-4作業控管維護"/>
    <x v="4"/>
    <m/>
    <s v="L6041"/>
    <s v="使用者資料查詢"/>
    <m/>
    <s v="張金龍"/>
    <s v="楊智誠"/>
    <m/>
    <x v="52"/>
    <m/>
    <s v=""/>
    <s v="涂宇欣"/>
    <s v="蔡珮瑜"/>
    <m/>
    <m/>
    <m/>
    <m/>
    <m/>
    <m/>
    <m/>
  </r>
  <r>
    <n v="316"/>
    <s v=""/>
    <x v="4"/>
    <m/>
    <s v="L6401"/>
    <s v="使用者資料維護"/>
    <m/>
    <s v="張金龍"/>
    <s v="楊智誠"/>
    <m/>
    <x v="52"/>
    <m/>
    <d v="2021-10-07T00:00:00"/>
    <s v="涂宇欣"/>
    <s v="陳政皓"/>
    <m/>
    <m/>
    <m/>
    <m/>
    <m/>
    <m/>
    <m/>
  </r>
  <r>
    <n v="298"/>
    <s v="6-1控制類"/>
    <x v="4"/>
    <m/>
    <s v="L6104"/>
    <s v="代理人設定"/>
    <m/>
    <s v="張金龍"/>
    <s v="楊智誠"/>
    <m/>
    <x v="52"/>
    <m/>
    <s v=""/>
    <s v="涂宇欣"/>
    <s v="陳政皓"/>
    <m/>
    <m/>
    <m/>
    <m/>
    <m/>
    <m/>
    <m/>
  </r>
  <r>
    <n v="321"/>
    <s v="6-4作業控管維護"/>
    <x v="4"/>
    <m/>
    <s v="L6044"/>
    <s v="主管授權紀錄查詢"/>
    <m/>
    <s v="張金龍"/>
    <s v="楊智誠"/>
    <m/>
    <x v="52"/>
    <m/>
    <s v=""/>
    <s v="涂宇欣"/>
    <s v="蔡珮瑜"/>
    <m/>
    <m/>
    <m/>
    <m/>
    <m/>
    <m/>
    <m/>
  </r>
  <r>
    <n v="308"/>
    <s v="6-3共同資料維護(利率、營業日)"/>
    <x v="4"/>
    <m/>
    <s v="L6932"/>
    <s v="資料變更交易查詢"/>
    <m/>
    <s v="賴文育"/>
    <s v="楊智誠"/>
    <m/>
    <x v="52"/>
    <m/>
    <s v=""/>
    <s v="涂宇欣"/>
    <s v="陳政皓"/>
    <m/>
    <m/>
    <m/>
    <m/>
    <m/>
    <m/>
    <m/>
  </r>
  <r>
    <m/>
    <s v="8-3債協報送作業"/>
    <x v="7"/>
    <s v="消債條列JCIC報送"/>
    <s v="L8030"/>
    <s v="消債條例JCIC報送作業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1"/>
    <s v="消債歷程查詢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2"/>
    <s v="消債歷程查詢041-協商開始暨停催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3"/>
    <s v="消債歷程查詢042-回報無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4"/>
    <s v="消債歷程查詢043-回報有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5"/>
    <s v="消債歷程查詢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6"/>
    <s v="消債歷程查詢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7"/>
    <s v="消債歷程查詢046-結案通知資料檔案格式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8"/>
    <s v="消債歷程查詢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39"/>
    <s v="消債歷程查詢048-債務人基本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40"/>
    <s v="消債歷程查詢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041"/>
    <s v="消債歷程查詢050-債務人繳款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042"/>
    <s v="消債歷程查詢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043"/>
    <s v="消債歷程查詢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044"/>
    <s v="消債歷程查詢053-同意報送例外處理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045"/>
    <s v="消債歷程查詢054-單獨全數受清償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046"/>
    <s v="消債歷程查詢055-消債條例更生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047"/>
    <s v="消債歷程查詢056-消債條例清算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048"/>
    <s v="消債歷程查詢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049"/>
    <s v="消債歷程查詢061-回報協商剩餘債權金額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050"/>
    <s v="消債歷程查詢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051"/>
    <s v="消債歷程查詢063-變更還款方案結案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052"/>
    <s v="消債歷程查詢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53"/>
    <s v="消債歷程查詢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54"/>
    <s v="消債歷程查詢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55"/>
    <s v="消債歷程查詢444-前置調解債務人基本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56"/>
    <s v="消債歷程查詢446-前置調解結案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57"/>
    <s v="消債歷程查詢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58"/>
    <s v="消債歷程查詢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59"/>
    <s v="消債歷程查詢450-前置調解債務人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60"/>
    <s v="消債歷程查詢451-前置調解延期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61"/>
    <s v="消債歷程查詢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062"/>
    <s v="消債歷程查詢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063"/>
    <s v="消債歷程查詢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064"/>
    <s v="消債歷程查詢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065"/>
    <s v="消債歷程查詢573-更生債務人繳款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066"/>
    <s v="消債歷程查詢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8-4JCIC放款報送"/>
    <x v="7"/>
    <s v="消債條列JCIC報送"/>
    <s v="L8067"/>
    <s v="消債歷程查詢575-債權金額異動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301"/>
    <s v="消債主檔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2"/>
    <s v="消債主檔041-協商開始暨停催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3"/>
    <s v="消債主檔042-回報無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4"/>
    <s v="消債主檔043-回報有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5"/>
    <s v="消債主檔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6"/>
    <s v="消債主檔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7"/>
    <s v="消債主檔046-結案通知資料檔案格式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8"/>
    <s v="消債主檔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09"/>
    <s v="消債主檔048-債務人基本資料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10"/>
    <s v="消債主檔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"/>
    <x v="7"/>
    <s v="消債條列JCIC報送"/>
    <s v="L8311"/>
    <s v="消債主檔050-債務人繳款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312"/>
    <s v="消債主檔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313"/>
    <s v="消債主檔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314"/>
    <s v="消債主檔053-同意報送例外處理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315"/>
    <s v="消債主檔054-單獨全數受清償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316"/>
    <s v="消債主檔055-消債條例更生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317"/>
    <s v="消債主檔056-消債條例清算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"/>
    <x v="7"/>
    <s v="消債條列JCIC報送"/>
    <s v="L8318"/>
    <s v="消債主檔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319"/>
    <s v="消債主檔061-回報協商剩餘債權金額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320"/>
    <s v="消債主檔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321"/>
    <s v="消債主檔063-變更還款方案結案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"/>
    <x v="7"/>
    <s v="消債條列JCIC報送"/>
    <s v="L8322"/>
    <s v="消債主檔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23"/>
    <s v="消債主檔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24"/>
    <s v="消債主檔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25"/>
    <s v="消債主檔444-前置調解債務人基本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26"/>
    <s v="消債主檔446-前置調解結案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27"/>
    <s v="消債主檔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28"/>
    <s v="消債主檔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29"/>
    <s v="消債主檔450-前置調解債務人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30"/>
    <s v="消債主檔451-前置調解延期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31"/>
    <s v="消債主檔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</r>
  <r>
    <m/>
    <s v=""/>
    <x v="7"/>
    <s v="消債條列JCIC報送"/>
    <s v="L8332"/>
    <s v="消債主檔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333"/>
    <s v="消債主檔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334"/>
    <s v="消債主檔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335"/>
    <s v="消債主檔573-更生債務人繳款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336"/>
    <s v="消債主檔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"/>
    <x v="7"/>
    <s v="消債條列JCIC報送"/>
    <s v="L8337"/>
    <s v="消債主檔575-債權金額異動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8-3債協報送作業"/>
    <x v="7"/>
    <s v="消債條列JCIC報送"/>
    <s v="L8403"/>
    <s v="消債檔案匯出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04"/>
    <s v="消債檔案匯出041-協商開始暨停催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05"/>
    <s v="消債檔案匯出042-回報無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06"/>
    <s v="消債檔案匯出043-回報有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07"/>
    <s v="消債檔案匯出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08"/>
    <s v="消債檔案匯出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09"/>
    <s v="消債檔案匯出046-結案通知資料檔案格式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10"/>
    <s v="消債檔案匯出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11"/>
    <s v="消債檔案匯出048-債務人基本資料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12"/>
    <s v="消債檔案匯出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8-3債協報送作業"/>
    <x v="7"/>
    <s v="消債條列JCIC報送"/>
    <s v="L8413"/>
    <s v="消債檔案匯出050-債務人繳款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8-3債協報送作業"/>
    <x v="7"/>
    <s v="消債條列JCIC報送"/>
    <s v="L8414"/>
    <s v="消債檔案匯出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8-3債協報送作業"/>
    <x v="7"/>
    <s v="消債條列JCIC報送"/>
    <s v="L8415"/>
    <s v="消債檔案匯出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</r>
  <r>
    <m/>
    <s v="8-3債協報送作業"/>
    <x v="7"/>
    <s v="消債條列JCIC報送"/>
    <s v="L8416"/>
    <s v="消債檔案匯出053-同意報送例外處理檔案"/>
    <s v="新增2021/10/21"/>
    <s v="張金龍"/>
    <s v="張嘉榮"/>
    <m/>
    <x v="26"/>
    <m/>
    <s v=""/>
    <s v="林清河"/>
    <s v="邱怡婷"/>
    <m/>
    <m/>
    <m/>
    <m/>
    <m/>
    <m/>
    <m/>
  </r>
  <r>
    <m/>
    <s v="8-3債協報送作業"/>
    <x v="7"/>
    <s v="消債條列JCIC報送"/>
    <s v="L8417"/>
    <s v="消債檔案匯出054-單獨全數受清償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8-3債協報送作業"/>
    <x v="7"/>
    <s v="消債條列JCIC報送"/>
    <s v="L8418"/>
    <s v="消債檔案匯出055-消債條例更生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8-3債協報送作業"/>
    <x v="7"/>
    <s v="消債條列JCIC報送"/>
    <s v="L8419"/>
    <s v="消債檔案匯出056-消債條例清算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8-3債協報送作業"/>
    <x v="7"/>
    <s v="消債條列JCIC報送"/>
    <s v="L8420"/>
    <s v="消債檔案匯出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8-3債協報送作業"/>
    <x v="7"/>
    <s v="消債條列JCIC報送"/>
    <s v="L8421"/>
    <s v="消債檔案匯出061-回報協商剩餘債權金額資料"/>
    <s v="新增2021/10/21"/>
    <s v="張金龍"/>
    <s v="張嘉榮"/>
    <m/>
    <x v="49"/>
    <m/>
    <s v=""/>
    <s v="林清河"/>
    <s v="邱怡婷"/>
    <m/>
    <m/>
    <m/>
    <m/>
    <m/>
    <m/>
    <m/>
  </r>
  <r>
    <m/>
    <s v="8-3債協報送作業"/>
    <x v="7"/>
    <s v="消債條列JCIC報送"/>
    <s v="L8422"/>
    <s v="消債檔案匯出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</r>
  <r>
    <m/>
    <s v="8-3債協報送作業"/>
    <x v="7"/>
    <s v="消債條列JCIC報送"/>
    <s v="L8423"/>
    <s v="消債檔案匯出063-變更還款方案結案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8-3債協報送作業"/>
    <x v="7"/>
    <s v="消債條列JCIC報送"/>
    <s v="L8424"/>
    <s v="消債檔案匯出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25"/>
    <s v="消債檔案匯出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26"/>
    <s v="消債檔案匯出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27"/>
    <s v="消債檔案匯出444-前置調解債務人基本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28"/>
    <s v="消債檔案匯出446-前置調解結案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29"/>
    <s v="消債檔案匯出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30"/>
    <s v="消債檔案匯出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31"/>
    <s v="消債檔案匯出450-前置調解債務人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32"/>
    <s v="消債檔案匯出451-前置調解延期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33"/>
    <s v="消債檔案匯出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</r>
  <r>
    <m/>
    <s v="8-3債協報送作業"/>
    <x v="7"/>
    <s v="消債條列JCIC報送"/>
    <s v="L8434"/>
    <s v="消債檔案匯出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8-3債協報送作業"/>
    <x v="7"/>
    <s v="消債條列JCIC報送"/>
    <s v="L8435"/>
    <s v="消債檔案匯出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</r>
  <r>
    <m/>
    <s v="8-3債協報送作業"/>
    <x v="7"/>
    <s v="消債條列JCIC報送"/>
    <s v="L8436"/>
    <s v="消債檔案匯出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</r>
  <r>
    <m/>
    <s v="8-3債協報送作業"/>
    <x v="7"/>
    <s v="消債條列JCIC報送"/>
    <s v="L8437"/>
    <s v="消債檔案匯出573-更生債務人繳款資料"/>
    <s v="新增2021/10/21"/>
    <s v="張金龍"/>
    <s v="張嘉榮"/>
    <m/>
    <x v="51"/>
    <m/>
    <s v=""/>
    <s v="林清河"/>
    <s v="邱怡婷"/>
    <m/>
    <m/>
    <m/>
    <m/>
    <m/>
    <m/>
    <m/>
  </r>
  <r>
    <m/>
    <s v="8-3債協報送作業"/>
    <x v="7"/>
    <s v="消債條列JCIC報送"/>
    <s v="L8438"/>
    <s v="消債檔案匯出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8-3債協報送作業"/>
    <x v="7"/>
    <s v="消債條列JCIC報送"/>
    <s v="L8439"/>
    <s v="消債檔案匯出575-債權金額異動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8-5聯徵產品報送"/>
    <x v="7"/>
    <s v="消債條列JCIC報送"/>
    <s v="L8950"/>
    <s v="MU1人員名冊查詢"/>
    <s v="新增2021/10/26"/>
    <s v="張金龍"/>
    <s v="張嘉榮"/>
    <m/>
    <x v="53"/>
    <m/>
    <s v=""/>
    <m/>
    <m/>
    <m/>
    <m/>
    <m/>
    <m/>
    <m/>
    <m/>
    <m/>
  </r>
  <r>
    <m/>
    <s v="8-5聯徵產品報送"/>
    <x v="7"/>
    <s v="消債條列JCIC報送"/>
    <s v="L8350"/>
    <s v="MU1人員名冊報送"/>
    <s v="新增2021/10/26"/>
    <s v="張金龍"/>
    <s v="張嘉榮"/>
    <m/>
    <x v="53"/>
    <m/>
    <s v=""/>
    <m/>
    <m/>
    <m/>
    <m/>
    <m/>
    <m/>
    <m/>
    <m/>
    <m/>
  </r>
  <r>
    <m/>
    <s v="8-5聯徵產品報送"/>
    <x v="7"/>
    <s v="消債條列JCIC報送"/>
    <s v="L8351"/>
    <s v="聯徵產品檔案匯出作業(MU1查詢人員名稱報送)"/>
    <s v="新增2021/10/26"/>
    <s v="張金龍"/>
    <s v="張嘉榮"/>
    <m/>
    <x v="53"/>
    <m/>
    <s v=""/>
    <s v="林清河"/>
    <s v="邱怡婷"/>
    <m/>
    <m/>
    <m/>
    <m/>
    <m/>
    <m/>
    <m/>
  </r>
  <r>
    <m/>
    <m/>
    <x v="8"/>
    <m/>
    <m/>
    <m/>
    <m/>
    <m/>
    <m/>
    <m/>
    <x v="54"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">
  <r>
    <n v="1"/>
    <s v="1-1顧客基本資料"/>
    <x v="0"/>
    <s v="客戶作業1"/>
    <s v="L1001"/>
    <s v="顧客明細資料查詢"/>
    <m/>
    <s v="張金龍"/>
    <s v="張嘉榮"/>
    <s v="PJ201800012_URS_1顧客管理作業_V1.41.docx"/>
    <x v="0"/>
    <d v="2021-07-22T00:00:00"/>
    <d v="2021-07-22T00:00:00"/>
    <s v="吳承憲"/>
    <s v="李珮君"/>
    <m/>
    <m/>
    <m/>
    <m/>
    <m/>
    <m/>
    <m/>
    <m/>
    <s v="放款推展課"/>
    <d v="2021-08-05T00:00:00"/>
    <d v="2021-09-24T00:00:00"/>
    <d v="2021-09-22T00:00:00"/>
    <d v="2021-09-22T00:00:00"/>
    <d v="2021-10-01T00:00:00"/>
    <s v="李珮琪"/>
    <d v="2021-10-14T17:13:00"/>
    <d v="2021-10-18T17:54:00"/>
    <s v="李珮君"/>
    <m/>
    <m/>
    <m/>
    <d v="2021-07-26T00:00:00"/>
    <n v="1"/>
    <s v="顧客管理作業"/>
    <e v="#N/A"/>
  </r>
  <r>
    <n v="2"/>
    <s v=""/>
    <x v="0"/>
    <s v="客戶作業1"/>
    <s v="L1101"/>
    <s v="顧客基本資料維護-自然人"/>
    <m/>
    <s v="張金龍"/>
    <s v="張嘉榮"/>
    <s v="PJ201800012_URS_1顧客管理作業_V1.41.docx"/>
    <x v="0"/>
    <d v="2021-07-22T00:00:00"/>
    <d v="2021-09-17T00:00:00"/>
    <s v="吳承憲"/>
    <s v="李珮君"/>
    <m/>
    <m/>
    <m/>
    <m/>
    <m/>
    <m/>
    <m/>
    <m/>
    <s v="放款推展課"/>
    <d v="2021-08-05T00:00:00"/>
    <d v="2021-09-24T00:00:00"/>
    <d v="2021-09-22T00:00:00"/>
    <d v="2021-09-22T00:00:00"/>
    <d v="2021-10-01T00:00:00"/>
    <s v="涂宇欣"/>
    <d v="2021-10-13T09:24:00"/>
    <d v="2021-10-18T17:54:00"/>
    <s v="李珮君"/>
    <m/>
    <m/>
    <m/>
    <d v="2021-07-26T00:00:00"/>
    <s v="1-1"/>
    <s v="顧客基本資料維護(新增)"/>
    <e v="#N/A"/>
  </r>
  <r>
    <n v="3"/>
    <s v=""/>
    <x v="0"/>
    <s v="客戶作業1"/>
    <s v="L1102"/>
    <s v="顧客基本資料維護-法人"/>
    <m/>
    <s v="張金龍"/>
    <s v="張嘉榮"/>
    <s v="PJ201800012_URS_1顧客管理作業_V1.41.docx"/>
    <x v="1"/>
    <d v="2021-07-26T00:00:00"/>
    <d v="2021-09-21T00:00:00"/>
    <s v="吳承憲"/>
    <s v="陳俞辛"/>
    <m/>
    <m/>
    <m/>
    <m/>
    <m/>
    <m/>
    <m/>
    <m/>
    <s v="放款推展課"/>
    <d v="2021-08-09T00:00:00"/>
    <d v="2021-09-24T00:00:00"/>
    <d v="2021-09-22T00:00:00"/>
    <d v="2021-09-22T00:00:00"/>
    <d v="2021-10-01T00:00:00"/>
    <s v="林清河"/>
    <s v="2021/10/13 09:24:00 AM 涂宇欣_x000a_2021/10/14  01:34:00 PM 林清河"/>
    <d v="2021-10-18T17:54:00"/>
    <s v="陳俞辛"/>
    <m/>
    <m/>
    <m/>
    <m/>
    <s v="1-1"/>
    <s v="顧客基本資料維護(新增)"/>
    <e v="#N/A"/>
  </r>
  <r>
    <n v="4"/>
    <s v=""/>
    <x v="0"/>
    <s v="客戶作業1"/>
    <s v="L1103"/>
    <s v="顧客基本資料變更-自然人"/>
    <m/>
    <s v="張金龍"/>
    <s v="張嘉榮"/>
    <s v="PJ201800012_URS_1顧客管理作業_V1.41.docx"/>
    <x v="0"/>
    <d v="2021-07-22T00:00:00"/>
    <d v="2021-09-30T00:00:00"/>
    <s v="吳承憲"/>
    <s v="李珮君"/>
    <m/>
    <m/>
    <m/>
    <m/>
    <m/>
    <m/>
    <m/>
    <m/>
    <s v="放款推展課"/>
    <d v="2021-08-05T00:00:00"/>
    <d v="2021-09-24T00:00:00"/>
    <d v="2021-09-22T00:00:00"/>
    <d v="2021-09-22T00:00:00"/>
    <d v="2021-10-01T00:00:00"/>
    <s v="涂宇欣"/>
    <d v="2021-10-13T09:24:00"/>
    <d v="2021-10-18T17:54:00"/>
    <s v="李珮君"/>
    <m/>
    <m/>
    <m/>
    <m/>
    <s v="1-2"/>
    <s v="顧客基本資料維護(修改)"/>
    <e v="#N/A"/>
  </r>
  <r>
    <n v="5"/>
    <s v=""/>
    <x v="0"/>
    <s v="客戶作業1"/>
    <s v="L1104"/>
    <s v="顧客基本資料變更-法人"/>
    <m/>
    <s v="張金龍"/>
    <s v="張嘉榮"/>
    <s v="PJ201800012_URS_1顧客管理作業_V1.41.docx"/>
    <x v="1"/>
    <d v="2021-07-26T00:00:00"/>
    <d v="2021-09-17T00:00:00"/>
    <s v="吳承憲"/>
    <s v="陳俞辛"/>
    <m/>
    <m/>
    <m/>
    <m/>
    <m/>
    <m/>
    <m/>
    <m/>
    <s v="放款推展課"/>
    <d v="2021-08-09T00:00:00"/>
    <d v="2021-09-24T00:00:00"/>
    <d v="2021-09-22T00:00:00"/>
    <d v="2021-09-22T00:00:00"/>
    <d v="2021-10-01T00:00:00"/>
    <s v="涂宇欣"/>
    <d v="2021-10-13T09:24:00"/>
    <d v="2021-10-18T17:54:00"/>
    <s v="陳俞辛"/>
    <m/>
    <m/>
    <m/>
    <m/>
    <s v="1-2"/>
    <s v="顧客基本資料維護(修改)"/>
    <e v="#N/A"/>
  </r>
  <r>
    <m/>
    <s v="1-1顧客基本資料"/>
    <x v="0"/>
    <s v="客戶作業1"/>
    <s v="L1111"/>
    <s v="顧客基本資料維護-身份證號／統一編號變更"/>
    <m/>
    <s v="張金龍"/>
    <s v="張嘉榮"/>
    <s v="PJ201800012_URS_1顧客管理作業_V1.41.docx"/>
    <x v="2"/>
    <d v="2021-09-22T00:00:00"/>
    <d v="2021-09-30T00:00:00"/>
    <s v="吳承憲"/>
    <s v="李珮君"/>
    <s v="陳俞辛"/>
    <m/>
    <m/>
    <m/>
    <m/>
    <m/>
    <m/>
    <m/>
    <s v="放款推展課"/>
    <d v="2021-10-06T00:00:00"/>
    <d v="2021-09-24T00:00:00"/>
    <d v="2021-09-22T00:00:00"/>
    <d v="2021-09-22T00:00:00"/>
    <d v="2021-10-01T00:00:00"/>
    <s v="李珮琪"/>
    <d v="2021-10-14T17:13:00"/>
    <d v="2021-10-18T17:54:00"/>
    <s v="李珮君"/>
    <m/>
    <m/>
    <m/>
    <m/>
    <s v="1-E"/>
    <s v="顧客基本資料維護(編號變更)"/>
    <e v="#N/A"/>
  </r>
  <r>
    <n v="6"/>
    <s v="1-1顧客基本資料"/>
    <x v="0"/>
    <s v="客戶作業1"/>
    <s v="L1905"/>
    <s v="顧客聯絡電話查詢"/>
    <m/>
    <s v="張金龍"/>
    <s v="張嘉榮"/>
    <s v="PJ201800012_URS_1顧客管理作業_V1.41.docx"/>
    <x v="0"/>
    <d v="2021-07-22T00:00:00"/>
    <s v=""/>
    <s v="吳承憲"/>
    <s v="陳俞辛"/>
    <m/>
    <m/>
    <m/>
    <m/>
    <m/>
    <m/>
    <m/>
    <m/>
    <s v="放款推展課"/>
    <d v="2021-08-05T00:00:00"/>
    <d v="2021-09-24T00:00:00"/>
    <d v="2021-09-29T00:00:00"/>
    <d v="2021-09-29T00:00:00"/>
    <d v="2021-10-01T00:00:00"/>
    <s v="涂宇欣"/>
    <d v="2021-10-13T09:24:00"/>
    <d v="2021-10-18T17:54:00"/>
    <s v="陳俞辛"/>
    <m/>
    <m/>
    <m/>
    <d v="2021-10-22T00:00:00"/>
    <m/>
    <s v="1-1欄位拆出新交易"/>
    <e v="#N/A"/>
  </r>
  <r>
    <n v="7"/>
    <s v=""/>
    <x v="0"/>
    <s v="客戶作業1"/>
    <s v="L1105"/>
    <s v="顧客聯絡電話維護"/>
    <m/>
    <s v="張金龍"/>
    <s v="張嘉榮"/>
    <s v="PJ201800012_URS_1顧客管理作業_V1.41.docx"/>
    <x v="0"/>
    <d v="2021-07-22T00:00:00"/>
    <d v="2021-08-23T00:00:00"/>
    <s v="吳承憲"/>
    <s v="陳俞辛"/>
    <m/>
    <m/>
    <m/>
    <m/>
    <m/>
    <m/>
    <m/>
    <m/>
    <s v="放款推展課"/>
    <d v="2021-08-05T00:00:00"/>
    <d v="2021-09-24T00:00:00"/>
    <d v="2021-09-29T00:00:00"/>
    <d v="2021-09-29T00:00:00"/>
    <d v="2021-10-01T00:00:00"/>
    <s v="涂宇欣"/>
    <d v="2021-10-13T09:24:00"/>
    <d v="2021-10-18T17:54:00"/>
    <s v="陳俞辛"/>
    <m/>
    <m/>
    <m/>
    <m/>
    <m/>
    <s v="1-1欄位拆出新交易"/>
    <e v="#N/A"/>
  </r>
  <r>
    <n v="8"/>
    <s v=""/>
    <x v="0"/>
    <m/>
    <s v="L190A"/>
    <s v="員工檔資料查詢"/>
    <m/>
    <s v="張金龍"/>
    <s v="張嘉榮"/>
    <s v="PJ201800012_URS_1顧客管理作業_V1.41.docx"/>
    <x v="0"/>
    <d v="2021-07-23T00:00:00"/>
    <d v="2021-08-04T00:00:00"/>
    <s v="吳承憲"/>
    <s v="蔡珮瑜"/>
    <m/>
    <m/>
    <m/>
    <m/>
    <m/>
    <m/>
    <m/>
    <m/>
    <s v="放款服務課"/>
    <d v="2021-08-06T00:00:00"/>
    <d v="2021-09-24T00:00:00"/>
    <d v="2021-09-29T00:00:00"/>
    <d v="2021-09-29T00:00:00"/>
    <d v="2021-10-01T00:00:00"/>
    <s v="林清河"/>
    <d v="2021-10-14T13:34:00"/>
    <d v="2021-10-18T17:54:00"/>
    <s v="蔡珮瑜"/>
    <m/>
    <m/>
    <m/>
    <m/>
    <s v="4-3-2"/>
    <s v="在職員工明細檔查詢"/>
    <e v="#N/A"/>
  </r>
  <r>
    <n v="9"/>
    <s v="1-3申請不列印書面通知書"/>
    <x v="0"/>
    <m/>
    <s v="L1908"/>
    <s v="申請不列印書面通知書查詢"/>
    <m/>
    <s v="張金龍"/>
    <s v="張嘉榮"/>
    <s v="PJ201800012_URS_1顧客管理作業_V1.41.docx"/>
    <x v="0"/>
    <d v="2021-07-23T00:00:00"/>
    <d v="2021-08-23T00:00:00"/>
    <s v="涂宇欣"/>
    <s v="陳政皓"/>
    <m/>
    <m/>
    <m/>
    <m/>
    <m/>
    <m/>
    <m/>
    <m/>
    <s v="放款服務課"/>
    <d v="2021-08-06T00:00:00"/>
    <d v="2021-09-24T00:00:00"/>
    <d v="2021-09-29T00:00:00"/>
    <d v="2021-09-29T00:00:00"/>
    <d v="2021-10-01T00:00:00"/>
    <s v="李珮琪"/>
    <d v="2021-10-14T17:13:00"/>
    <d v="2021-10-18T17:54:00"/>
    <s v="陳政皓"/>
    <m/>
    <m/>
    <m/>
    <m/>
    <s v="5-22-04"/>
    <s v="申請不列印書面通知書控管報表"/>
    <e v="#N/A"/>
  </r>
  <r>
    <n v="10"/>
    <s v=""/>
    <x v="0"/>
    <m/>
    <s v="L1108"/>
    <s v="申請不列印書面通知書維護"/>
    <m/>
    <s v="張金龍"/>
    <s v="張嘉榮"/>
    <s v="PJ201800012_URS_1顧客管理作業_V1.41.docx"/>
    <x v="0"/>
    <d v="2021-07-23T00:00:00"/>
    <d v="2021-08-16T00:00:00"/>
    <s v="涂宇欣"/>
    <s v="陳政皓"/>
    <m/>
    <m/>
    <m/>
    <m/>
    <m/>
    <m/>
    <m/>
    <m/>
    <s v="放款服務課"/>
    <d v="2021-08-06T00:00:00"/>
    <d v="2021-09-24T00:00:00"/>
    <d v="2021-09-29T00:00:00"/>
    <d v="2021-09-29T00:00:00"/>
    <d v="2021-10-01T00:00:00"/>
    <s v="李珮琪"/>
    <d v="2021-10-14T17:13:00"/>
    <d v="2021-10-18T17:54:00"/>
    <s v="陳政皓"/>
    <m/>
    <m/>
    <m/>
    <m/>
    <s v="5-22-04"/>
    <s v="申請不列印書面通知書控管報表"/>
    <e v="#N/A"/>
  </r>
  <r>
    <n v="121"/>
    <s v="1-1顧客基本資料"/>
    <x v="0"/>
    <s v="客戶作業1"/>
    <s v="L1109"/>
    <s v="客戶交互運用維護"/>
    <m/>
    <s v="張金龍"/>
    <s v="張嘉榮"/>
    <s v="PJ201800012_URS_1顧客管理作業_V1.41.docx"/>
    <x v="0"/>
    <d v="2021-07-23T00:00:00"/>
    <s v=""/>
    <s v="吳承憲"/>
    <s v="李珮君"/>
    <m/>
    <m/>
    <m/>
    <m/>
    <m/>
    <m/>
    <m/>
    <m/>
    <s v="放款推展課"/>
    <d v="2021-08-06T00:00:00"/>
    <d v="2021-09-24T00:00:00"/>
    <d v="2021-09-29T00:00:00"/>
    <d v="2021-09-29T00:00:00"/>
    <d v="2021-10-01T00:00:00"/>
    <s v="吳承憲"/>
    <d v="2021-10-14T13:35:00"/>
    <d v="2021-10-18T17:54:00"/>
    <s v="李珮君"/>
    <m/>
    <m/>
    <m/>
    <m/>
    <m/>
    <s v="1-1欄位拆出新交易"/>
    <e v="#N/A"/>
  </r>
  <r>
    <n v="122"/>
    <s v="1-2公司戶財務狀況"/>
    <x v="0"/>
    <s v="客戶作業1"/>
    <s v="L1907"/>
    <s v="公司戶財務狀況明細資料查詢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  <m/>
    <s v="放款審查課"/>
    <d v="2021-08-06T00:00:00"/>
    <d v="2021-09-24T00:00:00"/>
    <d v="2021-09-29T00:00:00"/>
    <d v="2021-09-29T00:00:00"/>
    <d v="2021-10-01T00:00:00"/>
    <s v="吳承憲"/>
    <d v="2021-10-14T13:35:00"/>
    <d v="2021-10-18T17:54:00"/>
    <s v="施美娟"/>
    <d v="2021-10-12T00:00:00"/>
    <s v="2021/10/18,22"/>
    <m/>
    <m/>
    <s v="2-5"/>
    <s v="公司戶財務狀況明細資料查詢"/>
    <e v="#N/A"/>
  </r>
  <r>
    <n v="123"/>
    <s v=""/>
    <x v="0"/>
    <s v="客戶作業1"/>
    <s v="L1107"/>
    <s v="公司戶財務狀況管理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  <m/>
    <s v="放款審查課"/>
    <d v="2021-08-06T00:00:00"/>
    <d v="2021-09-24T00:00:00"/>
    <d v="2021-09-29T00:00:00"/>
    <d v="2021-09-29T00:00:00"/>
    <d v="2021-10-01T00:00:00"/>
    <s v="吳承憲"/>
    <d v="2021-10-14T13:35:00"/>
    <d v="2021-10-18T17:54:00"/>
    <s v="施美娟"/>
    <d v="2021-10-12T00:00:00"/>
    <s v="2021/10/18,22"/>
    <m/>
    <m/>
    <s v="2-5"/>
    <s v="公司戶財務狀況管理"/>
    <e v="#N/A"/>
  </r>
  <r>
    <m/>
    <s v=""/>
    <x v="0"/>
    <m/>
    <s v="L1909"/>
    <s v="疑似準利害關係人明細查詢"/>
    <s v="新增 2021/11/2"/>
    <s v="張金龍"/>
    <s v="張金龍"/>
    <m/>
    <x v="2"/>
    <d v="2021-09-22T00:00:00"/>
    <s v=""/>
    <m/>
    <m/>
    <m/>
    <m/>
    <m/>
    <m/>
    <m/>
    <m/>
    <m/>
    <m/>
    <e v="#N/A"/>
    <d v="2021-10-06T00:00:00"/>
    <d v="2021-09-24T00:00:00"/>
    <d v="2021-09-29T00:00:00"/>
    <d v="2021-09-29T00:00:00"/>
    <m/>
    <m/>
    <m/>
    <m/>
    <s v=""/>
    <m/>
    <m/>
    <m/>
    <m/>
    <m/>
    <s v="新交易"/>
    <e v="#N/A"/>
  </r>
  <r>
    <n v="13"/>
    <s v="2-1商品作業"/>
    <x v="1"/>
    <s v="商品參數1"/>
    <s v="L2001"/>
    <s v="商品參數明細資料查詢                    "/>
    <m/>
    <s v="賴文育"/>
    <s v="余家興"/>
    <m/>
    <x v="1"/>
    <d v="2021-07-26T00:00:00"/>
    <s v=""/>
    <s v="吳承憲"/>
    <s v="蔡珮瑜"/>
    <m/>
    <m/>
    <m/>
    <m/>
    <m/>
    <m/>
    <m/>
    <m/>
    <s v="放款服務課"/>
    <d v="2021-08-09T00:00:00"/>
    <m/>
    <s v=""/>
    <m/>
    <m/>
    <m/>
    <m/>
    <m/>
    <s v="蔡珮瑜"/>
    <m/>
    <m/>
    <m/>
    <m/>
    <m/>
    <m/>
    <e v="#N/A"/>
  </r>
  <r>
    <n v="14"/>
    <s v=""/>
    <x v="1"/>
    <s v="商品參數1"/>
    <s v="L2101"/>
    <s v="商品參數維護(Eloan17.informatica)"/>
    <m/>
    <s v="賴文育"/>
    <s v="余家興"/>
    <s v="PJ201800012_URS_2業務作業_V1.2.doc"/>
    <x v="1"/>
    <d v="2021-07-26T00:00:00"/>
    <d v="2021-08-24T00:00:00"/>
    <s v="吳承憲"/>
    <s v="蔡珮瑜"/>
    <m/>
    <m/>
    <m/>
    <m/>
    <m/>
    <m/>
    <m/>
    <m/>
    <s v="放款服務課"/>
    <d v="2021-08-09T00:00:00"/>
    <d v="2021-10-01T00:00:00"/>
    <d v="2021-10-08T00:00:00"/>
    <d v="2021-10-08T00:00:00"/>
    <m/>
    <m/>
    <m/>
    <m/>
    <s v="蔡珮瑜"/>
    <m/>
    <m/>
    <m/>
    <m/>
    <m/>
    <m/>
    <e v="#N/A"/>
  </r>
  <r>
    <n v="15"/>
    <s v="2-2案件申請、額度"/>
    <x v="1"/>
    <s v="案件申請1"/>
    <s v="L2010"/>
    <s v="申請案件明細資料查詢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  <m/>
    <s v="放款推展課"/>
    <d v="2021-08-09T00:00:00"/>
    <m/>
    <d v="2021-11-15T00:00:00"/>
    <s v="需二審"/>
    <m/>
    <m/>
    <m/>
    <m/>
    <s v="李珮君"/>
    <m/>
    <m/>
    <m/>
    <m/>
    <m/>
    <m/>
    <e v="#N/A"/>
  </r>
  <r>
    <n v="16"/>
    <s v=""/>
    <x v="1"/>
    <s v="案件申請1"/>
    <s v="L2111"/>
    <s v="案件申請登錄(Eloan3)                   "/>
    <m/>
    <s v="賴文育"/>
    <s v="余家興"/>
    <s v="PJ201800012_URS_2業務作業_V1.2.doc"/>
    <x v="1"/>
    <d v="2021-07-26T00:00:00"/>
    <d v="2021-09-29T00:00:00"/>
    <s v="吳承憲"/>
    <s v="李珮君"/>
    <m/>
    <m/>
    <m/>
    <m/>
    <m/>
    <m/>
    <m/>
    <m/>
    <s v="放款推展課"/>
    <d v="2021-08-09T00:00:00"/>
    <d v="2021-10-01T00:00:00"/>
    <d v="2021-10-08T00:00:00"/>
    <d v="2021-10-08T00:00:00"/>
    <m/>
    <m/>
    <m/>
    <m/>
    <s v="李珮君"/>
    <m/>
    <m/>
    <m/>
    <m/>
    <m/>
    <m/>
    <e v="#N/A"/>
  </r>
  <r>
    <n v="19"/>
    <s v=""/>
    <x v="1"/>
    <s v="案件申請2"/>
    <s v="L2153"/>
    <s v="核准額度登錄(Eloan4)                 "/>
    <m/>
    <s v="賴文育"/>
    <s v="余家興"/>
    <s v="PJ201800012_URS_2業務作業_V1.2.doc"/>
    <x v="3"/>
    <d v="2021-07-26T00:00:00"/>
    <d v="2021-09-29T00:00:00"/>
    <s v="吳承憲"/>
    <s v="李珮君"/>
    <m/>
    <m/>
    <m/>
    <m/>
    <m/>
    <m/>
    <m/>
    <m/>
    <s v="放款推展課"/>
    <d v="2021-08-09T00:00:00"/>
    <d v="2021-10-01T00:00:00"/>
    <d v="2021-10-08T00:00:00"/>
    <d v="2021-10-08T00:00:00"/>
    <m/>
    <m/>
    <m/>
    <m/>
    <s v="李珮君"/>
    <m/>
    <m/>
    <m/>
    <m/>
    <m/>
    <m/>
    <e v="#N/A"/>
  </r>
  <r>
    <n v="18"/>
    <s v=""/>
    <x v="1"/>
    <s v="案件申請2"/>
    <s v="L2151"/>
    <s v="駁回額度登錄                            "/>
    <m/>
    <s v="賴文育"/>
    <s v="余家興"/>
    <m/>
    <x v="3"/>
    <d v="2021-07-26T00:00:00"/>
    <s v=""/>
    <s v="吳承憲"/>
    <s v="李珮君"/>
    <m/>
    <m/>
    <m/>
    <m/>
    <m/>
    <m/>
    <m/>
    <m/>
    <s v="放款推展課"/>
    <d v="2021-08-09T00:00:00"/>
    <m/>
    <s v=""/>
    <m/>
    <m/>
    <m/>
    <m/>
    <m/>
    <s v="李珮君"/>
    <m/>
    <m/>
    <m/>
    <m/>
    <m/>
    <m/>
    <e v="#N/A"/>
  </r>
  <r>
    <n v="17"/>
    <s v="2-2案件申請、額度"/>
    <x v="1"/>
    <s v="案件申請1.2"/>
    <s v="L2112"/>
    <s v="團體戶申請登錄      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  <m/>
    <s v="放款推展課"/>
    <d v="2021-08-09T00:00:00"/>
    <m/>
    <d v="2021-11-15T00:00:00"/>
    <s v="需二審"/>
    <m/>
    <m/>
    <m/>
    <m/>
    <s v="李珮君"/>
    <m/>
    <m/>
    <m/>
    <m/>
    <m/>
    <m/>
    <e v="#N/A"/>
  </r>
  <r>
    <n v="20"/>
    <s v="2-2案件申請、額度"/>
    <x v="1"/>
    <m/>
    <s v="L2015"/>
    <s v="額度明細資料查詢    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  <m/>
    <s v="放款推展課"/>
    <d v="2021-08-10T00:00:00"/>
    <m/>
    <d v="2021-11-15T00:00:00"/>
    <s v="需二審"/>
    <m/>
    <m/>
    <m/>
    <m/>
    <s v="李珮君"/>
    <m/>
    <m/>
    <m/>
    <m/>
    <m/>
    <m/>
    <e v="#N/A"/>
  </r>
  <r>
    <n v="21"/>
    <s v=""/>
    <x v="1"/>
    <m/>
    <s v="L2154"/>
    <s v="額度資料維護                            "/>
    <m/>
    <s v="賴文育"/>
    <s v="余家興"/>
    <s v="PJ201800012_URS_2業務作業_V1.2.doc"/>
    <x v="3"/>
    <d v="2021-07-27T00:00:00"/>
    <d v="2021-09-30T00:00:00"/>
    <s v="吳承憲"/>
    <s v="李珮君"/>
    <m/>
    <m/>
    <m/>
    <m/>
    <m/>
    <m/>
    <m/>
    <m/>
    <s v="放款推展課"/>
    <d v="2021-08-10T00:00:00"/>
    <d v="2021-10-01T00:00:00"/>
    <d v="2021-10-08T00:00:00"/>
    <d v="2021-10-08T00:00:00"/>
    <m/>
    <m/>
    <m/>
    <m/>
    <s v="李珮君"/>
    <m/>
    <m/>
    <m/>
    <m/>
    <m/>
    <m/>
    <e v="#N/A"/>
  </r>
  <r>
    <n v="22"/>
    <s v=""/>
    <x v="1"/>
    <m/>
    <s v="L2016"/>
    <s v="核准號碼明細資料查詢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  <m/>
    <s v="放款推展課"/>
    <d v="2021-08-10T00:00:00"/>
    <m/>
    <d v="2021-11-15T00:00:00"/>
    <s v="需二審"/>
    <m/>
    <m/>
    <m/>
    <m/>
    <s v="李珮君"/>
    <m/>
    <m/>
    <m/>
    <m/>
    <m/>
    <m/>
    <e v="#N/A"/>
  </r>
  <r>
    <n v="27"/>
    <s v="2-3保證人、關係人"/>
    <x v="1"/>
    <s v="保證人"/>
    <s v="L2020"/>
    <s v="保證人明細資料查詢      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  <m/>
    <s v="放款推展課"/>
    <d v="2021-08-11T00:00:00"/>
    <d v="2021-10-01T00:00:00"/>
    <d v="2021-10-08T00:00:00"/>
    <d v="2021-10-08T00:00:00"/>
    <m/>
    <m/>
    <m/>
    <m/>
    <s v="李珮君"/>
    <m/>
    <m/>
    <m/>
    <m/>
    <m/>
    <m/>
    <e v="#N/A"/>
  </r>
  <r>
    <n v="28"/>
    <s v=""/>
    <x v="1"/>
    <s v="保證人"/>
    <s v="L2250"/>
    <s v="保證人資料登錄(Eloan5)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  <m/>
    <s v="放款推展課"/>
    <d v="2021-08-11T00:00:00"/>
    <d v="2021-10-01T00:00:00"/>
    <d v="2021-10-08T00:00:00"/>
    <d v="2021-10-08T00:00:00"/>
    <m/>
    <m/>
    <m/>
    <m/>
    <s v="李珮君"/>
    <m/>
    <m/>
    <m/>
    <m/>
    <m/>
    <m/>
    <e v="#N/A"/>
  </r>
  <r>
    <n v="29"/>
    <s v="2-3保證人、關係人"/>
    <x v="1"/>
    <s v="保證人"/>
    <s v="L2902"/>
    <s v="保證人保證資料查詢                      "/>
    <m/>
    <s v="賴文育"/>
    <s v="陳昱衡"/>
    <s v="PJ201800012_URS_2業務作業_V1.2.doc"/>
    <x v="3"/>
    <d v="2021-07-28T00:00:00"/>
    <d v="2021-08-20T00:00:00"/>
    <s v="吳承憲"/>
    <s v="陳政皓"/>
    <m/>
    <m/>
    <m/>
    <m/>
    <m/>
    <m/>
    <m/>
    <m/>
    <s v="放款服務課"/>
    <d v="2021-08-11T00:00:00"/>
    <d v="2021-10-01T00:00:00"/>
    <d v="2021-10-08T00:00:00"/>
    <d v="2021-10-08T00:00:00"/>
    <m/>
    <m/>
    <m/>
    <m/>
    <s v="陳政皓"/>
    <m/>
    <m/>
    <m/>
    <m/>
    <m/>
    <m/>
    <e v="#N/A"/>
  </r>
  <r>
    <n v="23"/>
    <s v="6-6各類代碼檔維護"/>
    <x v="1"/>
    <m/>
    <s v="L6070"/>
    <s v="未齊件代碼查詢                          "/>
    <m/>
    <s v="賴文育"/>
    <s v="陳昱衡"/>
    <m/>
    <x v="3"/>
    <d v="2021-07-27T00:00:00"/>
    <s v=""/>
    <s v="涂宇欣"/>
    <s v="徐名弘"/>
    <s v="李秋燕"/>
    <m/>
    <m/>
    <m/>
    <m/>
    <m/>
    <m/>
    <m/>
    <s v="放款審查課"/>
    <d v="2021-08-10T00:00:00"/>
    <m/>
    <s v=""/>
    <m/>
    <m/>
    <m/>
    <m/>
    <m/>
    <s v="徐名弘"/>
    <m/>
    <m/>
    <m/>
    <m/>
    <m/>
    <m/>
    <e v="#N/A"/>
  </r>
  <r>
    <n v="24"/>
    <s v=""/>
    <x v="1"/>
    <m/>
    <s v="L6700"/>
    <s v="未齊件代碼維護"/>
    <m/>
    <s v="賴文育"/>
    <s v="陳昱衡"/>
    <m/>
    <x v="3"/>
    <d v="2021-07-27T00:00:00"/>
    <d v="2021-08-20T00:00:00"/>
    <s v="涂宇欣"/>
    <s v="徐名弘"/>
    <s v="李秋燕"/>
    <m/>
    <m/>
    <m/>
    <m/>
    <m/>
    <m/>
    <m/>
    <s v="放款審查課"/>
    <d v="2021-08-10T00:00:00"/>
    <m/>
    <s v=""/>
    <m/>
    <m/>
    <m/>
    <m/>
    <m/>
    <s v="徐名弘"/>
    <m/>
    <m/>
    <m/>
    <m/>
    <m/>
    <m/>
    <e v="#N/A"/>
  </r>
  <r>
    <n v="25"/>
    <s v="2-2案件申請、額度"/>
    <x v="1"/>
    <m/>
    <s v="L2921"/>
    <s v="未齊件資料查詢             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  <m/>
    <s v="放款審查課"/>
    <d v="2021-08-11T00:00:00"/>
    <d v="2021-10-01T00:00:00"/>
    <d v="2021-10-08T00:00:00"/>
    <d v="2021-10-08T00:00:00"/>
    <m/>
    <m/>
    <m/>
    <m/>
    <s v="徐名弘"/>
    <m/>
    <m/>
    <m/>
    <m/>
    <m/>
    <m/>
    <e v="#N/A"/>
  </r>
  <r>
    <n v="26"/>
    <s v=""/>
    <x v="1"/>
    <m/>
    <s v="L2801"/>
    <s v="未齊案件管理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  <m/>
    <s v="放款審查課"/>
    <d v="2021-08-11T00:00:00"/>
    <d v="2021-10-01T00:00:00"/>
    <d v="2021-10-08T00:00:00"/>
    <d v="2021-10-08T00:00:00"/>
    <m/>
    <m/>
    <m/>
    <m/>
    <s v="徐名弘"/>
    <m/>
    <m/>
    <m/>
    <m/>
    <m/>
    <m/>
    <e v="#N/A"/>
  </r>
  <r>
    <n v="32"/>
    <s v="2-2案件申請、額度"/>
    <x v="1"/>
    <m/>
    <s v="L2018"/>
    <s v="共同借款人資料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m/>
    <m/>
    <e v="#N/A"/>
  </r>
  <r>
    <n v="33"/>
    <s v=""/>
    <x v="1"/>
    <m/>
    <s v="L2118"/>
    <s v="共同借款人資料登錄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m/>
    <m/>
    <e v="#N/A"/>
  </r>
  <r>
    <n v="34"/>
    <s v=""/>
    <x v="1"/>
    <m/>
    <s v="L291A"/>
    <s v="共同借款人額度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m/>
    <m/>
    <e v="#N/A"/>
  </r>
  <r>
    <n v="35"/>
    <s v="2-2案件申請、額度"/>
    <x v="1"/>
    <m/>
    <s v="L2019"/>
    <s v="合併額度控管資料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m/>
    <m/>
    <e v="#N/A"/>
  </r>
  <r>
    <n v="36"/>
    <s v=""/>
    <x v="1"/>
    <m/>
    <s v="L2119"/>
    <s v="合併額度控管登錄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m/>
    <m/>
    <e v="#N/A"/>
  </r>
  <r>
    <n v="37"/>
    <s v=""/>
    <x v="1"/>
    <m/>
    <s v="L291B"/>
    <s v="合併額度控管額度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m/>
    <m/>
    <e v="#N/A"/>
  </r>
  <r>
    <n v="38"/>
    <s v="2-3保證人、關係人"/>
    <x v="1"/>
    <m/>
    <s v="L2021"/>
    <s v="交易關係人查詢"/>
    <m/>
    <s v="賴文育"/>
    <s v="陳昱衡"/>
    <s v="PJ201800012_URS_2業務作業_V1.2.doc"/>
    <x v="4"/>
    <d v="2021-08-23T00:00:00"/>
    <s v=""/>
    <s v="吳承憲"/>
    <s v="李珮君"/>
    <s v="企金"/>
    <m/>
    <m/>
    <m/>
    <m/>
    <m/>
    <m/>
    <m/>
    <s v="放款推展課"/>
    <d v="2021-09-06T00:00:00"/>
    <d v="2021-10-01T00:00:00"/>
    <d v="2021-10-08T00:00:00"/>
    <d v="2021-10-08T00:00:00"/>
    <m/>
    <m/>
    <m/>
    <m/>
    <s v="李珮君"/>
    <m/>
    <m/>
    <m/>
    <m/>
    <m/>
    <m/>
    <e v="#N/A"/>
  </r>
  <r>
    <n v="39"/>
    <s v=""/>
    <x v="1"/>
    <m/>
    <s v="L2221"/>
    <s v="交易關係人維護"/>
    <m/>
    <s v="賴文育"/>
    <s v="陳昱衡"/>
    <s v="PJ201800012_URS_2業務作業_V1.2.doc"/>
    <x v="4"/>
    <d v="2021-08-23T00:00:00"/>
    <d v="2021-09-17T00:00:00"/>
    <s v="吳承憲"/>
    <s v="李珮君"/>
    <s v="企金"/>
    <m/>
    <m/>
    <m/>
    <m/>
    <m/>
    <m/>
    <m/>
    <s v="放款推展課"/>
    <d v="2021-09-06T00:00:00"/>
    <d v="2021-10-01T00:00:00"/>
    <d v="2021-10-08T00:00:00"/>
    <d v="2021-10-08T00:00:00"/>
    <m/>
    <m/>
    <m/>
    <m/>
    <s v="李珮君"/>
    <m/>
    <m/>
    <m/>
    <m/>
    <m/>
    <m/>
    <e v="#N/A"/>
  </r>
  <r>
    <n v="40"/>
    <s v="2-4擔保品"/>
    <x v="1"/>
    <s v="擔保品2"/>
    <s v="L2038"/>
    <s v="擔保品明細資料查詢                      "/>
    <m/>
    <s v="賴文育"/>
    <s v="余家興"/>
    <m/>
    <x v="4"/>
    <d v="2021-08-24T00:00:00"/>
    <d v="2021-08-26T00:00:00"/>
    <s v="吳承憲"/>
    <s v="李珮君"/>
    <s v="企金"/>
    <m/>
    <m/>
    <m/>
    <m/>
    <m/>
    <m/>
    <m/>
    <s v="放款推展課"/>
    <d v="2021-09-07T00:00:00"/>
    <m/>
    <d v="2021-11-15T00:00:00"/>
    <s v="需二審"/>
    <m/>
    <m/>
    <m/>
    <m/>
    <s v="李珮君"/>
    <m/>
    <m/>
    <m/>
    <m/>
    <m/>
    <m/>
    <e v="#N/A"/>
  </r>
  <r>
    <n v="41"/>
    <s v=""/>
    <x v="1"/>
    <s v="擔保品2"/>
    <s v="L2411"/>
    <s v="不動產擔保品資料登錄(Eloan6)"/>
    <m/>
    <s v="賴文育"/>
    <s v="余家興"/>
    <m/>
    <x v="5"/>
    <d v="2021-08-24T00:00:00"/>
    <d v="2021-09-08T00:00:00"/>
    <s v="吳承憲"/>
    <s v="李珮君"/>
    <s v="企金、(可分配金額+張舜雯)"/>
    <m/>
    <m/>
    <m/>
    <m/>
    <m/>
    <m/>
    <m/>
    <s v="放款推展課"/>
    <d v="2021-09-07T00:00:00"/>
    <m/>
    <d v="2021-11-15T00:00:00"/>
    <s v="需二審"/>
    <m/>
    <m/>
    <m/>
    <m/>
    <s v="李珮君"/>
    <m/>
    <m/>
    <m/>
    <m/>
    <m/>
    <m/>
    <e v="#N/A"/>
  </r>
  <r>
    <n v="42"/>
    <s v=""/>
    <x v="1"/>
    <s v="擔保品2"/>
    <s v="L2911"/>
    <s v="不動產擔保品資料查詢        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d v="2021-11-15T00:00:00"/>
    <s v="需二審"/>
    <m/>
    <m/>
    <m/>
    <m/>
    <s v="李珮君"/>
    <m/>
    <m/>
    <m/>
    <d v="2021-10-25T00:00:00"/>
    <m/>
    <m/>
    <e v="#N/A"/>
  </r>
  <r>
    <n v="43"/>
    <s v=""/>
    <x v="1"/>
    <s v="擔保品2"/>
    <s v="L2041"/>
    <s v="不動產擔保品土地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d v="2021-11-15T00:00:00"/>
    <s v="需二審"/>
    <m/>
    <m/>
    <m/>
    <m/>
    <s v="李珮君"/>
    <m/>
    <m/>
    <m/>
    <m/>
    <m/>
    <m/>
    <e v="#N/A"/>
  </r>
  <r>
    <n v="47"/>
    <s v=""/>
    <x v="1"/>
    <s v="擔保品2"/>
    <s v="L2415"/>
    <s v="不動產建物擔保品資料登錄(Eloan8)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d v="2021-11-15T00:00:00"/>
    <s v="需二審"/>
    <m/>
    <m/>
    <m/>
    <m/>
    <s v="李珮君"/>
    <m/>
    <m/>
    <m/>
    <m/>
    <m/>
    <m/>
    <e v="#N/A"/>
  </r>
  <r>
    <n v="46"/>
    <s v=""/>
    <x v="1"/>
    <s v="擔保品2"/>
    <s v="L2042"/>
    <s v="不動產擔保品房屋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d v="2021-11-15T00:00:00"/>
    <s v="需二審"/>
    <m/>
    <m/>
    <m/>
    <m/>
    <s v="李珮君"/>
    <m/>
    <m/>
    <m/>
    <m/>
    <m/>
    <m/>
    <e v="#N/A"/>
  </r>
  <r>
    <n v="44"/>
    <s v=""/>
    <x v="1"/>
    <s v="擔保品2"/>
    <s v="L2416"/>
    <s v="不動產土地擔保品資料登錄(Eloan7)"/>
    <m/>
    <s v="賴文育"/>
    <s v="余家興"/>
    <m/>
    <x v="5"/>
    <d v="2021-08-24T00:00:00"/>
    <s v="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m/>
    <m/>
    <e v="#N/A"/>
  </r>
  <r>
    <n v="48"/>
    <s v=""/>
    <x v="1"/>
    <s v="擔保品2"/>
    <s v="L2915"/>
    <s v="不動產建物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  <m/>
    <s v="放款服務課"/>
    <d v="2021-09-07T00:00:00"/>
    <m/>
    <s v=""/>
    <m/>
    <m/>
    <m/>
    <m/>
    <m/>
    <s v="陳政皓"/>
    <m/>
    <m/>
    <m/>
    <m/>
    <m/>
    <m/>
    <e v="#N/A"/>
  </r>
  <r>
    <n v="45"/>
    <s v=""/>
    <x v="1"/>
    <s v="擔保品2"/>
    <s v="L2916"/>
    <s v="不動產土地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  <m/>
    <s v="放款服務課"/>
    <d v="2021-09-07T00:00:00"/>
    <m/>
    <s v=""/>
    <m/>
    <m/>
    <m/>
    <m/>
    <m/>
    <s v="陳政皓"/>
    <m/>
    <m/>
    <m/>
    <m/>
    <m/>
    <m/>
    <e v="#N/A"/>
  </r>
  <r>
    <n v="52"/>
    <s v="2-4擔保品"/>
    <x v="1"/>
    <s v="擔保品2"/>
    <s v="L2918"/>
    <s v="擔保品他項權利查詢"/>
    <m/>
    <s v="賴文育"/>
    <s v="陳昱衡"/>
    <s v="PJ201800012_URS_2業務作業_V1.2.doc"/>
    <x v="6"/>
    <d v="2021-08-25T00:00:00"/>
    <s v=""/>
    <s v="吳承憲"/>
    <s v="尹少玄"/>
    <s v="企金"/>
    <m/>
    <m/>
    <m/>
    <m/>
    <m/>
    <m/>
    <m/>
    <s v="放款服務課"/>
    <d v="2021-09-08T00:00:00"/>
    <d v="2021-10-01T00:00:00"/>
    <d v="2021-10-08T00:00:00"/>
    <d v="2021-10-08T00:00:00"/>
    <m/>
    <m/>
    <m/>
    <m/>
    <s v="尹少玄"/>
    <m/>
    <m/>
    <m/>
    <m/>
    <m/>
    <m/>
    <e v="#N/A"/>
  </r>
  <r>
    <n v="53"/>
    <s v=""/>
    <x v="1"/>
    <s v="擔保品2"/>
    <s v="L2418"/>
    <s v="他項權利資料登錄(Eloan16)"/>
    <m/>
    <s v="賴文育"/>
    <s v="余家興"/>
    <m/>
    <x v="6"/>
    <d v="2021-08-25T00:00:00"/>
    <s v="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d v="2021-10-29T00:00:00"/>
    <m/>
    <m/>
    <e v="#N/A"/>
  </r>
  <r>
    <n v="49"/>
    <s v="2-4擔保品"/>
    <x v="1"/>
    <s v="擔保品2,額度控管2"/>
    <s v="L2017"/>
    <s v="額度與擔保品關聯查詢 "/>
    <m/>
    <s v="賴文育"/>
    <s v="余家興"/>
    <m/>
    <x v="6"/>
    <d v="2021-08-24T00:00:00"/>
    <d v="2021-08-01T00:00:00"/>
    <s v="吳承憲"/>
    <s v="李珮君"/>
    <s v="企金"/>
    <m/>
    <m/>
    <m/>
    <m/>
    <m/>
    <m/>
    <m/>
    <s v="放款推展課"/>
    <d v="2021-09-07T00:00:00"/>
    <m/>
    <d v="2021-11-15T00:00:00"/>
    <s v="需二審"/>
    <m/>
    <m/>
    <m/>
    <m/>
    <s v="李珮君"/>
    <m/>
    <m/>
    <m/>
    <d v="2021-10-25T00:00:00"/>
    <m/>
    <m/>
    <e v="#N/A"/>
  </r>
  <r>
    <n v="50"/>
    <s v=""/>
    <x v="1"/>
    <s v="擔保品2,額度控管2"/>
    <s v="L2417"/>
    <s v="額度與擔保品關聯登錄(Eloan10)"/>
    <m/>
    <s v="賴文育"/>
    <s v="余家興"/>
    <m/>
    <x v="6"/>
    <d v="2021-08-24T00:00:00"/>
    <s v="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m/>
    <m/>
    <e v="#N/A"/>
  </r>
  <r>
    <n v="51"/>
    <s v=""/>
    <x v="1"/>
    <s v="擔保品2"/>
    <s v="L2049"/>
    <s v="擔保品關聯設定明細資料查詢              "/>
    <m/>
    <s v="賴文育"/>
    <s v="余家興"/>
    <m/>
    <x v="6"/>
    <d v="2021-08-25T00:00:00"/>
    <d v="2021-09-09T00:00:00"/>
    <s v="吳承憲"/>
    <s v="李珮君"/>
    <s v="企金"/>
    <m/>
    <m/>
    <m/>
    <m/>
    <m/>
    <m/>
    <m/>
    <s v="放款推展課"/>
    <d v="2021-09-08T00:00:00"/>
    <m/>
    <d v="2021-11-15T00:00:00"/>
    <s v="需二審"/>
    <m/>
    <m/>
    <m/>
    <m/>
    <s v="李珮君"/>
    <m/>
    <m/>
    <m/>
    <m/>
    <m/>
    <m/>
    <e v="#N/A"/>
  </r>
  <r>
    <n v="54"/>
    <s v=""/>
    <x v="1"/>
    <s v="擔保品2"/>
    <s v="L2919"/>
    <s v="提供人之擔保品查詢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  <m/>
    <s v="放款推展課"/>
    <d v="2021-09-08T00:00:00"/>
    <m/>
    <d v="2021-11-15T00:00:00"/>
    <s v="需二審"/>
    <m/>
    <m/>
    <m/>
    <m/>
    <s v="李珮君"/>
    <m/>
    <m/>
    <m/>
    <m/>
    <m/>
    <m/>
    <e v="#N/A"/>
  </r>
  <r>
    <n v="55"/>
    <s v=""/>
    <x v="1"/>
    <s v="擔保品2"/>
    <s v="L2922"/>
    <s v="土地坐落索引查詢  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  <m/>
    <s v="放款推展課"/>
    <d v="2021-09-08T00:00:00"/>
    <m/>
    <d v="2021-11-15T00:00:00"/>
    <s v="需二審"/>
    <m/>
    <m/>
    <m/>
    <m/>
    <s v="李珮君"/>
    <m/>
    <m/>
    <m/>
    <m/>
    <m/>
    <m/>
    <e v="#N/A"/>
  </r>
  <r>
    <n v="56"/>
    <s v=""/>
    <x v="1"/>
    <s v="擔保品2"/>
    <s v="L2412"/>
    <s v="動產擔保品資料登錄(Eloan11)       "/>
    <m/>
    <s v="賴文育"/>
    <s v="余家興"/>
    <m/>
    <x v="7"/>
    <d v="2021-08-25T00:00:00"/>
    <d v="2021-09-06T00:00:00"/>
    <s v="吳承憲"/>
    <s v="李珮君"/>
    <s v="企金"/>
    <m/>
    <m/>
    <m/>
    <m/>
    <m/>
    <m/>
    <m/>
    <s v="放款推展課"/>
    <d v="2021-09-08T00:00:00"/>
    <m/>
    <d v="2021-11-15T00:00:00"/>
    <s v="需二審"/>
    <m/>
    <m/>
    <m/>
    <m/>
    <s v="李珮君"/>
    <m/>
    <m/>
    <m/>
    <m/>
    <m/>
    <m/>
    <e v="#N/A"/>
  </r>
  <r>
    <n v="57"/>
    <s v=""/>
    <x v="1"/>
    <s v="擔保品2"/>
    <s v="L2912"/>
    <s v="動產擔保品資料查詢                      "/>
    <m/>
    <s v="賴文育"/>
    <s v="余家興"/>
    <m/>
    <x v="7"/>
    <d v="2021-08-25T00:00:00"/>
    <s v="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m/>
    <m/>
    <m/>
    <e v="#N/A"/>
  </r>
  <r>
    <n v="58"/>
    <s v=""/>
    <x v="1"/>
    <s v="擔保品2"/>
    <s v="L2047"/>
    <s v="動產擔保品明細資料查詢-依牌照號碼       "/>
    <m/>
    <s v="賴文育"/>
    <s v="余家興"/>
    <m/>
    <x v="7"/>
    <d v="2021-08-25T00:00:00"/>
    <d v="2021-09-09T00:00:00"/>
    <s v="吳承憲"/>
    <s v="李珮君"/>
    <s v="企金"/>
    <m/>
    <m/>
    <m/>
    <m/>
    <m/>
    <m/>
    <m/>
    <s v="放款推展課"/>
    <d v="2021-09-08T00:00:00"/>
    <m/>
    <d v="2021-11-15T00:00:00"/>
    <s v="需二審"/>
    <m/>
    <m/>
    <m/>
    <m/>
    <s v="李珮君"/>
    <m/>
    <m/>
    <m/>
    <m/>
    <m/>
    <m/>
    <e v="#N/A"/>
  </r>
  <r>
    <n v="59"/>
    <s v=""/>
    <x v="1"/>
    <s v="擔保品2"/>
    <s v="L2413"/>
    <s v="股票擔保品資料登錄(Eloan12)       "/>
    <m/>
    <s v="賴文育"/>
    <s v="余家興"/>
    <m/>
    <x v="8"/>
    <d v="2021-08-26T00:00:00"/>
    <d v="2021-08-27T00:00:00"/>
    <s v="吳承憲"/>
    <s v="李穎"/>
    <s v="企金"/>
    <m/>
    <m/>
    <m/>
    <m/>
    <m/>
    <m/>
    <m/>
    <s v="放款推展課"/>
    <d v="2021-09-09T00:00:00"/>
    <m/>
    <d v="2021-11-16T00:00:00"/>
    <s v="需二審"/>
    <m/>
    <m/>
    <m/>
    <m/>
    <s v="李穎"/>
    <m/>
    <m/>
    <m/>
    <m/>
    <m/>
    <m/>
    <e v="#N/A"/>
  </r>
  <r>
    <n v="60"/>
    <s v=""/>
    <x v="1"/>
    <s v="擔保品2"/>
    <s v="L2913"/>
    <s v="股票擔保品資料查詢                      "/>
    <m/>
    <s v="賴文育"/>
    <s v="余家興"/>
    <m/>
    <x v="8"/>
    <d v="2021-08-26T00:00:00"/>
    <d v="2021-09-02T00:00:00"/>
    <s v="吳承憲"/>
    <s v="李穎"/>
    <s v="企金"/>
    <m/>
    <m/>
    <m/>
    <m/>
    <m/>
    <m/>
    <m/>
    <s v="放款推展課"/>
    <d v="2021-09-09T00:00:00"/>
    <m/>
    <d v="2021-11-16T00:00:00"/>
    <s v="需二審"/>
    <m/>
    <m/>
    <m/>
    <m/>
    <s v="李穎"/>
    <m/>
    <m/>
    <m/>
    <m/>
    <m/>
    <m/>
    <e v="#N/A"/>
  </r>
  <r>
    <n v="61"/>
    <s v=""/>
    <x v="1"/>
    <s v="擔保品2"/>
    <s v="L2414"/>
    <s v="其他擔保品資料登錄(Eloan13) "/>
    <m/>
    <s v="賴文育"/>
    <s v="余家興"/>
    <m/>
    <x v="8"/>
    <d v="2021-08-26T00:00:00"/>
    <d v="2021-09-06T00:00:00"/>
    <s v="吳承憲"/>
    <s v="李穎"/>
    <s v="企金"/>
    <m/>
    <m/>
    <m/>
    <m/>
    <m/>
    <m/>
    <m/>
    <s v="放款推展課"/>
    <d v="2021-09-09T00:00:00"/>
    <m/>
    <d v="2021-11-16T00:00:00"/>
    <s v="需二審"/>
    <m/>
    <m/>
    <m/>
    <m/>
    <s v="李穎"/>
    <m/>
    <m/>
    <m/>
    <m/>
    <m/>
    <m/>
    <e v="#N/A"/>
  </r>
  <r>
    <n v="62"/>
    <s v=""/>
    <x v="1"/>
    <s v="擔保品2"/>
    <s v="L2914"/>
    <s v="其他擔保品資料查詢                      "/>
    <m/>
    <s v="賴文育"/>
    <s v="余家興"/>
    <m/>
    <x v="8"/>
    <d v="2021-08-26T00:00:00"/>
    <s v=""/>
    <s v="吳承憲"/>
    <s v="李穎"/>
    <s v="企金"/>
    <m/>
    <m/>
    <m/>
    <m/>
    <m/>
    <m/>
    <m/>
    <s v="放款推展課"/>
    <d v="2021-09-09T00:00:00"/>
    <m/>
    <s v=""/>
    <m/>
    <m/>
    <m/>
    <m/>
    <m/>
    <s v="李穎"/>
    <m/>
    <m/>
    <m/>
    <m/>
    <m/>
    <m/>
    <e v="#N/A"/>
  </r>
  <r>
    <n v="63"/>
    <s v=""/>
    <x v="1"/>
    <s v="客戶作業2"/>
    <s v="L2702"/>
    <s v="顧客控管警訊資料維護                    "/>
    <m/>
    <s v="賴文育"/>
    <s v="陳昱衡"/>
    <s v="PJ201800012_URS_2業務作業_V1.2.doc"/>
    <x v="7"/>
    <d v="2021-08-26T00:00:00"/>
    <s v=""/>
    <s v="涂宇欣"/>
    <s v="陳政皓"/>
    <s v="張舜雯、程慧娟、邱怡婷、李秋燕"/>
    <m/>
    <m/>
    <m/>
    <m/>
    <m/>
    <m/>
    <m/>
    <s v="放款服務課"/>
    <d v="2021-09-09T00:00:00"/>
    <d v="2021-10-01T00:00:00"/>
    <d v="2021-10-08T00:00:00"/>
    <d v="2021-10-08T00:00:00"/>
    <m/>
    <m/>
    <m/>
    <m/>
    <s v="陳政皓"/>
    <m/>
    <m/>
    <m/>
    <m/>
    <m/>
    <m/>
    <e v="#N/A"/>
  </r>
  <r>
    <n v="64"/>
    <s v="2-9其他"/>
    <x v="1"/>
    <s v="客戶作業2"/>
    <s v="L2072"/>
    <s v="顧客控管警訊明細資料查詢                "/>
    <m/>
    <s v="賴文育"/>
    <s v="陳昱衡"/>
    <s v="PJ201800012_URS_2業務作業_V1.2.doc"/>
    <x v="7"/>
    <d v="2021-08-26T00:00:00"/>
    <d v="2021-09-02T00:00:00"/>
    <s v="涂宇欣"/>
    <s v="陳政皓"/>
    <s v="張舜雯、程慧娟、邱怡婷、李秋燕"/>
    <m/>
    <m/>
    <m/>
    <m/>
    <m/>
    <m/>
    <m/>
    <s v="放款服務課"/>
    <d v="2021-09-09T00:00:00"/>
    <d v="2021-10-01T00:00:00"/>
    <d v="2021-10-08T00:00:00"/>
    <d v="2021-10-08T00:00:00"/>
    <m/>
    <m/>
    <m/>
    <m/>
    <s v="陳政皓"/>
    <m/>
    <m/>
    <m/>
    <m/>
    <m/>
    <m/>
    <e v="#N/A"/>
  </r>
  <r>
    <n v="65"/>
    <s v="3-1試算"/>
    <x v="2"/>
    <m/>
    <s v="L3901"/>
    <s v="貸款試算                 "/>
    <m/>
    <s v="賴文育"/>
    <s v="余家興"/>
    <s v="PJ201800012_URS_3帳務作業_V1.81"/>
    <x v="9"/>
    <d v="2021-08-27T00:00:00"/>
    <s v=""/>
    <s v="李珮琪"/>
    <s v="陳政皓"/>
    <s v="李珮君"/>
    <m/>
    <m/>
    <m/>
    <m/>
    <m/>
    <m/>
    <m/>
    <s v="放款服務課"/>
    <d v="2021-09-10T00:00:00"/>
    <d v="2021-10-19T00:00:00"/>
    <d v="2021-10-27T00:00:00"/>
    <d v="2021-10-27T00:00:00"/>
    <d v="2021-11-08T00:00:00"/>
    <m/>
    <m/>
    <m/>
    <s v="陳政皓"/>
    <m/>
    <m/>
    <m/>
    <m/>
    <m/>
    <m/>
    <s v="L3901"/>
  </r>
  <r>
    <n v="66"/>
    <s v="9-9其他"/>
    <x v="3"/>
    <m/>
    <s v="L9110"/>
    <s v="首次撥款審核資料表"/>
    <m/>
    <s v="賴文育"/>
    <s v="楊智誠"/>
    <m/>
    <x v="9"/>
    <d v="2021-08-27T00:00:00"/>
    <s v=""/>
    <s v="李珮琪"/>
    <s v="陳政皓"/>
    <s v="徐名弘、陳俞辛"/>
    <m/>
    <m/>
    <m/>
    <m/>
    <m/>
    <m/>
    <m/>
    <s v="放款服務課"/>
    <d v="2021-09-10T00:00:00"/>
    <m/>
    <s v=""/>
    <m/>
    <m/>
    <m/>
    <m/>
    <m/>
    <s v="陳政皓"/>
    <m/>
    <m/>
    <m/>
    <m/>
    <m/>
    <m/>
    <e v="#N/A"/>
  </r>
  <r>
    <n v="77"/>
    <s v="3-2撥款"/>
    <x v="2"/>
    <m/>
    <s v="L3003"/>
    <s v="預約撥款明細資料查詢     "/>
    <m/>
    <s v="賴文育"/>
    <s v="余家興"/>
    <m/>
    <x v="10"/>
    <d v="2021-08-31T00:00:00"/>
    <s v=""/>
    <s v="涂宇欣"/>
    <s v="尹少玄"/>
    <m/>
    <m/>
    <m/>
    <m/>
    <m/>
    <m/>
    <m/>
    <m/>
    <s v="放款服務課"/>
    <d v="2021-09-14T00:00:00"/>
    <m/>
    <d v="2021-10-27T00:00:00"/>
    <d v="2021-10-27T00:00:00"/>
    <d v="2021-11-08T00:00:00"/>
    <m/>
    <m/>
    <m/>
    <s v="尹少玄"/>
    <m/>
    <m/>
    <m/>
    <m/>
    <m/>
    <m/>
    <s v="L3003"/>
  </r>
  <r>
    <n v="78"/>
    <s v="3-2撥款"/>
    <x v="2"/>
    <m/>
    <s v="L3110"/>
    <s v="預約撥款                 "/>
    <m/>
    <s v="賴文育"/>
    <s v="余家興"/>
    <m/>
    <x v="10"/>
    <d v="2021-08-31T00:00:00"/>
    <d v="2021-10-21T00:00:00"/>
    <s v="涂宇欣"/>
    <s v="尹少玄"/>
    <m/>
    <m/>
    <m/>
    <m/>
    <m/>
    <m/>
    <m/>
    <m/>
    <s v="放款服務課"/>
    <d v="2021-09-14T00:00:00"/>
    <m/>
    <d v="2021-10-27T00:00:00"/>
    <d v="2021-10-27T00:00:00"/>
    <d v="2021-11-08T00:00:00"/>
    <m/>
    <m/>
    <m/>
    <s v="尹少玄"/>
    <m/>
    <m/>
    <m/>
    <m/>
    <m/>
    <m/>
    <s v="L3110"/>
  </r>
  <r>
    <n v="79"/>
    <s v="3-2撥款"/>
    <x v="2"/>
    <m/>
    <s v="L3120"/>
    <s v="預約撥款刪除             "/>
    <m/>
    <s v="賴文育"/>
    <s v="余家興"/>
    <m/>
    <x v="10"/>
    <d v="2021-08-31T00:00:00"/>
    <s v=""/>
    <s v="涂宇欣"/>
    <s v="尹少玄"/>
    <m/>
    <m/>
    <m/>
    <m/>
    <m/>
    <m/>
    <m/>
    <m/>
    <s v="放款服務課"/>
    <d v="2021-09-14T00:00:00"/>
    <m/>
    <d v="2021-10-27T00:00:00"/>
    <d v="2021-10-27T00:00:00"/>
    <d v="2021-11-08T00:00:00"/>
    <m/>
    <m/>
    <m/>
    <s v="尹少玄"/>
    <m/>
    <m/>
    <m/>
    <m/>
    <m/>
    <m/>
    <s v="L3120"/>
  </r>
  <r>
    <n v="80"/>
    <s v=""/>
    <x v="4"/>
    <m/>
    <s v="L6984"/>
    <s v="預約撥款到期作業"/>
    <m/>
    <s v="賴文育"/>
    <s v="余家興"/>
    <m/>
    <x v="10"/>
    <d v="2021-08-31T00:00:00"/>
    <s v=""/>
    <s v="涂宇欣"/>
    <s v="尹少玄"/>
    <m/>
    <m/>
    <m/>
    <m/>
    <m/>
    <m/>
    <m/>
    <m/>
    <s v="放款服務課"/>
    <d v="2021-09-14T00:00:00"/>
    <m/>
    <s v=""/>
    <m/>
    <m/>
    <m/>
    <m/>
    <m/>
    <s v="尹少玄"/>
    <m/>
    <m/>
    <m/>
    <m/>
    <m/>
    <m/>
    <e v="#N/A"/>
  </r>
  <r>
    <n v="67"/>
    <s v="3-2撥款"/>
    <x v="2"/>
    <m/>
    <s v="L3100"/>
    <s v="撥款                     "/>
    <m/>
    <s v="賴文育"/>
    <s v="余家興"/>
    <s v="PJ201800012_URS_3帳務作業_V1.81"/>
    <x v="11"/>
    <d v="2021-08-30T00:00:00"/>
    <d v="2021-08-20T00:00:00"/>
    <s v="涂宇欣"/>
    <s v="尹少玄"/>
    <m/>
    <m/>
    <m/>
    <m/>
    <m/>
    <m/>
    <m/>
    <m/>
    <s v="放款服務課"/>
    <d v="2021-09-13T00:00:00"/>
    <d v="2021-10-19T00:00:00"/>
    <d v="2021-10-27T00:00:00"/>
    <d v="2021-10-27T00:00:00"/>
    <d v="2021-11-08T00:00:00"/>
    <m/>
    <m/>
    <m/>
    <s v="尹少玄"/>
    <m/>
    <m/>
    <m/>
    <s v="2021/10/19, 2021/10/18, 2021/8/30"/>
    <m/>
    <m/>
    <s v="L3100"/>
  </r>
  <r>
    <n v="68"/>
    <s v="3-2撥款"/>
    <x v="2"/>
    <m/>
    <s v="L3002"/>
    <s v="撥款明細資料查詢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  <m/>
    <s v="放款服務課"/>
    <d v="2021-09-13T00:00:00"/>
    <d v="2021-10-19T00:00:00"/>
    <d v="2021-10-27T00:00:00"/>
    <d v="2021-10-27T00:00:00"/>
    <d v="2021-11-08T00:00:00"/>
    <m/>
    <m/>
    <m/>
    <s v="蔡珮瑜"/>
    <m/>
    <m/>
    <m/>
    <m/>
    <m/>
    <m/>
    <s v="L3002"/>
  </r>
  <r>
    <n v="69"/>
    <s v="3-2撥款"/>
    <x v="2"/>
    <m/>
    <s v="L3916"/>
    <s v="撥款內容查詢    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  <m/>
    <s v="放款服務課"/>
    <d v="2021-09-13T00:00:00"/>
    <d v="2021-10-19T00:00:00"/>
    <d v="2021-10-27T00:00:00"/>
    <d v="2021-10-27T00:00:00"/>
    <d v="2021-11-08T00:00:00"/>
    <m/>
    <m/>
    <m/>
    <s v="蔡珮瑜"/>
    <m/>
    <m/>
    <m/>
    <m/>
    <m/>
    <m/>
    <s v="L3916"/>
  </r>
  <r>
    <n v="70"/>
    <s v="3-2撥款"/>
    <x v="2"/>
    <m/>
    <s v="L3001"/>
    <s v="放款明細資料查詢(撥款)"/>
    <m/>
    <s v="賴文育"/>
    <s v="余家興"/>
    <m/>
    <x v="12"/>
    <d v="2021-08-30T00:00:00"/>
    <s v=""/>
    <s v="涂宇欣"/>
    <s v="蔡珮瑜"/>
    <m/>
    <m/>
    <m/>
    <m/>
    <m/>
    <m/>
    <m/>
    <m/>
    <s v="放款服務課"/>
    <d v="2021-09-13T00:00:00"/>
    <m/>
    <d v="2021-10-27T00:00:00"/>
    <d v="2021-10-27T00:00:00"/>
    <d v="2021-11-08T00:00:00"/>
    <m/>
    <m/>
    <m/>
    <s v="蔡珮瑜"/>
    <m/>
    <m/>
    <m/>
    <m/>
    <m/>
    <m/>
    <s v="L3001"/>
  </r>
  <r>
    <n v="81"/>
    <s v="2-9其他"/>
    <x v="1"/>
    <s v="案件申請2, 聯貸"/>
    <s v="L2060"/>
    <s v="聯貸案訂約明細資料查詢"/>
    <s v="由L3010更名2021/9/7"/>
    <s v="賴文育"/>
    <s v="余家興"/>
    <s v="PJ201800012_URS_2業務作業_V1.2.doc"/>
    <x v="12"/>
    <d v="2021-08-31T00:00:00"/>
    <d v="2021-09-30T00:00:00"/>
    <s v="吳承憲"/>
    <s v="許慧玉"/>
    <m/>
    <m/>
    <m/>
    <m/>
    <m/>
    <m/>
    <m/>
    <m/>
    <s v="放款服務課"/>
    <d v="2021-09-14T00:00:00"/>
    <d v="2021-10-01T00:00:00"/>
    <d v="2021-10-08T00:00:00"/>
    <d v="2021-10-08T00:00:00"/>
    <m/>
    <m/>
    <m/>
    <m/>
    <s v="許慧玉"/>
    <m/>
    <m/>
    <m/>
    <m/>
    <m/>
    <m/>
    <e v="#N/A"/>
  </r>
  <r>
    <n v="82"/>
    <s v=""/>
    <x v="1"/>
    <s v="案件申請2, 聯貸"/>
    <s v="L2600"/>
    <s v="聯貸案訂約登錄"/>
    <s v="由L3600更名2021/9/7"/>
    <s v="賴文育"/>
    <s v="余家興"/>
    <s v="PJ201800012_URS_2業務作業_V1.2.doc"/>
    <x v="12"/>
    <d v="2021-08-31T00:00:00"/>
    <d v="2021-09-30T00:00:00"/>
    <s v="吳承憲"/>
    <s v="陳俞辛"/>
    <m/>
    <m/>
    <m/>
    <m/>
    <m/>
    <m/>
    <m/>
    <m/>
    <s v="放款推展課"/>
    <d v="2021-09-14T00:00:00"/>
    <d v="2021-10-01T00:00:00"/>
    <d v="2021-10-08T00:00:00"/>
    <d v="2021-10-08T00:00:00"/>
    <m/>
    <m/>
    <m/>
    <m/>
    <s v="陳俞辛"/>
    <m/>
    <m/>
    <m/>
    <m/>
    <m/>
    <m/>
    <e v="#N/A"/>
  </r>
  <r>
    <n v="83"/>
    <s v="3-3回收、部分償還、暫收款"/>
    <x v="2"/>
    <m/>
    <s v="L3912"/>
    <s v="交易內容查詢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  <m/>
    <s v="放款服務課"/>
    <d v="2021-09-14T00:00:00"/>
    <d v="2021-10-19T00:00:00"/>
    <d v="2021-10-27T00:00:00"/>
    <d v="2021-10-27T00:00:00"/>
    <d v="2021-11-08T00:00:00"/>
    <m/>
    <m/>
    <m/>
    <s v="蔡珮瑜"/>
    <m/>
    <m/>
    <m/>
    <d v="2021-10-22T00:00:00"/>
    <m/>
    <m/>
    <s v="L3912"/>
  </r>
  <r>
    <n v="84"/>
    <s v="3-2撥款"/>
    <x v="2"/>
    <m/>
    <s v="L3005"/>
    <s v="交易明細資料查詢         "/>
    <m/>
    <s v="賴文育"/>
    <s v="余家興"/>
    <s v="PJ201800012_URS_3帳務作業_V1.81"/>
    <x v="13"/>
    <d v="2021-08-31T00:00:00"/>
    <d v="2021-10-18T00:00:00"/>
    <s v="林清河"/>
    <s v="蔡珮瑜"/>
    <s v="張舜雯"/>
    <m/>
    <m/>
    <m/>
    <m/>
    <m/>
    <m/>
    <m/>
    <s v="放款服務課"/>
    <d v="2021-09-14T00:00:00"/>
    <d v="2021-10-19T00:00:00"/>
    <d v="2021-10-27T00:00:00"/>
    <d v="2021-10-27T00:00:00"/>
    <d v="2021-11-08T00:00:00"/>
    <m/>
    <m/>
    <m/>
    <s v="蔡珮瑜"/>
    <m/>
    <m/>
    <m/>
    <m/>
    <m/>
    <m/>
    <s v="L3005"/>
  </r>
  <r>
    <n v="75"/>
    <s v="3-5變更、延長年期"/>
    <x v="2"/>
    <m/>
    <s v="L3932"/>
    <s v="借戶利率查詢             "/>
    <m/>
    <s v="賴文育"/>
    <s v="余家興"/>
    <s v="PJ201800012_URS_3帳務作業_V1.81"/>
    <x v="13"/>
    <d v="2021-08-31T00:00:00"/>
    <s v=""/>
    <s v="林清河"/>
    <s v="蔡珮瑜"/>
    <m/>
    <m/>
    <m/>
    <m/>
    <m/>
    <m/>
    <m/>
    <m/>
    <s v="放款服務課"/>
    <d v="2021-09-14T00:00:00"/>
    <d v="2021-10-19T00:00:00"/>
    <d v="2021-10-27T00:00:00"/>
    <d v="2021-10-27T00:00:00"/>
    <d v="2021-11-08T00:00:00"/>
    <m/>
    <m/>
    <m/>
    <s v="蔡珮瑜"/>
    <m/>
    <m/>
    <m/>
    <m/>
    <m/>
    <m/>
    <s v="L3932"/>
  </r>
  <r>
    <n v="76"/>
    <s v="3-5變更、延長年期"/>
    <x v="2"/>
    <m/>
    <s v="L3721"/>
    <s v="借戶利率變更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  <m/>
    <s v="放款服務課"/>
    <d v="2021-09-14T00:00:00"/>
    <d v="2021-10-19T00:00:00"/>
    <d v="2021-10-27T00:00:00"/>
    <d v="2021-10-27T00:00:00"/>
    <d v="2021-11-08T00:00:00"/>
    <m/>
    <m/>
    <m/>
    <s v="蔡珮瑜"/>
    <m/>
    <m/>
    <m/>
    <m/>
    <m/>
    <m/>
    <s v="L3721"/>
  </r>
  <r>
    <n v="74"/>
    <s v="3-5變更、延長年期"/>
    <x v="2"/>
    <m/>
    <s v="L3701"/>
    <s v="放款內容變更             "/>
    <m/>
    <s v="賴文育"/>
    <s v="余家興"/>
    <s v="PJ201800012_URS_3帳務作業_V1.81"/>
    <x v="13"/>
    <d v="2021-08-31T00:00:00"/>
    <s v=""/>
    <s v="涂宇欣"/>
    <s v="蔡珮瑜"/>
    <m/>
    <m/>
    <m/>
    <m/>
    <m/>
    <m/>
    <m/>
    <m/>
    <s v="放款服務課"/>
    <d v="2021-09-14T00:00:00"/>
    <d v="2021-10-19T00:00:00"/>
    <d v="2021-10-28T00:00:00"/>
    <d v="2021-10-28T00:00:00"/>
    <d v="2021-11-08T00:00:00"/>
    <m/>
    <m/>
    <m/>
    <s v="蔡珮瑜"/>
    <m/>
    <m/>
    <m/>
    <m/>
    <m/>
    <m/>
    <s v="L3701"/>
  </r>
  <r>
    <n v="71"/>
    <s v="4-1撥款退款作業"/>
    <x v="5"/>
    <s v="4-1撥款退款作業"/>
    <s v="L4101"/>
    <s v="撥款匯款作業                         "/>
    <m/>
    <s v="賴文育"/>
    <s v="余家興"/>
    <m/>
    <x v="9"/>
    <d v="2021-08-30T00:00:00"/>
    <s v=""/>
    <s v="涂宇欣"/>
    <s v="尹少玄"/>
    <m/>
    <m/>
    <m/>
    <m/>
    <m/>
    <m/>
    <m/>
    <m/>
    <s v="放款服務課"/>
    <d v="2021-09-13T00:00:00"/>
    <m/>
    <d v="2021-11-16T00:00:00"/>
    <s v="需二審"/>
    <m/>
    <m/>
    <m/>
    <m/>
    <s v="尹少玄"/>
    <m/>
    <m/>
    <m/>
    <m/>
    <m/>
    <m/>
    <e v="#N/A"/>
  </r>
  <r>
    <n v="72"/>
    <s v="4-1撥款退款作業"/>
    <x v="5"/>
    <s v="4-1撥款退款作業"/>
    <s v="L4001"/>
    <s v="撥款匯款彙總查詢                     "/>
    <m/>
    <s v="賴文育"/>
    <s v="余家興"/>
    <m/>
    <x v="9"/>
    <d v="2021-08-30T00:00:00"/>
    <s v=""/>
    <s v="涂宇欣"/>
    <s v="尹少玄"/>
    <m/>
    <m/>
    <m/>
    <m/>
    <m/>
    <m/>
    <m/>
    <m/>
    <s v="放款服務課"/>
    <d v="2021-09-13T00:00:00"/>
    <m/>
    <d v="2021-11-16T00:00:00"/>
    <m/>
    <m/>
    <m/>
    <m/>
    <m/>
    <s v="尹少玄"/>
    <m/>
    <m/>
    <m/>
    <m/>
    <m/>
    <m/>
    <e v="#N/A"/>
  </r>
  <r>
    <n v="73"/>
    <s v="4-1撥款退款作業"/>
    <x v="5"/>
    <s v="4-1撥款退款作業"/>
    <s v="L4901"/>
    <s v="撥款匯款記錄檔查詢                   "/>
    <m/>
    <s v="賴文育"/>
    <s v="余家興"/>
    <m/>
    <x v="9"/>
    <d v="2021-08-30T00:00:00"/>
    <s v=""/>
    <s v="涂宇欣"/>
    <s v="尹少玄"/>
    <m/>
    <m/>
    <m/>
    <m/>
    <m/>
    <m/>
    <m/>
    <m/>
    <s v="放款服務課"/>
    <d v="2021-09-13T00:00:00"/>
    <m/>
    <d v="2021-11-16T00:00:00"/>
    <m/>
    <m/>
    <m/>
    <m/>
    <m/>
    <s v="尹少玄"/>
    <m/>
    <m/>
    <m/>
    <m/>
    <m/>
    <m/>
    <e v="#N/A"/>
  </r>
  <r>
    <n v="295"/>
    <s v=""/>
    <x v="4"/>
    <m/>
    <s v="L6001"/>
    <s v="應處理清單      "/>
    <m/>
    <s v="賴文育"/>
    <s v="余家興"/>
    <m/>
    <x v="14"/>
    <d v="2021-09-08T00:00:00"/>
    <s v=""/>
    <s v="李珮琪"/>
    <s v="蔡珮瑜"/>
    <s v="張舜雯"/>
    <m/>
    <m/>
    <m/>
    <m/>
    <m/>
    <m/>
    <m/>
    <s v="放款服務課"/>
    <d v="2021-09-22T00:00:00"/>
    <m/>
    <s v=""/>
    <m/>
    <m/>
    <m/>
    <m/>
    <m/>
    <s v="蔡珮瑜"/>
    <m/>
    <m/>
    <m/>
    <s v="2021/10/19, 2021/10/18, 2021/9/8"/>
    <m/>
    <m/>
    <e v="#N/A"/>
  </r>
  <r>
    <n v="85"/>
    <s v="4-4銀行扣款作業"/>
    <x v="5"/>
    <s v="4-4銀行扣款授權"/>
    <s v="L4042"/>
    <s v="ACH授權資料查詢    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16T00:00:00"/>
    <s v="需二審"/>
    <m/>
    <m/>
    <m/>
    <m/>
    <s v="許慧玉"/>
    <m/>
    <m/>
    <m/>
    <m/>
    <m/>
    <m/>
    <e v="#N/A"/>
  </r>
  <r>
    <n v="86"/>
    <s v=""/>
    <x v="5"/>
    <s v="4-4銀行扣款授權"/>
    <s v="L4410"/>
    <s v="ACH授權資料建檔    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16T00:00:00"/>
    <s v="需二審"/>
    <m/>
    <m/>
    <m/>
    <m/>
    <s v="許慧玉"/>
    <m/>
    <m/>
    <m/>
    <m/>
    <m/>
    <m/>
    <e v="#N/A"/>
  </r>
  <r>
    <n v="87"/>
    <s v="4-4銀行扣款作業"/>
    <x v="5"/>
    <s v="4-4銀行扣款授權"/>
    <s v="L4040"/>
    <s v="產生ACH授權提出資料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16T00:00:00"/>
    <m/>
    <m/>
    <m/>
    <m/>
    <m/>
    <s v="許慧玉"/>
    <m/>
    <m/>
    <m/>
    <m/>
    <m/>
    <m/>
    <e v="#N/A"/>
  </r>
  <r>
    <n v="91"/>
    <s v="4-4銀行扣款作業"/>
    <x v="5"/>
    <s v="4-4銀行扣款授權"/>
    <s v="L4414"/>
    <s v="上傳授權提回檔     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16T00:00:00"/>
    <m/>
    <m/>
    <m/>
    <m/>
    <m/>
    <s v="許慧玉"/>
    <m/>
    <m/>
    <m/>
    <m/>
    <m/>
    <m/>
    <e v="#N/A"/>
  </r>
  <r>
    <n v="92"/>
    <s v=""/>
    <x v="5"/>
    <s v="4-4銀行扣款授權"/>
    <s v="L4940"/>
    <s v="帳號授權檔查詢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16T00:00:00"/>
    <s v="需二審"/>
    <m/>
    <m/>
    <m/>
    <m/>
    <s v="許慧玉"/>
    <m/>
    <m/>
    <m/>
    <m/>
    <m/>
    <m/>
    <e v="#N/A"/>
  </r>
  <r>
    <m/>
    <s v="4-4銀行扣款作業"/>
    <x v="5"/>
    <s v="4-4銀行扣款授權"/>
    <s v="L4941"/>
    <s v="ACH授權資料歷史紀錄查詢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16T00:00:00"/>
    <s v="需二審"/>
    <m/>
    <m/>
    <m/>
    <m/>
    <s v="許慧玉"/>
    <m/>
    <m/>
    <m/>
    <m/>
    <m/>
    <m/>
    <e v="#N/A"/>
  </r>
  <r>
    <n v="88"/>
    <s v="4-4銀行扣款作業"/>
    <x v="5"/>
    <s v="4-4銀行扣款授權"/>
    <s v="L4043"/>
    <s v="郵局授權資料查詢                     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16T00:00:00"/>
    <s v="需二審"/>
    <m/>
    <m/>
    <m/>
    <m/>
    <s v="宋郁宏"/>
    <m/>
    <m/>
    <m/>
    <m/>
    <m/>
    <m/>
    <e v="#N/A"/>
  </r>
  <r>
    <n v="89"/>
    <s v=""/>
    <x v="5"/>
    <s v="4-4銀行扣款授權"/>
    <s v="L4412"/>
    <s v="郵局授權資料建檔                     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16T00:00:00"/>
    <s v="需二審"/>
    <m/>
    <m/>
    <m/>
    <m/>
    <s v="宋郁宏"/>
    <m/>
    <m/>
    <m/>
    <m/>
    <m/>
    <m/>
    <e v="#N/A"/>
  </r>
  <r>
    <n v="90"/>
    <s v="4-4銀行扣款作業"/>
    <x v="5"/>
    <s v="4-4銀行扣款授權"/>
    <s v="L4041"/>
    <s v="產生郵局授權提出資料                 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16T00:00:00"/>
    <m/>
    <m/>
    <m/>
    <m/>
    <m/>
    <s v="宋郁宏"/>
    <m/>
    <m/>
    <m/>
    <m/>
    <m/>
    <m/>
    <e v="#N/A"/>
  </r>
  <r>
    <m/>
    <s v="4-4銀行扣款作業"/>
    <x v="5"/>
    <s v="4-4銀行扣款授權"/>
    <s v="L4942"/>
    <s v="郵局授權資料歷史紀錄查詢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16T00:00:00"/>
    <m/>
    <m/>
    <m/>
    <m/>
    <m/>
    <s v="宋郁宏"/>
    <m/>
    <m/>
    <m/>
    <m/>
    <m/>
    <m/>
    <e v="#N/A"/>
  </r>
  <r>
    <n v="205"/>
    <s v="3-3回收、部分償還、暫收款"/>
    <x v="2"/>
    <m/>
    <s v="L3210"/>
    <s v="暫收款登錄               "/>
    <m/>
    <s v="賴文育"/>
    <s v="余家興"/>
    <s v="PJ201800012_URS_3帳務作業_V1.81"/>
    <x v="16"/>
    <d v="2021-09-13T00:00:00"/>
    <s v="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d v="2021-11-08T00:00:00"/>
    <m/>
    <m/>
    <m/>
    <s v="邵淑微"/>
    <m/>
    <m/>
    <m/>
    <m/>
    <m/>
    <m/>
    <s v="L3210"/>
  </r>
  <r>
    <n v="209"/>
    <s v="3-3回收、部分償還、暫收款"/>
    <x v="2"/>
    <m/>
    <s v="L3220"/>
    <s v="暫收款退還  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8T00:00:00"/>
    <d v="2021-10-28T00:00:00"/>
    <d v="2021-11-08T00:00:00"/>
    <m/>
    <m/>
    <m/>
    <s v="邵淑微"/>
    <m/>
    <m/>
    <m/>
    <m/>
    <m/>
    <m/>
    <s v="L3220"/>
  </r>
  <r>
    <m/>
    <s v="4-1撥款退款作業"/>
    <x v="5"/>
    <s v="4-1撥款退款作業"/>
    <s v="L4102"/>
    <s v="匯款傳票明細表"/>
    <s v="審後新增2021/10/26"/>
    <s v="賴文育"/>
    <s v="陳昱衡"/>
    <m/>
    <x v="17"/>
    <d v="2021-10-15T00:00:00"/>
    <s v=""/>
    <s v="涂宇欣"/>
    <s v="尹少玄"/>
    <m/>
    <m/>
    <m/>
    <m/>
    <m/>
    <m/>
    <m/>
    <m/>
    <s v="放款服務課"/>
    <d v="2021-10-29T00:00:00"/>
    <m/>
    <d v="2021-11-16T00:00:00"/>
    <s v="需二審"/>
    <m/>
    <m/>
    <m/>
    <m/>
    <s v="尹少玄"/>
    <m/>
    <m/>
    <m/>
    <m/>
    <m/>
    <m/>
    <e v="#N/A"/>
  </r>
  <r>
    <m/>
    <s v="4-1撥款退款作業"/>
    <x v="5"/>
    <s v="4-1撥款退款作業"/>
    <s v="L4103"/>
    <s v="退匯、抽退票傳票明細表"/>
    <s v="審後新增2021/10/26"/>
    <s v="賴文育"/>
    <s v="陳昱衡"/>
    <m/>
    <x v="17"/>
    <d v="2021-10-15T00:00:00"/>
    <s v=""/>
    <s v="涂宇欣"/>
    <s v="尹少玄"/>
    <m/>
    <m/>
    <m/>
    <m/>
    <m/>
    <m/>
    <m/>
    <m/>
    <s v="放款服務課"/>
    <d v="2021-10-29T00:00:00"/>
    <m/>
    <d v="2021-11-16T00:00:00"/>
    <s v="需二審"/>
    <m/>
    <m/>
    <m/>
    <m/>
    <s v="尹少玄"/>
    <m/>
    <m/>
    <m/>
    <m/>
    <m/>
    <m/>
    <e v="#N/A"/>
  </r>
  <r>
    <m/>
    <s v="4-2整批入帳作業"/>
    <x v="5"/>
    <s v="4-2整批入帳作業"/>
    <s v="L4922"/>
    <s v="客戶還款方式及還款帳號查詢"/>
    <s v="審後新增2021/10/26"/>
    <s v="賴文育"/>
    <s v="陳昱衡"/>
    <m/>
    <x v="17"/>
    <d v="2021-10-15T00:00:00"/>
    <s v=""/>
    <s v="涂宇欣"/>
    <s v="許慧玉"/>
    <m/>
    <m/>
    <m/>
    <m/>
    <m/>
    <m/>
    <m/>
    <m/>
    <s v="放款服務課"/>
    <d v="2021-10-29T00:00:00"/>
    <m/>
    <m/>
    <s v="需二審"/>
    <m/>
    <m/>
    <m/>
    <m/>
    <s v="許慧玉"/>
    <m/>
    <m/>
    <m/>
    <m/>
    <m/>
    <m/>
    <e v="#N/A"/>
  </r>
  <r>
    <m/>
    <s v=""/>
    <x v="5"/>
    <s v="4-2整批入帳作業"/>
    <s v="L4923"/>
    <s v="還款帳號及還款方式變更紀錄查詢"/>
    <s v="審後新增2021/10/26"/>
    <s v="賴文育"/>
    <s v="陳昱衡"/>
    <m/>
    <x v="17"/>
    <d v="2021-10-15T00:00:00"/>
    <s v=""/>
    <s v="涂宇欣"/>
    <s v="許慧玉"/>
    <m/>
    <m/>
    <m/>
    <m/>
    <m/>
    <m/>
    <m/>
    <m/>
    <s v="放款服務課"/>
    <d v="2021-10-29T00:00:00"/>
    <m/>
    <m/>
    <s v="需二審"/>
    <m/>
    <m/>
    <m/>
    <m/>
    <s v="許慧玉"/>
    <m/>
    <m/>
    <m/>
    <m/>
    <m/>
    <m/>
    <e v="#N/A"/>
  </r>
  <r>
    <n v="296"/>
    <s v="6-1控制類"/>
    <x v="4"/>
    <m/>
    <s v="L6101"/>
    <s v="業務關帳作業(撥款)"/>
    <m/>
    <s v="賴文育"/>
    <s v="楊智誠"/>
    <m/>
    <x v="16"/>
    <d v="2021-09-13T00:00:00"/>
    <d v="2021-09-27T00:00:00"/>
    <s v="涂宇欣"/>
    <s v="陳政皓"/>
    <m/>
    <m/>
    <m/>
    <m/>
    <m/>
    <m/>
    <m/>
    <m/>
    <s v="放款服務課"/>
    <d v="2021-09-27T00:00:00"/>
    <m/>
    <s v=""/>
    <m/>
    <m/>
    <m/>
    <m/>
    <m/>
    <s v="陳政皓"/>
    <m/>
    <m/>
    <m/>
    <s v="2021/10/25, 2021/10/18, 2021/9/13"/>
    <m/>
    <m/>
    <e v="#N/A"/>
  </r>
  <r>
    <n v="223"/>
    <s v="4-7其他作業"/>
    <x v="5"/>
    <s v="4-7其他"/>
    <s v="L4701"/>
    <s v="票據媒體製作                         "/>
    <m/>
    <s v="賴文育"/>
    <s v="余家興"/>
    <m/>
    <x v="16"/>
    <d v="2021-09-13T00:00:00"/>
    <s v=""/>
    <s v="李珮琪"/>
    <s v="邵淑微"/>
    <m/>
    <m/>
    <m/>
    <m/>
    <m/>
    <m/>
    <m/>
    <m/>
    <s v="放款服務課"/>
    <d v="2021-09-27T00:00:00"/>
    <m/>
    <m/>
    <m/>
    <m/>
    <m/>
    <m/>
    <m/>
    <s v="邵淑微"/>
    <m/>
    <m/>
    <m/>
    <m/>
    <m/>
    <m/>
    <e v="#N/A"/>
  </r>
  <r>
    <n v="206"/>
    <s v="3-3回收、部分償還、暫收款"/>
    <x v="2"/>
    <m/>
    <s v="L3007"/>
    <s v="暫收支票明細資料查詢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d v="2021-11-08T00:00:00"/>
    <m/>
    <m/>
    <m/>
    <s v="邵淑微"/>
    <m/>
    <m/>
    <m/>
    <m/>
    <m/>
    <m/>
    <s v="L3007"/>
  </r>
  <r>
    <n v="208"/>
    <s v="3-3回收、部分償還、暫收款"/>
    <x v="2"/>
    <m/>
    <s v="L3009"/>
    <s v="支票明細資料查詢-全部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d v="2021-11-08T00:00:00"/>
    <m/>
    <m/>
    <m/>
    <s v="邵淑微"/>
    <m/>
    <m/>
    <m/>
    <m/>
    <m/>
    <m/>
    <s v="L3009"/>
  </r>
  <r>
    <n v="203"/>
    <s v="3-3回收、部分償還、暫收款"/>
    <x v="2"/>
    <m/>
    <s v="L3943"/>
    <s v="支票內容查詢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d v="2021-11-08T00:00:00"/>
    <m/>
    <m/>
    <m/>
    <s v="邵淑微"/>
    <m/>
    <m/>
    <m/>
    <m/>
    <m/>
    <m/>
    <s v="L3943"/>
  </r>
  <r>
    <n v="190"/>
    <s v="2-9其他"/>
    <x v="1"/>
    <m/>
    <s v="L2061"/>
    <s v="貸後契變手續費明細資料查詢(未入帳)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  <m/>
    <s v="放款服務課"/>
    <d v="2021-09-28T00:00:00"/>
    <d v="2021-10-01T00:00:00"/>
    <d v="2021-10-08T00:00:00"/>
    <d v="2021-10-08T00:00:00"/>
    <m/>
    <m/>
    <m/>
    <m/>
    <s v="蔡珮瑜"/>
    <m/>
    <m/>
    <m/>
    <m/>
    <m/>
    <m/>
    <e v="#N/A"/>
  </r>
  <r>
    <n v="191"/>
    <s v=""/>
    <x v="1"/>
    <m/>
    <s v="L2670"/>
    <s v="貸後契變手續費維護                      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  <m/>
    <s v="放款服務課"/>
    <d v="2021-09-28T00:00:00"/>
    <d v="2021-10-01T00:00:00"/>
    <d v="2021-10-08T00:00:00"/>
    <d v="2021-10-08T00:00:00"/>
    <m/>
    <m/>
    <m/>
    <m/>
    <s v="蔡珮瑜"/>
    <m/>
    <m/>
    <m/>
    <m/>
    <m/>
    <m/>
    <e v="#N/A"/>
  </r>
  <r>
    <n v="192"/>
    <s v="2-9其他"/>
    <x v="1"/>
    <m/>
    <s v="L2062"/>
    <s v="貸後契變手續費明細資料查詢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  <m/>
    <s v="放款服務課"/>
    <d v="2021-09-28T00:00:00"/>
    <d v="2021-10-01T00:00:00"/>
    <d v="2021-10-08T00:00:00"/>
    <d v="2021-10-08T00:00:00"/>
    <m/>
    <m/>
    <m/>
    <m/>
    <s v="蔡珮瑜"/>
    <m/>
    <m/>
    <m/>
    <m/>
    <m/>
    <m/>
    <e v="#N/A"/>
  </r>
  <r>
    <n v="111"/>
    <s v="4-6火險作業"/>
    <x v="5"/>
    <s v="4-6火險作業"/>
    <s v="L4060"/>
    <s v="額度擔保品保險單關聯查詢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m/>
    <m/>
    <m/>
    <m/>
    <m/>
    <s v="邵淑微"/>
    <m/>
    <m/>
    <m/>
    <m/>
    <m/>
    <m/>
    <e v="#N/A"/>
  </r>
  <r>
    <n v="112"/>
    <s v=""/>
    <x v="5"/>
    <s v="?4-6火險作業"/>
    <s v="L4610"/>
    <s v="保險單明細資料登錄(Eloan9)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m/>
    <m/>
    <m/>
    <m/>
    <m/>
    <s v="邵淑微"/>
    <m/>
    <m/>
    <m/>
    <d v="2021-09-16T00:00:00"/>
    <m/>
    <m/>
    <e v="#N/A"/>
  </r>
  <r>
    <n v="114"/>
    <s v="4-6火險作業"/>
    <x v="5"/>
    <s v="4-6火險作業"/>
    <s v="L4600"/>
    <s v="火險到期檔產生作業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s v="需二審"/>
    <m/>
    <m/>
    <m/>
    <m/>
    <s v="邵淑微"/>
    <m/>
    <m/>
    <m/>
    <m/>
    <m/>
    <m/>
    <e v="#N/A"/>
  </r>
  <r>
    <n v="115"/>
    <s v="4-6火險作業"/>
    <x v="5"/>
    <s v="4-6火險作業"/>
    <s v="L4601"/>
    <s v="火險詢價作業      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s v="需二審"/>
    <m/>
    <m/>
    <m/>
    <m/>
    <s v="邵淑微"/>
    <m/>
    <m/>
    <m/>
    <m/>
    <m/>
    <m/>
    <e v="#N/A"/>
  </r>
  <r>
    <n v="113"/>
    <s v=""/>
    <x v="5"/>
    <s v="?4-6火險作業"/>
    <s v="L4611"/>
    <s v="續約保單資料維護  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s v="需二審"/>
    <m/>
    <m/>
    <m/>
    <m/>
    <s v="邵淑微"/>
    <m/>
    <m/>
    <m/>
    <d v="2021-09-16T00:00:00"/>
    <m/>
    <m/>
    <e v="#N/A"/>
  </r>
  <r>
    <n v="116"/>
    <s v="4-6火險作業"/>
    <x v="5"/>
    <s v="4-6火險作業"/>
    <s v="L4602"/>
    <s v="火險出單明細表與媒體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m/>
    <m/>
    <m/>
    <m/>
    <m/>
    <s v="邵淑微"/>
    <m/>
    <m/>
    <m/>
    <m/>
    <m/>
    <m/>
    <e v="#N/A"/>
  </r>
  <r>
    <n v="117"/>
    <s v="4-6火險作業"/>
    <x v="5"/>
    <s v="4-6火險作業"/>
    <s v="L4603"/>
    <s v="火險通知作業      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s v="需二審"/>
    <m/>
    <m/>
    <m/>
    <m/>
    <s v="邵淑微"/>
    <m/>
    <m/>
    <m/>
    <m/>
    <m/>
    <m/>
    <e v="#N/A"/>
  </r>
  <r>
    <n v="106"/>
    <s v="4-6火險作業"/>
    <x v="5"/>
    <s v="4-6火險作業"/>
    <s v="L4962"/>
    <s v="保險單資料檢核作業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s v="需二審"/>
    <m/>
    <m/>
    <m/>
    <m/>
    <s v="邵淑微"/>
    <m/>
    <m/>
    <m/>
    <s v="2021/10/19, 2021/9/16"/>
    <m/>
    <m/>
    <e v="#N/A"/>
  </r>
  <r>
    <n v="107"/>
    <s v="4-6火險作業"/>
    <x v="5"/>
    <s v="4-6火險作業"/>
    <s v="L4960"/>
    <s v="火險保費資料查詢(By客戶)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m/>
    <m/>
    <m/>
    <m/>
    <m/>
    <s v="邵淑微"/>
    <m/>
    <m/>
    <m/>
    <m/>
    <m/>
    <m/>
    <e v="#N/A"/>
  </r>
  <r>
    <n v="108"/>
    <s v="4-6火險作業"/>
    <x v="5"/>
    <s v="4-6火險作業"/>
    <s v="L4961"/>
    <s v="火險保費明細查詢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m/>
    <m/>
    <m/>
    <m/>
    <m/>
    <s v="邵淑微"/>
    <m/>
    <m/>
    <m/>
    <s v="2021/10/19, 2021/9/16"/>
    <m/>
    <m/>
    <e v="#N/A"/>
  </r>
  <r>
    <n v="109"/>
    <s v=""/>
    <x v="5"/>
    <s v="?4-6火險作業"/>
    <s v="L4964"/>
    <s v="不動產保險單資料查詢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m/>
    <m/>
    <m/>
    <m/>
    <m/>
    <s v="邵淑微"/>
    <m/>
    <m/>
    <m/>
    <m/>
    <m/>
    <m/>
    <e v="#N/A"/>
  </r>
  <r>
    <n v="110"/>
    <s v="4-6火險作業"/>
    <x v="5"/>
    <s v="4-6火險作業"/>
    <s v="L4965"/>
    <s v="保險單明細資料查詢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m/>
    <s v="需二審"/>
    <m/>
    <m/>
    <m/>
    <m/>
    <s v="邵淑微"/>
    <m/>
    <m/>
    <m/>
    <s v="2021/10/19, 2021/9/16"/>
    <m/>
    <m/>
    <e v="#N/A"/>
  </r>
  <r>
    <n v="93"/>
    <s v="4-4銀行扣款作業"/>
    <x v="5"/>
    <s v="4-4銀行扣款作業"/>
    <s v="L4450"/>
    <s v="產出銀行扣帳檔    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m/>
    <s v="需二審"/>
    <m/>
    <m/>
    <m/>
    <m/>
    <s v="許慧玉"/>
    <m/>
    <m/>
    <m/>
    <m/>
    <m/>
    <m/>
    <e v="#N/A"/>
  </r>
  <r>
    <n v="94"/>
    <s v="4-4銀行扣款作業"/>
    <x v="5"/>
    <s v="4-4銀行扣款作業"/>
    <s v="L4943"/>
    <s v="銀行扣款檔資料查詢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m/>
    <s v="需二審"/>
    <m/>
    <m/>
    <m/>
    <m/>
    <s v="許慧玉"/>
    <m/>
    <m/>
    <m/>
    <s v="2021/10/15, 2021/9/17"/>
    <m/>
    <m/>
    <e v="#N/A"/>
  </r>
  <r>
    <n v="95"/>
    <s v=""/>
    <x v="5"/>
    <s v="?4-4銀行扣款作業"/>
    <s v="L4451"/>
    <s v="銀行扣款檔資料維護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m/>
    <s v="需二審"/>
    <m/>
    <m/>
    <m/>
    <m/>
    <s v="許慧玉"/>
    <m/>
    <m/>
    <m/>
    <m/>
    <m/>
    <m/>
    <e v="#N/A"/>
  </r>
  <r>
    <n v="96"/>
    <s v="4-4銀行扣款作業"/>
    <x v="5"/>
    <s v="4-4銀行扣款作業"/>
    <s v="L4452"/>
    <s v="銀行扣款(媒體製作)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m/>
    <s v="需二審"/>
    <m/>
    <m/>
    <m/>
    <m/>
    <s v="許慧玉"/>
    <m/>
    <m/>
    <m/>
    <m/>
    <m/>
    <m/>
    <e v="#N/A"/>
  </r>
  <r>
    <n v="97"/>
    <s v="4-4銀行扣款作業"/>
    <x v="5"/>
    <s v="4-4銀行扣款作業"/>
    <s v="L4453"/>
    <s v="銀扣扣款前通知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m/>
    <s v="需二審"/>
    <m/>
    <m/>
    <m/>
    <m/>
    <s v="許慧玉"/>
    <m/>
    <m/>
    <m/>
    <m/>
    <m/>
    <m/>
    <e v="#N/A"/>
  </r>
  <r>
    <n v="273"/>
    <s v="5-5債務協商作業"/>
    <x v="6"/>
    <s v="債務協商帳務"/>
    <s v="L5705"/>
    <s v="債權比例分攤資料維護(產出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74"/>
    <s v="5-5債務協商作業"/>
    <x v="6"/>
    <s v="債務協商帳務"/>
    <s v="L5706"/>
    <s v="債權比例分攤資料維護(匯入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75"/>
    <s v="5-5債務協商作業"/>
    <x v="6"/>
    <s v="債務協商帳務"/>
    <s v="L5071"/>
    <s v="債權案件明細查詢"/>
    <m/>
    <s v="蘇曉玲"/>
    <s v="蘇曉玲"/>
    <s v="PJ201800012_URS_5管理性作業_V1.2.DOCX"/>
    <x v="21"/>
    <d v="2021-09-23T00:00:00"/>
    <d v="2021-10-01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4"/>
    <s v=""/>
    <x v="6"/>
    <s v="債務協商帳務"/>
    <s v="L5701"/>
    <s v="債權維護"/>
    <m/>
    <s v="蘇曉玲"/>
    <s v="蘇曉玲"/>
    <s v="PJ201800012_URS_5管理性作業_V1.2.DOCX"/>
    <x v="21"/>
    <d v="2021-09-23T00:00:00"/>
    <d v="2021-10-04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5"/>
    <s v="5-5債務協商作業"/>
    <x v="6"/>
    <s v="債務協商帳務"/>
    <s v="L5981"/>
    <s v="債權異動歷程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3"/>
    <s v="5-5債務協商作業"/>
    <x v="6"/>
    <s v="債務協商帳務"/>
    <s v="L5075"/>
    <s v="債務協商滯繳/應繳明細查詢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6"/>
    <s v="5-5債務協商作業"/>
    <x v="6"/>
    <s v="債務協商帳務"/>
    <s v="L5974"/>
    <s v="債權銀行帳號明細資料查詢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9"/>
    <s v="5-5債務協商作業"/>
    <x v="6"/>
    <s v="債務協商帳務"/>
    <s v="L5073"/>
    <s v="撥付日期查詢        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8"/>
    <s v="5-5債務協商作業"/>
    <x v="6"/>
    <s v="債務協商帳務"/>
    <s v="L5970"/>
    <s v="期款試算                 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91"/>
    <s v="5-5債務協商作業"/>
    <x v="6"/>
    <s v="債務協商帳務"/>
    <s v="L5074"/>
    <s v="應處理清單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94"/>
    <s v=""/>
    <x v="6"/>
    <s v="債務協商帳務"/>
    <s v="L597A"/>
    <s v="整批處理"/>
    <m/>
    <s v="蘇曉玲"/>
    <s v="蘇曉玲"/>
    <s v="PJ201800012_URS_5管理性作業_V1.2.DOCX"/>
    <x v="23"/>
    <d v="2021-09-24T00:00:00"/>
    <d v="2021-10-05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92"/>
    <s v=""/>
    <x v="6"/>
    <s v="債務協商帳務"/>
    <s v="L5702"/>
    <s v="暫收入帳      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m/>
    <s v=""/>
    <x v="6"/>
    <s v="債務協商帳務"/>
    <s v="L5712"/>
    <s v="暫收解入"/>
    <s v="審後新增2021/9/24"/>
    <s v="蘇曉玲"/>
    <s v="蘇曉玲"/>
    <s v="PJ201800012_URS_5管理性作業_V1.2.DOCX"/>
    <x v="23"/>
    <d v="2021-09-24T00:00:00"/>
    <d v="2021-10-04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76"/>
    <s v="5-5債務協商作業"/>
    <x v="6"/>
    <s v="債務協商帳務"/>
    <s v="L5971"/>
    <s v="債務協商交易資料查詢                  "/>
    <m/>
    <s v="蘇曉玲"/>
    <s v="蘇曉玲"/>
    <s v="PJ201800012_URS_5管理性作業_V1.2.DOCX"/>
    <x v="23"/>
    <d v="2021-09-24T00:00:00"/>
    <d v="2021-09-29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77"/>
    <s v="5-5債務協商作業"/>
    <x v="6"/>
    <s v="債務協商帳務"/>
    <s v="L5972"/>
    <s v="債務協商入帳明細查詢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7"/>
    <s v=""/>
    <x v="6"/>
    <s v="債務協商帳務"/>
    <s v="L5703"/>
    <s v="債權銀行帳號登錄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90"/>
    <s v=""/>
    <x v="6"/>
    <s v="債務協商帳務"/>
    <s v="L5704"/>
    <s v="撥付日期設定    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79"/>
    <s v="5-5債務協商作業"/>
    <x v="6"/>
    <s v="債務協商帳務"/>
    <s v="L5707"/>
    <s v="最大債權撥付產檔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78"/>
    <s v="5-5債務協商作業"/>
    <x v="6"/>
    <s v="債務協商帳務"/>
    <s v="L5973"/>
    <s v="最大債權撥付明細查詢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2"/>
    <s v="5-5債務協商作業"/>
    <x v="6"/>
    <s v="債務協商帳務"/>
    <s v="L5975"/>
    <s v="最大債權撥付統計查詢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m/>
    <s v=""/>
    <x v="6"/>
    <s v="債務協商帳務"/>
    <s v="L5976"/>
    <s v="債權案件主檔內容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m/>
    <s v="5-5債務協商作業"/>
    <x v="6"/>
    <s v="債務協商帳務"/>
    <s v="L5977"/>
    <s v="客戶最大債權撥付統計查詢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m/>
    <s v=""/>
    <x v="6"/>
    <s v="債務協商帳務"/>
    <s v="L5711"/>
    <s v="撥付金額調整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0"/>
    <s v="5-5債務協商作業"/>
    <x v="6"/>
    <s v="債務協商帳務"/>
    <s v="L5708"/>
    <s v="最大債權撥付出帳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81"/>
    <s v="5-5債務協商作業"/>
    <x v="6"/>
    <s v="債務協商帳務"/>
    <s v="L5709"/>
    <s v="最大債權撥付回覆檔檢核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293"/>
    <s v="5-5債務協商作業"/>
    <x v="6"/>
    <s v="債務協商帳務"/>
    <s v="L5710"/>
    <s v="一般債權撥付資料檢核  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m/>
    <m/>
    <e v="#N/A"/>
  </r>
  <r>
    <n v="356"/>
    <s v="6-7其他基本資料維護"/>
    <x v="4"/>
    <m/>
    <s v="L6085"/>
    <s v="單位及主管代碼檔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  <m/>
    <s v="放款推展課"/>
    <d v="2021-10-11T00:00:00"/>
    <m/>
    <s v=""/>
    <m/>
    <m/>
    <m/>
    <m/>
    <m/>
    <s v="李珮君"/>
    <m/>
    <m/>
    <m/>
    <m/>
    <m/>
    <m/>
    <e v="#N/A"/>
  </r>
  <r>
    <n v="357"/>
    <s v=""/>
    <x v="4"/>
    <m/>
    <s v="L6755"/>
    <s v="單位及主管代碼檔維護"/>
    <m/>
    <s v="賴文育"/>
    <s v="楊智誠"/>
    <m/>
    <x v="25"/>
    <d v="2021-09-27T00:00:00"/>
    <d v="2021-10-06T00:00:00"/>
    <s v="涂宇欣"/>
    <s v="李珮君"/>
    <s v="張淑遠"/>
    <m/>
    <m/>
    <m/>
    <m/>
    <m/>
    <m/>
    <m/>
    <s v="放款推展課"/>
    <d v="2021-10-11T00:00:00"/>
    <m/>
    <s v=""/>
    <m/>
    <m/>
    <m/>
    <m/>
    <m/>
    <s v="李珮君"/>
    <m/>
    <m/>
    <m/>
    <m/>
    <m/>
    <m/>
    <e v="#N/A"/>
  </r>
  <r>
    <n v="358"/>
    <s v="6-7其他基本資料維護"/>
    <x v="4"/>
    <m/>
    <s v="L6086"/>
    <s v="單位代號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  <m/>
    <s v="放款推展課"/>
    <d v="2021-10-11T00:00:00"/>
    <m/>
    <s v=""/>
    <m/>
    <m/>
    <m/>
    <m/>
    <m/>
    <s v="李珮君"/>
    <m/>
    <m/>
    <m/>
    <m/>
    <m/>
    <m/>
    <e v="#N/A"/>
  </r>
  <r>
    <n v="313"/>
    <s v="6-3共同資料維護(利率、營業日)"/>
    <x v="4"/>
    <m/>
    <s v="L6030"/>
    <s v="特殊/例假日查詢"/>
    <m/>
    <s v="賴文育"/>
    <s v="楊智誠"/>
    <m/>
    <x v="25"/>
    <d v="2021-09-27T00:00:00"/>
    <d v="2021-10-06T00:00:00"/>
    <s v="涂宇欣"/>
    <s v="邵淑微"/>
    <m/>
    <m/>
    <m/>
    <m/>
    <m/>
    <m/>
    <m/>
    <m/>
    <s v="放款服務課"/>
    <d v="2021-10-11T00:00:00"/>
    <m/>
    <s v=""/>
    <m/>
    <m/>
    <m/>
    <m/>
    <m/>
    <s v="邵淑微"/>
    <m/>
    <m/>
    <m/>
    <m/>
    <m/>
    <m/>
    <e v="#N/A"/>
  </r>
  <r>
    <n v="314"/>
    <s v=""/>
    <x v="4"/>
    <m/>
    <s v="L6310"/>
    <s v="特殊/例假日登錄"/>
    <m/>
    <s v="賴文育"/>
    <s v="楊智誠"/>
    <m/>
    <x v="25"/>
    <d v="2021-09-27T00:00:00"/>
    <s v=""/>
    <s v="涂宇欣"/>
    <s v="邵淑微"/>
    <m/>
    <m/>
    <m/>
    <m/>
    <m/>
    <m/>
    <m/>
    <m/>
    <s v="放款服務課"/>
    <d v="2021-10-11T00:00:00"/>
    <m/>
    <s v=""/>
    <m/>
    <m/>
    <m/>
    <m/>
    <m/>
    <s v="邵淑微"/>
    <m/>
    <m/>
    <m/>
    <m/>
    <m/>
    <m/>
    <e v="#N/A"/>
  </r>
  <r>
    <n v="332"/>
    <s v="6-6各類代碼檔維護"/>
    <x v="4"/>
    <m/>
    <s v="L6064"/>
    <s v="各類代碼檔查詢"/>
    <m/>
    <s v="賴文育"/>
    <s v="楊智誠"/>
    <m/>
    <x v="25"/>
    <d v="2021-09-27T00:00:00"/>
    <d v="2021-10-06T00:00:00"/>
    <s v="李珮琪"/>
    <s v="陳政皓"/>
    <m/>
    <m/>
    <m/>
    <m/>
    <m/>
    <m/>
    <m/>
    <m/>
    <s v="放款服務課"/>
    <d v="2021-10-11T00:00:00"/>
    <m/>
    <s v=""/>
    <m/>
    <m/>
    <m/>
    <m/>
    <m/>
    <s v="陳政皓"/>
    <m/>
    <m/>
    <m/>
    <m/>
    <m/>
    <m/>
    <e v="#N/A"/>
  </r>
  <r>
    <n v="333"/>
    <s v=""/>
    <x v="4"/>
    <m/>
    <s v="L6604"/>
    <s v="各類代碼檔維護"/>
    <m/>
    <s v="賴文育"/>
    <s v="楊智誠"/>
    <m/>
    <x v="25"/>
    <d v="2021-09-27T00:00:00"/>
    <d v="2021-10-06T00:00:00"/>
    <s v="李珮琪"/>
    <s v="陳政皓"/>
    <m/>
    <m/>
    <m/>
    <m/>
    <m/>
    <m/>
    <m/>
    <m/>
    <s v="放款服務課"/>
    <d v="2021-10-11T00:00:00"/>
    <m/>
    <s v=""/>
    <m/>
    <m/>
    <m/>
    <m/>
    <m/>
    <s v="陳政皓"/>
    <m/>
    <m/>
    <m/>
    <m/>
    <m/>
    <m/>
    <e v="#N/A"/>
  </r>
  <r>
    <n v="328"/>
    <s v="6-6各類代碼檔維護"/>
    <x v="4"/>
    <m/>
    <s v="L6061"/>
    <s v="會計科子細目查詢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m/>
    <m/>
    <e v="#N/A"/>
  </r>
  <r>
    <n v="329"/>
    <s v=""/>
    <x v="4"/>
    <m/>
    <s v="L6601"/>
    <s v="會計科子細目維護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m/>
    <m/>
    <e v="#N/A"/>
  </r>
  <r>
    <n v="350"/>
    <s v="6-7其他基本資料維護"/>
    <x v="4"/>
    <m/>
    <s v="L6077"/>
    <s v="現金流量預估資料查詢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m/>
    <m/>
    <e v="#N/A"/>
  </r>
  <r>
    <n v="351"/>
    <s v=""/>
    <x v="4"/>
    <m/>
    <s v="L6707"/>
    <s v="現金流量預估資料維護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m/>
    <m/>
    <e v="#N/A"/>
  </r>
  <r>
    <n v="352"/>
    <s v="6-7其他基本資料維護"/>
    <x v="4"/>
    <m/>
    <s v="L6078"/>
    <s v="利息收入預算數查詢"/>
    <m/>
    <s v="賴文育"/>
    <s v="楊智誠"/>
    <m/>
    <x v="25"/>
    <d v="2021-09-27T00:00:00"/>
    <s v=""/>
    <s v="林清河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m/>
    <m/>
    <e v="#N/A"/>
  </r>
  <r>
    <n v="353"/>
    <s v=""/>
    <x v="4"/>
    <m/>
    <s v="L6708"/>
    <s v="利息收入預算數維護"/>
    <m/>
    <s v="賴文育"/>
    <s v="楊智誠"/>
    <m/>
    <x v="25"/>
    <d v="2021-09-27T00:00:00"/>
    <s v=""/>
    <s v="林清河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m/>
    <m/>
    <e v="#N/A"/>
  </r>
  <r>
    <n v="324"/>
    <s v="6-6各類代碼檔維護"/>
    <x v="4"/>
    <s v="擔保品1"/>
    <s v="L6063"/>
    <s v="擔保品代號資料查詢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25"/>
    <s v=""/>
    <x v="4"/>
    <s v="擔保品1"/>
    <s v="L6603"/>
    <s v="擔保品代號資料維護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38"/>
    <s v="6-6各類代碼檔維護"/>
    <x v="4"/>
    <s v="保證人"/>
    <s v="L6067"/>
    <s v="保證人關係代碼查詢"/>
    <m/>
    <s v="賴文育"/>
    <s v="楊智誠"/>
    <m/>
    <x v="26"/>
    <d v="2021-09-28T00:00:00"/>
    <s v=""/>
    <s v="李珮琪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39"/>
    <s v=""/>
    <x v="4"/>
    <s v="保證人"/>
    <s v="L6607"/>
    <s v="保證人關係代碼維護"/>
    <m/>
    <s v="賴文育"/>
    <s v="楊智誠"/>
    <m/>
    <x v="26"/>
    <d v="2021-09-28T00:00:00"/>
    <s v=""/>
    <s v="李珮琪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48"/>
    <s v="6-7其他基本資料維護"/>
    <x v="4"/>
    <m/>
    <s v="L6075"/>
    <s v="聯徵報送-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49"/>
    <s v=""/>
    <x v="4"/>
    <m/>
    <s v="L6705"/>
    <s v="聯徵報送-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30"/>
    <s v="6-6各類代碼檔維護"/>
    <x v="4"/>
    <m/>
    <s v="L6062"/>
    <s v="行業別代號查詢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31"/>
    <s v=""/>
    <x v="4"/>
    <m/>
    <s v="L6602"/>
    <s v="行業別代號維護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46"/>
    <s v="6-7其他基本資料維護"/>
    <x v="4"/>
    <m/>
    <s v="L6074"/>
    <s v="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47"/>
    <s v=""/>
    <x v="4"/>
    <m/>
    <s v="L6704"/>
    <s v="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m/>
    <m/>
    <e v="#N/A"/>
  </r>
  <r>
    <n v="334"/>
    <s v="6-6各類代碼檔維護"/>
    <x v="4"/>
    <m/>
    <s v="L6065"/>
    <s v="逾期新增減少原因查詢"/>
    <m/>
    <s v="賴文育"/>
    <s v="楊智誠"/>
    <m/>
    <x v="26"/>
    <d v="2021-09-28T00:00:00"/>
    <s v=""/>
    <s v="李珮琪"/>
    <s v="張舜雯"/>
    <m/>
    <m/>
    <m/>
    <m/>
    <m/>
    <m/>
    <m/>
    <m/>
    <s v="放款管理課"/>
    <d v="2021-10-12T00:00:00"/>
    <m/>
    <s v=""/>
    <m/>
    <m/>
    <m/>
    <m/>
    <m/>
    <s v="張舜雯"/>
    <m/>
    <m/>
    <m/>
    <m/>
    <m/>
    <m/>
    <e v="#N/A"/>
  </r>
  <r>
    <n v="335"/>
    <s v=""/>
    <x v="4"/>
    <m/>
    <s v="L6605"/>
    <s v="逾期新增減少原因維護"/>
    <m/>
    <s v="賴文育"/>
    <s v="楊智誠"/>
    <m/>
    <x v="26"/>
    <d v="2021-09-28T00:00:00"/>
    <s v=""/>
    <s v="李珮琪"/>
    <s v="張舜雯"/>
    <m/>
    <m/>
    <m/>
    <m/>
    <m/>
    <m/>
    <m/>
    <m/>
    <s v="放款管理課"/>
    <d v="2021-10-12T00:00:00"/>
    <m/>
    <s v=""/>
    <m/>
    <m/>
    <m/>
    <m/>
    <m/>
    <s v="張舜雯"/>
    <m/>
    <m/>
    <m/>
    <m/>
    <m/>
    <m/>
    <e v="#N/A"/>
  </r>
  <r>
    <n v="336"/>
    <s v="6-6各類代碼檔維護"/>
    <x v="4"/>
    <m/>
    <s v="L6066"/>
    <s v="主管理由檔查詢"/>
    <m/>
    <s v="賴文育"/>
    <s v="楊智誠"/>
    <m/>
    <x v="26"/>
    <d v="2021-09-28T00:00:00"/>
    <s v=""/>
    <s v="李珮琪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37"/>
    <s v=""/>
    <x v="4"/>
    <m/>
    <s v="L6606"/>
    <s v="主管理由檔維護"/>
    <m/>
    <s v="賴文育"/>
    <s v="楊智誠"/>
    <m/>
    <x v="26"/>
    <d v="2021-09-28T00:00:00"/>
    <s v=""/>
    <s v="李珮琪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40"/>
    <s v="6-7其他基本資料維護"/>
    <x v="4"/>
    <m/>
    <s v="L6071"/>
    <s v="行庫資料查詢"/>
    <m/>
    <s v="賴文育"/>
    <s v="楊智誠"/>
    <m/>
    <x v="26"/>
    <d v="2021-09-28T00:00:00"/>
    <s v=""/>
    <s v="李珮琪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41"/>
    <s v=""/>
    <x v="4"/>
    <m/>
    <s v="L6701"/>
    <s v="行庫資料維護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44"/>
    <s v="6-7其他基本資料維護"/>
    <x v="4"/>
    <m/>
    <s v="L6073"/>
    <s v="保險/鑑定公司資料查詢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45"/>
    <s v=""/>
    <x v="4"/>
    <m/>
    <s v="L6703"/>
    <s v="保險/鑑定公司資料維護"/>
    <m/>
    <s v="賴文育"/>
    <s v="楊智誠"/>
    <m/>
    <x v="26"/>
    <d v="2021-09-28T00:00:00"/>
    <d v="2021-10-06T00:00:00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54"/>
    <s v="6-7其他基本資料維護"/>
    <x v="4"/>
    <m/>
    <s v="L6079"/>
    <s v="帳冊別目標金額查詢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55"/>
    <s v=""/>
    <x v="4"/>
    <m/>
    <s v="L6709"/>
    <s v="帳冊別目標金額維護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22"/>
    <s v="6-5系統變數維護"/>
    <x v="4"/>
    <m/>
    <s v="L6052"/>
    <s v="變動數值設定"/>
    <m/>
    <s v="賴文育"/>
    <s v="楊智誠"/>
    <m/>
    <x v="26"/>
    <d v="2021-09-28T00:00:00"/>
    <d v="2021-10-06T00:00:00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323"/>
    <s v=""/>
    <x v="4"/>
    <m/>
    <s v="L6502"/>
    <s v="變動數值設定維護"/>
    <m/>
    <s v="賴文育"/>
    <s v="楊智誠"/>
    <m/>
    <x v="26"/>
    <d v="2021-09-28T00:00:00"/>
    <d v="2021-10-06T00:00:00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m/>
    <m/>
    <e v="#N/A"/>
  </r>
  <r>
    <n v="99"/>
    <s v="4-5員工作業"/>
    <x v="5"/>
    <s v="4-5員工扣薪作業"/>
    <s v="L4500"/>
    <s v="設定員工扣薪日程表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m/>
    <m/>
    <m/>
    <m/>
    <m/>
    <m/>
    <s v="邵淑微"/>
    <m/>
    <m/>
    <m/>
    <m/>
    <m/>
    <m/>
    <e v="#N/A"/>
  </r>
  <r>
    <n v="100"/>
    <s v="4-5員工作業"/>
    <x v="5"/>
    <s v="4-5員工扣薪作業"/>
    <s v="L4950"/>
    <s v="員工扣薪設定檢核表    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m/>
    <m/>
    <m/>
    <m/>
    <m/>
    <m/>
    <s v="邵淑微"/>
    <m/>
    <m/>
    <m/>
    <m/>
    <m/>
    <m/>
    <e v="#N/A"/>
  </r>
  <r>
    <n v="101"/>
    <s v="4-5員工作業"/>
    <x v="5"/>
    <s v="4-5員工扣薪作業"/>
    <s v="L4510"/>
    <s v="產出員工扣薪明細檔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m/>
    <s v="需二審"/>
    <m/>
    <m/>
    <m/>
    <m/>
    <s v="邵淑微"/>
    <m/>
    <m/>
    <m/>
    <m/>
    <m/>
    <m/>
    <e v="#N/A"/>
  </r>
  <r>
    <n v="102"/>
    <s v="4-5員工作業"/>
    <x v="5"/>
    <s v="4-5員工扣薪作業"/>
    <s v="L4951"/>
    <s v="員工扣薪媒體檔查詢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m/>
    <m/>
    <m/>
    <m/>
    <m/>
    <m/>
    <s v="邵淑微"/>
    <m/>
    <m/>
    <m/>
    <m/>
    <m/>
    <m/>
    <e v="#N/A"/>
  </r>
  <r>
    <n v="103"/>
    <s v=""/>
    <x v="5"/>
    <s v="?4-5員工扣薪作業"/>
    <s v="L4512"/>
    <s v="員工扣薪媒體檔維護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m/>
    <m/>
    <m/>
    <m/>
    <m/>
    <m/>
    <s v="邵淑微"/>
    <m/>
    <m/>
    <m/>
    <m/>
    <m/>
    <m/>
    <e v="#N/A"/>
  </r>
  <r>
    <n v="104"/>
    <s v="4-5員工作業"/>
    <x v="5"/>
    <s v="4-5員工扣薪作業"/>
    <s v="L4511"/>
    <s v="產出員工扣薪媒體檔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m/>
    <s v="需二審"/>
    <m/>
    <m/>
    <m/>
    <m/>
    <s v="邵淑微"/>
    <m/>
    <m/>
    <m/>
    <m/>
    <m/>
    <m/>
    <e v="#N/A"/>
  </r>
  <r>
    <n v="217"/>
    <s v="4-2整批入帳作業"/>
    <x v="5"/>
    <s v="4-2整批入帳作業"/>
    <s v="L4200"/>
    <s v="入帳檔上傳作業                       "/>
    <m/>
    <s v="賴文育"/>
    <s v="陳綺萍"/>
    <m/>
    <x v="28"/>
    <d v="2021-09-29T00:00:00"/>
    <s v=""/>
    <s v="李珮琪"/>
    <s v="蔡珮瑜"/>
    <m/>
    <m/>
    <m/>
    <m/>
    <m/>
    <m/>
    <m/>
    <m/>
    <s v="放款服務課"/>
    <d v="2021-10-13T00:00:00"/>
    <m/>
    <m/>
    <s v="需二審"/>
    <m/>
    <m/>
    <m/>
    <m/>
    <s v="蔡珮瑜"/>
    <m/>
    <m/>
    <m/>
    <s v="2021/10/15,2021/9/29"/>
    <m/>
    <m/>
    <e v="#N/A"/>
  </r>
  <r>
    <n v="105"/>
    <s v="4-5員工作業"/>
    <x v="5"/>
    <s v="4-5員工扣薪作業"/>
    <s v="L4520"/>
    <s v="產生員工扣薪回傳報表      "/>
    <m/>
    <s v="賴文育"/>
    <s v="陳綺萍"/>
    <m/>
    <x v="29"/>
    <d v="2021-09-29T00:00:00"/>
    <s v=""/>
    <s v="涂宇欣"/>
    <s v="邵淑微"/>
    <m/>
    <m/>
    <m/>
    <m/>
    <m/>
    <m/>
    <m/>
    <m/>
    <s v="放款服務課"/>
    <d v="2021-10-13T00:00:00"/>
    <m/>
    <m/>
    <s v="需二審"/>
    <m/>
    <m/>
    <m/>
    <m/>
    <s v="邵淑微"/>
    <m/>
    <m/>
    <m/>
    <m/>
    <m/>
    <m/>
    <e v="#N/A"/>
  </r>
  <r>
    <n v="230"/>
    <s v=""/>
    <x v="5"/>
    <s v="?4-5員工扣薪作業"/>
    <s v="L4204"/>
    <s v="員工扣薪明細維護[L4920還款來源數字鍵]"/>
    <m/>
    <s v="賴文育"/>
    <s v="陳綺萍"/>
    <m/>
    <x v="29"/>
    <d v="2021-09-29T00:00:00"/>
    <s v=""/>
    <s v="李珮琪"/>
    <s v="邵淑微"/>
    <m/>
    <m/>
    <m/>
    <m/>
    <m/>
    <m/>
    <m/>
    <m/>
    <s v="放款服務課"/>
    <d v="2021-10-13T00:00:00"/>
    <m/>
    <m/>
    <m/>
    <m/>
    <m/>
    <m/>
    <m/>
    <s v="邵淑微"/>
    <m/>
    <m/>
    <m/>
    <m/>
    <m/>
    <m/>
    <e v="#N/A"/>
  </r>
  <r>
    <n v="231"/>
    <s v=""/>
    <x v="5"/>
    <m/>
    <s v="L4205"/>
    <s v="支票兌現明細維護[L4920還款來源數字鍵]"/>
    <m/>
    <s v="賴文育"/>
    <s v="陳綺萍"/>
    <m/>
    <x v="30"/>
    <d v="2021-10-01T00:00:00"/>
    <s v=""/>
    <s v="李珮琪"/>
    <s v="邵淑微"/>
    <m/>
    <m/>
    <m/>
    <m/>
    <m/>
    <m/>
    <m/>
    <m/>
    <s v="放款服務課"/>
    <d v="2021-10-15T00:00:00"/>
    <m/>
    <m/>
    <m/>
    <m/>
    <m/>
    <m/>
    <m/>
    <s v="邵淑微"/>
    <m/>
    <m/>
    <m/>
    <m/>
    <m/>
    <m/>
    <e v="#N/A"/>
  </r>
  <r>
    <n v="218"/>
    <s v="4-2整批入帳作業"/>
    <x v="5"/>
    <s v="4-2整批入帳作業"/>
    <s v="L4002"/>
    <s v="整批入帳作業                         "/>
    <m/>
    <s v="賴文育"/>
    <s v="陳綺萍"/>
    <m/>
    <x v="28"/>
    <d v="2021-10-15T00:00:00"/>
    <s v=""/>
    <s v="李珮琪"/>
    <s v="蔡珮瑜"/>
    <s v="宋郁宏"/>
    <m/>
    <m/>
    <m/>
    <m/>
    <m/>
    <m/>
    <m/>
    <s v="放款服務課"/>
    <d v="2021-10-29T00:00:00"/>
    <m/>
    <m/>
    <s v="需二審"/>
    <m/>
    <m/>
    <m/>
    <m/>
    <s v="蔡珮瑜"/>
    <m/>
    <m/>
    <m/>
    <s v="2021/10/15, 2021/10/12"/>
    <m/>
    <m/>
    <e v="#N/A"/>
  </r>
  <r>
    <n v="219"/>
    <s v=""/>
    <x v="5"/>
    <s v="?4-2整批入帳作業"/>
    <s v="L420A"/>
    <s v="整批入帳檔檢核作業"/>
    <m/>
    <s v="賴文育"/>
    <s v="陳綺萍"/>
    <m/>
    <x v="28"/>
    <d v="2021-10-15T00:00:00"/>
    <s v=""/>
    <s v="李珮琪"/>
    <s v="許慧玉"/>
    <m/>
    <m/>
    <m/>
    <m/>
    <m/>
    <m/>
    <m/>
    <m/>
    <s v="放款服務課"/>
    <d v="2021-10-29T00:00:00"/>
    <m/>
    <m/>
    <m/>
    <m/>
    <m/>
    <m/>
    <m/>
    <s v="許慧玉"/>
    <m/>
    <m/>
    <m/>
    <m/>
    <m/>
    <m/>
    <e v="#N/A"/>
  </r>
  <r>
    <n v="220"/>
    <s v=""/>
    <x v="5"/>
    <s v="?4-2整批入帳作業"/>
    <s v="L420B"/>
    <s v="整批入帳檔入帳作業"/>
    <m/>
    <s v="賴文育"/>
    <s v="陳綺萍"/>
    <m/>
    <x v="28"/>
    <d v="2021-10-15T00:00:00"/>
    <s v=""/>
    <s v="李珮琪"/>
    <s v="許慧玉"/>
    <m/>
    <m/>
    <m/>
    <m/>
    <m/>
    <m/>
    <m/>
    <m/>
    <s v="放款服務課"/>
    <d v="2021-10-29T00:00:00"/>
    <m/>
    <m/>
    <m/>
    <m/>
    <m/>
    <m/>
    <m/>
    <s v="許慧玉"/>
    <m/>
    <m/>
    <m/>
    <m/>
    <m/>
    <m/>
    <e v="#N/A"/>
  </r>
  <r>
    <n v="221"/>
    <s v=""/>
    <x v="5"/>
    <s v="?4-2整批入帳作業"/>
    <s v="L4920"/>
    <s v="整批入帳明細查詢[L4002數字鍵]        "/>
    <m/>
    <s v="賴文育"/>
    <s v="陳綺萍"/>
    <m/>
    <x v="28"/>
    <d v="2021-10-15T00:00:00"/>
    <s v=""/>
    <s v="李珮琪"/>
    <s v="蔡珮瑜"/>
    <s v="宋郁宏"/>
    <m/>
    <m/>
    <m/>
    <m/>
    <m/>
    <m/>
    <m/>
    <s v="放款服務課"/>
    <d v="2021-10-29T00:00:00"/>
    <m/>
    <m/>
    <s v="需二審"/>
    <m/>
    <m/>
    <m/>
    <m/>
    <s v="蔡珮瑜"/>
    <m/>
    <m/>
    <m/>
    <s v="2021/10/15, 2021/10/12"/>
    <m/>
    <m/>
    <e v="#N/A"/>
  </r>
  <r>
    <n v="222"/>
    <s v="4-2整批入帳作業"/>
    <x v="5"/>
    <s v="4-2整批入帳作業"/>
    <s v="L4925"/>
    <s v="整批入帳明細查詢(By日期區間)         "/>
    <m/>
    <s v="賴文育"/>
    <s v="陳綺萍"/>
    <m/>
    <x v="28"/>
    <d v="2021-10-15T00:00:00"/>
    <s v=""/>
    <s v="李珮琪"/>
    <s v="蔡珮瑜"/>
    <m/>
    <m/>
    <m/>
    <m/>
    <m/>
    <m/>
    <m/>
    <m/>
    <s v="放款服務課"/>
    <d v="2021-10-29T00:00:00"/>
    <m/>
    <m/>
    <s v="需二審"/>
    <m/>
    <m/>
    <m/>
    <m/>
    <s v="蔡珮瑜"/>
    <m/>
    <m/>
    <m/>
    <s v="2021/10/15, 2021/10/12"/>
    <m/>
    <m/>
    <e v="#N/A"/>
  </r>
  <r>
    <n v="226"/>
    <s v=""/>
    <x v="5"/>
    <m/>
    <s v="L4930"/>
    <s v="虛擬轉暫收查詢      "/>
    <m/>
    <s v="賴文育"/>
    <s v="陳綺萍"/>
    <m/>
    <x v="28"/>
    <d v="2021-10-15T00:00:00"/>
    <s v=""/>
    <s v="李珮琪"/>
    <s v="宋郁宏"/>
    <m/>
    <m/>
    <m/>
    <m/>
    <m/>
    <m/>
    <m/>
    <m/>
    <s v="放款服務課"/>
    <d v="2021-10-29T00:00:00"/>
    <m/>
    <m/>
    <s v="需二審"/>
    <m/>
    <m/>
    <m/>
    <m/>
    <s v="宋郁宏"/>
    <m/>
    <m/>
    <m/>
    <m/>
    <m/>
    <m/>
    <e v="#N/A"/>
  </r>
  <r>
    <n v="228"/>
    <s v=""/>
    <x v="5"/>
    <s v="?4-4銀行扣款作業"/>
    <s v="L4202"/>
    <s v="銀行扣款明細維護[L4920還款來源數字鍵]"/>
    <m/>
    <s v="賴文育"/>
    <s v="陳綺萍"/>
    <m/>
    <x v="28"/>
    <d v="2021-10-15T00:00:00"/>
    <s v=""/>
    <s v="李珮琪"/>
    <s v="許慧玉"/>
    <m/>
    <m/>
    <m/>
    <m/>
    <m/>
    <m/>
    <m/>
    <m/>
    <s v="放款服務課"/>
    <d v="2021-10-29T00:00:00"/>
    <m/>
    <m/>
    <m/>
    <m/>
    <m/>
    <m/>
    <m/>
    <s v="許慧玉"/>
    <m/>
    <m/>
    <m/>
    <m/>
    <m/>
    <m/>
    <e v="#N/A"/>
  </r>
  <r>
    <n v="229"/>
    <s v=""/>
    <x v="5"/>
    <s v="?4-4銀行扣款作業"/>
    <s v="L4203"/>
    <s v="郵局扣款明細維護[L4920還款來源數字鍵]"/>
    <m/>
    <s v="賴文育"/>
    <s v="陳綺萍"/>
    <m/>
    <x v="28"/>
    <d v="2021-10-15T00:00:00"/>
    <s v=""/>
    <s v="李珮琪"/>
    <s v="尹少玄"/>
    <m/>
    <m/>
    <m/>
    <m/>
    <m/>
    <m/>
    <m/>
    <m/>
    <s v="放款服務課"/>
    <d v="2021-10-29T00:00:00"/>
    <m/>
    <m/>
    <m/>
    <m/>
    <m/>
    <m/>
    <m/>
    <s v="尹少玄"/>
    <m/>
    <m/>
    <m/>
    <m/>
    <m/>
    <m/>
    <e v="#N/A"/>
  </r>
  <r>
    <n v="98"/>
    <s v="4-4銀行扣款作業"/>
    <x v="5"/>
    <s v="4-4銀行扣款作業"/>
    <s v="L4454"/>
    <s v="產生銀扣扣款失敗                     "/>
    <m/>
    <s v="賴文育"/>
    <s v="陳綺萍"/>
    <m/>
    <x v="28"/>
    <d v="2021-10-15T00:00:00"/>
    <s v=""/>
    <s v="李珮琪"/>
    <s v="許慧玉"/>
    <s v="蔡珮瑜、張舜雯"/>
    <m/>
    <m/>
    <m/>
    <m/>
    <m/>
    <m/>
    <m/>
    <s v="放款服務課"/>
    <d v="2021-10-29T00:00:00"/>
    <m/>
    <m/>
    <s v="需二審"/>
    <m/>
    <m/>
    <m/>
    <m/>
    <s v="許慧玉"/>
    <m/>
    <m/>
    <m/>
    <m/>
    <m/>
    <m/>
    <e v="#N/A"/>
  </r>
  <r>
    <n v="204"/>
    <s v="3-3回收、部分償還、暫收款"/>
    <x v="2"/>
    <m/>
    <s v="L3911"/>
    <s v="繳息情形查詢             "/>
    <m/>
    <s v="賴文育"/>
    <s v="余家興"/>
    <m/>
    <x v="31"/>
    <d v="2021-10-22T00:00:00"/>
    <s v=""/>
    <s v="李珮琪"/>
    <s v="蔡珮瑜"/>
    <m/>
    <m/>
    <m/>
    <m/>
    <m/>
    <m/>
    <m/>
    <m/>
    <s v="放款服務課"/>
    <d v="2021-11-05T00:00:00"/>
    <m/>
    <d v="2021-10-27T00:00:00"/>
    <d v="2021-10-27T00:00:00"/>
    <d v="2021-11-08T00:00:00"/>
    <m/>
    <m/>
    <m/>
    <s v="蔡珮瑜"/>
    <m/>
    <m/>
    <m/>
    <m/>
    <m/>
    <m/>
    <s v="L3911"/>
  </r>
  <r>
    <n v="204"/>
    <s v=""/>
    <x v="2"/>
    <m/>
    <s v="L3913"/>
    <s v="計息明細查詢"/>
    <s v="審後新增2021/10/19"/>
    <s v="賴文育"/>
    <s v="余家興"/>
    <m/>
    <x v="31"/>
    <d v="2021-10-22T00:00:00"/>
    <s v=""/>
    <s v="李珮琪"/>
    <s v="蔡珮瑜"/>
    <m/>
    <m/>
    <m/>
    <m/>
    <m/>
    <m/>
    <m/>
    <m/>
    <s v="放款服務課"/>
    <d v="2021-11-05T00:00:00"/>
    <m/>
    <d v="2021-10-27T00:00:00"/>
    <d v="2021-10-27T00:00:00"/>
    <m/>
    <m/>
    <m/>
    <m/>
    <s v="蔡珮瑜"/>
    <m/>
    <m/>
    <m/>
    <m/>
    <m/>
    <m/>
    <e v="#N/A"/>
  </r>
  <r>
    <n v="224"/>
    <s v=""/>
    <x v="5"/>
    <s v="?4-2整批入帳作業"/>
    <s v="L4210"/>
    <s v="其他還款來源建檔                     "/>
    <m/>
    <s v="賴文育"/>
    <s v="陳綺萍"/>
    <m/>
    <x v="32"/>
    <d v="2021-10-12T00:00:00"/>
    <s v=""/>
    <s v="李珮琪"/>
    <s v="蔡珮瑜"/>
    <s v="宋郁宏"/>
    <m/>
    <m/>
    <m/>
    <m/>
    <m/>
    <m/>
    <m/>
    <s v="放款服務課"/>
    <d v="2021-10-26T00:00:00"/>
    <m/>
    <m/>
    <s v="需二審"/>
    <m/>
    <m/>
    <m/>
    <m/>
    <s v="蔡珮瑜"/>
    <m/>
    <m/>
    <m/>
    <m/>
    <m/>
    <m/>
    <e v="#N/A"/>
  </r>
  <r>
    <n v="225"/>
    <s v="4-2整批入帳作業"/>
    <x v="5"/>
    <s v="4-2整批入帳作業"/>
    <s v="L4921"/>
    <s v="其他還款來源建檔查詢                 "/>
    <m/>
    <s v="賴文育"/>
    <s v="陳綺萍"/>
    <m/>
    <x v="32"/>
    <d v="2021-10-12T00:00:00"/>
    <s v=""/>
    <s v="李珮琪"/>
    <s v="蔡珮瑜"/>
    <m/>
    <m/>
    <m/>
    <m/>
    <m/>
    <m/>
    <m/>
    <m/>
    <s v="放款服務課"/>
    <d v="2021-10-26T00:00:00"/>
    <m/>
    <m/>
    <m/>
    <m/>
    <m/>
    <m/>
    <m/>
    <s v="蔡珮瑜"/>
    <m/>
    <m/>
    <m/>
    <m/>
    <m/>
    <m/>
    <e v="#N/A"/>
  </r>
  <r>
    <n v="227"/>
    <s v=""/>
    <x v="5"/>
    <s v="?4-2整批入帳作業"/>
    <s v="L4201"/>
    <s v="匯款轉帳明細維護[L4920還款來源數字鍵]"/>
    <m/>
    <s v="賴文育"/>
    <s v="陳綺萍"/>
    <m/>
    <x v="32"/>
    <d v="2021-10-12T00:00:00"/>
    <s v=""/>
    <s v="李珮琪"/>
    <s v="宋郁宏"/>
    <m/>
    <m/>
    <m/>
    <m/>
    <m/>
    <m/>
    <m/>
    <m/>
    <s v="放款服務課"/>
    <d v="2021-10-26T00:00:00"/>
    <m/>
    <m/>
    <s v="需二審"/>
    <m/>
    <m/>
    <m/>
    <m/>
    <s v="宋郁宏"/>
    <m/>
    <m/>
    <m/>
    <m/>
    <m/>
    <m/>
    <e v="#N/A"/>
  </r>
  <r>
    <n v="232"/>
    <s v=""/>
    <x v="5"/>
    <s v="?4-2整批入帳作業"/>
    <s v="L492A"/>
    <s v="已入帳未還款查詢(By戶號)              "/>
    <m/>
    <s v="賴文育"/>
    <s v="陳綺萍"/>
    <m/>
    <x v="32"/>
    <d v="2021-10-13T00:00:00"/>
    <s v=""/>
    <s v="李珮琪"/>
    <s v="蔡珮瑜"/>
    <m/>
    <m/>
    <m/>
    <m/>
    <m/>
    <m/>
    <m/>
    <m/>
    <s v="放款服務課"/>
    <d v="2021-10-27T00:00:00"/>
    <m/>
    <m/>
    <m/>
    <m/>
    <m/>
    <m/>
    <m/>
    <s v="蔡珮瑜"/>
    <m/>
    <m/>
    <m/>
    <m/>
    <m/>
    <m/>
    <e v="#N/A"/>
  </r>
  <r>
    <n v="241"/>
    <s v="4-7其他作業"/>
    <x v="5"/>
    <s v="4-7其他"/>
    <s v="L4702"/>
    <s v="產生放款本息攤還表暨繳息通知單       "/>
    <m/>
    <s v="賴文育"/>
    <s v="陳綺萍"/>
    <m/>
    <x v="32"/>
    <d v="2021-10-12T00:00:00"/>
    <s v=""/>
    <s v="李珮琪"/>
    <s v="邵淑微"/>
    <s v="宋郁宏"/>
    <m/>
    <m/>
    <m/>
    <m/>
    <m/>
    <m/>
    <m/>
    <s v="放款服務課"/>
    <d v="2021-10-26T00:00:00"/>
    <m/>
    <m/>
    <s v="需二審"/>
    <m/>
    <m/>
    <m/>
    <m/>
    <s v="邵淑微"/>
    <m/>
    <m/>
    <m/>
    <m/>
    <m/>
    <m/>
    <e v="#N/A"/>
  </r>
  <r>
    <n v="242"/>
    <s v="4-7其他作業"/>
    <x v="5"/>
    <s v="4-7其他"/>
    <s v="L4703"/>
    <s v="產生滯繳通知單                       "/>
    <m/>
    <s v="賴文育"/>
    <s v="陳綺萍"/>
    <m/>
    <x v="32"/>
    <d v="2021-10-12T00:00:00"/>
    <s v=""/>
    <s v="李珮琪"/>
    <s v="邵淑微"/>
    <s v="宋郁宏"/>
    <m/>
    <m/>
    <m/>
    <m/>
    <m/>
    <m/>
    <m/>
    <s v="放款服務課"/>
    <d v="2021-10-26T00:00:00"/>
    <m/>
    <m/>
    <s v="需二審"/>
    <m/>
    <m/>
    <m/>
    <m/>
    <s v="邵淑微"/>
    <m/>
    <m/>
    <m/>
    <m/>
    <m/>
    <m/>
    <e v="#N/A"/>
  </r>
  <r>
    <n v="199"/>
    <s v="3-1試算"/>
    <x v="2"/>
    <m/>
    <s v="L3921"/>
    <s v="回收試算    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m/>
    <m/>
    <m/>
    <s v="L3921"/>
  </r>
  <r>
    <n v="196"/>
    <s v="3-1試算"/>
    <x v="2"/>
    <m/>
    <s v="L3922"/>
    <s v="結案試算                 "/>
    <m/>
    <s v="賴文育"/>
    <s v="余家興"/>
    <m/>
    <x v="33"/>
    <d v="2021-10-13T00:00:00"/>
    <s v=""/>
    <s v="李珮琪"/>
    <s v="蔡珮瑜"/>
    <s v="尹少玄"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s v="2021/10/19, 2021/10/18, 2021/10/13"/>
    <m/>
    <m/>
    <s v="L3922"/>
  </r>
  <r>
    <n v="214"/>
    <s v="3-1試算"/>
    <x v="2"/>
    <m/>
    <s v="L3923"/>
    <s v="應繳日試算  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m/>
    <m/>
    <m/>
    <s v="L3923"/>
  </r>
  <r>
    <n v="197"/>
    <s v="3-1試算"/>
    <x v="2"/>
    <m/>
    <s v="L3924"/>
    <s v="催收回復試算             "/>
    <m/>
    <s v="賴文育"/>
    <s v="余家興"/>
    <m/>
    <x v="33"/>
    <d v="2021-10-18T00:00:00"/>
    <s v=""/>
    <s v="林清河"/>
    <s v="邵淑微"/>
    <s v="張舜雯"/>
    <m/>
    <m/>
    <m/>
    <m/>
    <m/>
    <m/>
    <m/>
    <s v="放款服務課"/>
    <d v="2021-11-01T00:00:00"/>
    <m/>
    <d v="2021-10-27T00:00:00"/>
    <d v="2021-10-27T00:00:00"/>
    <d v="2021-11-08T00:00:00"/>
    <m/>
    <m/>
    <m/>
    <s v="邵淑微"/>
    <m/>
    <m/>
    <m/>
    <m/>
    <m/>
    <m/>
    <s v="L3924"/>
  </r>
  <r>
    <n v="194"/>
    <s v="3-1試算"/>
    <x v="2"/>
    <m/>
    <s v="L3925"/>
    <s v="還款分配試算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m/>
    <m/>
    <m/>
    <s v="L3925"/>
  </r>
  <r>
    <n v="195"/>
    <s v="3-1試算"/>
    <x v="2"/>
    <m/>
    <s v="L3926"/>
    <s v="變更期款試算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m/>
    <m/>
    <e v="#N/A"/>
  </r>
  <r>
    <n v="201"/>
    <s v="3-3回收、部分償還、暫收款"/>
    <x v="2"/>
    <m/>
    <s v="L3004"/>
    <s v="約定部分償還明細資料查詢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m/>
    <m/>
    <m/>
    <s v="L3004"/>
  </r>
  <r>
    <n v="202"/>
    <s v=""/>
    <x v="2"/>
    <m/>
    <s v="L3130"/>
    <s v="約定部分償還登錄         "/>
    <m/>
    <s v="賴文育"/>
    <s v="余家興"/>
    <m/>
    <x v="33"/>
    <d v="2021-10-13T00:00:00"/>
    <s v=""/>
    <s v="李珮琪"/>
    <s v="蔡珮瑜"/>
    <s v="宋郁宏"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m/>
    <m/>
    <e v="#N/A"/>
  </r>
  <r>
    <n v="200"/>
    <s v="3-3回收、部分償還、暫收款"/>
    <x v="2"/>
    <m/>
    <s v="L3200"/>
    <s v="回收登錄    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m/>
    <m/>
    <m/>
    <s v="L3200"/>
  </r>
  <r>
    <n v="210"/>
    <s v="3-3回收、部分償還、暫收款"/>
    <x v="2"/>
    <m/>
    <s v="L3230"/>
    <s v="暫收款銷帳"/>
    <m/>
    <s v="賴文育"/>
    <s v="余家興"/>
    <m/>
    <x v="33"/>
    <d v="2021-10-13T00:00:00"/>
    <d v="2021-10-18T00:00:00"/>
    <s v="李珮琪"/>
    <s v="邵淑微"/>
    <s v="張舜雯"/>
    <m/>
    <m/>
    <m/>
    <m/>
    <m/>
    <m/>
    <m/>
    <s v="放款服務課"/>
    <d v="2021-10-27T00:00:00"/>
    <m/>
    <d v="2021-10-27T00:00:00"/>
    <d v="2021-10-27T00:00:00"/>
    <d v="2021-11-08T00:00:00"/>
    <m/>
    <m/>
    <m/>
    <s v="邵淑微"/>
    <m/>
    <m/>
    <m/>
    <s v="2021/10/19, 2021/10/18, 2021/10/13,2021/9/14"/>
    <m/>
    <m/>
    <s v="L3230"/>
  </r>
  <r>
    <n v="211"/>
    <s v="3-4展期、結案、轉催呆"/>
    <x v="2"/>
    <m/>
    <s v="L3410"/>
    <s v="結案登錄-可欠繳          "/>
    <m/>
    <s v="賴文育"/>
    <s v="余家興"/>
    <m/>
    <x v="33"/>
    <d v="2021-10-18T00:00:00"/>
    <s v=""/>
    <s v="涂宇欣"/>
    <s v="邵淑微"/>
    <m/>
    <m/>
    <m/>
    <m/>
    <m/>
    <m/>
    <m/>
    <m/>
    <s v="放款服務課"/>
    <d v="2021-11-01T00:00:00"/>
    <m/>
    <d v="2021-10-27T00:00:00"/>
    <d v="2021-10-27T00:00:00"/>
    <d v="2021-11-08T00:00:00"/>
    <m/>
    <m/>
    <m/>
    <s v="邵淑微"/>
    <m/>
    <m/>
    <m/>
    <m/>
    <m/>
    <m/>
    <s v="L3410"/>
  </r>
  <r>
    <n v="212"/>
    <s v="3-4展期、結案、轉催呆"/>
    <x v="2"/>
    <m/>
    <s v="L3420"/>
    <s v="結案登錄-不可欠繳"/>
    <m/>
    <s v="賴文育"/>
    <s v="余家興"/>
    <m/>
    <x v="33"/>
    <d v="2021-10-13T00:00:00"/>
    <s v=""/>
    <s v="涂宇欣"/>
    <s v="蔡珮瑜"/>
    <s v="尹少玄"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s v="2021/10/19, 2021/10/18, 2021/10/13"/>
    <m/>
    <m/>
    <s v="L3420"/>
  </r>
  <r>
    <n v="213"/>
    <s v="3-5變更、延長年期"/>
    <x v="2"/>
    <m/>
    <s v="L3731"/>
    <s v="呆帳戶改呆帳結案戶"/>
    <m/>
    <s v="賴文育"/>
    <s v="余家興"/>
    <m/>
    <x v="33"/>
    <d v="2021-10-13T00:00:00"/>
    <s v=""/>
    <s v="李珮琪"/>
    <s v="邵淑微"/>
    <s v="張舜雯"/>
    <m/>
    <m/>
    <m/>
    <m/>
    <m/>
    <m/>
    <m/>
    <s v="放款服務課"/>
    <d v="2021-10-27T00:00:00"/>
    <m/>
    <d v="2021-10-27T00:00:00"/>
    <d v="2021-10-27T00:00:00"/>
    <d v="2021-11-08T00:00:00"/>
    <m/>
    <m/>
    <m/>
    <s v="邵淑微"/>
    <m/>
    <m/>
    <m/>
    <s v="2021/10/19, 2021/10/18, 2021/10/13"/>
    <m/>
    <m/>
    <s v="L3731"/>
  </r>
  <r>
    <n v="215"/>
    <s v="3-5變更、延長年期"/>
    <x v="2"/>
    <m/>
    <s v="L3711"/>
    <s v="應繳日變更-不可欠繳      "/>
    <m/>
    <s v="賴文育"/>
    <s v="余家興"/>
    <m/>
    <x v="33"/>
    <d v="2021-10-13T00:00:00"/>
    <s v=""/>
    <s v="涂宇欣"/>
    <s v="蔡珮瑜"/>
    <m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m/>
    <m/>
    <m/>
    <s v="L3711"/>
  </r>
  <r>
    <n v="216"/>
    <s v="3-5變更、延長年期"/>
    <x v="2"/>
    <m/>
    <s v="L3712"/>
    <s v="應繳日變更-可欠繳        "/>
    <m/>
    <s v="賴文育"/>
    <s v="余家興"/>
    <m/>
    <x v="33"/>
    <d v="2021-10-13T00:00:00"/>
    <s v=""/>
    <s v="涂宇欣"/>
    <s v="蔡珮瑜"/>
    <m/>
    <m/>
    <m/>
    <m/>
    <m/>
    <m/>
    <m/>
    <m/>
    <s v="放款服務課"/>
    <d v="2021-10-27T00:00:00"/>
    <m/>
    <d v="2021-10-27T00:00:00"/>
    <d v="2021-10-27T00:00:00"/>
    <d v="2021-11-08T00:00:00"/>
    <m/>
    <m/>
    <m/>
    <s v="蔡珮瑜"/>
    <m/>
    <m/>
    <m/>
    <m/>
    <m/>
    <m/>
    <s v="L3712"/>
  </r>
  <r>
    <n v="177"/>
    <s v="2-5法拍費用"/>
    <x v="1"/>
    <m/>
    <s v="L2603"/>
    <s v="法拍費用借支報表列印                    "/>
    <m/>
    <s v="賴文育"/>
    <s v="陳昱衡"/>
    <m/>
    <x v="33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m/>
    <m/>
    <e v="#N/A"/>
  </r>
  <r>
    <n v="172"/>
    <s v="2-5法拍費用"/>
    <x v="1"/>
    <m/>
    <s v="L2078"/>
    <s v="法拍費用明細資料查詢              "/>
    <m/>
    <s v="賴文育"/>
    <s v="陳昱衡"/>
    <m/>
    <x v="34"/>
    <d v="2021-10-06T00:00:00"/>
    <d v="2021-10-06T00:00:00"/>
    <s v="林清河"/>
    <s v="張舜雯"/>
    <m/>
    <m/>
    <m/>
    <m/>
    <m/>
    <m/>
    <m/>
    <m/>
    <s v="放款管理課"/>
    <d v="2021-10-20T00:00:00"/>
    <m/>
    <d v="2021-11-16T00:00:00"/>
    <s v="需二審"/>
    <m/>
    <m/>
    <m/>
    <m/>
    <s v="張舜雯"/>
    <m/>
    <m/>
    <m/>
    <m/>
    <m/>
    <m/>
    <e v="#N/A"/>
  </r>
  <r>
    <n v="173"/>
    <s v=""/>
    <x v="1"/>
    <m/>
    <s v="L2601"/>
    <s v="法拍費用新增                     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m/>
    <m/>
    <e v="#N/A"/>
  </r>
  <r>
    <n v="174"/>
    <s v=""/>
    <x v="1"/>
    <m/>
    <s v="L2602"/>
    <s v="法拍費用維護                     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m/>
    <m/>
    <e v="#N/A"/>
  </r>
  <r>
    <n v="175"/>
    <s v="2-5法拍費用"/>
    <x v="1"/>
    <m/>
    <s v="L2941"/>
    <s v="法拍費用查詢-依借款人戶號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m/>
    <m/>
    <e v="#N/A"/>
  </r>
  <r>
    <n v="176"/>
    <s v="2-5法拍費用"/>
    <x v="1"/>
    <m/>
    <s v="L2942"/>
    <s v="法拍費用查詢-依帳務日期       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m/>
    <m/>
    <e v="#N/A"/>
  </r>
  <r>
    <n v="178"/>
    <s v="2-5法拍費用"/>
    <x v="1"/>
    <m/>
    <s v="L2605"/>
    <s v="法拍費用未銷明細查詢                    "/>
    <m/>
    <s v="賴文育"/>
    <s v="陳昱衡"/>
    <m/>
    <x v="35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m/>
    <m/>
    <e v="#N/A"/>
  </r>
  <r>
    <n v="179"/>
    <s v="2-5法拍費用"/>
    <x v="1"/>
    <m/>
    <s v="L2613"/>
    <s v="法務費轉催收明細表                      "/>
    <m/>
    <s v="賴文育"/>
    <s v="陳昱衡"/>
    <m/>
    <x v="35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m/>
    <m/>
    <e v="#N/A"/>
  </r>
  <r>
    <m/>
    <s v="2-9其他"/>
    <x v="1"/>
    <m/>
    <s v="L2614"/>
    <s v="法務費轉催收傳票開立作業 "/>
    <m/>
    <s v="賴文育"/>
    <s v="陳昱衡"/>
    <m/>
    <x v="35"/>
    <d v="2021-10-19T00:00:00"/>
    <s v=""/>
    <s v="林清河"/>
    <s v="邵淑微"/>
    <s v="張舜雯"/>
    <s v="併入應處理清單"/>
    <m/>
    <m/>
    <m/>
    <m/>
    <m/>
    <m/>
    <s v="放款服務課"/>
    <d v="2021-11-02T00:00:00"/>
    <m/>
    <s v=""/>
    <m/>
    <d v="2021-11-09T00:00:00"/>
    <m/>
    <m/>
    <m/>
    <s v="邵淑微"/>
    <n v="180"/>
    <m/>
    <m/>
    <m/>
    <m/>
    <m/>
    <e v="#N/A"/>
  </r>
  <r>
    <n v="118"/>
    <s v="4-6火險作業"/>
    <x v="5"/>
    <s v="4-6火險作業"/>
    <s v="L4604"/>
    <s v="火險保費未繳轉借支作業     "/>
    <m/>
    <s v="賴文育"/>
    <s v="陳綺萍"/>
    <m/>
    <x v="36"/>
    <d v="2021-10-19T00:00:00"/>
    <s v=""/>
    <s v="吳承憲"/>
    <s v="邵淑微"/>
    <m/>
    <m/>
    <m/>
    <m/>
    <m/>
    <m/>
    <m/>
    <m/>
    <s v="放款服務課"/>
    <d v="2021-11-02T00:00:00"/>
    <m/>
    <m/>
    <s v="需二審"/>
    <m/>
    <m/>
    <m/>
    <m/>
    <s v="邵淑微"/>
    <m/>
    <m/>
    <m/>
    <m/>
    <m/>
    <m/>
    <e v="#N/A"/>
  </r>
  <r>
    <n v="119"/>
    <s v="4-6火險作業"/>
    <x v="5"/>
    <s v="4-6火險作業"/>
    <s v="L4605"/>
    <s v="火險最終保單上傳作業       "/>
    <m/>
    <s v="賴文育"/>
    <s v="陳綺萍"/>
    <m/>
    <x v="36"/>
    <d v="2021-10-19T00:00:00"/>
    <s v=""/>
    <s v="吳承憲"/>
    <s v="邵淑微"/>
    <m/>
    <m/>
    <m/>
    <m/>
    <m/>
    <m/>
    <m/>
    <m/>
    <s v="放款服務課"/>
    <d v="2021-11-02T00:00:00"/>
    <m/>
    <m/>
    <s v="需二審"/>
    <m/>
    <m/>
    <m/>
    <m/>
    <s v="邵淑微"/>
    <m/>
    <m/>
    <m/>
    <m/>
    <m/>
    <m/>
    <e v="#N/A"/>
  </r>
  <r>
    <n v="120"/>
    <s v="4-6火險作業"/>
    <x v="5"/>
    <s v="4-6火險作業"/>
    <s v="L4606"/>
    <s v="火險佣金作業               "/>
    <m/>
    <s v="賴文育"/>
    <s v="陳綺萍"/>
    <m/>
    <x v="36"/>
    <d v="2021-10-19T00:00:00"/>
    <s v=""/>
    <s v="吳承憲"/>
    <s v="邵淑微"/>
    <m/>
    <m/>
    <m/>
    <m/>
    <m/>
    <m/>
    <m/>
    <m/>
    <s v="放款服務課"/>
    <d v="2021-11-02T00:00:00"/>
    <m/>
    <m/>
    <s v="需二審"/>
    <m/>
    <m/>
    <m/>
    <m/>
    <s v="邵淑微"/>
    <m/>
    <m/>
    <m/>
    <m/>
    <m/>
    <m/>
    <e v="#N/A"/>
  </r>
  <r>
    <n v="359"/>
    <s v="6-8其他作業"/>
    <x v="4"/>
    <m/>
    <s v="L6982"/>
    <s v="火險費轉列催收作業"/>
    <m/>
    <s v="賴文育"/>
    <s v="余家興"/>
    <m/>
    <x v="36"/>
    <d v="2021-10-22T00:00:00"/>
    <s v=""/>
    <s v="林清河"/>
    <s v="邵淑微"/>
    <s v="張舜雯"/>
    <m/>
    <m/>
    <m/>
    <m/>
    <m/>
    <m/>
    <m/>
    <s v="放款服務課"/>
    <d v="2021-11-05T00:00:00"/>
    <m/>
    <s v=""/>
    <m/>
    <m/>
    <m/>
    <m/>
    <m/>
    <s v="邵淑微"/>
    <m/>
    <m/>
    <m/>
    <m/>
    <m/>
    <m/>
    <e v="#N/A"/>
  </r>
  <r>
    <n v="360"/>
    <s v="6-8其他作業"/>
    <x v="4"/>
    <m/>
    <s v="L6983"/>
    <s v="法務費轉列催收作業"/>
    <m/>
    <s v="賴文育"/>
    <s v="余家興"/>
    <m/>
    <x v="36"/>
    <d v="2021-10-19T00:00:00"/>
    <s v=""/>
    <s v="林清河"/>
    <s v="邵淑微"/>
    <s v="張舜雯"/>
    <m/>
    <m/>
    <m/>
    <m/>
    <m/>
    <m/>
    <m/>
    <s v="放款服務課"/>
    <d v="2021-11-02T00:00:00"/>
    <m/>
    <s v=""/>
    <m/>
    <m/>
    <m/>
    <m/>
    <m/>
    <s v="邵淑微"/>
    <m/>
    <m/>
    <m/>
    <s v="2021/10/19, 2021/10/18"/>
    <m/>
    <m/>
    <e v="#N/A"/>
  </r>
  <r>
    <n v="198"/>
    <s v="3-4展期、結案、轉催呆"/>
    <x v="2"/>
    <m/>
    <s v="L3440"/>
    <s v="催收回復登錄             "/>
    <m/>
    <s v="賴文育"/>
    <s v="余家興"/>
    <m/>
    <x v="35"/>
    <d v="2021-10-18T00:00:00"/>
    <s v=""/>
    <s v="林清河"/>
    <s v="邵淑微"/>
    <s v="張舜雯"/>
    <m/>
    <m/>
    <m/>
    <m/>
    <m/>
    <m/>
    <m/>
    <s v="放款服務課"/>
    <d v="2021-11-01T00:00:00"/>
    <m/>
    <d v="2021-10-27T00:00:00"/>
    <d v="2021-10-27T00:00:00"/>
    <d v="2021-11-08T00:00:00"/>
    <m/>
    <m/>
    <m/>
    <s v="邵淑微"/>
    <m/>
    <m/>
    <m/>
    <m/>
    <m/>
    <m/>
    <s v="L3440"/>
  </r>
  <r>
    <m/>
    <s v=""/>
    <x v="4"/>
    <m/>
    <s v="L6985"/>
    <s v="未付火險費提存入帳"/>
    <s v="審後新增2021/10/19"/>
    <s v="賴文育"/>
    <s v="余家興"/>
    <m/>
    <x v="36"/>
    <d v="2021-10-19T00:00:00"/>
    <s v=""/>
    <s v="林清河"/>
    <s v="邵淑微"/>
    <m/>
    <m/>
    <m/>
    <m/>
    <m/>
    <m/>
    <m/>
    <m/>
    <s v="放款服務課"/>
    <d v="2021-11-02T00:00:00"/>
    <m/>
    <m/>
    <m/>
    <m/>
    <m/>
    <m/>
    <m/>
    <s v="邵淑微"/>
    <m/>
    <m/>
    <m/>
    <m/>
    <m/>
    <m/>
    <e v="#N/A"/>
  </r>
  <r>
    <n v="168"/>
    <s v="2-2案件申請、額度"/>
    <x v="1"/>
    <m/>
    <s v="L2079"/>
    <s v="展期件新舊對照查詢"/>
    <m/>
    <s v="賴文育"/>
    <s v="陳昱衡"/>
    <m/>
    <x v="35"/>
    <d v="2021-10-19T00:00:00"/>
    <s v=""/>
    <s v="涂宇欣"/>
    <s v="陳政皓"/>
    <s v="尹少玄"/>
    <m/>
    <m/>
    <m/>
    <m/>
    <m/>
    <m/>
    <m/>
    <s v="放款服務課"/>
    <d v="2021-11-02T00:00:00"/>
    <m/>
    <s v=""/>
    <m/>
    <m/>
    <m/>
    <m/>
    <m/>
    <s v="陳政皓"/>
    <m/>
    <m/>
    <m/>
    <s v="2021/10/19, 2021/10/18"/>
    <m/>
    <m/>
    <e v="#N/A"/>
  </r>
  <r>
    <n v="361"/>
    <s v=""/>
    <x v="4"/>
    <m/>
    <s v="L6981"/>
    <s v="放款轉列催收作業"/>
    <m/>
    <s v="賴文育"/>
    <s v="余家興"/>
    <m/>
    <x v="36"/>
    <d v="2021-10-19T00:00:00"/>
    <s v=""/>
    <s v="林清河"/>
    <s v="邵淑微"/>
    <s v="張舜雯"/>
    <m/>
    <m/>
    <m/>
    <m/>
    <m/>
    <m/>
    <m/>
    <s v="放款服務課"/>
    <d v="2021-11-02T00:00:00"/>
    <m/>
    <s v=""/>
    <m/>
    <m/>
    <m/>
    <m/>
    <m/>
    <s v="邵淑微"/>
    <m/>
    <m/>
    <m/>
    <s v="2021/10/19, 2021/10/18"/>
    <m/>
    <m/>
    <e v="#N/A"/>
  </r>
  <r>
    <n v="299"/>
    <s v="6-2日結類"/>
    <x v="4"/>
    <m/>
    <s v="L6201"/>
    <s v="其他傳票輸入"/>
    <m/>
    <s v="賴文育"/>
    <s v="楊智誠"/>
    <m/>
    <x v="35"/>
    <d v="2021-10-18T00:00:00"/>
    <s v=""/>
    <s v="涂宇欣"/>
    <s v="陳政皓"/>
    <m/>
    <m/>
    <m/>
    <m/>
    <m/>
    <m/>
    <m/>
    <m/>
    <s v="放款服務課"/>
    <d v="2021-11-01T00:00:00"/>
    <m/>
    <s v=""/>
    <m/>
    <m/>
    <m/>
    <m/>
    <m/>
    <s v="陳政皓"/>
    <m/>
    <m/>
    <m/>
    <m/>
    <m/>
    <m/>
    <e v="#N/A"/>
  </r>
  <r>
    <n v="300"/>
    <s v="6-2日結類"/>
    <x v="4"/>
    <m/>
    <s v="L6901"/>
    <s v="交易分錄清單查詢"/>
    <m/>
    <s v="賴文育"/>
    <s v="楊智誠"/>
    <m/>
    <x v="35"/>
    <d v="2021-10-18T00:00:00"/>
    <s v="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m/>
    <m/>
    <e v="#N/A"/>
  </r>
  <r>
    <n v="301"/>
    <s v="6-2日結類"/>
    <x v="4"/>
    <m/>
    <s v="L6902"/>
    <s v="會計總帳查詢"/>
    <m/>
    <s v="賴文育"/>
    <s v="楊智誠"/>
    <m/>
    <x v="35"/>
    <d v="2021-10-18T00:00:00"/>
    <s v="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m/>
    <m/>
    <e v="#N/A"/>
  </r>
  <r>
    <n v="302"/>
    <s v="6-2日結類"/>
    <x v="4"/>
    <m/>
    <s v="L6903"/>
    <s v="會計帳務明細查詢"/>
    <m/>
    <s v="賴文育"/>
    <s v="楊智誠"/>
    <m/>
    <x v="35"/>
    <d v="2021-10-18T00:00:00"/>
    <s v=""/>
    <s v="涂宇欣"/>
    <s v="陳政皓"/>
    <m/>
    <m/>
    <m/>
    <m/>
    <m/>
    <m/>
    <m/>
    <m/>
    <s v="放款服務課"/>
    <d v="2021-11-01T00:00:00"/>
    <m/>
    <s v=""/>
    <m/>
    <m/>
    <m/>
    <m/>
    <m/>
    <s v="陳政皓"/>
    <m/>
    <m/>
    <m/>
    <m/>
    <m/>
    <m/>
    <e v="#N/A"/>
  </r>
  <r>
    <n v="303"/>
    <s v="6-2日結類"/>
    <x v="4"/>
    <m/>
    <s v="L6904"/>
    <s v="日結彙計查詢"/>
    <m/>
    <s v="賴文育"/>
    <s v="楊智誠"/>
    <m/>
    <x v="35"/>
    <d v="2021-10-18T00:00:00"/>
    <s v="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m/>
    <m/>
    <e v="#N/A"/>
  </r>
  <r>
    <n v="304"/>
    <s v="6-2日結類"/>
    <x v="4"/>
    <m/>
    <s v="L6905"/>
    <s v="日結明細查詢"/>
    <m/>
    <s v="賴文育"/>
    <s v="楊智誠"/>
    <m/>
    <x v="35"/>
    <d v="2021-10-18T00:00:00"/>
    <d v="2021-10-08T00:00:00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s v="2021/10/18, 2021/9/14"/>
    <m/>
    <m/>
    <e v="#N/A"/>
  </r>
  <r>
    <n v="305"/>
    <s v="6-2日結類"/>
    <x v="4"/>
    <m/>
    <s v="L6906"/>
    <s v="會計分錄查詢"/>
    <m/>
    <s v="賴文育"/>
    <s v="楊智誠"/>
    <m/>
    <x v="35"/>
    <d v="2021-10-18T00:00:00"/>
    <s v=""/>
    <s v="涂宇欣"/>
    <s v="陳政皓"/>
    <m/>
    <m/>
    <m/>
    <m/>
    <m/>
    <m/>
    <m/>
    <m/>
    <s v="放款服務課"/>
    <d v="2021-11-01T00:00:00"/>
    <m/>
    <s v=""/>
    <m/>
    <m/>
    <m/>
    <m/>
    <m/>
    <s v="陳政皓"/>
    <m/>
    <m/>
    <m/>
    <m/>
    <m/>
    <m/>
    <e v="#N/A"/>
  </r>
  <r>
    <n v="306"/>
    <s v="6-2日結類"/>
    <x v="4"/>
    <m/>
    <s v="L6907"/>
    <s v="未銷帳餘額明細查詢"/>
    <m/>
    <s v="賴文育"/>
    <s v="楊智誠"/>
    <m/>
    <x v="35"/>
    <d v="2021-10-18T00:00:00"/>
    <s v=""/>
    <s v="林清河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m/>
    <m/>
    <e v="#N/A"/>
  </r>
  <r>
    <n v="307"/>
    <s v="6-2日結類"/>
    <x v="4"/>
    <m/>
    <s v="L6908"/>
    <s v="銷帳歷史明細查詢"/>
    <m/>
    <s v="賴文育"/>
    <s v="楊智誠"/>
    <m/>
    <x v="35"/>
    <d v="2021-10-18T00:00:00"/>
    <d v="2021-09-27T00:00:00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s v="2021/10/18, 2021/9/14"/>
    <m/>
    <m/>
    <e v="#N/A"/>
  </r>
  <r>
    <m/>
    <s v=""/>
    <x v="4"/>
    <m/>
    <s v="L6102"/>
    <s v="核心傳票相關單獨作業"/>
    <s v="審後新增2021/10/18"/>
    <s v="賴文育"/>
    <s v="楊智誠"/>
    <m/>
    <x v="35"/>
    <d v="2021-10-18T00:00:00"/>
    <d v="2021-10-25T00:00:00"/>
    <m/>
    <m/>
    <m/>
    <m/>
    <m/>
    <m/>
    <m/>
    <m/>
    <m/>
    <m/>
    <e v="#N/A"/>
    <d v="2021-11-01T00:00:00"/>
    <m/>
    <m/>
    <m/>
    <m/>
    <m/>
    <m/>
    <m/>
    <s v=""/>
    <m/>
    <m/>
    <m/>
    <m/>
    <m/>
    <m/>
    <e v="#N/A"/>
  </r>
  <r>
    <n v="186"/>
    <s v=""/>
    <x v="1"/>
    <m/>
    <s v="L2076"/>
    <s v="領取清償證明作業"/>
    <m/>
    <s v="賴文育"/>
    <s v="余家興"/>
    <m/>
    <x v="31"/>
    <d v="2021-10-29T00:00:00"/>
    <s v=""/>
    <s v="李珮琪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d v="2021-10-22T00:00:00"/>
    <m/>
    <m/>
    <e v="#N/A"/>
  </r>
  <r>
    <n v="181"/>
    <s v=""/>
    <x v="1"/>
    <m/>
    <s v="L2631"/>
    <s v="清償作業                                "/>
    <m/>
    <s v="賴文育"/>
    <s v="余家興"/>
    <m/>
    <x v="31"/>
    <d v="2021-10-29T00:00:00"/>
    <d v="2021-11-04T00:00:00"/>
    <s v="李珮琪"/>
    <s v="蔡珮瑜"/>
    <m/>
    <m/>
    <m/>
    <m/>
    <m/>
    <m/>
    <m/>
    <m/>
    <s v="放款服務課"/>
    <d v="2021-11-12T00:00:00"/>
    <m/>
    <d v="2021-11-16T00:00:00"/>
    <s v="需二審"/>
    <m/>
    <m/>
    <m/>
    <m/>
    <s v="蔡珮瑜"/>
    <m/>
    <m/>
    <m/>
    <d v="2021-10-22T00:00:00"/>
    <m/>
    <m/>
    <e v="#N/A"/>
  </r>
  <r>
    <n v="182"/>
    <s v="2-6清償作業"/>
    <x v="1"/>
    <s v="客戶作業1"/>
    <s v="L2931"/>
    <s v="清償違約明細                            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m/>
    <m/>
    <e v="#N/A"/>
  </r>
  <r>
    <n v="183"/>
    <s v="2-6清償作業"/>
    <x v="1"/>
    <m/>
    <s v="L2077"/>
    <s v="清償作業明細資料查詢                    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m/>
    <m/>
    <e v="#N/A"/>
  </r>
  <r>
    <n v="184"/>
    <s v="2-6清償作業"/>
    <x v="1"/>
    <m/>
    <s v="L2932"/>
    <s v="額度清償資料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m/>
    <m/>
    <e v="#N/A"/>
  </r>
  <r>
    <n v="185"/>
    <s v=""/>
    <x v="1"/>
    <m/>
    <s v="L2632"/>
    <s v="清償作業維護                            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m/>
    <m/>
    <e v="#N/A"/>
  </r>
  <r>
    <n v="233"/>
    <s v="4-3利率調整作業"/>
    <x v="5"/>
    <s v="4-3利率調整作業"/>
    <s v="L4322"/>
    <s v="地區別利率調整設定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m/>
    <m/>
    <m/>
    <m/>
    <m/>
    <m/>
    <s v="陳政皓"/>
    <m/>
    <m/>
    <m/>
    <m/>
    <m/>
    <m/>
    <e v="#N/A"/>
  </r>
  <r>
    <n v="234"/>
    <s v="4-3利率調整作業"/>
    <x v="5"/>
    <s v="4-3利率調整作業"/>
    <s v="L4320"/>
    <s v="產生利率即將變動資料                 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m/>
    <s v="需二審"/>
    <m/>
    <m/>
    <m/>
    <m/>
    <s v="陳政皓"/>
    <m/>
    <m/>
    <m/>
    <m/>
    <m/>
    <m/>
    <e v="#N/A"/>
  </r>
  <r>
    <n v="235"/>
    <s v="4-3利率調整作業"/>
    <x v="5"/>
    <s v="4-3利率調整作業"/>
    <s v="L4031"/>
    <s v="利率調整清單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m/>
    <s v="需二審"/>
    <m/>
    <m/>
    <m/>
    <m/>
    <s v="陳政皓"/>
    <m/>
    <m/>
    <m/>
    <m/>
    <m/>
    <m/>
    <e v="#N/A"/>
  </r>
  <r>
    <n v="236"/>
    <s v="4-3利率調整作業"/>
    <x v="5"/>
    <s v="4-3利率調整作業"/>
    <s v="L4321"/>
    <s v="利率調整確認作業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m/>
    <s v="需二審"/>
    <m/>
    <m/>
    <m/>
    <m/>
    <s v="陳政皓"/>
    <m/>
    <m/>
    <m/>
    <m/>
    <m/>
    <m/>
    <e v="#N/A"/>
  </r>
  <r>
    <n v="237"/>
    <s v=""/>
    <x v="5"/>
    <m/>
    <s v="L4325"/>
    <s v="個別利率批次輸入"/>
    <s v="由L4105更名"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m/>
    <m/>
    <m/>
    <m/>
    <m/>
    <m/>
    <s v="陳政皓"/>
    <m/>
    <m/>
    <m/>
    <m/>
    <m/>
    <m/>
    <e v="#N/A"/>
  </r>
  <r>
    <n v="238"/>
    <s v=""/>
    <x v="5"/>
    <m/>
    <s v="L4931"/>
    <s v="個別調整利率作業                     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m/>
    <s v="需二審"/>
    <m/>
    <m/>
    <m/>
    <m/>
    <s v="陳政皓"/>
    <m/>
    <m/>
    <m/>
    <m/>
    <m/>
    <m/>
    <e v="#N/A"/>
  </r>
  <r>
    <n v="239"/>
    <s v="4-3利率調整作業"/>
    <x v="5"/>
    <s v="4-3利率調整作業"/>
    <s v="L4721"/>
    <s v="整批批次產出利率變動對帳單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m/>
    <m/>
    <m/>
    <m/>
    <m/>
    <m/>
    <s v="陳政皓"/>
    <m/>
    <m/>
    <m/>
    <m/>
    <m/>
    <m/>
    <e v="#N/A"/>
  </r>
  <r>
    <n v="240"/>
    <s v=""/>
    <x v="5"/>
    <m/>
    <s v="L4030"/>
    <s v="調整員工利率作業                     "/>
    <m/>
    <s v="賴文育"/>
    <s v="陳綺萍"/>
    <m/>
    <x v="37"/>
    <d v="2021-10-21T00:00:00"/>
    <s v=""/>
    <s v="林清河"/>
    <s v="蔡珮瑜"/>
    <m/>
    <m/>
    <m/>
    <m/>
    <m/>
    <m/>
    <m/>
    <m/>
    <s v="放款服務課"/>
    <d v="2021-11-04T00:00:00"/>
    <m/>
    <m/>
    <s v="需二審"/>
    <m/>
    <m/>
    <m/>
    <m/>
    <s v="蔡珮瑜"/>
    <m/>
    <m/>
    <m/>
    <m/>
    <m/>
    <m/>
    <e v="#N/A"/>
  </r>
  <r>
    <n v="309"/>
    <s v="6-3共同資料維護(利率、營業日)"/>
    <x v="4"/>
    <s v="商品參數2"/>
    <s v="L6031"/>
    <s v="指標利率資料"/>
    <m/>
    <s v="賴文育"/>
    <s v="楊智誠"/>
    <m/>
    <x v="38"/>
    <d v="2021-10-20T00:00:00"/>
    <d v="2021-10-25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m/>
    <m/>
    <e v="#N/A"/>
  </r>
  <r>
    <n v="310"/>
    <s v="6-3共同資料維護(利率、營業日)"/>
    <x v="4"/>
    <s v="商品參數2"/>
    <s v="L6032"/>
    <s v="指標利率資料查詢"/>
    <m/>
    <s v="賴文育"/>
    <s v="楊智誠"/>
    <m/>
    <x v="38"/>
    <d v="2021-10-20T00:00:00"/>
    <d v="2021-10-25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m/>
    <m/>
    <e v="#N/A"/>
  </r>
  <r>
    <n v="311"/>
    <s v=""/>
    <x v="4"/>
    <s v="商品參數2"/>
    <s v="L6301"/>
    <s v="指標利率種類維護"/>
    <m/>
    <s v="賴文育"/>
    <s v="楊智誠"/>
    <m/>
    <x v="38"/>
    <d v="2021-10-20T00:00:00"/>
    <d v="2021-08-27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m/>
    <m/>
    <e v="#N/A"/>
  </r>
  <r>
    <n v="312"/>
    <s v=""/>
    <x v="4"/>
    <s v="商品參數2"/>
    <s v="L6302"/>
    <s v="指標利率登錄/維護(Eloan18.informatica) "/>
    <m/>
    <s v="賴文育"/>
    <s v="楊智誠"/>
    <m/>
    <x v="38"/>
    <d v="2021-10-20T00:00:00"/>
    <d v="2021-08-20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m/>
    <m/>
    <e v="#N/A"/>
  </r>
  <r>
    <m/>
    <s v=""/>
    <x v="1"/>
    <m/>
    <s v="L2036"/>
    <s v="借款戶關係人/關係企業明細查詢"/>
    <s v="審後新增2021/10/19"/>
    <s v="賴文育"/>
    <s v="陳昱衡"/>
    <m/>
    <x v="39"/>
    <d v="2021-10-25T00:00:00"/>
    <m/>
    <s v="涂宇欣"/>
    <s v="張舜雯"/>
    <s v="施美娟、李珮君、陳俞辛(企金)"/>
    <m/>
    <m/>
    <m/>
    <m/>
    <m/>
    <m/>
    <m/>
    <m/>
    <m/>
    <m/>
    <m/>
    <m/>
    <m/>
    <m/>
    <m/>
    <m/>
    <s v="張舜雯"/>
    <m/>
    <m/>
    <m/>
    <m/>
    <m/>
    <m/>
    <e v="#N/A"/>
  </r>
  <r>
    <n v="30"/>
    <s v="2-3保證人、關係人"/>
    <x v="1"/>
    <s v="貸前作業關聯戶2"/>
    <s v="L2035"/>
    <s v="借款戶關係人/關係企業查詢"/>
    <s v="由L19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d v="2021-10-01T00:00:00"/>
    <d v="2021-10-08T00:00:00"/>
    <d v="2021-10-08T00:00:00"/>
    <m/>
    <m/>
    <m/>
    <m/>
    <s v="張舜雯"/>
    <m/>
    <m/>
    <m/>
    <m/>
    <m/>
    <m/>
    <e v="#N/A"/>
  </r>
  <r>
    <m/>
    <s v=""/>
    <x v="1"/>
    <m/>
    <s v="L2305"/>
    <s v="借款戶關係人/關係企業維護(整批)         "/>
    <s v="審後新增2021/10/19"/>
    <s v="賴文育"/>
    <s v="陳昱衡"/>
    <m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m/>
    <m/>
    <m/>
    <m/>
    <m/>
    <m/>
    <m/>
    <s v="張舜雯"/>
    <m/>
    <m/>
    <m/>
    <m/>
    <m/>
    <m/>
    <e v="#N/A"/>
  </r>
  <r>
    <n v="31"/>
    <s v=""/>
    <x v="1"/>
    <s v="貸前作業關聯戶2"/>
    <s v="L2306"/>
    <s v="借款戶關係人/關係企業維護           "/>
    <s v="由L11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d v="2021-10-01T00:00:00"/>
    <d v="2021-10-08T00:00:00"/>
    <d v="2021-10-08T00:00:00"/>
    <m/>
    <m/>
    <m/>
    <m/>
    <s v="張舜雯"/>
    <m/>
    <m/>
    <m/>
    <m/>
    <m/>
    <m/>
    <e v="#N/A"/>
  </r>
  <r>
    <m/>
    <s v="2-2案件申請、額度"/>
    <x v="1"/>
    <m/>
    <s v="L2022"/>
    <s v="所有關係人資料查詢"/>
    <s v="審後新增2021/10/19"/>
    <s v="張金龍"/>
    <s v="陳昱衡"/>
    <m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m/>
    <m/>
    <m/>
    <m/>
    <m/>
    <m/>
    <m/>
    <s v="張舜雯"/>
    <m/>
    <m/>
    <m/>
    <m/>
    <m/>
    <m/>
    <e v="#N/A"/>
  </r>
  <r>
    <m/>
    <s v=""/>
    <x v="1"/>
    <m/>
    <s v="L2023"/>
    <s v="ID所有人案件關係查詢"/>
    <s v="審後新增2021/10/25"/>
    <s v="張金龍"/>
    <s v="陳昱衡"/>
    <m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m/>
    <d v="2021-11-16T00:00:00"/>
    <s v="需二審"/>
    <m/>
    <m/>
    <m/>
    <m/>
    <s v="張舜雯"/>
    <m/>
    <m/>
    <m/>
    <m/>
    <m/>
    <m/>
    <e v="#N/A"/>
  </r>
  <r>
    <m/>
    <s v=""/>
    <x v="1"/>
    <m/>
    <s v="L2222"/>
    <s v="與授信戶關係登錄"/>
    <s v="審後新增2021/10/19"/>
    <s v="張金龍"/>
    <s v="陳昱衡"/>
    <m/>
    <x v="39"/>
    <d v="2021-10-25T00:00:00"/>
    <s v=""/>
    <s v="涂宇欣"/>
    <s v="李珮君"/>
    <s v="陳俞辛(企金)"/>
    <m/>
    <m/>
    <m/>
    <m/>
    <m/>
    <m/>
    <m/>
    <s v="放款推展課"/>
    <d v="2021-11-08T00:00:00"/>
    <m/>
    <d v="2021-11-16T00:00:00"/>
    <s v="需二審"/>
    <m/>
    <m/>
    <m/>
    <m/>
    <s v="李珮君"/>
    <m/>
    <m/>
    <m/>
    <m/>
    <m/>
    <m/>
    <e v="#N/A"/>
  </r>
  <r>
    <n v="169"/>
    <s v="2-3保證人、關係人"/>
    <x v="1"/>
    <m/>
    <s v="L2903"/>
    <s v="關聯戶放款資料查詢                              "/>
    <m/>
    <s v="賴文育"/>
    <s v="陳昱衡"/>
    <m/>
    <x v="39"/>
    <d v="2021-10-25T00:00:00"/>
    <s v=""/>
    <s v="吳承憲"/>
    <s v="李珮君"/>
    <m/>
    <m/>
    <m/>
    <m/>
    <m/>
    <m/>
    <m/>
    <m/>
    <s v="放款推展課"/>
    <d v="2021-11-08T00:00:00"/>
    <m/>
    <s v=""/>
    <m/>
    <m/>
    <m/>
    <m/>
    <m/>
    <s v="李珮君"/>
    <m/>
    <m/>
    <m/>
    <m/>
    <m/>
    <m/>
    <e v="#N/A"/>
  </r>
  <r>
    <n v="187"/>
    <s v="2-9其他"/>
    <x v="1"/>
    <m/>
    <s v="L2980"/>
    <s v="個人房貸調整案"/>
    <m/>
    <s v="賴文育"/>
    <s v="陳昱衡"/>
    <m/>
    <x v="39"/>
    <d v="2021-10-21T00:00:00"/>
    <d v="2021-10-21T00:00:00"/>
    <s v="林清河"/>
    <s v="陳政皓"/>
    <m/>
    <m/>
    <m/>
    <m/>
    <m/>
    <m/>
    <m/>
    <m/>
    <s v="放款服務課"/>
    <d v="2021-11-04T00:00:00"/>
    <m/>
    <d v="2021-11-16T00:00:00"/>
    <s v="需二審"/>
    <m/>
    <m/>
    <m/>
    <m/>
    <s v="陳政皓"/>
    <m/>
    <m/>
    <m/>
    <m/>
    <m/>
    <m/>
    <e v="#N/A"/>
  </r>
  <r>
    <n v="188"/>
    <s v="2-9其他"/>
    <x v="1"/>
    <s v="客戶作業3"/>
    <s v="L2073"/>
    <s v="結清客戶個人資料控管明細資料查詢        "/>
    <m/>
    <s v="賴文育"/>
    <s v="陳昱衡"/>
    <m/>
    <x v="39"/>
    <d v="2021-10-25T00:00:00"/>
    <s v=""/>
    <s v="涂宇欣"/>
    <s v="陳政皓"/>
    <m/>
    <m/>
    <m/>
    <m/>
    <m/>
    <m/>
    <m/>
    <m/>
    <s v="放款服務課"/>
    <d v="2021-11-08T00:00:00"/>
    <m/>
    <s v=""/>
    <m/>
    <m/>
    <m/>
    <m/>
    <m/>
    <s v="陳政皓"/>
    <m/>
    <m/>
    <m/>
    <m/>
    <m/>
    <m/>
    <e v="#N/A"/>
  </r>
  <r>
    <n v="189"/>
    <s v=""/>
    <x v="1"/>
    <s v="客戶作業3"/>
    <s v="L2703"/>
    <s v="結清客戶個人資料控管維護                "/>
    <m/>
    <s v="賴文育"/>
    <s v="陳昱衡"/>
    <m/>
    <x v="39"/>
    <d v="2021-10-25T00:00:00"/>
    <d v="2021-10-25T00:00:00"/>
    <s v="涂宇欣"/>
    <s v="陳政皓"/>
    <m/>
    <m/>
    <m/>
    <m/>
    <m/>
    <m/>
    <m/>
    <m/>
    <s v="放款服務課"/>
    <d v="2021-11-08T00:00:00"/>
    <m/>
    <d v="2021-11-16T00:00:00"/>
    <s v="需二審"/>
    <m/>
    <m/>
    <m/>
    <m/>
    <s v="陳政皓"/>
    <m/>
    <m/>
    <m/>
    <m/>
    <m/>
    <m/>
    <e v="#N/A"/>
  </r>
  <r>
    <n v="170"/>
    <s v="2-4擔保品"/>
    <x v="1"/>
    <s v="擔保品3"/>
    <s v="L2039"/>
    <s v="擔保品重評明細資料查詢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  <m/>
    <s v="放款管理課"/>
    <d v="2021-11-08T00:00:00"/>
    <m/>
    <d v="2021-11-16T00:00:00"/>
    <s v="需二審"/>
    <m/>
    <m/>
    <m/>
    <m/>
    <s v="邱怡婷"/>
    <m/>
    <m/>
    <m/>
    <m/>
    <m/>
    <m/>
    <e v="#N/A"/>
  </r>
  <r>
    <n v="171"/>
    <s v=""/>
    <x v="1"/>
    <s v="擔保品3,額度控管2"/>
    <s v="L2480"/>
    <s v="擔保品重評資料登錄    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  <m/>
    <s v="放款管理課"/>
    <d v="2021-11-08T00:00:00"/>
    <m/>
    <d v="2021-11-16T00:00:00"/>
    <s v="需二審"/>
    <m/>
    <m/>
    <m/>
    <m/>
    <s v="邱怡婷"/>
    <m/>
    <m/>
    <m/>
    <m/>
    <m/>
    <m/>
    <e v="#N/A"/>
  </r>
  <r>
    <n v="260"/>
    <s v="5-4法催紀錄作業"/>
    <x v="6"/>
    <s v="法催"/>
    <s v="L5060"/>
    <s v="案件處理清單         "/>
    <m/>
    <s v="蘇曉玲"/>
    <s v="蘇曉玲"/>
    <m/>
    <x v="40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d v="2021-10-19T00:00:00"/>
    <m/>
    <m/>
    <e v="#N/A"/>
  </r>
  <r>
    <n v="261"/>
    <s v=""/>
    <x v="6"/>
    <s v="法催"/>
    <s v="L5960"/>
    <s v="案件資料查詢         "/>
    <m/>
    <s v="蘇曉玲"/>
    <s v="蘇曉玲"/>
    <m/>
    <x v="40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2"/>
    <s v=""/>
    <x v="6"/>
    <s v="法催"/>
    <s v="L5961"/>
    <s v="電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3"/>
    <s v=""/>
    <x v="6"/>
    <s v="法催"/>
    <s v="L5601"/>
    <s v="電催登錄             "/>
    <m/>
    <s v="蘇曉玲"/>
    <s v="蘇曉玲"/>
    <m/>
    <x v="40"/>
    <d v="2021-10-27T00:00:00"/>
    <d v="2021-11-04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4"/>
    <s v=""/>
    <x v="6"/>
    <s v="法催"/>
    <s v="L5962"/>
    <s v="面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5"/>
    <s v=""/>
    <x v="6"/>
    <s v="法催"/>
    <s v="L5602"/>
    <s v="面催登錄             "/>
    <m/>
    <s v="蘇曉玲"/>
    <s v="蘇曉玲"/>
    <m/>
    <x v="40"/>
    <d v="2021-10-27T00:00:00"/>
    <d v="2021-11-04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6"/>
    <s v=""/>
    <x v="6"/>
    <s v="法催"/>
    <s v="L5963"/>
    <s v="函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7"/>
    <s v=""/>
    <x v="6"/>
    <s v="法催"/>
    <s v="L5603"/>
    <s v="函催登錄             "/>
    <m/>
    <s v="蘇曉玲"/>
    <s v="蘇曉玲"/>
    <m/>
    <x v="40"/>
    <d v="2021-10-27T00:00:00"/>
    <d v="2021-11-04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8"/>
    <s v=""/>
    <x v="6"/>
    <s v="法催"/>
    <s v="L5964"/>
    <s v="法務進度明細資料查詢 "/>
    <m/>
    <s v="蘇曉玲"/>
    <s v="蘇曉玲"/>
    <m/>
    <x v="41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69"/>
    <s v=""/>
    <x v="6"/>
    <s v="法催"/>
    <s v="L5604"/>
    <s v="法務進度登錄         "/>
    <m/>
    <s v="蘇曉玲"/>
    <s v="蘇曉玲"/>
    <m/>
    <x v="41"/>
    <d v="2021-10-27T00:00:00"/>
    <d v="2021-11-04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70"/>
    <s v=""/>
    <x v="6"/>
    <s v="法催"/>
    <s v="L5965"/>
    <s v="提醒事項查詢         "/>
    <m/>
    <s v="蘇曉玲"/>
    <s v="蘇曉玲"/>
    <m/>
    <x v="41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71"/>
    <s v=""/>
    <x v="6"/>
    <s v="法催"/>
    <s v="L5605"/>
    <s v="提醒事項登錄         "/>
    <m/>
    <s v="蘇曉玲"/>
    <s v="蘇曉玲"/>
    <m/>
    <x v="41"/>
    <d v="2021-10-27T00:00:00"/>
    <d v="2021-11-01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72"/>
    <s v="5-4法催紀錄作業"/>
    <x v="6"/>
    <s v="法催"/>
    <s v="L5061"/>
    <s v="催收催繳明細"/>
    <m/>
    <s v="蘇曉玲"/>
    <s v="蘇曉玲"/>
    <m/>
    <x v="41"/>
    <d v="2021-10-27T00:00:00"/>
    <d v="2021-11-01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71"/>
    <s v="5-4法催紀錄作業"/>
    <x v="6"/>
    <s v="法催"/>
    <s v="L5062"/>
    <s v="法務催收人員查詢"/>
    <s v="審後新增2021/10/28"/>
    <s v="蘇曉玲"/>
    <s v="蘇曉玲"/>
    <m/>
    <x v="41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272"/>
    <s v=""/>
    <x v="6"/>
    <s v="法催"/>
    <s v="L5606"/>
    <s v="法務催收人員維護"/>
    <s v="審後新增2021/10/28"/>
    <s v="蘇曉玲"/>
    <s v="蘇曉玲"/>
    <m/>
    <x v="41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m/>
    <m/>
    <e v="#N/A"/>
  </r>
  <r>
    <n v="362"/>
    <s v="8-1AML檢核"/>
    <x v="7"/>
    <m/>
    <s v="L8080"/>
    <s v="AML姓名檢核查詢"/>
    <m/>
    <s v="張金龍"/>
    <s v="楊智誠"/>
    <m/>
    <x v="42"/>
    <d v="2021-11-03T00:00:00"/>
    <s v=""/>
    <s v="林清河"/>
    <s v="施美娟"/>
    <s v="王薏涵、鄧雪美"/>
    <m/>
    <m/>
    <m/>
    <m/>
    <m/>
    <m/>
    <m/>
    <s v="放款審查課"/>
    <d v="2021-11-17T00:00:00"/>
    <m/>
    <s v=""/>
    <m/>
    <m/>
    <m/>
    <m/>
    <m/>
    <s v="施美娟"/>
    <m/>
    <m/>
    <m/>
    <d v="2021-08-30T00:00:00"/>
    <m/>
    <m/>
    <e v="#N/A"/>
  </r>
  <r>
    <n v="363"/>
    <s v=""/>
    <x v="7"/>
    <m/>
    <s v="L8100"/>
    <s v="AML姓名檢核"/>
    <m/>
    <s v="張金龍"/>
    <s v="楊智誠"/>
    <m/>
    <x v="42"/>
    <d v="2021-11-03T00:00:00"/>
    <s v=""/>
    <s v="林清河"/>
    <s v="施美娟"/>
    <s v="王薏涵、鄧雪美"/>
    <m/>
    <m/>
    <m/>
    <m/>
    <m/>
    <m/>
    <m/>
    <s v="放款審查課"/>
    <d v="2021-11-17T00:00:00"/>
    <m/>
    <s v=""/>
    <m/>
    <m/>
    <m/>
    <m/>
    <m/>
    <s v="施美娟"/>
    <m/>
    <m/>
    <m/>
    <m/>
    <m/>
    <m/>
    <e v="#N/A"/>
  </r>
  <r>
    <n v="364"/>
    <s v=""/>
    <x v="7"/>
    <m/>
    <s v="L8081"/>
    <s v="AML定審處理查詢"/>
    <m/>
    <s v="張金龍"/>
    <s v="楊智誠"/>
    <m/>
    <x v="43"/>
    <m/>
    <s v=""/>
    <s v="林清河"/>
    <s v="施美娟"/>
    <s v="王薏涵、鄧雪美"/>
    <m/>
    <m/>
    <m/>
    <m/>
    <m/>
    <m/>
    <m/>
    <s v="放款審查課"/>
    <s v=""/>
    <m/>
    <s v=""/>
    <m/>
    <m/>
    <m/>
    <m/>
    <m/>
    <s v="施美娟"/>
    <m/>
    <m/>
    <m/>
    <m/>
    <m/>
    <m/>
    <e v="#N/A"/>
  </r>
  <r>
    <n v="365"/>
    <s v=""/>
    <x v="7"/>
    <m/>
    <s v="L8101"/>
    <s v="AML定審處理"/>
    <m/>
    <s v="張金龍"/>
    <s v="楊智誠"/>
    <m/>
    <x v="43"/>
    <m/>
    <s v=""/>
    <s v="林清河"/>
    <s v="施美娟"/>
    <s v="王薏涵、鄧雪美"/>
    <m/>
    <m/>
    <m/>
    <m/>
    <m/>
    <m/>
    <m/>
    <s v="放款審查課"/>
    <s v=""/>
    <m/>
    <s v=""/>
    <m/>
    <m/>
    <m/>
    <m/>
    <m/>
    <s v="施美娟"/>
    <m/>
    <m/>
    <m/>
    <m/>
    <m/>
    <m/>
    <e v="#N/A"/>
  </r>
  <r>
    <n v="365"/>
    <s v=""/>
    <x v="7"/>
    <m/>
    <s v="L8082"/>
    <s v="AML定審通知查詢"/>
    <s v="新增2021/11/2"/>
    <s v="張金龍"/>
    <s v="楊智誠"/>
    <m/>
    <x v="43"/>
    <m/>
    <s v=""/>
    <s v="林清河"/>
    <s v="施美娟"/>
    <s v="王薏涵、鄧雪美"/>
    <m/>
    <m/>
    <m/>
    <m/>
    <m/>
    <m/>
    <m/>
    <s v="放款審查課"/>
    <s v=""/>
    <m/>
    <s v=""/>
    <m/>
    <m/>
    <m/>
    <m/>
    <m/>
    <s v="施美娟"/>
    <m/>
    <m/>
    <m/>
    <m/>
    <m/>
    <m/>
    <e v="#N/A"/>
  </r>
  <r>
    <n v="367"/>
    <s v=""/>
    <x v="7"/>
    <m/>
    <s v="L8112"/>
    <s v="金檢查核放款餘額資料Q53撈件"/>
    <m/>
    <s v="賴文育"/>
    <s v="楊智誠"/>
    <m/>
    <x v="44"/>
    <m/>
    <s v=""/>
    <s v="林清河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76"/>
    <s v="8-7公務人員報送"/>
    <x v="7"/>
    <m/>
    <s v="L8701"/>
    <s v="產製公務人員報送資料"/>
    <m/>
    <s v="賴文育"/>
    <s v="楊智誠"/>
    <m/>
    <x v="45"/>
    <m/>
    <s v=""/>
    <s v="林清河"/>
    <s v="許慧玉"/>
    <m/>
    <m/>
    <m/>
    <m/>
    <m/>
    <m/>
    <m/>
    <m/>
    <s v="放款服務課"/>
    <s v=""/>
    <m/>
    <s v=""/>
    <m/>
    <m/>
    <m/>
    <m/>
    <m/>
    <s v="許慧玉"/>
    <m/>
    <m/>
    <m/>
    <m/>
    <m/>
    <m/>
    <e v="#N/A"/>
  </r>
  <r>
    <n v="368"/>
    <s v="8-2疑似洗錢"/>
    <x v="7"/>
    <m/>
    <s v="L8921"/>
    <s v="疑似洗錢樣態檢核查詢"/>
    <m/>
    <s v="賴文育"/>
    <s v="楊智誠"/>
    <m/>
    <x v="46"/>
    <d v="2021-10-29T00:00:00"/>
    <s v=""/>
    <s v="林清河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m/>
    <m/>
    <e v="#N/A"/>
  </r>
  <r>
    <n v="369"/>
    <s v="8-2疑似洗錢"/>
    <x v="7"/>
    <m/>
    <s v="L8201"/>
    <s v="疑似洗錢樣態條件設定"/>
    <m/>
    <s v="賴文育"/>
    <s v="楊智誠"/>
    <m/>
    <x v="46"/>
    <d v="2021-10-29T00:00:00"/>
    <s v=""/>
    <s v="涂宇欣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m/>
    <m/>
    <e v="#N/A"/>
  </r>
  <r>
    <n v="370"/>
    <s v="8-2疑似洗錢"/>
    <x v="7"/>
    <m/>
    <s v="L8924"/>
    <s v="疑似洗錢資料變更查詢"/>
    <m/>
    <s v="賴文育"/>
    <s v="楊智誠"/>
    <m/>
    <x v="46"/>
    <d v="2021-10-29T00:00:00"/>
    <s v=""/>
    <s v="林清河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m/>
    <m/>
    <e v="#N/A"/>
  </r>
  <r>
    <n v="371"/>
    <s v="8-2疑似洗錢"/>
    <x v="7"/>
    <m/>
    <s v="L8202"/>
    <s v="疑似洗錢樣態資料產生"/>
    <m/>
    <s v="賴文育"/>
    <s v="楊智誠"/>
    <m/>
    <x v="46"/>
    <d v="2021-10-29T00:00:00"/>
    <s v=""/>
    <s v="林清河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m/>
    <m/>
    <e v="#N/A"/>
  </r>
  <r>
    <n v="372"/>
    <s v="8-2疑似洗錢"/>
    <x v="7"/>
    <m/>
    <s v="L8922"/>
    <s v="疑似洗錢交易合理性查詢"/>
    <m/>
    <s v="賴文育"/>
    <s v="楊智誠"/>
    <m/>
    <x v="46"/>
    <d v="2021-10-29T00:00:00"/>
    <s v=""/>
    <s v="涂宇欣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m/>
    <m/>
    <m/>
    <e v="#N/A"/>
  </r>
  <r>
    <n v="373"/>
    <s v=""/>
    <x v="7"/>
    <m/>
    <s v="L8203"/>
    <s v="疑似洗錢交易合理性維護"/>
    <m/>
    <s v="賴文育"/>
    <s v="楊智誠"/>
    <m/>
    <x v="46"/>
    <d v="2021-10-29T00:00:00"/>
    <s v=""/>
    <s v="涂宇欣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m/>
    <m/>
    <e v="#N/A"/>
  </r>
  <r>
    <n v="374"/>
    <s v="8-2疑似洗錢"/>
    <x v="7"/>
    <m/>
    <s v="L8923"/>
    <s v="疑似洗錢交易訪談查詢"/>
    <m/>
    <s v="賴文育"/>
    <s v="楊智誠"/>
    <m/>
    <x v="46"/>
    <d v="2021-10-29T00:00:00"/>
    <s v=""/>
    <s v="涂宇欣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m/>
    <m/>
    <m/>
    <e v="#N/A"/>
  </r>
  <r>
    <n v="375"/>
    <s v=""/>
    <x v="7"/>
    <m/>
    <s v="L8204"/>
    <s v="疑似洗錢交易訪談維護"/>
    <m/>
    <s v="賴文育"/>
    <s v="楊智誠"/>
    <m/>
    <x v="46"/>
    <d v="2021-10-29T00:00:00"/>
    <d v="2021-10-25T00:00:00"/>
    <s v="涂宇欣"/>
    <s v="陳政皓"/>
    <s v="張舜雯"/>
    <m/>
    <m/>
    <m/>
    <m/>
    <m/>
    <m/>
    <m/>
    <s v="放款服務課"/>
    <d v="2021-11-12T00:00:00"/>
    <m/>
    <s v=""/>
    <m/>
    <m/>
    <m/>
    <m/>
    <m/>
    <s v="陳政皓"/>
    <m/>
    <m/>
    <m/>
    <d v="2021-10-13T00:00:00"/>
    <m/>
    <m/>
    <e v="#N/A"/>
  </r>
  <r>
    <n v="243"/>
    <s v="5-1一般作業"/>
    <x v="6"/>
    <m/>
    <s v="L5801"/>
    <s v="補貼息作業"/>
    <m/>
    <s v="賴文育"/>
    <s v="陳昱衡"/>
    <m/>
    <x v="44"/>
    <m/>
    <s v=""/>
    <s v="涂宇欣"/>
    <s v="邵淑微"/>
    <m/>
    <m/>
    <m/>
    <m/>
    <m/>
    <m/>
    <m/>
    <m/>
    <s v="放款服務課"/>
    <s v=""/>
    <m/>
    <s v=""/>
    <m/>
    <m/>
    <m/>
    <m/>
    <m/>
    <s v="邵淑微"/>
    <m/>
    <m/>
    <m/>
    <m/>
    <m/>
    <m/>
    <e v="#N/A"/>
  </r>
  <r>
    <n v="244"/>
    <s v="5-7國稅局申報作業"/>
    <x v="6"/>
    <m/>
    <s v="L5982"/>
    <s v="國稅局申報檔查詢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m/>
    <m/>
    <e v="#N/A"/>
  </r>
  <r>
    <n v="245"/>
    <s v=""/>
    <x v="6"/>
    <m/>
    <s v="L5812"/>
    <s v="國稅局申報檔維護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m/>
    <m/>
    <e v="#N/A"/>
  </r>
  <r>
    <n v="246"/>
    <s v="5-7國稅局申報作業"/>
    <x v="6"/>
    <m/>
    <s v="L5811"/>
    <s v="產生國稅局申報下載檔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m/>
    <m/>
    <e v="#N/A"/>
  </r>
  <r>
    <n v="247"/>
    <s v="5-7國稅局申報作業"/>
    <x v="6"/>
    <m/>
    <s v="L5813"/>
    <s v="產生國稅局申報媒體檔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m/>
    <m/>
    <e v="#N/A"/>
  </r>
  <r>
    <n v="248"/>
    <s v="5-1一般作業"/>
    <x v="6"/>
    <m/>
    <s v="L5901"/>
    <s v="資金運用概況明細資料查詢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249"/>
    <s v=""/>
    <x v="6"/>
    <m/>
    <s v="L5101"/>
    <s v="資金運用概況維護      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250"/>
    <s v="5-1一般作業"/>
    <x v="6"/>
    <s v="案件申請3"/>
    <s v="L5902"/>
    <s v="放審會記錄明細資料查詢                "/>
    <m/>
    <s v="賴文育"/>
    <s v="楊智誠"/>
    <m/>
    <x v="47"/>
    <d v="2021-11-03T00:00:00"/>
    <s v=""/>
    <s v="李珮琪"/>
    <s v="施美娟"/>
    <m/>
    <m/>
    <m/>
    <m/>
    <m/>
    <m/>
    <m/>
    <m/>
    <s v="放款審查課"/>
    <d v="2021-11-17T00:00:00"/>
    <m/>
    <s v=""/>
    <m/>
    <m/>
    <m/>
    <m/>
    <m/>
    <s v="施美娟"/>
    <m/>
    <m/>
    <m/>
    <m/>
    <m/>
    <m/>
    <e v="#N/A"/>
  </r>
  <r>
    <n v="251"/>
    <s v=""/>
    <x v="6"/>
    <s v="案件申請3"/>
    <s v="L5102"/>
    <s v="放審會記錄維護                        "/>
    <m/>
    <s v="賴文育"/>
    <s v="楊智誠"/>
    <m/>
    <x v="47"/>
    <d v="2021-11-03T00:00:00"/>
    <s v=""/>
    <s v="李珮琪"/>
    <s v="施美娟"/>
    <m/>
    <m/>
    <m/>
    <m/>
    <m/>
    <m/>
    <m/>
    <m/>
    <s v="放款審查課"/>
    <d v="2021-11-17T00:00:00"/>
    <m/>
    <s v=""/>
    <m/>
    <m/>
    <m/>
    <m/>
    <m/>
    <s v="施美娟"/>
    <m/>
    <m/>
    <m/>
    <m/>
    <m/>
    <m/>
    <e v="#N/A"/>
  </r>
  <r>
    <n v="252"/>
    <s v="5-1一般作業"/>
    <x v="6"/>
    <m/>
    <s v="L5903"/>
    <s v="檔案借閱明細資料查詢  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253"/>
    <s v=""/>
    <x v="6"/>
    <m/>
    <s v="L5103"/>
    <s v="檔案借閱維護          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254"/>
    <s v="5-1一般作業"/>
    <x v="6"/>
    <m/>
    <s v="L5104"/>
    <s v="檔案借閱報表作業(列印)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255"/>
    <s v="5-1一般作業"/>
    <x v="6"/>
    <m/>
    <s v="L5905"/>
    <s v="覆審案件明細檔查詢"/>
    <m/>
    <s v="賴文育"/>
    <s v="張嘉榮"/>
    <m/>
    <x v="48"/>
    <m/>
    <s v=""/>
    <s v="吳承憲"/>
    <s v="邱怡婷"/>
    <s v="程慧娟"/>
    <m/>
    <m/>
    <m/>
    <m/>
    <m/>
    <m/>
    <m/>
    <s v="放款管理課"/>
    <s v=""/>
    <m/>
    <s v=""/>
    <m/>
    <m/>
    <m/>
    <m/>
    <m/>
    <s v="邱怡婷"/>
    <m/>
    <m/>
    <m/>
    <m/>
    <m/>
    <m/>
    <e v="#N/A"/>
  </r>
  <r>
    <n v="256"/>
    <s v=""/>
    <x v="6"/>
    <m/>
    <s v="L5105"/>
    <s v="覆審案件明細檔維護"/>
    <m/>
    <s v="賴文育"/>
    <s v="張嘉榮"/>
    <m/>
    <x v="48"/>
    <m/>
    <s v=""/>
    <s v="吳承憲"/>
    <s v="邱怡婷"/>
    <s v="程慧娟"/>
    <m/>
    <m/>
    <m/>
    <m/>
    <m/>
    <m/>
    <m/>
    <s v="放款管理課"/>
    <s v=""/>
    <m/>
    <s v=""/>
    <m/>
    <m/>
    <m/>
    <m/>
    <m/>
    <s v="邱怡婷"/>
    <m/>
    <m/>
    <m/>
    <m/>
    <m/>
    <m/>
    <e v="#N/A"/>
  </r>
  <r>
    <n v="257"/>
    <s v="5-1一般作業"/>
    <x v="6"/>
    <m/>
    <s v="L5106"/>
    <s v="產生覆審案件資料明細"/>
    <m/>
    <s v="賴文育"/>
    <s v="張嘉榮"/>
    <m/>
    <x v="48"/>
    <m/>
    <s v=""/>
    <s v="林清河"/>
    <s v="邱怡婷"/>
    <s v="程慧娟"/>
    <m/>
    <m/>
    <m/>
    <m/>
    <m/>
    <m/>
    <m/>
    <s v="放款管理課"/>
    <s v=""/>
    <m/>
    <s v=""/>
    <m/>
    <m/>
    <m/>
    <m/>
    <m/>
    <s v="邱怡婷"/>
    <m/>
    <m/>
    <m/>
    <m/>
    <m/>
    <m/>
    <e v="#N/A"/>
  </r>
  <r>
    <n v="258"/>
    <s v="5-1一般作業"/>
    <x v="6"/>
    <s v="客戶作業4"/>
    <s v="L5906"/>
    <s v="寬限條件控管繳息查詢"/>
    <m/>
    <s v="賴文育"/>
    <s v="張嘉榮"/>
    <m/>
    <x v="48"/>
    <m/>
    <s v=""/>
    <s v="林清河"/>
    <s v="邱怡婷"/>
    <m/>
    <m/>
    <m/>
    <m/>
    <m/>
    <m/>
    <m/>
    <m/>
    <s v="放款管理課"/>
    <s v=""/>
    <m/>
    <s v=""/>
    <m/>
    <m/>
    <m/>
    <m/>
    <m/>
    <s v="邱怡婷"/>
    <m/>
    <m/>
    <m/>
    <m/>
    <m/>
    <m/>
    <e v="#N/A"/>
  </r>
  <r>
    <n v="259"/>
    <s v=""/>
    <x v="6"/>
    <s v="客戶作業4"/>
    <s v="L5116"/>
    <s v="寬限條件控管維護"/>
    <m/>
    <s v="賴文育"/>
    <s v="張嘉榮"/>
    <m/>
    <x v="48"/>
    <m/>
    <s v=""/>
    <s v="林清河"/>
    <s v="邱怡婷"/>
    <m/>
    <m/>
    <m/>
    <m/>
    <m/>
    <m/>
    <m/>
    <m/>
    <s v="放款管理課"/>
    <s v=""/>
    <m/>
    <s v=""/>
    <m/>
    <m/>
    <m/>
    <m/>
    <m/>
    <s v="邱怡婷"/>
    <m/>
    <m/>
    <m/>
    <m/>
    <m/>
    <m/>
    <e v="#N/A"/>
  </r>
  <r>
    <n v="124"/>
    <s v="6-7其他基本資料維護"/>
    <x v="4"/>
    <m/>
    <s v="L6082"/>
    <s v="放款業績工作月查詢"/>
    <m/>
    <s v="賴文育"/>
    <s v="楊智誠"/>
    <m/>
    <x v="25"/>
    <m/>
    <d v="2021-08-20T00:00:00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19T00:00:00"/>
    <m/>
    <m/>
    <e v="#N/A"/>
  </r>
  <r>
    <n v="125"/>
    <s v=""/>
    <x v="4"/>
    <m/>
    <s v="L6752"/>
    <s v="放款業績工作月維護"/>
    <m/>
    <s v="賴文育"/>
    <s v="楊智誠"/>
    <m/>
    <x v="25"/>
    <m/>
    <d v="2021-08-20T00:00:00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m/>
    <m/>
    <e v="#N/A"/>
  </r>
  <r>
    <n v="126"/>
    <s v="5-2房貸專員業績統計作業"/>
    <x v="6"/>
    <m/>
    <s v="L5402"/>
    <s v="年度業績目標更新                    "/>
    <m/>
    <s v="張金龍"/>
    <s v="張嘉榮"/>
    <m/>
    <x v="25"/>
    <m/>
    <d v="2021-07-30T00:00:00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m/>
    <m/>
    <e v="#N/A"/>
  </r>
  <r>
    <n v="127"/>
    <s v="5-2房貸專員業績統計作業"/>
    <x v="6"/>
    <m/>
    <s v="L5021"/>
    <s v="房貸專員明細資料查詢                "/>
    <m/>
    <s v="張金龍"/>
    <s v="張嘉榮"/>
    <m/>
    <x v="25"/>
    <m/>
    <d v="2021-07-28T00:00:00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19T00:00:00"/>
    <m/>
    <m/>
    <e v="#N/A"/>
  </r>
  <r>
    <n v="128"/>
    <s v=""/>
    <x v="6"/>
    <m/>
    <s v="L5401"/>
    <s v="房貸專員資料維護                    "/>
    <m/>
    <s v="張金龍"/>
    <s v="張嘉榮"/>
    <m/>
    <x v="25"/>
    <m/>
    <d v="2021-07-30T00:00:00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m/>
    <m/>
    <e v="#N/A"/>
  </r>
  <r>
    <n v="129"/>
    <s v="5-2房貸專員業績統計作業"/>
    <x v="6"/>
    <m/>
    <s v="L5023"/>
    <s v="晤談人員明細資料查詢                "/>
    <m/>
    <s v="張金龍"/>
    <s v="張嘉榮"/>
    <m/>
    <x v="25"/>
    <m/>
    <d v="2021-07-30T00:00:00"/>
    <s v="涂宇欣"/>
    <s v="李珮君"/>
    <m/>
    <n v="1"/>
    <s v="B"/>
    <m/>
    <m/>
    <m/>
    <m/>
    <m/>
    <s v="放款推展課"/>
    <s v=""/>
    <m/>
    <s v=""/>
    <m/>
    <m/>
    <m/>
    <m/>
    <m/>
    <s v="李珮君"/>
    <m/>
    <m/>
    <m/>
    <d v="2021-07-20T00:00:00"/>
    <m/>
    <m/>
    <e v="#N/A"/>
  </r>
  <r>
    <n v="130"/>
    <s v=""/>
    <x v="6"/>
    <m/>
    <s v="L5406"/>
    <s v="晤談人員資料維護                    "/>
    <m/>
    <s v="張金龍"/>
    <s v="張嘉榮"/>
    <m/>
    <x v="25"/>
    <m/>
    <d v="2021-07-30T00:00:00"/>
    <s v="涂宇欣"/>
    <s v="李珮君"/>
    <m/>
    <n v="1"/>
    <s v="T"/>
    <m/>
    <m/>
    <m/>
    <m/>
    <m/>
    <s v="放款推展課"/>
    <s v=""/>
    <m/>
    <s v=""/>
    <m/>
    <m/>
    <m/>
    <m/>
    <m/>
    <s v="李珮君"/>
    <m/>
    <m/>
    <m/>
    <d v="2021-07-20T00:00:00"/>
    <m/>
    <m/>
    <e v="#N/A"/>
  </r>
  <r>
    <n v="131"/>
    <s v="5-2房貸專員業績統計作業"/>
    <x v="6"/>
    <m/>
    <s v="L5024"/>
    <s v="目標金額、累計目標金額查詢          "/>
    <m/>
    <s v="張金龍"/>
    <s v="張嘉榮"/>
    <m/>
    <x v="25"/>
    <m/>
    <s v="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19T00:00:00"/>
    <m/>
    <m/>
    <e v="#N/A"/>
  </r>
  <r>
    <n v="132"/>
    <s v=""/>
    <x v="6"/>
    <m/>
    <s v="L5405"/>
    <s v="更改目標金額、累計目標金額          "/>
    <m/>
    <s v="張金龍"/>
    <s v="張嘉榮"/>
    <m/>
    <x v="26"/>
    <m/>
    <s v="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m/>
    <m/>
    <e v="#N/A"/>
  </r>
  <r>
    <n v="133"/>
    <s v="5-2房貸專員業績統計作業"/>
    <x v="6"/>
    <m/>
    <s v="L5022"/>
    <s v="協辦人員等級明細資料查詢            "/>
    <m/>
    <s v="張金龍"/>
    <s v="張嘉榮"/>
    <m/>
    <x v="26"/>
    <m/>
    <d v="2021-09-22T00:00:00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20T00:00:00"/>
    <m/>
    <m/>
    <e v="#N/A"/>
  </r>
  <r>
    <n v="165"/>
    <s v="5-2房貸專員業績統計作業"/>
    <x v="6"/>
    <m/>
    <s v="L5914"/>
    <s v="協辦人員等級歷程查詢"/>
    <s v="審後新增2021/10/26"/>
    <s v="張金龍"/>
    <s v="張嘉榮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34"/>
    <s v=""/>
    <x v="6"/>
    <m/>
    <s v="L5407"/>
    <s v="房貸協辦人員等級維護                "/>
    <m/>
    <s v="張金龍"/>
    <s v="張嘉榮"/>
    <m/>
    <x v="26"/>
    <m/>
    <s v="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20T00:00:00"/>
    <m/>
    <m/>
    <e v="#N/A"/>
  </r>
  <r>
    <n v="135"/>
    <s v="6-7其他基本資料維護"/>
    <x v="4"/>
    <m/>
    <s v="L6083"/>
    <s v="房貸專員所屬業務部室查詢"/>
    <m/>
    <s v="賴文育"/>
    <s v="楊智誠"/>
    <m/>
    <x v="26"/>
    <m/>
    <s v="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m/>
    <m/>
    <m/>
    <e v="#N/A"/>
  </r>
  <r>
    <n v="136"/>
    <s v=""/>
    <x v="4"/>
    <m/>
    <s v="L6753"/>
    <s v="房貸專員所屬業務部室維護"/>
    <m/>
    <s v="賴文育"/>
    <s v="楊智誠"/>
    <m/>
    <x v="26"/>
    <m/>
    <s v="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m/>
    <m/>
    <m/>
    <e v="#N/A"/>
  </r>
  <r>
    <n v="137"/>
    <s v="6-7其他基本資料維護"/>
    <x v="4"/>
    <m/>
    <s v="L6084"/>
    <s v="業績件數及金額核算標準設定查詢"/>
    <m/>
    <s v="賴文育"/>
    <s v="楊智誠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m/>
    <m/>
    <e v="#N/A"/>
  </r>
  <r>
    <n v="138"/>
    <s v=""/>
    <x v="4"/>
    <m/>
    <s v="L6994"/>
    <s v="業績件數及金額核算標準設定查詢"/>
    <m/>
    <s v="張金龍"/>
    <s v="張嘉榮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m/>
    <m/>
    <e v="#N/A"/>
  </r>
  <r>
    <n v="139"/>
    <s v=""/>
    <x v="4"/>
    <m/>
    <s v="L6754"/>
    <s v="業績件數及金額核算標準設定"/>
    <m/>
    <s v="賴文育"/>
    <s v="楊智誠"/>
    <m/>
    <x v="26"/>
    <m/>
    <d v="2021-08-20T00:00:00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d v="2021-07-21T00:00:00"/>
    <m/>
    <m/>
    <e v="#N/A"/>
  </r>
  <r>
    <n v="140"/>
    <s v=""/>
    <x v="4"/>
    <m/>
    <s v="L6757"/>
    <s v="業績件數及金額核算標準設定(整月)"/>
    <m/>
    <s v="張金龍"/>
    <s v="張嘉榮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m/>
    <m/>
    <e v="#N/A"/>
  </r>
  <r>
    <n v="141"/>
    <s v="6-7其他基本資料維護"/>
    <x v="4"/>
    <m/>
    <s v="L6081"/>
    <s v="介紹人加碼獎勵津貼標準設定查詢"/>
    <m/>
    <s v="賴文育"/>
    <s v="楊智誠"/>
    <m/>
    <x v="49"/>
    <m/>
    <s v=""/>
    <s v="李珮琪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m/>
    <m/>
    <e v="#N/A"/>
  </r>
  <r>
    <n v="142"/>
    <s v=""/>
    <x v="4"/>
    <m/>
    <s v="L6751"/>
    <s v="介紹人加碼獎勵津貼標準設定"/>
    <m/>
    <s v="賴文育"/>
    <s v="楊智誠"/>
    <m/>
    <x v="49"/>
    <m/>
    <d v="2021-08-20T00:00:00"/>
    <s v="李珮琪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m/>
    <m/>
    <e v="#N/A"/>
  </r>
  <r>
    <n v="143"/>
    <s v="6-7其他基本資料維護"/>
    <x v="4"/>
    <m/>
    <s v="L6087"/>
    <s v="協辦獎勵津貼標準查詢"/>
    <m/>
    <s v="張金龍"/>
    <s v="張嘉榮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m/>
    <m/>
    <e v="#N/A"/>
  </r>
  <r>
    <n v="144"/>
    <s v=""/>
    <x v="4"/>
    <m/>
    <s v="L6787"/>
    <s v="協辦獎勵津貼標準設定"/>
    <m/>
    <s v="張金龍"/>
    <s v="張嘉榮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m/>
    <m/>
    <e v="#N/A"/>
  </r>
  <r>
    <n v="145"/>
    <s v="6-5系統變數維護"/>
    <x v="4"/>
    <m/>
    <s v="L6501"/>
    <s v="系統變數及系統值設定"/>
    <m/>
    <s v="賴文育"/>
    <s v="楊智誠"/>
    <m/>
    <x v="49"/>
    <m/>
    <d v="2021-08-20T00:00:00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d v="2021-07-20T00:00:00"/>
    <m/>
    <m/>
    <e v="#N/A"/>
  </r>
  <r>
    <n v="146"/>
    <s v="6-5系統變數維護"/>
    <x v="4"/>
    <m/>
    <s v="L6503"/>
    <s v="業績計算特殊參數設定"/>
    <m/>
    <s v="賴文育"/>
    <s v="張嘉榮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m/>
    <m/>
    <e v="#N/A"/>
  </r>
  <r>
    <n v="147"/>
    <s v="5-3業績調整作業"/>
    <x v="6"/>
    <m/>
    <s v="L5500"/>
    <s v="工作日業績結算"/>
    <m/>
    <s v="張金龍"/>
    <s v="張金龍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m/>
    <m/>
    <e v="#N/A"/>
  </r>
  <r>
    <n v="148"/>
    <s v="5-3業績調整作業"/>
    <x v="6"/>
    <m/>
    <s v="L5951"/>
    <s v="房貸介紹人業績明細查詢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m/>
    <m/>
    <e v="#N/A"/>
  </r>
  <r>
    <n v="149"/>
    <s v="5-3業績調整作業"/>
    <x v="6"/>
    <m/>
    <s v="L5051"/>
    <s v="房貸介紹人業績處理清單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m/>
    <m/>
    <e v="#N/A"/>
  </r>
  <r>
    <n v="150"/>
    <s v=""/>
    <x v="6"/>
    <m/>
    <s v="L5501"/>
    <s v="介紹人業績案件維護            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m/>
    <m/>
    <e v="#N/A"/>
  </r>
  <r>
    <n v="151"/>
    <s v="5-3業績調整作業"/>
    <x v="6"/>
    <m/>
    <s v="L5952"/>
    <s v="房貸專員業績明細查詢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m/>
    <m/>
    <e v="#N/A"/>
  </r>
  <r>
    <n v="152"/>
    <s v="5-3業績調整作業"/>
    <x v="6"/>
    <m/>
    <s v="L5052"/>
    <s v="房貸專員業績處理清單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m/>
    <m/>
    <e v="#N/A"/>
  </r>
  <r>
    <n v="153"/>
    <s v=""/>
    <x v="6"/>
    <m/>
    <s v="L5502"/>
    <s v="房貸專員業績案件維護          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m/>
    <m/>
    <e v="#N/A"/>
  </r>
  <r>
    <n v="154"/>
    <s v=""/>
    <x v="6"/>
    <m/>
    <s v="L5510"/>
    <s v="產生換算業績、業務報酬發放媒體"/>
    <m/>
    <s v="張金龍"/>
    <s v="張金龍"/>
    <m/>
    <x v="50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55"/>
    <s v="5-3業績調整作業"/>
    <x v="6"/>
    <m/>
    <s v="L5511"/>
    <s v="產生介紹、協辦獎金發放媒體          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m/>
    <m/>
    <e v="#N/A"/>
  </r>
  <r>
    <n v="156"/>
    <s v="5-3業績調整作業"/>
    <x v="6"/>
    <m/>
    <s v="L5053"/>
    <s v="介紹、協辦獎金處理清單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m/>
    <m/>
    <e v="#N/A"/>
  </r>
  <r>
    <n v="157"/>
    <s v=""/>
    <x v="6"/>
    <m/>
    <s v="L5503"/>
    <s v="介紹、協辦獎金案件維護            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m/>
    <m/>
    <e v="#N/A"/>
  </r>
  <r>
    <n v="158"/>
    <s v="5-3業績調整作業"/>
    <x v="6"/>
    <m/>
    <s v="L5512"/>
    <s v="產生介紹人加碼獎金媒體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59"/>
    <s v="5-3業績調整作業"/>
    <x v="6"/>
    <m/>
    <s v="L5054"/>
    <s v="介紹人加碼獎金處理清單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60"/>
    <s v=""/>
    <x v="6"/>
    <m/>
    <s v="L5504"/>
    <s v="介紹人加碼獎金案件維護      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61"/>
    <s v="5-3業績調整作業"/>
    <x v="6"/>
    <m/>
    <s v="L5953"/>
    <s v="介紹、協辦及加碼獎勵津貼實發應發獎金查詢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m/>
    <m/>
    <e v="#N/A"/>
  </r>
  <r>
    <n v="162"/>
    <s v="5-3業績調整作業"/>
    <x v="6"/>
    <m/>
    <s v="L5959"/>
    <s v="房貸獎勵保費檢核檔查詢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63"/>
    <s v="5-2房貸專員業績統計作業"/>
    <x v="6"/>
    <m/>
    <s v="L5908"/>
    <s v="房貸專員撥款筆數統計表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64"/>
    <s v="5-2房貸專員業績統計作業"/>
    <x v="6"/>
    <m/>
    <s v="L5909"/>
    <s v="案件品質排行表(列印)  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65"/>
    <s v="5-2房貸專員業績統計作業"/>
    <x v="6"/>
    <m/>
    <s v="L5910"/>
    <s v="新撥款利率案件資料產生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66"/>
    <s v="5-2房貸專員業績統計作業"/>
    <x v="6"/>
    <m/>
    <s v="L5911"/>
    <s v="撥款件貸款成數統計資料產生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167"/>
    <s v="5-2房貸專員業績統計作業"/>
    <x v="6"/>
    <m/>
    <s v="L5912"/>
    <s v="新光銀銀扣案件資料產生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m/>
    <m/>
    <e v="#N/A"/>
  </r>
  <r>
    <n v="317"/>
    <s v="6-4作業控管維護"/>
    <x v="4"/>
    <m/>
    <s v="L6042"/>
    <s v="交易控制檔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d v="2021-10-22T00:00:00"/>
    <m/>
    <m/>
    <e v="#N/A"/>
  </r>
  <r>
    <n v="318"/>
    <s v=""/>
    <x v="4"/>
    <m/>
    <s v="L6402"/>
    <s v="交易控制檔維護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26"/>
    <s v="6-6各類代碼檔維護"/>
    <x v="4"/>
    <m/>
    <s v="L6068"/>
    <s v="報表代號對照檔查詢"/>
    <m/>
    <s v="賴文育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27"/>
    <s v=""/>
    <x v="4"/>
    <m/>
    <s v="L6608"/>
    <s v="報表代號對照檔維護"/>
    <m/>
    <s v="賴文育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19"/>
    <s v="6-4作業控管維護"/>
    <x v="4"/>
    <m/>
    <s v="L6043"/>
    <s v="權限群組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20"/>
    <s v=""/>
    <x v="4"/>
    <m/>
    <s v="L6403"/>
    <s v="權限群組維護  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297"/>
    <s v="6-1控制類"/>
    <x v="4"/>
    <m/>
    <s v="L6103"/>
    <s v="報表查詢作業申請    "/>
    <m/>
    <s v="賴文育"/>
    <s v="楊智誠"/>
    <m/>
    <x v="52"/>
    <m/>
    <s v="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m/>
    <m/>
    <e v="#N/A"/>
  </r>
  <r>
    <n v="342"/>
    <s v="6-7其他基本資料維護"/>
    <x v="4"/>
    <m/>
    <s v="L6072"/>
    <s v="營業單位對照檔查詢"/>
    <m/>
    <s v="賴文育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43"/>
    <s v=""/>
    <x v="4"/>
    <m/>
    <s v="L6702"/>
    <s v="營業單位對照檔維護"/>
    <m/>
    <s v="賴文育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15"/>
    <s v="6-4作業控管維護"/>
    <x v="4"/>
    <m/>
    <s v="L6041"/>
    <s v="使用者資料查詢"/>
    <m/>
    <s v="張金龍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16"/>
    <s v=""/>
    <x v="4"/>
    <m/>
    <s v="L6401"/>
    <s v="使用者資料維護"/>
    <m/>
    <s v="張金龍"/>
    <s v="楊智誠"/>
    <m/>
    <x v="52"/>
    <m/>
    <d v="2021-10-07T00:00:00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m/>
    <m/>
    <e v="#N/A"/>
  </r>
  <r>
    <n v="298"/>
    <s v="6-1控制類"/>
    <x v="4"/>
    <m/>
    <s v="L6104"/>
    <s v="代理人設定"/>
    <m/>
    <s v="張金龍"/>
    <s v="楊智誠"/>
    <m/>
    <x v="52"/>
    <m/>
    <s v="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m/>
    <m/>
    <e v="#N/A"/>
  </r>
  <r>
    <n v="321"/>
    <s v="6-4作業控管維護"/>
    <x v="4"/>
    <m/>
    <s v="L6044"/>
    <s v="主管授權紀錄查詢"/>
    <m/>
    <s v="張金龍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m/>
    <m/>
    <e v="#N/A"/>
  </r>
  <r>
    <n v="308"/>
    <s v="6-3共同資料維護(利率、營業日)"/>
    <x v="4"/>
    <m/>
    <s v="L6932"/>
    <s v="資料變更交易查詢"/>
    <m/>
    <s v="賴文育"/>
    <s v="楊智誠"/>
    <m/>
    <x v="52"/>
    <m/>
    <s v="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m/>
    <m/>
    <e v="#N/A"/>
  </r>
  <r>
    <m/>
    <s v="8-3債協報送作業"/>
    <x v="7"/>
    <s v="消債條列JCIC報送"/>
    <s v="L8030"/>
    <s v="消債條例JCIC報送作業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1"/>
    <s v="消債歷程查詢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2"/>
    <s v="消債歷程查詢041-協商開始暨停催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3"/>
    <s v="消債歷程查詢042-回報無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4"/>
    <s v="消債歷程查詢043-回報有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5"/>
    <s v="消債歷程查詢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6"/>
    <s v="消債歷程查詢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7"/>
    <s v="消債歷程查詢046-結案通知資料檔案格式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8"/>
    <s v="消債歷程查詢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39"/>
    <s v="消債歷程查詢048-債務人基本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0"/>
    <s v="消債歷程查詢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1"/>
    <s v="消債歷程查詢050-債務人繳款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2"/>
    <s v="消債歷程查詢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3"/>
    <s v="消債歷程查詢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4"/>
    <s v="消債歷程查詢053-同意報送例外處理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5"/>
    <s v="消債歷程查詢054-單獨全數受清償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6"/>
    <s v="消債歷程查詢055-消債條例更生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7"/>
    <s v="消債歷程查詢056-消債條例清算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8"/>
    <s v="消債歷程查詢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49"/>
    <s v="消債歷程查詢061-回報協商剩餘債權金額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0"/>
    <s v="消債歷程查詢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1"/>
    <s v="消債歷程查詢063-變更還款方案結案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2"/>
    <s v="消債歷程查詢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3"/>
    <s v="消債歷程查詢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4"/>
    <s v="消債歷程查詢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5"/>
    <s v="消債歷程查詢444-前置調解債務人基本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6"/>
    <s v="消債歷程查詢446-前置調解結案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7"/>
    <s v="消債歷程查詢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8"/>
    <s v="消債歷程查詢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59"/>
    <s v="消債歷程查詢450-前置調解債務人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60"/>
    <s v="消債歷程查詢451-前置調解延期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61"/>
    <s v="消債歷程查詢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62"/>
    <s v="消債歷程查詢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63"/>
    <s v="消債歷程查詢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64"/>
    <s v="消債歷程查詢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65"/>
    <s v="消債歷程查詢573-更生債務人繳款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066"/>
    <s v="消債歷程查詢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4JCIC放款報送"/>
    <x v="7"/>
    <s v="消債條列JCIC報送"/>
    <s v="L8067"/>
    <s v="消債歷程查詢575-債權金額異動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1"/>
    <s v="消債主檔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2"/>
    <s v="消債主檔041-協商開始暨停催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3"/>
    <s v="消債主檔042-回報無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4"/>
    <s v="消債主檔043-回報有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5"/>
    <s v="消債主檔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6"/>
    <s v="消債主檔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7"/>
    <s v="消債主檔046-結案通知資料檔案格式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8"/>
    <s v="消債主檔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09"/>
    <s v="消債主檔048-債務人基本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0"/>
    <s v="消債主檔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1"/>
    <s v="消債主檔050-債務人繳款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2"/>
    <s v="消債主檔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3"/>
    <s v="消債主檔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4"/>
    <s v="消債主檔053-同意報送例外處理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5"/>
    <s v="消債主檔054-單獨全數受清償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6"/>
    <s v="消債主檔055-消債條例更生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7"/>
    <s v="消債主檔056-消債條例清算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8"/>
    <s v="消債主檔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19"/>
    <s v="消債主檔061-回報協商剩餘債權金額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0"/>
    <s v="消債主檔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1"/>
    <s v="消債主檔063-變更還款方案結案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2"/>
    <s v="消債主檔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3"/>
    <s v="消債主檔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4"/>
    <s v="消債主檔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5"/>
    <s v="消債主檔444-前置調解債務人基本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6"/>
    <s v="消債主檔446-前置調解結案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7"/>
    <s v="消債主檔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8"/>
    <s v="消債主檔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29"/>
    <s v="消債主檔450-前置調解債務人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0"/>
    <s v="消債主檔451-前置調解延期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1"/>
    <s v="消債主檔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2"/>
    <s v="消債主檔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3"/>
    <s v="消債主檔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4"/>
    <s v="消債主檔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5"/>
    <s v="消債主檔573-更生債務人繳款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6"/>
    <s v="消債主檔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"/>
    <x v="7"/>
    <s v="消債條列JCIC報送"/>
    <s v="L8337"/>
    <s v="消債主檔575-債權金額異動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03"/>
    <s v="消債檔案匯出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04"/>
    <s v="消債檔案匯出041-協商開始暨停催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05"/>
    <s v="消債檔案匯出042-回報無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06"/>
    <s v="消債檔案匯出043-回報有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07"/>
    <s v="消債檔案匯出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08"/>
    <s v="消債檔案匯出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09"/>
    <s v="消債檔案匯出046-結案通知資料檔案格式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0"/>
    <s v="消債檔案匯出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1"/>
    <s v="消債檔案匯出048-債務人基本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2"/>
    <s v="消債檔案匯出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3"/>
    <s v="消債檔案匯出050-債務人繳款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4"/>
    <s v="消債檔案匯出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5"/>
    <s v="消債檔案匯出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6"/>
    <s v="消債檔案匯出053-同意報送例外處理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7"/>
    <s v="消債檔案匯出054-單獨全數受清償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8"/>
    <s v="消債檔案匯出055-消債條例更生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19"/>
    <s v="消債檔案匯出056-消債條例清算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0"/>
    <s v="消債檔案匯出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1"/>
    <s v="消債檔案匯出061-回報協商剩餘債權金額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2"/>
    <s v="消債檔案匯出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3"/>
    <s v="消債檔案匯出063-變更還款方案結案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4"/>
    <s v="消債檔案匯出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5"/>
    <s v="消債檔案匯出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6"/>
    <s v="消債檔案匯出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7"/>
    <s v="消債檔案匯出444-前置調解債務人基本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8"/>
    <s v="消債檔案匯出446-前置調解結案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29"/>
    <s v="消債檔案匯出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0"/>
    <s v="消債檔案匯出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1"/>
    <s v="消債檔案匯出450-前置調解債務人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2"/>
    <s v="消債檔案匯出451-前置調解延期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3"/>
    <s v="消債檔案匯出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4"/>
    <s v="消債檔案匯出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5"/>
    <s v="消債檔案匯出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6"/>
    <s v="消債檔案匯出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7"/>
    <s v="消債檔案匯出573-更生債務人繳款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8"/>
    <s v="消債檔案匯出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3債協報送作業"/>
    <x v="7"/>
    <s v="消債條列JCIC報送"/>
    <s v="L8439"/>
    <s v="消債檔案匯出575-債權金額異動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s v="8-5聯徵產品報送"/>
    <x v="7"/>
    <s v="消債條列JCIC報送"/>
    <s v="L8950"/>
    <s v="MU1人員名冊查詢"/>
    <s v="新增2021/10/26"/>
    <s v="張金龍"/>
    <s v="張嘉榮"/>
    <m/>
    <x v="53"/>
    <m/>
    <s v=""/>
    <m/>
    <m/>
    <m/>
    <m/>
    <m/>
    <m/>
    <m/>
    <m/>
    <m/>
    <m/>
    <e v="#N/A"/>
    <s v=""/>
    <m/>
    <m/>
    <m/>
    <m/>
    <m/>
    <m/>
    <m/>
    <s v=""/>
    <m/>
    <m/>
    <m/>
    <m/>
    <m/>
    <m/>
    <e v="#N/A"/>
  </r>
  <r>
    <m/>
    <s v="8-5聯徵產品報送"/>
    <x v="7"/>
    <s v="消債條列JCIC報送"/>
    <s v="L8350"/>
    <s v="MU1人員名冊報送"/>
    <s v="新增2021/10/26"/>
    <s v="張金龍"/>
    <s v="張嘉榮"/>
    <m/>
    <x v="53"/>
    <m/>
    <s v=""/>
    <m/>
    <m/>
    <m/>
    <m/>
    <m/>
    <m/>
    <m/>
    <m/>
    <m/>
    <m/>
    <e v="#N/A"/>
    <s v=""/>
    <m/>
    <m/>
    <m/>
    <m/>
    <m/>
    <m/>
    <m/>
    <s v=""/>
    <m/>
    <m/>
    <m/>
    <m/>
    <m/>
    <m/>
    <e v="#N/A"/>
  </r>
  <r>
    <m/>
    <s v="8-5聯徵產品報送"/>
    <x v="7"/>
    <s v="消債條列JCIC報送"/>
    <s v="L8351"/>
    <s v="聯徵產品檔案匯出作業(MU1查詢人員名稱報送)"/>
    <s v="新增2021/10/26"/>
    <s v="張金龍"/>
    <s v="張嘉榮"/>
    <m/>
    <x v="53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m/>
    <m/>
    <e v="#N/A"/>
  </r>
  <r>
    <m/>
    <m/>
    <x v="8"/>
    <m/>
    <m/>
    <m/>
    <m/>
    <m/>
    <m/>
    <m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1" cacheId="3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AH15" firstHeaderRow="1" firstDataRow="3" firstDataCol="1"/>
  <pivotFields count="40">
    <pivotField showAll="0"/>
    <pivotField showAll="0"/>
    <pivotField axis="axisRow" showAll="0">
      <items count="10">
        <item x="0"/>
        <item x="1"/>
        <item x="2"/>
        <item x="5"/>
        <item x="6"/>
        <item x="4"/>
        <item x="7"/>
        <item x="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0"/>
    <field x="-2"/>
  </colFields>
  <col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計數 - 預計展示" fld="10" subtotal="count" baseField="0" baseItem="0"/>
    <dataField name="計數 - 實際展示" fld="11" subtotal="count" baseField="0" baseItem="0"/>
    <dataField name="計數 - 二審實際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1" cacheId="2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業務大類" colHeaderCaption="展示">
  <location ref="A39:AE50" firstHeaderRow="1" firstDataRow="3" firstDataCol="1"/>
  <pivotFields count="22">
    <pivotField showAll="0"/>
    <pivotField showAll="0"/>
    <pivotField axis="axisRow" showAll="0">
      <items count="10">
        <item x="0"/>
        <item x="1"/>
        <item x="2"/>
        <item x="5"/>
        <item x="6"/>
        <item x="4"/>
        <item x="7"/>
        <item x="3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0"/>
    <field x="-2"/>
  </colFields>
  <colItems count="30">
    <i>
      <x v="204"/>
      <x/>
    </i>
    <i r="1" i="1">
      <x v="1"/>
    </i>
    <i>
      <x v="208"/>
      <x/>
    </i>
    <i r="1" i="1">
      <x v="1"/>
    </i>
    <i>
      <x v="209"/>
      <x/>
    </i>
    <i r="1" i="1">
      <x v="1"/>
    </i>
    <i>
      <x v="236"/>
      <x/>
    </i>
    <i r="1" i="1">
      <x v="1"/>
    </i>
    <i>
      <x v="237"/>
      <x/>
    </i>
    <i r="1" i="1">
      <x v="1"/>
    </i>
    <i>
      <x v="238"/>
      <x/>
    </i>
    <i r="1" i="1">
      <x v="1"/>
    </i>
    <i>
      <x v="239"/>
      <x/>
    </i>
    <i r="1" i="1">
      <x v="1"/>
    </i>
    <i>
      <x v="240"/>
      <x/>
    </i>
    <i r="1" i="1">
      <x v="1"/>
    </i>
    <i>
      <x v="243"/>
      <x/>
    </i>
    <i r="1" i="1">
      <x v="1"/>
    </i>
    <i>
      <x v="244"/>
      <x/>
    </i>
    <i r="1" i="1">
      <x v="1"/>
    </i>
    <i>
      <x v="245"/>
      <x/>
    </i>
    <i r="1" i="1">
      <x v="1"/>
    </i>
    <i>
      <x v="246"/>
      <x/>
    </i>
    <i r="1" i="1">
      <x v="1"/>
    </i>
    <i>
      <x v="247"/>
      <x/>
    </i>
    <i r="1" i="1">
      <x v="1"/>
    </i>
    <i>
      <x v="367"/>
      <x/>
    </i>
    <i r="1" i="1">
      <x v="1"/>
    </i>
    <i t="grand">
      <x/>
    </i>
    <i t="grand" i="1">
      <x/>
    </i>
  </colItems>
  <dataFields count="2">
    <dataField name="預計" fld="10" subtotal="count" baseField="0" baseItem="0"/>
    <dataField name="實際" fld="11" subtotal="count" baseField="0" baseItem="0"/>
  </dataFields>
  <formats count="12"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10" type="button" dataOnly="0" labelOnly="1" outline="0" axis="axisCol" fieldPosition="0"/>
    </format>
    <format dxfId="80">
      <pivotArea field="-2" type="button" dataOnly="0" labelOnly="1" outline="0" axis="axisCol" fieldPosition="1"/>
    </format>
    <format dxfId="79">
      <pivotArea type="topRight" dataOnly="0" labelOnly="1" outline="0" fieldPosition="0"/>
    </format>
    <format dxfId="78">
      <pivotArea field="2" type="button" dataOnly="0" labelOnly="1" outline="0" axis="axisRow" fieldPosition="0"/>
    </format>
    <format dxfId="77">
      <pivotArea dataOnly="0" labelOnly="1" fieldPosition="0">
        <references count="1">
          <reference field="2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76">
      <pivotArea dataOnly="0" labelOnly="1" grandRow="1" outline="0" fieldPosition="0"/>
    </format>
    <format dxfId="75">
      <pivotArea field="1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4">
      <pivotArea field="1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3">
      <pivotArea field="1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討論日期/提列討論">
  <location ref="A3:P56" firstHeaderRow="1" firstDataRow="2" firstDataCol="1"/>
  <pivotFields count="7">
    <pivotField axis="axisRow" showAll="0">
      <items count="188">
        <item x="23"/>
        <item x="24"/>
        <item x="25"/>
        <item x="26"/>
        <item x="30"/>
        <item x="29"/>
        <item x="28"/>
        <item x="27"/>
        <item x="18"/>
        <item x="4"/>
        <item x="9"/>
        <item x="7"/>
        <item x="5"/>
        <item x="3"/>
        <item x="6"/>
        <item x="8"/>
        <item x="10"/>
        <item x="17"/>
        <item x="19"/>
        <item x="20"/>
        <item x="1"/>
        <item x="13"/>
        <item x="11"/>
        <item x="2"/>
        <item x="15"/>
        <item x="16"/>
        <item x="12"/>
        <item x="21"/>
        <item x="22"/>
        <item h="1" x="0"/>
        <item x="31"/>
        <item x="32"/>
        <item x="33"/>
        <item x="34"/>
        <item x="35"/>
        <item x="37"/>
        <item x="38"/>
        <item x="39"/>
        <item x="41"/>
        <item x="40"/>
        <item x="42"/>
        <item x="43"/>
        <item x="45"/>
        <item x="46"/>
        <item x="47"/>
        <item x="48"/>
        <item x="49"/>
        <item x="50"/>
        <item x="51"/>
        <item x="14"/>
        <item x="36"/>
        <item x="44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7"/>
        <item h="1" x="166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68"/>
        <item h="1" x="169"/>
        <item h="1" x="170"/>
        <item h="1" x="171"/>
        <item h="1" x="172"/>
        <item h="1" x="173"/>
        <item h="1" x="174"/>
        <item t="default"/>
      </items>
    </pivotField>
    <pivotField showAll="0"/>
    <pivotField showAll="0"/>
    <pivotField showAll="0"/>
    <pivotField axis="axisCol" dataField="1" showAll="0">
      <items count="41">
        <item x="1"/>
        <item x="2"/>
        <item x="3"/>
        <item x="4"/>
        <item x="5"/>
        <item x="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4"/>
  </colFields>
  <colItems count="15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4"/>
    </i>
    <i>
      <x v="17"/>
    </i>
    <i>
      <x v="25"/>
    </i>
    <i>
      <x v="35"/>
    </i>
    <i>
      <x v="39"/>
    </i>
    <i t="grand">
      <x/>
    </i>
  </colItems>
  <dataFields count="1">
    <dataField name="計數 - 會議日期" fld="4" subtotal="count" baseField="0" baseItem="0"/>
  </dataFields>
  <formats count="12"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4" type="button" dataOnly="0" labelOnly="1" outline="0" axis="axisCol" fieldPosition="0"/>
    </format>
    <format dxfId="69">
      <pivotArea dataOnly="0" labelOnly="1" fieldPosition="0">
        <references count="1">
          <reference field="4" count="0"/>
        </references>
      </pivotArea>
    </format>
    <format dxfId="68">
      <pivotArea dataOnly="0" labelOnly="1" grandRow="1" outline="0" fieldPosition="0"/>
    </format>
    <format dxfId="67">
      <pivotArea dataOnly="0" labelOnly="1" fieldPosition="0">
        <references count="2">
          <reference field="0" count="6">
            <x v="9"/>
            <x v="12"/>
            <x v="13"/>
            <x v="14"/>
            <x v="20"/>
            <x v="23"/>
          </reference>
          <reference field="4" count="1" selected="0">
            <x v="0"/>
          </reference>
        </references>
      </pivotArea>
    </format>
    <format dxfId="66">
      <pivotArea dataOnly="0" labelOnly="1" fieldPosition="0">
        <references count="2">
          <reference field="0" count="7">
            <x v="10"/>
            <x v="11"/>
            <x v="15"/>
            <x v="16"/>
            <x v="21"/>
            <x v="22"/>
            <x v="26"/>
          </reference>
          <reference field="4" count="1" selected="0">
            <x v="1"/>
          </reference>
        </references>
      </pivotArea>
    </format>
    <format dxfId="65">
      <pivotArea dataOnly="0" labelOnly="1" fieldPosition="0">
        <references count="2">
          <reference field="0" count="8">
            <x v="8"/>
            <x v="17"/>
            <x v="18"/>
            <x v="19"/>
            <x v="24"/>
            <x v="25"/>
            <x v="27"/>
            <x v="28"/>
          </reference>
          <reference field="4" count="1" selected="0">
            <x v="2"/>
          </reference>
        </references>
      </pivotArea>
    </format>
    <format dxfId="64">
      <pivotArea dataOnly="0" labelOnly="1" fieldPosition="0">
        <references count="2">
          <reference field="0" count="5">
            <x v="0"/>
            <x v="1"/>
            <x v="2"/>
            <x v="3"/>
            <x v="7"/>
          </reference>
          <reference field="4" count="1" selected="0">
            <x v="3"/>
          </reference>
        </references>
      </pivotArea>
    </format>
    <format dxfId="63">
      <pivotArea dataOnly="0" labelOnly="1" fieldPosition="0">
        <references count="2">
          <reference field="0" count="3">
            <x v="4"/>
            <x v="5"/>
            <x v="6"/>
          </reference>
          <reference field="4" count="1" selected="0">
            <x v="4"/>
          </reference>
        </references>
      </pivotArea>
    </format>
    <format dxfId="62">
      <pivotArea dataOnly="0" labelOnly="1" fieldPosition="0">
        <references count="2">
          <reference field="0" count="1">
            <x v="29"/>
          </reference>
          <reference field="4" count="1" selected="0">
            <x v="5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會議日期" colHeaderCaption="追蹤議題預計完工/實際完工">
  <location ref="A34:BK66" firstHeaderRow="1" firstDataRow="3" firstDataCol="1"/>
  <pivotFields count="7">
    <pivotField axis="axisRow" showAll="0">
      <items count="30">
        <item x="7"/>
        <item x="1"/>
        <item x="2"/>
        <item x="0"/>
        <item x="3"/>
        <item x="28"/>
        <item x="4"/>
        <item x="6"/>
        <item x="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6"/>
        <item x="24"/>
        <item x="25"/>
        <item x="27"/>
        <item t="default"/>
      </items>
    </pivotField>
    <pivotField showAll="0"/>
    <pivotField showAll="0"/>
    <pivotField showAll="0"/>
    <pivotField axis="axisCol" dataField="1" showAll="0">
      <items count="32">
        <item x="6"/>
        <item x="1"/>
        <item m="1" x="30"/>
        <item x="7"/>
        <item x="0"/>
        <item x="5"/>
        <item x="2"/>
        <item x="8"/>
        <item x="4"/>
        <item x="3"/>
        <item x="2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7"/>
        <item x="24"/>
        <item x="25"/>
        <item x="26"/>
        <item x="28"/>
        <item t="default"/>
      </items>
    </pivotField>
    <pivotField showAll="0"/>
    <pivotField dataField="1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2">
    <field x="4"/>
    <field x="-2"/>
  </colFields>
  <colItems count="62">
    <i>
      <x/>
      <x/>
    </i>
    <i r="1" i="1">
      <x v="1"/>
    </i>
    <i>
      <x v="1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 t="grand">
      <x/>
    </i>
    <i t="grand" i="1">
      <x/>
    </i>
  </colItems>
  <dataFields count="2">
    <dataField name="計數 - 預計完工日" fld="4" subtotal="count" baseField="0" baseItem="0"/>
    <dataField name="計數 - 實際完工日" fld="6" subtotal="count" baseField="0" baseItem="0"/>
  </dataFields>
  <formats count="18">
    <format dxfId="60">
      <pivotArea field="4" type="button" dataOnly="0" labelOnly="1" outline="0" axis="axisCol" fieldPosition="0"/>
    </format>
    <format dxfId="59">
      <pivotArea type="all" dataOnly="0" outline="0" fieldPosition="0"/>
    </format>
    <format dxfId="58">
      <pivotArea type="origin" dataOnly="0" labelOnly="1" outline="0" fieldPosition="0"/>
    </format>
    <format dxfId="57">
      <pivotArea field="4" type="button" dataOnly="0" labelOnly="1" outline="0" axis="axisCol" fieldPosition="0"/>
    </format>
    <format dxfId="56">
      <pivotArea field="0" type="button" dataOnly="0" labelOnly="1" outline="0" axis="axisRow" fieldPosition="0"/>
    </format>
    <format dxfId="55">
      <pivotArea dataOnly="0" labelOnly="1" grandRow="1" outline="0" fieldPosition="0"/>
    </format>
    <format dxfId="54">
      <pivotArea field="4" type="button" dataOnly="0" labelOnly="1" outline="0" axis="axisCol" fieldPosition="0"/>
    </format>
    <format dxfId="53">
      <pivotArea type="origin" dataOnly="0" labelOnly="1" outline="0" fieldPosition="0"/>
    </format>
    <format dxfId="52">
      <pivotArea field="0" type="button" dataOnly="0" labelOnly="1" outline="0" axis="axisRow" fieldPosition="0"/>
    </format>
    <format dxfId="51">
      <pivotArea dataOnly="0" labelOnly="1" grandRow="1" outline="0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4" type="button" dataOnly="0" labelOnly="1" outline="0" axis="axisCol" fieldPosition="0"/>
    </format>
    <format dxfId="46">
      <pivotArea field="-2" type="button" dataOnly="0" labelOnly="1" outline="0" axis="axisCol" fieldPosition="1"/>
    </format>
    <format dxfId="45">
      <pivotArea type="topRight" dataOnly="0" labelOnly="1" outline="0" fieldPosition="0"/>
    </format>
    <format dxfId="44">
      <pivotArea field="0" type="button" dataOnly="0" labelOnly="1" outline="0" axis="axisRow" fieldPosition="0"/>
    </format>
    <format dxfId="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表格1" displayName="表格1" ref="A2:K62" totalsRowShown="0" headerRowDxfId="139" dataDxfId="138" dataCellStyle="百分比">
  <autoFilter ref="A2:K62"/>
  <tableColumns count="11">
    <tableColumn id="1" name="日期" dataDxfId="137"/>
    <tableColumn id="2" name="週" dataDxfId="136">
      <calculatedColumnFormula>表格1[[#This Row],[日期]]</calculatedColumnFormula>
    </tableColumn>
    <tableColumn id="3" name="合計數" dataDxfId="135">
      <calculatedColumnFormula>COUNTA(URS確認!E:E)-1</calculatedColumnFormula>
    </tableColumn>
    <tableColumn id="4" name="累計預估" dataDxfId="134">
      <calculatedColumnFormula>COUNTIF(URS確認!K:K,"&lt;"&amp;A3+1)</calculatedColumnFormula>
    </tableColumn>
    <tableColumn id="5" name="累計完成" dataDxfId="133">
      <calculatedColumnFormula>COUNTIF(URS確認!L:L,"&lt;"&amp;A3+1)</calculatedColumnFormula>
    </tableColumn>
    <tableColumn id="12" name="本周預計" dataDxfId="132">
      <calculatedColumnFormula>D7-D2</calculatedColumnFormula>
    </tableColumn>
    <tableColumn id="13" name="本周完成" dataDxfId="131">
      <calculatedColumnFormula>E7-E2</calculatedColumnFormula>
    </tableColumn>
    <tableColumn id="14" name="進度" dataDxfId="130">
      <calculatedColumnFormula>IF(表格1[[#This Row],[本周完成]]&gt;表格1[[#This Row],[本周預計]],"提前",IF(表格1[[#This Row],[本周完成]]&lt;表格1[[#This Row],[本周預計]],"延遲","如期"))</calculatedColumnFormula>
    </tableColumn>
    <tableColumn id="6" name="累計預估達成率" dataDxfId="129" dataCellStyle="百分比">
      <calculatedColumnFormula>表格1[[#This Row],[累計預估]]/表格1[[#This Row],[合計數]]</calculatedColumnFormula>
    </tableColumn>
    <tableColumn id="7" name="累計實際達成率" dataDxfId="128" dataCellStyle="百分比">
      <calculatedColumnFormula>表格1[[#This Row],[累計完成]]/表格1[[#This Row],[合計數]]</calculatedColumnFormula>
    </tableColumn>
    <tableColumn id="10" name="欄1" dataDxfId="127" dataCellStyle="百分比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功能_33" displayName="功能_33" ref="A1:AN511" totalsRowShown="0" headerRowDxfId="126" dataDxfId="125">
  <autoFilter ref="A1:AN511">
    <filterColumn colId="4">
      <filters>
        <filter val="L3001"/>
        <filter val="L3002"/>
        <filter val="L3003"/>
        <filter val="L3004"/>
        <filter val="L3005"/>
        <filter val="L3007"/>
        <filter val="L3009"/>
        <filter val="L3100"/>
        <filter val="L3110"/>
        <filter val="L3120"/>
        <filter val="L3130"/>
        <filter val="L3200"/>
        <filter val="L3210"/>
        <filter val="L3220"/>
        <filter val="L3230"/>
        <filter val="L3410"/>
        <filter val="L3420"/>
        <filter val="L3440"/>
        <filter val="L3701"/>
        <filter val="L3711"/>
        <filter val="L3712"/>
        <filter val="L3721"/>
        <filter val="L3731"/>
        <filter val="L3901"/>
        <filter val="L3911"/>
        <filter val="L3912"/>
        <filter val="L3913"/>
        <filter val="L3916"/>
        <filter val="L3921"/>
        <filter val="L3922"/>
        <filter val="L3923"/>
        <filter val="L3924"/>
        <filter val="L3925"/>
        <filter val="L3926"/>
        <filter val="L3932"/>
        <filter val="L3943"/>
      </filters>
    </filterColumn>
  </autoFilter>
  <tableColumns count="40">
    <tableColumn id="2" name="Eric" dataDxfId="124"/>
    <tableColumn id="1" name="業務流程" dataDxfId="123">
      <calculatedColumnFormula>IFERROR(MID(功能_33[[#This Row],[功能代號]],2,1)&amp;"-"&amp;VLOOKUP(功能_33[[#This Row],[功能代號]],'20211105匯出'!A:F,4,FALSE)&amp;VLOOKUP(功能_33[[#This Row],[功能代號]],'20211105匯出'!A:F,6,FALSE),"")</calculatedColumnFormula>
    </tableColumn>
    <tableColumn id="22" name="業務大類" dataDxfId="122"/>
    <tableColumn id="26" name="流程" dataDxfId="121"/>
    <tableColumn id="5" name="功能代號" dataDxfId="120"/>
    <tableColumn id="9" name="功能名稱/說明" dataDxfId="119"/>
    <tableColumn id="38" name="刪除整併說明" dataDxfId="118"/>
    <tableColumn id="4" name="SA" dataDxfId="117"/>
    <tableColumn id="11" name="展示協助" dataDxfId="116"/>
    <tableColumn id="37" name="URS版本" dataDxfId="115"/>
    <tableColumn id="3" name="預計展示" dataDxfId="114"/>
    <tableColumn id="18" name="實際展示" dataDxfId="113"/>
    <tableColumn id="24" name="URS調整" dataDxfId="112">
      <calculatedColumnFormula>IFERROR(IF(VLOOKUP(功能_33[[#This Row],[功能代號]],討論項目!A:H,8,FALSE)=0,"",VLOOKUP(功能_33[[#This Row],[功能代號]],討論項目!A:H,8,FALSE)),"")</calculatedColumnFormula>
    </tableColumn>
    <tableColumn id="20" name="IT" dataDxfId="111"/>
    <tableColumn id="21" name="User" dataDxfId="110"/>
    <tableColumn id="7" name="User2" dataDxfId="109"/>
    <tableColumn id="8" name="段式" dataDxfId="108"/>
    <tableColumn id="10" name="經辦等級" dataDxfId="107"/>
    <tableColumn id="12" name="授權" dataDxfId="106"/>
    <tableColumn id="13" name="訂正" dataDxfId="105"/>
    <tableColumn id="14" name="修正" dataDxfId="104"/>
    <tableColumn id="16" name="帳務" dataDxfId="103"/>
    <tableColumn id="17" name="額度" dataDxfId="102"/>
    <tableColumn id="15" name="執行單位" dataDxfId="101">
      <calculatedColumnFormula>VLOOKUP(功能_33[[#This Row],[User]],SKL放款!A:G,7,FALSE)</calculatedColumnFormula>
    </tableColumn>
    <tableColumn id="32" name="完成URS程式_x000a_(審閱+2W)" dataDxfId="100">
      <calculatedColumnFormula>IF(功能_33[[#This Row],[實際展示]]="","",功能_33[[#This Row],[實際展示]]+14)</calculatedColumnFormula>
    </tableColumn>
    <tableColumn id="34" name="URS交二審" dataDxfId="99"/>
    <tableColumn id="31" name="二審預排" dataDxfId="98"/>
    <tableColumn id="36" name="二審實際" dataDxfId="97"/>
    <tableColumn id="27" name="正式_x000a_交付審查" dataDxfId="96"/>
    <tableColumn id="29" name="IT審核人" dataDxfId="95"/>
    <tableColumn id="6" name="收到IT_x000a_審查意見" dataDxfId="94"/>
    <tableColumn id="35" name="回覆IT_x000a_審查意見" dataDxfId="93"/>
    <tableColumn id="33" name="User審閱人" dataDxfId="92">
      <calculatedColumnFormula>IFERROR(IF(VLOOKUP(功能_33[[#This Row],[功能代號]],E:Q,11,FALSE)=0,"",VLOOKUP(功能_33[[#This Row],[功能代號]],E:Q,11,FALSE)),"")</calculatedColumnFormula>
    </tableColumn>
    <tableColumn id="30" name="收到User_x000a_審查意見" dataDxfId="91"/>
    <tableColumn id="39" name="回覆User審查意見" dataDxfId="90"/>
    <tableColumn id="25" name="送出簽核檢核日" dataDxfId="89"/>
    <tableColumn id="19" name="覆測日" dataDxfId="88"/>
    <tableColumn id="23" name="AS400入口" dataDxfId="87">
      <calculatedColumnFormula>VLOOKUP(功能_33[[#This Row],[功能代號]],'[4]20211001'!$A:$J,8,FALSE)</calculatedColumnFormula>
    </tableColumn>
    <tableColumn id="41" name="AS400名稱" dataDxfId="86">
      <calculatedColumnFormula>VLOOKUP(功能_33[[#This Row],[功能代號]],'[4]20211001'!$A:$J,9,FALSE)</calculatedColumnFormula>
    </tableColumn>
    <tableColumn id="40" name="暫用" dataDxfId="85">
      <calculatedColumnFormula>VLOOKUP(功能_33[[#This Row],[功能代號]],工作表2!A:A,1,FALSE)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表格3" displayName="表格3" ref="A2:V20" totalsRowShown="0" headerRowDxfId="42" dataDxfId="41">
  <autoFilter ref="A2:V20"/>
  <tableColumns count="22">
    <tableColumn id="1" name="統計日期" dataDxfId="40"/>
    <tableColumn id="2" name="總計" dataDxfId="39">
      <calculatedColumnFormula>SUM(E3,G3,H3,I3,K3,M3,O3,Q3,U3)</calculatedColumnFormula>
    </tableColumn>
    <tableColumn id="3" name="已完成" dataDxfId="38">
      <calculatedColumnFormula>SUM(F3,H3,J3,L3,N3,P3,R3,V3)</calculatedColumnFormula>
    </tableColumn>
    <tableColumn id="4" name="完成比" dataDxfId="37" dataCellStyle="百分比">
      <calculatedColumnFormula>C3/B3</calculatedColumnFormula>
    </tableColumn>
    <tableColumn id="5" name="累計" dataDxfId="36"/>
    <tableColumn id="6" name="完成" dataDxfId="35"/>
    <tableColumn id="8" name="累計2" dataDxfId="34"/>
    <tableColumn id="9" name="完成2" dataDxfId="33"/>
    <tableColumn id="11" name="累計3" dataDxfId="32"/>
    <tableColumn id="12" name="完成3" dataDxfId="31"/>
    <tableColumn id="14" name="高累計" dataDxfId="30"/>
    <tableColumn id="15" name="完成7" dataDxfId="29"/>
    <tableColumn id="17" name="中累計" dataDxfId="28"/>
    <tableColumn id="18" name="完成8" dataDxfId="27"/>
    <tableColumn id="20" name="低累計" dataDxfId="26"/>
    <tableColumn id="21" name="完成9" dataDxfId="25"/>
    <tableColumn id="23" name="累計4" dataDxfId="24"/>
    <tableColumn id="24" name="完成4" dataDxfId="23"/>
    <tableColumn id="13" name="累計5" dataDxfId="22"/>
    <tableColumn id="16" name="完成5" dataDxfId="21"/>
    <tableColumn id="26" name="累計6" dataDxfId="20"/>
    <tableColumn id="27" name="完成6" dataDxfId="19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id="5" name="表格1_4" displayName="表格1_4" ref="A1:F332" totalsRowShown="0" headerRowDxfId="18" dataDxfId="17">
  <autoFilter ref="A1:F332"/>
  <tableColumns count="6">
    <tableColumn id="1" name="TranNo" dataDxfId="16"/>
    <tableColumn id="2" name="TranItem" dataDxfId="15"/>
    <tableColumn id="3" name="MenuNo" dataDxfId="14"/>
    <tableColumn id="4" name="SubMenuNo" dataDxfId="13"/>
    <tableColumn id="6" name="業務大類" dataDxfId="12"/>
    <tableColumn id="7" name="業務流程" dataDxfId="1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4" name="表格1_5" displayName="表格1_5" ref="A1:I42" totalsRowShown="0" headerRowDxfId="10" dataDxfId="9" dataCellStyle="百分比">
  <autoFilter ref="A1:I42"/>
  <tableColumns count="9">
    <tableColumn id="1" name="日期" dataDxfId="8"/>
    <tableColumn id="2" name="週" dataDxfId="7">
      <calculatedColumnFormula>表格1_5[[#This Row],[日期]]</calculatedColumnFormula>
    </tableColumn>
    <tableColumn id="3" name="合計數" dataDxfId="6">
      <calculatedColumnFormula>COUNTA(URS確認!E:E)-1</calculatedColumnFormula>
    </tableColumn>
    <tableColumn id="4" name="累計預估" dataDxfId="5">
      <calculatedColumnFormula>COUNTIF(URS確認!K:K,"&lt;"&amp;A2+1)</calculatedColumnFormula>
    </tableColumn>
    <tableColumn id="5" name="累計完成" dataDxfId="4">
      <calculatedColumnFormula>COUNTIF(URS確認!M:M,"&lt;"&amp;A2+1)</calculatedColumnFormula>
    </tableColumn>
    <tableColumn id="8" name="延遲數" dataDxfId="3">
      <calculatedColumnFormula>D2-E2</calculatedColumnFormula>
    </tableColumn>
    <tableColumn id="6" name="累計預估達成率" dataDxfId="2" dataCellStyle="百分比">
      <calculatedColumnFormula>COUNTIF(URS確認!K:K,"&lt;"&amp;A2+1)/C2</calculatedColumnFormula>
    </tableColumn>
    <tableColumn id="7" name="累計實際達成率" dataDxfId="1" dataCellStyle="百分比">
      <calculatedColumnFormula>COUNTIF(URS確認!M:M,"&lt;"&amp;A2+1)/C2</calculatedColumnFormula>
    </tableColumn>
    <tableColumn id="9" name="延遲率" dataDxfId="0" dataCellStyle="百分比">
      <calculatedColumnFormula>表格1_5[[#This Row],[累計預估達成率]]-表格1_5[[#This Row],[累計實際達成率]]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skl.webex.com/skl/j.php?MTID=m4cad926e26e65b979305fb669cef7280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V17"/>
  <sheetViews>
    <sheetView topLeftCell="C1" workbookViewId="0">
      <selection activeCell="H15" sqref="H15"/>
    </sheetView>
  </sheetViews>
  <sheetFormatPr defaultColWidth="8.7109375" defaultRowHeight="14.25"/>
  <cols>
    <col min="1" max="1" width="21.28515625" style="233" bestFit="1" customWidth="1"/>
    <col min="2" max="8" width="11.42578125" style="232" bestFit="1" customWidth="1"/>
    <col min="9" max="9" width="11.42578125" style="233" bestFit="1" customWidth="1"/>
    <col min="10" max="10" width="8.5703125" style="233" bestFit="1" customWidth="1"/>
    <col min="11" max="11" width="11.42578125" style="233" bestFit="1" customWidth="1"/>
    <col min="12" max="12" width="12.5703125" style="233" bestFit="1" customWidth="1"/>
    <col min="13" max="14" width="11.42578125" style="233" bestFit="1" customWidth="1"/>
    <col min="15" max="15" width="12.5703125" style="233" bestFit="1" customWidth="1"/>
    <col min="16" max="22" width="11.42578125" style="233" bestFit="1" customWidth="1"/>
    <col min="23" max="16384" width="8.7109375" style="233"/>
  </cols>
  <sheetData>
    <row r="1" spans="1:22" s="235" customFormat="1">
      <c r="A1" s="231" t="s">
        <v>1414</v>
      </c>
      <c r="B1" s="235">
        <v>44396</v>
      </c>
      <c r="C1" s="235">
        <v>44397</v>
      </c>
      <c r="D1" s="235">
        <v>44398</v>
      </c>
      <c r="E1" s="235">
        <v>44399</v>
      </c>
      <c r="F1" s="235">
        <v>44400</v>
      </c>
      <c r="G1" s="235">
        <v>44403</v>
      </c>
      <c r="H1" s="235">
        <v>44404</v>
      </c>
      <c r="I1" s="235">
        <v>44405</v>
      </c>
      <c r="J1" s="235">
        <v>44410</v>
      </c>
      <c r="K1" s="235">
        <v>44431</v>
      </c>
      <c r="L1" s="235">
        <v>44432</v>
      </c>
      <c r="M1" s="235">
        <v>44433</v>
      </c>
      <c r="N1" s="235">
        <v>44434</v>
      </c>
      <c r="O1" s="235">
        <v>44435</v>
      </c>
      <c r="P1" s="235">
        <v>44438</v>
      </c>
      <c r="Q1" s="235">
        <v>44439</v>
      </c>
      <c r="R1" s="235">
        <v>44447</v>
      </c>
      <c r="S1" s="235">
        <v>44448</v>
      </c>
      <c r="T1" s="235" t="s">
        <v>1978</v>
      </c>
      <c r="U1" s="235" t="s">
        <v>1979</v>
      </c>
      <c r="V1" s="235">
        <v>44453</v>
      </c>
    </row>
    <row r="2" spans="1:22">
      <c r="A2" s="231" t="s">
        <v>1415</v>
      </c>
      <c r="B2" s="232" t="s">
        <v>1982</v>
      </c>
      <c r="C2" s="232" t="s">
        <v>1982</v>
      </c>
      <c r="D2" s="232" t="s">
        <v>1982</v>
      </c>
      <c r="E2" s="232" t="s">
        <v>1982</v>
      </c>
      <c r="F2" s="232" t="s">
        <v>1982</v>
      </c>
      <c r="G2" s="232" t="s">
        <v>1982</v>
      </c>
      <c r="H2" s="232" t="s">
        <v>1982</v>
      </c>
      <c r="I2" s="232" t="s">
        <v>1982</v>
      </c>
      <c r="K2" s="232" t="s">
        <v>1980</v>
      </c>
      <c r="L2" s="232" t="s">
        <v>1980</v>
      </c>
      <c r="M2" s="234" t="s">
        <v>1981</v>
      </c>
      <c r="N2" s="234" t="s">
        <v>1981</v>
      </c>
      <c r="O2" s="234" t="s">
        <v>1981</v>
      </c>
      <c r="P2" s="234" t="s">
        <v>1981</v>
      </c>
      <c r="Q2" s="234" t="s">
        <v>1981</v>
      </c>
      <c r="R2" s="234" t="s">
        <v>1981</v>
      </c>
      <c r="S2" s="234" t="s">
        <v>1981</v>
      </c>
      <c r="T2" s="234" t="s">
        <v>1981</v>
      </c>
      <c r="U2" s="234" t="s">
        <v>1981</v>
      </c>
      <c r="V2" s="234" t="s">
        <v>1981</v>
      </c>
    </row>
    <row r="3" spans="1:22">
      <c r="A3" s="236" t="s">
        <v>1992</v>
      </c>
      <c r="B3" s="232" t="s">
        <v>1416</v>
      </c>
      <c r="C3" s="232" t="s">
        <v>1417</v>
      </c>
      <c r="D3" s="232" t="s">
        <v>1417</v>
      </c>
      <c r="E3" s="232" t="s">
        <v>1417</v>
      </c>
      <c r="F3" s="232" t="s">
        <v>1417</v>
      </c>
      <c r="G3" s="232" t="s">
        <v>1417</v>
      </c>
      <c r="H3" s="232" t="s">
        <v>1417</v>
      </c>
      <c r="I3" s="232" t="s">
        <v>1417</v>
      </c>
      <c r="K3" s="232" t="s">
        <v>1982</v>
      </c>
      <c r="L3" s="232" t="s">
        <v>1993</v>
      </c>
      <c r="M3" s="234" t="s">
        <v>1982</v>
      </c>
      <c r="N3" s="234" t="s">
        <v>1982</v>
      </c>
      <c r="O3" s="234" t="s">
        <v>1982</v>
      </c>
      <c r="P3" s="234" t="s">
        <v>1982</v>
      </c>
      <c r="Q3" s="234" t="s">
        <v>1982</v>
      </c>
      <c r="R3" s="234" t="s">
        <v>1982</v>
      </c>
      <c r="S3" s="234" t="s">
        <v>1982</v>
      </c>
      <c r="T3" s="234" t="s">
        <v>1982</v>
      </c>
      <c r="U3" s="234" t="s">
        <v>1982</v>
      </c>
      <c r="V3" s="234" t="s">
        <v>1982</v>
      </c>
    </row>
    <row r="4" spans="1:22">
      <c r="B4" s="232" t="s">
        <v>1275</v>
      </c>
      <c r="C4" s="232" t="s">
        <v>1416</v>
      </c>
      <c r="D4" s="232" t="s">
        <v>1416</v>
      </c>
      <c r="E4" s="232" t="s">
        <v>1416</v>
      </c>
      <c r="F4" s="232" t="s">
        <v>1416</v>
      </c>
      <c r="G4" s="232" t="s">
        <v>1416</v>
      </c>
      <c r="H4" s="232" t="s">
        <v>1416</v>
      </c>
      <c r="I4" s="232" t="s">
        <v>1416</v>
      </c>
      <c r="K4" s="232" t="s">
        <v>1417</v>
      </c>
      <c r="L4" s="232" t="s">
        <v>1983</v>
      </c>
      <c r="M4" s="234" t="s">
        <v>669</v>
      </c>
      <c r="N4" s="234" t="s">
        <v>669</v>
      </c>
      <c r="O4" s="234" t="s">
        <v>669</v>
      </c>
      <c r="P4" s="234" t="s">
        <v>669</v>
      </c>
      <c r="Q4" s="234" t="s">
        <v>669</v>
      </c>
      <c r="R4" s="234" t="s">
        <v>670</v>
      </c>
      <c r="S4" s="234" t="s">
        <v>670</v>
      </c>
      <c r="T4" s="234" t="s">
        <v>670</v>
      </c>
      <c r="U4" s="234" t="s">
        <v>670</v>
      </c>
      <c r="V4" s="234" t="s">
        <v>670</v>
      </c>
    </row>
    <row r="5" spans="1:22">
      <c r="B5" s="232" t="s">
        <v>1412</v>
      </c>
      <c r="C5" s="232" t="s">
        <v>1418</v>
      </c>
      <c r="D5" s="232" t="s">
        <v>1418</v>
      </c>
      <c r="E5" s="232" t="s">
        <v>1418</v>
      </c>
      <c r="F5" s="232" t="s">
        <v>1418</v>
      </c>
      <c r="G5" s="232" t="s">
        <v>1418</v>
      </c>
      <c r="H5" s="232" t="s">
        <v>1418</v>
      </c>
      <c r="I5" s="232" t="s">
        <v>1418</v>
      </c>
      <c r="K5" s="232" t="s">
        <v>1416</v>
      </c>
      <c r="L5" s="232" t="s">
        <v>1417</v>
      </c>
      <c r="M5" s="234" t="s">
        <v>670</v>
      </c>
      <c r="N5" s="234" t="s">
        <v>670</v>
      </c>
      <c r="O5" s="234" t="s">
        <v>670</v>
      </c>
      <c r="P5" s="234" t="s">
        <v>670</v>
      </c>
      <c r="Q5" s="234" t="s">
        <v>670</v>
      </c>
      <c r="R5" s="234" t="s">
        <v>679</v>
      </c>
      <c r="S5" s="234" t="s">
        <v>679</v>
      </c>
      <c r="T5" s="234" t="s">
        <v>679</v>
      </c>
      <c r="U5" s="234" t="s">
        <v>679</v>
      </c>
      <c r="V5" s="234" t="s">
        <v>679</v>
      </c>
    </row>
    <row r="6" spans="1:22">
      <c r="B6" s="232" t="s">
        <v>1413</v>
      </c>
      <c r="C6" s="232" t="s">
        <v>1275</v>
      </c>
      <c r="D6" s="232" t="s">
        <v>1275</v>
      </c>
      <c r="F6" s="232" t="s">
        <v>1412</v>
      </c>
      <c r="G6" s="232" t="s">
        <v>1275</v>
      </c>
      <c r="H6" s="232" t="s">
        <v>1275</v>
      </c>
      <c r="I6" s="232" t="s">
        <v>1412</v>
      </c>
      <c r="K6" s="232" t="s">
        <v>1418</v>
      </c>
      <c r="L6" s="232" t="s">
        <v>1416</v>
      </c>
      <c r="M6" s="234" t="s">
        <v>679</v>
      </c>
      <c r="N6" s="234" t="s">
        <v>679</v>
      </c>
      <c r="O6" s="234" t="s">
        <v>679</v>
      </c>
      <c r="P6" s="234" t="s">
        <v>679</v>
      </c>
      <c r="Q6" s="234" t="s">
        <v>679</v>
      </c>
      <c r="R6" s="234" t="s">
        <v>674</v>
      </c>
      <c r="S6" s="234" t="s">
        <v>674</v>
      </c>
      <c r="T6" s="234" t="s">
        <v>674</v>
      </c>
      <c r="U6" s="234" t="s">
        <v>674</v>
      </c>
      <c r="V6" s="234" t="s">
        <v>674</v>
      </c>
    </row>
    <row r="7" spans="1:22">
      <c r="C7" s="232" t="s">
        <v>1412</v>
      </c>
      <c r="D7" s="232" t="s">
        <v>1412</v>
      </c>
      <c r="G7" s="232" t="s">
        <v>1412</v>
      </c>
      <c r="H7" s="232" t="s">
        <v>1412</v>
      </c>
      <c r="I7" s="232"/>
      <c r="K7" s="232" t="s">
        <v>1983</v>
      </c>
      <c r="L7" s="232" t="s">
        <v>1418</v>
      </c>
      <c r="M7" s="234" t="s">
        <v>674</v>
      </c>
      <c r="N7" s="234" t="s">
        <v>674</v>
      </c>
      <c r="O7" s="234" t="s">
        <v>674</v>
      </c>
      <c r="P7" s="234" t="s">
        <v>674</v>
      </c>
      <c r="Q7" s="234" t="s">
        <v>674</v>
      </c>
      <c r="R7" s="234" t="s">
        <v>669</v>
      </c>
      <c r="S7" s="234" t="s">
        <v>669</v>
      </c>
      <c r="T7" s="234" t="s">
        <v>669</v>
      </c>
      <c r="U7" s="234" t="s">
        <v>669</v>
      </c>
      <c r="V7" s="234" t="s">
        <v>669</v>
      </c>
    </row>
    <row r="8" spans="1:22">
      <c r="K8" s="232" t="s">
        <v>1275</v>
      </c>
      <c r="L8" s="232" t="s">
        <v>1984</v>
      </c>
      <c r="M8" s="234" t="s">
        <v>1275</v>
      </c>
      <c r="N8" s="234" t="s">
        <v>1275</v>
      </c>
      <c r="O8" s="234" t="s">
        <v>1275</v>
      </c>
      <c r="P8" s="234" t="s">
        <v>1275</v>
      </c>
      <c r="Q8" s="234" t="s">
        <v>1275</v>
      </c>
      <c r="R8" s="234" t="s">
        <v>1275</v>
      </c>
      <c r="S8" s="234" t="s">
        <v>1275</v>
      </c>
      <c r="T8" s="234" t="s">
        <v>1275</v>
      </c>
      <c r="U8" s="234" t="s">
        <v>1275</v>
      </c>
      <c r="V8" s="234" t="s">
        <v>1275</v>
      </c>
    </row>
    <row r="9" spans="1:22">
      <c r="K9" s="232" t="s">
        <v>1412</v>
      </c>
      <c r="L9" s="232" t="s">
        <v>1412</v>
      </c>
      <c r="M9" s="234" t="s">
        <v>668</v>
      </c>
      <c r="N9" s="234" t="s">
        <v>668</v>
      </c>
      <c r="O9" s="234" t="s">
        <v>668</v>
      </c>
      <c r="P9" s="234" t="s">
        <v>668</v>
      </c>
      <c r="Q9" s="234" t="s">
        <v>685</v>
      </c>
      <c r="R9" s="234" t="s">
        <v>668</v>
      </c>
      <c r="S9" s="234" t="s">
        <v>668</v>
      </c>
      <c r="T9" s="234" t="s">
        <v>668</v>
      </c>
      <c r="U9" s="234" t="s">
        <v>668</v>
      </c>
      <c r="V9" s="234" t="s">
        <v>668</v>
      </c>
    </row>
    <row r="10" spans="1:22">
      <c r="K10" s="232" t="s">
        <v>1985</v>
      </c>
      <c r="L10" s="232" t="s">
        <v>1986</v>
      </c>
      <c r="M10" s="234" t="s">
        <v>673</v>
      </c>
      <c r="N10" s="234" t="s">
        <v>671</v>
      </c>
      <c r="O10" s="234" t="s">
        <v>1987</v>
      </c>
      <c r="P10" s="234" t="s">
        <v>683</v>
      </c>
      <c r="Q10" s="234" t="s">
        <v>668</v>
      </c>
      <c r="R10" s="234" t="s">
        <v>685</v>
      </c>
      <c r="S10" s="234" t="s">
        <v>685</v>
      </c>
      <c r="T10" s="234" t="s">
        <v>685</v>
      </c>
      <c r="U10" s="234" t="s">
        <v>685</v>
      </c>
      <c r="V10" s="234" t="s">
        <v>685</v>
      </c>
    </row>
    <row r="11" spans="1:22">
      <c r="L11" s="232" t="s">
        <v>1988</v>
      </c>
      <c r="M11" s="234" t="s">
        <v>1989</v>
      </c>
      <c r="N11" s="234" t="s">
        <v>1990</v>
      </c>
      <c r="O11" s="234" t="s">
        <v>673</v>
      </c>
      <c r="Q11" s="234" t="s">
        <v>683</v>
      </c>
      <c r="R11" s="234" t="s">
        <v>680</v>
      </c>
      <c r="S11" s="234" t="s">
        <v>1991</v>
      </c>
      <c r="T11" s="234" t="s">
        <v>1991</v>
      </c>
      <c r="U11" s="234" t="s">
        <v>676</v>
      </c>
    </row>
    <row r="12" spans="1:22">
      <c r="K12" s="232"/>
      <c r="M12" s="234" t="s">
        <v>671</v>
      </c>
      <c r="N12" s="234" t="s">
        <v>689</v>
      </c>
      <c r="O12" s="232" t="s">
        <v>1988</v>
      </c>
      <c r="Q12" s="234" t="s">
        <v>671</v>
      </c>
      <c r="S12" s="234" t="s">
        <v>680</v>
      </c>
      <c r="T12" s="234" t="s">
        <v>680</v>
      </c>
    </row>
    <row r="13" spans="1:22">
      <c r="N13" s="234" t="s">
        <v>1166</v>
      </c>
      <c r="O13" s="234" t="s">
        <v>675</v>
      </c>
      <c r="Q13" s="234" t="s">
        <v>675</v>
      </c>
    </row>
    <row r="14" spans="1:22">
      <c r="K14" s="232"/>
      <c r="Q14" s="234" t="s">
        <v>1989</v>
      </c>
    </row>
    <row r="15" spans="1:22">
      <c r="Q15" s="234" t="s">
        <v>680</v>
      </c>
    </row>
    <row r="16" spans="1:22">
      <c r="Q16" s="234" t="s">
        <v>678</v>
      </c>
    </row>
    <row r="17" spans="17:17">
      <c r="Q17" s="234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"/>
  <sheetViews>
    <sheetView zoomScale="115" zoomScaleNormal="115" workbookViewId="0">
      <pane ySplit="1" topLeftCell="A2" activePane="bottomLeft" state="frozen"/>
      <selection pane="bottomLeft" activeCell="A2" sqref="A2:U14"/>
    </sheetView>
  </sheetViews>
  <sheetFormatPr defaultColWidth="9" defaultRowHeight="15.75"/>
  <cols>
    <col min="1" max="1" width="5.7109375" style="66" customWidth="1"/>
    <col min="2" max="2" width="5.140625" style="67" customWidth="1"/>
    <col min="3" max="3" width="4.5703125" style="67" customWidth="1"/>
    <col min="4" max="4" width="6.28515625" style="67" bestFit="1" customWidth="1"/>
    <col min="5" max="5" width="5.42578125" style="67" customWidth="1"/>
    <col min="6" max="6" width="4.85546875" style="67" customWidth="1"/>
    <col min="7" max="7" width="4.42578125" style="188" customWidth="1"/>
    <col min="8" max="8" width="6.28515625" style="67" customWidth="1"/>
    <col min="9" max="9" width="11.42578125" style="67" bestFit="1" customWidth="1"/>
    <col min="10" max="10" width="11.7109375" style="68" bestFit="1" customWidth="1"/>
    <col min="11" max="11" width="10" style="123" customWidth="1"/>
    <col min="12" max="12" width="9.85546875" style="68" customWidth="1"/>
    <col min="13" max="13" width="8.140625" style="68" customWidth="1"/>
    <col min="14" max="14" width="10.42578125" style="77" customWidth="1"/>
    <col min="15" max="15" width="5.7109375" style="81" customWidth="1"/>
    <col min="16" max="16" width="5" style="82" customWidth="1"/>
    <col min="17" max="17" width="9.7109375" style="82" bestFit="1" customWidth="1"/>
    <col min="18" max="18" width="6.42578125" style="82" customWidth="1"/>
    <col min="19" max="19" width="10.28515625" style="82" customWidth="1"/>
    <col min="20" max="20" width="9.7109375" style="69" customWidth="1"/>
    <col min="21" max="21" width="8.7109375" style="2" customWidth="1"/>
    <col min="22" max="16384" width="9" style="2"/>
  </cols>
  <sheetData>
    <row r="1" spans="1:22">
      <c r="A1" s="309" t="s">
        <v>2447</v>
      </c>
    </row>
    <row r="2" spans="1:22" s="311" customFormat="1" ht="38.25">
      <c r="A2" s="406" t="s">
        <v>697</v>
      </c>
      <c r="B2" s="407" t="s">
        <v>2430</v>
      </c>
      <c r="C2" s="406" t="s">
        <v>2617</v>
      </c>
      <c r="D2" s="408" t="s">
        <v>2618</v>
      </c>
      <c r="E2" s="408" t="s">
        <v>2643</v>
      </c>
      <c r="F2" s="408" t="s">
        <v>2619</v>
      </c>
      <c r="G2" s="408" t="s">
        <v>2451</v>
      </c>
      <c r="H2" s="406" t="s">
        <v>2453</v>
      </c>
      <c r="I2" s="406" t="s">
        <v>2467</v>
      </c>
      <c r="J2" s="406" t="s">
        <v>2452</v>
      </c>
      <c r="K2" s="409" t="s">
        <v>2439</v>
      </c>
      <c r="L2" s="409" t="s">
        <v>2448</v>
      </c>
      <c r="M2" s="409" t="s">
        <v>2748</v>
      </c>
      <c r="N2" s="409" t="s">
        <v>2449</v>
      </c>
      <c r="O2" s="409" t="s">
        <v>2440</v>
      </c>
      <c r="P2" s="409" t="s">
        <v>2441</v>
      </c>
      <c r="Q2" s="409" t="s">
        <v>2807</v>
      </c>
      <c r="R2" s="409" t="s">
        <v>2808</v>
      </c>
      <c r="S2" s="409" t="s">
        <v>2442</v>
      </c>
      <c r="T2" s="410" t="s">
        <v>2431</v>
      </c>
      <c r="U2" s="411" t="s">
        <v>2450</v>
      </c>
      <c r="V2" s="310"/>
    </row>
    <row r="3" spans="1:22" s="65" customFormat="1" ht="25.5">
      <c r="A3" s="386" t="s">
        <v>2427</v>
      </c>
      <c r="B3" s="387">
        <v>15</v>
      </c>
      <c r="C3" s="387">
        <v>15</v>
      </c>
      <c r="D3" s="388">
        <f>C3/B3</f>
        <v>1</v>
      </c>
      <c r="E3" s="387">
        <v>15</v>
      </c>
      <c r="F3" s="388">
        <f>E3/B3</f>
        <v>1</v>
      </c>
      <c r="G3" s="387">
        <v>14</v>
      </c>
      <c r="H3" s="388">
        <f>G3/B3</f>
        <v>0.93333333333333335</v>
      </c>
      <c r="I3" s="389" t="s">
        <v>2641</v>
      </c>
      <c r="J3" s="390" t="s">
        <v>2642</v>
      </c>
      <c r="K3" s="386">
        <v>44481</v>
      </c>
      <c r="L3" s="386">
        <v>44483</v>
      </c>
      <c r="M3" s="387">
        <v>14</v>
      </c>
      <c r="N3" s="386">
        <f>K3+3</f>
        <v>44484</v>
      </c>
      <c r="O3" s="391">
        <v>14</v>
      </c>
      <c r="P3" s="388">
        <f>O3/M3</f>
        <v>1</v>
      </c>
      <c r="Q3" s="388"/>
      <c r="R3" s="392"/>
      <c r="S3" s="386"/>
      <c r="T3" s="421">
        <v>44484</v>
      </c>
      <c r="U3" s="393"/>
      <c r="V3" s="394"/>
    </row>
    <row r="4" spans="1:22" s="313" customFormat="1" ht="33.75">
      <c r="A4" s="396" t="s">
        <v>696</v>
      </c>
      <c r="B4" s="397">
        <f>COUNTIF(URS確認!B:B,"L1")</f>
        <v>0</v>
      </c>
      <c r="C4" s="397"/>
      <c r="D4" s="397"/>
      <c r="E4" s="397"/>
      <c r="F4" s="397"/>
      <c r="G4" s="397">
        <v>14</v>
      </c>
      <c r="H4" s="397"/>
      <c r="I4" s="397"/>
      <c r="J4" s="398">
        <v>44470</v>
      </c>
      <c r="K4" s="398">
        <v>44481</v>
      </c>
      <c r="L4" s="398">
        <v>44483</v>
      </c>
      <c r="M4" s="397">
        <v>14</v>
      </c>
      <c r="N4" s="398">
        <v>44490</v>
      </c>
      <c r="O4" s="399">
        <v>14</v>
      </c>
      <c r="P4" s="400">
        <f>O4/M4</f>
        <v>1</v>
      </c>
      <c r="Q4" s="427" t="s">
        <v>2809</v>
      </c>
      <c r="R4" s="399">
        <v>7</v>
      </c>
      <c r="S4" s="428" t="s">
        <v>2810</v>
      </c>
      <c r="T4" s="401"/>
      <c r="U4" s="401"/>
      <c r="V4" s="312"/>
    </row>
    <row r="5" spans="1:22" s="313" customFormat="1" ht="15">
      <c r="A5" s="396" t="s">
        <v>1386</v>
      </c>
      <c r="B5" s="397">
        <f>COUNTIF(URS確認!B:B,"L1")</f>
        <v>0</v>
      </c>
      <c r="C5" s="397"/>
      <c r="D5" s="397"/>
      <c r="E5" s="397"/>
      <c r="F5" s="397"/>
      <c r="G5" s="397">
        <v>14</v>
      </c>
      <c r="H5" s="397"/>
      <c r="I5" s="397"/>
      <c r="J5" s="398">
        <v>44470</v>
      </c>
      <c r="K5" s="398">
        <v>44491</v>
      </c>
      <c r="L5" s="398">
        <v>44495</v>
      </c>
      <c r="M5" s="397">
        <v>2</v>
      </c>
      <c r="N5" s="420">
        <v>44495</v>
      </c>
      <c r="O5" s="399">
        <v>2</v>
      </c>
      <c r="P5" s="400">
        <f>O5/M5</f>
        <v>1</v>
      </c>
      <c r="Q5" s="400"/>
      <c r="R5" s="400"/>
      <c r="S5" s="398">
        <v>44497</v>
      </c>
      <c r="T5" s="401"/>
      <c r="U5" s="401"/>
      <c r="V5" s="312"/>
    </row>
    <row r="6" spans="1:22" s="65" customFormat="1" ht="15">
      <c r="A6" s="386" t="s">
        <v>2428</v>
      </c>
      <c r="B6" s="387">
        <v>84</v>
      </c>
      <c r="C6" s="387">
        <v>84</v>
      </c>
      <c r="D6" s="388">
        <f>C6/B6</f>
        <v>1</v>
      </c>
      <c r="E6" s="387">
        <v>48</v>
      </c>
      <c r="F6" s="388">
        <f t="shared" ref="F6:F12" si="0">E6/B6</f>
        <v>0.5714285714285714</v>
      </c>
      <c r="G6" s="387"/>
      <c r="H6" s="388"/>
      <c r="I6" s="389"/>
      <c r="J6" s="386"/>
      <c r="K6" s="386"/>
      <c r="L6" s="386"/>
      <c r="M6" s="387"/>
      <c r="N6" s="386">
        <f>T6-7</f>
        <v>44543</v>
      </c>
      <c r="O6" s="391"/>
      <c r="P6" s="388"/>
      <c r="Q6" s="388"/>
      <c r="R6" s="388"/>
      <c r="S6" s="386"/>
      <c r="T6" s="393">
        <v>44550</v>
      </c>
      <c r="U6" s="393"/>
      <c r="V6" s="394"/>
    </row>
    <row r="7" spans="1:22" s="65" customFormat="1" ht="15">
      <c r="A7" s="386" t="s">
        <v>2429</v>
      </c>
      <c r="B7" s="387">
        <v>36</v>
      </c>
      <c r="C7" s="387">
        <v>36</v>
      </c>
      <c r="D7" s="388">
        <f t="shared" ref="D7:D12" si="1">C7/B7</f>
        <v>1</v>
      </c>
      <c r="E7" s="387">
        <v>36</v>
      </c>
      <c r="F7" s="388">
        <f t="shared" si="0"/>
        <v>1</v>
      </c>
      <c r="G7" s="387"/>
      <c r="H7" s="388"/>
      <c r="I7" s="389" t="s">
        <v>2714</v>
      </c>
      <c r="J7" s="412" t="s">
        <v>3328</v>
      </c>
      <c r="K7" s="386"/>
      <c r="L7" s="386"/>
      <c r="M7" s="387"/>
      <c r="N7" s="386">
        <f t="shared" ref="N7:N13" si="2">T7-7</f>
        <v>44508</v>
      </c>
      <c r="O7" s="391"/>
      <c r="P7" s="388"/>
      <c r="Q7" s="388"/>
      <c r="R7" s="388"/>
      <c r="S7" s="386"/>
      <c r="T7" s="421">
        <v>44515</v>
      </c>
      <c r="U7" s="393"/>
      <c r="V7" s="394"/>
    </row>
    <row r="8" spans="1:22" s="65" customFormat="1" ht="15">
      <c r="A8" s="386" t="s">
        <v>1720</v>
      </c>
      <c r="B8" s="387">
        <v>71</v>
      </c>
      <c r="C8" s="387">
        <v>71</v>
      </c>
      <c r="D8" s="388">
        <f t="shared" si="1"/>
        <v>1</v>
      </c>
      <c r="E8" s="387">
        <v>43</v>
      </c>
      <c r="F8" s="388">
        <f t="shared" si="0"/>
        <v>0.60563380281690138</v>
      </c>
      <c r="G8" s="387"/>
      <c r="H8" s="388"/>
      <c r="I8" s="454" t="s">
        <v>3327</v>
      </c>
      <c r="J8" s="386"/>
      <c r="K8" s="386"/>
      <c r="L8" s="386"/>
      <c r="M8" s="387"/>
      <c r="N8" s="386">
        <f t="shared" si="2"/>
        <v>44508</v>
      </c>
      <c r="O8" s="391"/>
      <c r="P8" s="388"/>
      <c r="Q8" s="388"/>
      <c r="R8" s="388"/>
      <c r="S8" s="386"/>
      <c r="T8" s="421">
        <v>44515</v>
      </c>
      <c r="U8" s="393"/>
      <c r="V8" s="394"/>
    </row>
    <row r="9" spans="1:22" s="65" customFormat="1" ht="15">
      <c r="A9" s="386" t="s">
        <v>1735</v>
      </c>
      <c r="B9" s="387">
        <v>89</v>
      </c>
      <c r="C9" s="387">
        <v>43</v>
      </c>
      <c r="D9" s="388">
        <f t="shared" si="1"/>
        <v>0.48314606741573035</v>
      </c>
      <c r="E9" s="387">
        <v>26</v>
      </c>
      <c r="F9" s="388">
        <f t="shared" si="0"/>
        <v>0.29213483146067415</v>
      </c>
      <c r="G9" s="387">
        <v>26</v>
      </c>
      <c r="H9" s="388">
        <f t="shared" ref="H9" si="3">G9/B9</f>
        <v>0.29213483146067415</v>
      </c>
      <c r="I9" s="389"/>
      <c r="J9" s="412" t="s">
        <v>2715</v>
      </c>
      <c r="K9" s="386"/>
      <c r="L9" s="386"/>
      <c r="M9" s="387"/>
      <c r="N9" s="386">
        <f t="shared" si="2"/>
        <v>44543</v>
      </c>
      <c r="O9" s="391"/>
      <c r="P9" s="388"/>
      <c r="Q9" s="388"/>
      <c r="R9" s="388"/>
      <c r="S9" s="386"/>
      <c r="T9" s="393">
        <v>44550</v>
      </c>
      <c r="U9" s="393"/>
      <c r="V9" s="394"/>
    </row>
    <row r="10" spans="1:22" s="65" customFormat="1" ht="15">
      <c r="A10" s="386" t="s">
        <v>1761</v>
      </c>
      <c r="B10" s="387">
        <v>84</v>
      </c>
      <c r="C10" s="387">
        <v>56</v>
      </c>
      <c r="D10" s="388">
        <f t="shared" si="1"/>
        <v>0.66666666666666663</v>
      </c>
      <c r="E10" s="387">
        <v>0</v>
      </c>
      <c r="F10" s="388">
        <f t="shared" si="0"/>
        <v>0</v>
      </c>
      <c r="G10" s="387"/>
      <c r="H10" s="388"/>
      <c r="I10" s="389"/>
      <c r="J10" s="386"/>
      <c r="K10" s="386"/>
      <c r="L10" s="386"/>
      <c r="M10" s="387"/>
      <c r="N10" s="386">
        <f t="shared" si="2"/>
        <v>44543</v>
      </c>
      <c r="O10" s="391"/>
      <c r="P10" s="388"/>
      <c r="Q10" s="388"/>
      <c r="R10" s="388"/>
      <c r="S10" s="386"/>
      <c r="T10" s="393">
        <v>44550</v>
      </c>
      <c r="U10" s="393"/>
      <c r="V10" s="394"/>
    </row>
    <row r="11" spans="1:22" s="65" customFormat="1" ht="15">
      <c r="A11" s="386" t="s">
        <v>1789</v>
      </c>
      <c r="B11" s="387">
        <f>COUNTIF(URS確認!B:B,"L7")</f>
        <v>0</v>
      </c>
      <c r="C11" s="387">
        <v>0</v>
      </c>
      <c r="D11" s="388">
        <v>0</v>
      </c>
      <c r="E11" s="387">
        <v>0</v>
      </c>
      <c r="F11" s="388"/>
      <c r="G11" s="387"/>
      <c r="H11" s="388"/>
      <c r="I11" s="389"/>
      <c r="J11" s="386"/>
      <c r="K11" s="386"/>
      <c r="L11" s="386"/>
      <c r="M11" s="387"/>
      <c r="N11" s="386">
        <f t="shared" si="2"/>
        <v>44543</v>
      </c>
      <c r="O11" s="391"/>
      <c r="P11" s="388"/>
      <c r="Q11" s="388"/>
      <c r="R11" s="388"/>
      <c r="S11" s="386"/>
      <c r="T11" s="393">
        <v>44550</v>
      </c>
      <c r="U11" s="393"/>
      <c r="V11" s="394"/>
    </row>
    <row r="12" spans="1:22" s="65" customFormat="1" ht="15">
      <c r="A12" s="386" t="s">
        <v>1798</v>
      </c>
      <c r="B12" s="387">
        <v>130</v>
      </c>
      <c r="C12" s="387">
        <v>10</v>
      </c>
      <c r="D12" s="388">
        <f t="shared" si="1"/>
        <v>7.6923076923076927E-2</v>
      </c>
      <c r="E12" s="387">
        <v>0</v>
      </c>
      <c r="F12" s="388">
        <f t="shared" si="0"/>
        <v>0</v>
      </c>
      <c r="G12" s="387"/>
      <c r="H12" s="388"/>
      <c r="I12" s="389"/>
      <c r="J12" s="386"/>
      <c r="K12" s="386"/>
      <c r="L12" s="386"/>
      <c r="M12" s="387"/>
      <c r="N12" s="386">
        <f t="shared" si="2"/>
        <v>44543</v>
      </c>
      <c r="O12" s="391"/>
      <c r="P12" s="388"/>
      <c r="Q12" s="388"/>
      <c r="R12" s="388"/>
      <c r="S12" s="386"/>
      <c r="T12" s="393">
        <v>44550</v>
      </c>
      <c r="U12" s="393"/>
      <c r="V12" s="394"/>
    </row>
    <row r="13" spans="1:22" s="65" customFormat="1" ht="15">
      <c r="A13" s="386" t="s">
        <v>1851</v>
      </c>
      <c r="B13" s="387">
        <f>COUNTIF(URS確認!B:B,"L9")</f>
        <v>0</v>
      </c>
      <c r="C13" s="387">
        <v>1</v>
      </c>
      <c r="D13" s="388">
        <v>0</v>
      </c>
      <c r="E13" s="387">
        <f>統計tmp!AB9</f>
        <v>0</v>
      </c>
      <c r="F13" s="388">
        <v>0</v>
      </c>
      <c r="G13" s="387"/>
      <c r="H13" s="388"/>
      <c r="I13" s="389"/>
      <c r="J13" s="386"/>
      <c r="K13" s="386"/>
      <c r="L13" s="386"/>
      <c r="M13" s="387"/>
      <c r="N13" s="386">
        <f t="shared" si="2"/>
        <v>44543</v>
      </c>
      <c r="O13" s="391"/>
      <c r="P13" s="388"/>
      <c r="Q13" s="388"/>
      <c r="R13" s="388"/>
      <c r="S13" s="386"/>
      <c r="T13" s="393">
        <v>44550</v>
      </c>
      <c r="U13" s="393"/>
      <c r="V13" s="394"/>
    </row>
    <row r="14" spans="1:22" s="395" customFormat="1" ht="13.5">
      <c r="A14" s="402" t="s">
        <v>2713</v>
      </c>
      <c r="B14" s="403">
        <f>SUM(B3,B6:B13)</f>
        <v>509</v>
      </c>
      <c r="C14" s="403">
        <f t="shared" ref="C14:O14" si="4">SUM(C3,C6:C13)</f>
        <v>316</v>
      </c>
      <c r="D14" s="404">
        <f>C14/B14</f>
        <v>0.62082514734774064</v>
      </c>
      <c r="E14" s="403">
        <f t="shared" si="4"/>
        <v>168</v>
      </c>
      <c r="F14" s="404">
        <f>E14/B14</f>
        <v>0.33005893909626721</v>
      </c>
      <c r="G14" s="403">
        <f t="shared" si="4"/>
        <v>40</v>
      </c>
      <c r="H14" s="404">
        <f>G14/B14</f>
        <v>7.8585461689587424E-2</v>
      </c>
      <c r="I14" s="403"/>
      <c r="J14" s="403"/>
      <c r="K14" s="403"/>
      <c r="L14" s="403"/>
      <c r="M14" s="403">
        <f t="shared" si="4"/>
        <v>14</v>
      </c>
      <c r="N14" s="403"/>
      <c r="O14" s="403">
        <f t="shared" si="4"/>
        <v>14</v>
      </c>
      <c r="P14" s="405"/>
      <c r="Q14" s="405"/>
      <c r="R14" s="405"/>
      <c r="S14" s="405"/>
      <c r="T14" s="405"/>
      <c r="U14" s="405"/>
    </row>
    <row r="16" spans="1:22">
      <c r="A16" s="67"/>
      <c r="B16" s="436" t="s">
        <v>2814</v>
      </c>
      <c r="C16" s="437" t="s">
        <v>2832</v>
      </c>
      <c r="E16" s="437" t="s">
        <v>3330</v>
      </c>
    </row>
    <row r="17" spans="1:5">
      <c r="A17" s="67" t="s">
        <v>2427</v>
      </c>
      <c r="B17" s="188">
        <f>B3-C17</f>
        <v>2</v>
      </c>
      <c r="C17" s="188">
        <v>13</v>
      </c>
    </row>
    <row r="18" spans="1:5">
      <c r="A18" s="67" t="s">
        <v>2428</v>
      </c>
      <c r="B18" s="188">
        <f>B6-C18</f>
        <v>84</v>
      </c>
      <c r="C18" s="188"/>
    </row>
    <row r="19" spans="1:5">
      <c r="A19" s="67" t="s">
        <v>2429</v>
      </c>
      <c r="B19" s="188">
        <f>B7-C19</f>
        <v>3</v>
      </c>
      <c r="C19" s="188">
        <v>33</v>
      </c>
      <c r="E19" s="455" t="s">
        <v>3329</v>
      </c>
    </row>
    <row r="20" spans="1:5">
      <c r="A20" s="67" t="s">
        <v>2815</v>
      </c>
      <c r="B20" s="188">
        <f>B8-C20</f>
        <v>71</v>
      </c>
      <c r="C20" s="188"/>
      <c r="E20" s="456" t="s">
        <v>3331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zoomScale="90" zoomScaleNormal="90" workbookViewId="0">
      <pane ySplit="2" topLeftCell="A32" activePane="bottomLeft" state="frozen"/>
      <selection pane="bottomLeft" activeCell="A2" sqref="A2:J59"/>
    </sheetView>
  </sheetViews>
  <sheetFormatPr defaultColWidth="9" defaultRowHeight="15.75"/>
  <cols>
    <col min="1" max="1" width="12.7109375" style="66" bestFit="1" customWidth="1"/>
    <col min="2" max="2" width="6.7109375" style="67" customWidth="1"/>
    <col min="3" max="3" width="9.28515625" style="188" customWidth="1"/>
    <col min="4" max="4" width="10.85546875" style="68" customWidth="1"/>
    <col min="5" max="5" width="11.28515625" customWidth="1"/>
    <col min="6" max="6" width="10.7109375" style="123" customWidth="1"/>
    <col min="7" max="7" width="11.7109375" style="123" customWidth="1"/>
    <col min="8" max="8" width="8.42578125" style="123" customWidth="1"/>
    <col min="9" max="9" width="15.42578125" style="68" customWidth="1"/>
    <col min="10" max="10" width="17.85546875" style="77" customWidth="1"/>
    <col min="11" max="11" width="6.28515625" style="383" customWidth="1"/>
    <col min="12" max="12" width="22.42578125" style="69" bestFit="1" customWidth="1"/>
    <col min="13" max="16384" width="9" style="2"/>
  </cols>
  <sheetData>
    <row r="1" spans="1:12" ht="15">
      <c r="A1" s="301" t="s">
        <v>2426</v>
      </c>
      <c r="E1" s="123"/>
      <c r="F1" s="68"/>
      <c r="G1" s="68"/>
      <c r="H1" s="68"/>
      <c r="I1" s="77"/>
      <c r="J1" s="81"/>
      <c r="K1" s="378"/>
      <c r="L1" s="2"/>
    </row>
    <row r="2" spans="1:12" s="65" customFormat="1" ht="15">
      <c r="A2" s="302" t="s">
        <v>2432</v>
      </c>
      <c r="B2" s="303" t="s">
        <v>2433</v>
      </c>
      <c r="C2" s="304" t="s">
        <v>2434</v>
      </c>
      <c r="D2" s="305" t="s">
        <v>2435</v>
      </c>
      <c r="E2" s="306" t="s">
        <v>2436</v>
      </c>
      <c r="F2" s="306" t="s">
        <v>2465</v>
      </c>
      <c r="G2" s="306" t="s">
        <v>2466</v>
      </c>
      <c r="H2" s="306" t="s">
        <v>1249</v>
      </c>
      <c r="I2" s="307" t="s">
        <v>2437</v>
      </c>
      <c r="J2" s="308" t="s">
        <v>2438</v>
      </c>
      <c r="K2" s="379" t="s">
        <v>2644</v>
      </c>
    </row>
    <row r="3" spans="1:12" ht="15" hidden="1">
      <c r="A3" s="66">
        <v>44396</v>
      </c>
      <c r="B3" s="67">
        <f>表格1[[#This Row],[日期]]</f>
        <v>44396</v>
      </c>
      <c r="C3" s="188">
        <v>366</v>
      </c>
      <c r="D3" s="68">
        <f>COUNTIF(URS確認!K:K,"&lt;"&amp;A3+1)</f>
        <v>0</v>
      </c>
      <c r="E3" s="123">
        <f>COUNTIF(URS確認!L:L,"&lt;"&amp;A3+1)</f>
        <v>0</v>
      </c>
      <c r="F3" s="68" t="e">
        <f t="shared" ref="F3:F36" si="0">D7-D2</f>
        <v>#VALUE!</v>
      </c>
      <c r="G3" s="68" t="e">
        <f t="shared" ref="G3:G36" si="1">E7-E2</f>
        <v>#VALUE!</v>
      </c>
      <c r="H3" s="68" t="e">
        <f>IF(表格1[[#This Row],[本周完成]]&gt;表格1[[#This Row],[本周預計]],"提前",IF(表格1[[#This Row],[本周完成]]&lt;表格1[[#This Row],[本周預計]],"延遲","如期"))</f>
        <v>#VALUE!</v>
      </c>
      <c r="I3" s="77">
        <f>表格1[[#This Row],[累計預估]]/表格1[[#This Row],[合計數]]</f>
        <v>0</v>
      </c>
      <c r="J3" s="77">
        <f>表格1[[#This Row],[累計完成]]/表格1[[#This Row],[合計數]]</f>
        <v>0</v>
      </c>
      <c r="K3" s="380"/>
      <c r="L3" s="2"/>
    </row>
    <row r="4" spans="1:12" ht="15" hidden="1">
      <c r="A4" s="66">
        <v>44397</v>
      </c>
      <c r="B4" s="67">
        <f>表格1[[#This Row],[日期]]</f>
        <v>44397</v>
      </c>
      <c r="C4" s="188">
        <v>366</v>
      </c>
      <c r="D4" s="68">
        <f>COUNTIF(URS確認!K:K,"&lt;"&amp;A4+1)</f>
        <v>0</v>
      </c>
      <c r="E4" s="123">
        <f>COUNTIF(URS確認!L:L,"&lt;"&amp;A4+1)</f>
        <v>0</v>
      </c>
      <c r="F4" s="68">
        <f t="shared" si="0"/>
        <v>18</v>
      </c>
      <c r="G4" s="68">
        <f t="shared" si="1"/>
        <v>20</v>
      </c>
      <c r="H4" s="68" t="str">
        <f>IF(表格1[[#This Row],[本周完成]]&gt;表格1[[#This Row],[本周預計]],"提前",IF(表格1[[#This Row],[本周完成]]&lt;表格1[[#This Row],[本周預計]],"延遲","如期"))</f>
        <v>提前</v>
      </c>
      <c r="I4" s="77">
        <f>表格1[[#This Row],[累計預估]]/表格1[[#This Row],[合計數]]</f>
        <v>0</v>
      </c>
      <c r="J4" s="77">
        <f>表格1[[#This Row],[累計完成]]/表格1[[#This Row],[合計數]]</f>
        <v>0</v>
      </c>
      <c r="K4" s="380"/>
      <c r="L4" s="2"/>
    </row>
    <row r="5" spans="1:12" ht="15" hidden="1">
      <c r="A5" s="66">
        <v>44398</v>
      </c>
      <c r="B5" s="67">
        <f>表格1[[#This Row],[日期]]</f>
        <v>44398</v>
      </c>
      <c r="C5" s="188">
        <v>366</v>
      </c>
      <c r="D5" s="68">
        <f>COUNTIF(URS確認!K:K,"&lt;"&amp;A5+1)</f>
        <v>0</v>
      </c>
      <c r="E5" s="123">
        <f>COUNTIF(URS確認!L:L,"&lt;"&amp;A5+1)</f>
        <v>0</v>
      </c>
      <c r="F5" s="68">
        <f t="shared" si="0"/>
        <v>30</v>
      </c>
      <c r="G5" s="68">
        <f t="shared" si="1"/>
        <v>25</v>
      </c>
      <c r="H5" s="68" t="str">
        <f>IF(表格1[[#This Row],[本周完成]]&gt;表格1[[#This Row],[本周預計]],"提前",IF(表格1[[#This Row],[本周完成]]&lt;表格1[[#This Row],[本周預計]],"延遲","如期"))</f>
        <v>延遲</v>
      </c>
      <c r="I5" s="77">
        <f>表格1[[#This Row],[累計預估]]/表格1[[#This Row],[合計數]]</f>
        <v>0</v>
      </c>
      <c r="J5" s="77">
        <f>表格1[[#This Row],[累計完成]]/表格1[[#This Row],[合計數]]</f>
        <v>0</v>
      </c>
      <c r="K5" s="380"/>
      <c r="L5" s="2"/>
    </row>
    <row r="6" spans="1:12" ht="15" hidden="1">
      <c r="A6" s="66">
        <v>44399</v>
      </c>
      <c r="B6" s="67">
        <f>表格1[[#This Row],[日期]]</f>
        <v>44399</v>
      </c>
      <c r="C6" s="188">
        <v>366</v>
      </c>
      <c r="D6" s="68">
        <f>COUNTIF(URS確認!K:K,"&lt;"&amp;A6+1)</f>
        <v>9</v>
      </c>
      <c r="E6" s="123">
        <f>COUNTIF(URS確認!L:L,"&lt;"&amp;A6+1)</f>
        <v>5</v>
      </c>
      <c r="F6" s="68">
        <f t="shared" si="0"/>
        <v>30</v>
      </c>
      <c r="G6" s="68">
        <f t="shared" si="1"/>
        <v>30</v>
      </c>
      <c r="H6" s="68" t="str">
        <f>IF(表格1[[#This Row],[本周完成]]&gt;表格1[[#This Row],[本周預計]],"提前",IF(表格1[[#This Row],[本周完成]]&lt;表格1[[#This Row],[本周預計]],"延遲","如期"))</f>
        <v>如期</v>
      </c>
      <c r="I6" s="77">
        <f>表格1[[#This Row],[累計預估]]/表格1[[#This Row],[合計數]]</f>
        <v>2.4590163934426229E-2</v>
      </c>
      <c r="J6" s="77">
        <f>表格1[[#This Row],[累計完成]]/表格1[[#This Row],[合計數]]</f>
        <v>1.3661202185792349E-2</v>
      </c>
      <c r="K6" s="380"/>
      <c r="L6" s="2"/>
    </row>
    <row r="7" spans="1:12" ht="15">
      <c r="A7" s="70">
        <v>44400</v>
      </c>
      <c r="B7" s="71">
        <f>表格1[[#This Row],[日期]]</f>
        <v>44400</v>
      </c>
      <c r="C7" s="196">
        <v>366</v>
      </c>
      <c r="D7" s="72">
        <f>COUNTIF(URS確認!K:K,"&lt;"&amp;A7+1)</f>
        <v>9</v>
      </c>
      <c r="E7" s="124">
        <f>COUNTIF(URS確認!L:L,"&lt;"&amp;A7+1)</f>
        <v>11</v>
      </c>
      <c r="F7" s="72">
        <f>表格1[[#This Row],[累計預估]]</f>
        <v>9</v>
      </c>
      <c r="G7" s="72">
        <f>表格1[[#This Row],[累計完成]]</f>
        <v>11</v>
      </c>
      <c r="H7" s="72" t="str">
        <f>IF(表格1[[#This Row],[本周完成]]&gt;表格1[[#This Row],[本周預計]],"提前",IF(表格1[[#This Row],[本周完成]]&lt;表格1[[#This Row],[本周預計]],"延遲","如期"))</f>
        <v>提前</v>
      </c>
      <c r="I7" s="80">
        <f>表格1[[#This Row],[累計預估]]/表格1[[#This Row],[合計數]]</f>
        <v>2.4590163934426229E-2</v>
      </c>
      <c r="J7" s="80">
        <f>表格1[[#This Row],[累計完成]]/表格1[[#This Row],[合計數]]</f>
        <v>3.0054644808743168E-2</v>
      </c>
      <c r="K7" s="380"/>
      <c r="L7" s="2"/>
    </row>
    <row r="8" spans="1:12" ht="15" hidden="1">
      <c r="A8" s="66">
        <v>44403</v>
      </c>
      <c r="B8" s="67">
        <f>表格1[[#This Row],[日期]]</f>
        <v>44403</v>
      </c>
      <c r="C8" s="188">
        <v>366</v>
      </c>
      <c r="D8" s="68">
        <f>COUNTIF(URS確認!K:K,"&lt;"&amp;A8+1)</f>
        <v>18</v>
      </c>
      <c r="E8" s="123">
        <f>COUNTIF(URS確認!L:L,"&lt;"&amp;A8+1)</f>
        <v>20</v>
      </c>
      <c r="F8" s="68">
        <f t="shared" si="0"/>
        <v>21</v>
      </c>
      <c r="G8" s="68">
        <f t="shared" si="1"/>
        <v>19</v>
      </c>
      <c r="H8" s="68" t="str">
        <f>IF(表格1[[#This Row],[本周完成]]&gt;表格1[[#This Row],[本周預計]],"提前",IF(表格1[[#This Row],[本周完成]]&lt;表格1[[#This Row],[本周預計]],"延遲","如期"))</f>
        <v>延遲</v>
      </c>
      <c r="I8" s="80">
        <f>表格1[[#This Row],[累計預估]]/表格1[[#This Row],[合計數]]</f>
        <v>4.9180327868852458E-2</v>
      </c>
      <c r="J8" s="80">
        <f>表格1[[#This Row],[累計完成]]/表格1[[#This Row],[合計數]]</f>
        <v>5.4644808743169397E-2</v>
      </c>
      <c r="K8" s="380"/>
      <c r="L8" s="2"/>
    </row>
    <row r="9" spans="1:12" ht="15" hidden="1">
      <c r="A9" s="66">
        <v>44404</v>
      </c>
      <c r="B9" s="67">
        <f>表格1[[#This Row],[日期]]</f>
        <v>44404</v>
      </c>
      <c r="C9" s="188">
        <v>366</v>
      </c>
      <c r="D9" s="68">
        <f>COUNTIF(URS確認!K:K,"&lt;"&amp;A9+1)</f>
        <v>30</v>
      </c>
      <c r="E9" s="123">
        <f>COUNTIF(URS確認!L:L,"&lt;"&amp;A9+1)</f>
        <v>25</v>
      </c>
      <c r="F9" s="68">
        <f t="shared" si="0"/>
        <v>12</v>
      </c>
      <c r="G9" s="68">
        <f t="shared" si="1"/>
        <v>10</v>
      </c>
      <c r="H9" s="68" t="str">
        <f>IF(表格1[[#This Row],[本周完成]]&gt;表格1[[#This Row],[本周預計]],"提前",IF(表格1[[#This Row],[本周完成]]&lt;表格1[[#This Row],[本周預計]],"延遲","如期"))</f>
        <v>延遲</v>
      </c>
      <c r="I9" s="80">
        <f>表格1[[#This Row],[累計預估]]/表格1[[#This Row],[合計數]]</f>
        <v>8.1967213114754092E-2</v>
      </c>
      <c r="J9" s="80">
        <f>表格1[[#This Row],[累計完成]]/表格1[[#This Row],[合計數]]</f>
        <v>6.8306010928961755E-2</v>
      </c>
      <c r="K9" s="380"/>
      <c r="L9" s="2"/>
    </row>
    <row r="10" spans="1:12" ht="15" hidden="1">
      <c r="A10" s="66">
        <v>44405</v>
      </c>
      <c r="B10" s="67">
        <f>表格1[[#This Row],[日期]]</f>
        <v>44405</v>
      </c>
      <c r="C10" s="188">
        <v>368</v>
      </c>
      <c r="D10" s="68">
        <f>COUNTIF(URS確認!K:K,"&lt;"&amp;A10+1)</f>
        <v>30</v>
      </c>
      <c r="E10" s="123">
        <f>COUNTIF(URS確認!L:L,"&lt;"&amp;A10+1)</f>
        <v>30</v>
      </c>
      <c r="F10" s="68">
        <f t="shared" si="0"/>
        <v>0</v>
      </c>
      <c r="G10" s="68">
        <f t="shared" si="1"/>
        <v>5</v>
      </c>
      <c r="H10" s="68" t="str">
        <f>IF(表格1[[#This Row],[本周完成]]&gt;表格1[[#This Row],[本周預計]],"提前",IF(表格1[[#This Row],[本周完成]]&lt;表格1[[#This Row],[本周預計]],"延遲","如期"))</f>
        <v>提前</v>
      </c>
      <c r="I10" s="80">
        <f>表格1[[#This Row],[累計預估]]/表格1[[#This Row],[合計數]]</f>
        <v>8.1521739130434784E-2</v>
      </c>
      <c r="J10" s="80">
        <f>表格1[[#This Row],[累計完成]]/表格1[[#This Row],[合計數]]</f>
        <v>8.1521739130434784E-2</v>
      </c>
      <c r="K10" s="380"/>
      <c r="L10" s="2"/>
    </row>
    <row r="11" spans="1:12" ht="15" hidden="1">
      <c r="A11" s="66">
        <v>44406</v>
      </c>
      <c r="B11" s="67">
        <f>表格1[[#This Row],[日期]]</f>
        <v>44406</v>
      </c>
      <c r="C11" s="188">
        <v>368</v>
      </c>
      <c r="D11" s="68">
        <f>COUNTIF(URS確認!K:K,"&lt;"&amp;A11+1)</f>
        <v>30</v>
      </c>
      <c r="E11" s="123">
        <f>COUNTIF(URS確認!L:L,"&lt;"&amp;A11+1)</f>
        <v>30</v>
      </c>
      <c r="F11" s="68">
        <f t="shared" si="0"/>
        <v>0</v>
      </c>
      <c r="G11" s="68">
        <f t="shared" si="1"/>
        <v>0</v>
      </c>
      <c r="H11" s="68" t="str">
        <f>IF(表格1[[#This Row],[本周完成]]&gt;表格1[[#This Row],[本周預計]],"提前",IF(表格1[[#This Row],[本周完成]]&lt;表格1[[#This Row],[本周預計]],"延遲","如期"))</f>
        <v>如期</v>
      </c>
      <c r="I11" s="80">
        <f>表格1[[#This Row],[累計預估]]/表格1[[#This Row],[合計數]]</f>
        <v>8.1521739130434784E-2</v>
      </c>
      <c r="J11" s="80">
        <f>表格1[[#This Row],[累計完成]]/表格1[[#This Row],[合計數]]</f>
        <v>8.1521739130434784E-2</v>
      </c>
      <c r="K11" s="380"/>
      <c r="L11" s="2"/>
    </row>
    <row r="12" spans="1:12" ht="15">
      <c r="A12" s="70">
        <v>44407</v>
      </c>
      <c r="B12" s="71">
        <f>表格1[[#This Row],[日期]]</f>
        <v>44407</v>
      </c>
      <c r="C12" s="196">
        <v>368</v>
      </c>
      <c r="D12" s="72">
        <f>COUNTIF(URS確認!K:K,"&lt;"&amp;A12+1)</f>
        <v>30</v>
      </c>
      <c r="E12" s="124">
        <f>COUNTIF(URS確認!L:L,"&lt;"&amp;A12+1)</f>
        <v>30</v>
      </c>
      <c r="F12" s="72">
        <f>表格1[[#This Row],[累計預估]]-D7</f>
        <v>21</v>
      </c>
      <c r="G12" s="72">
        <f>表格1[[#This Row],[累計完成]]-E7</f>
        <v>19</v>
      </c>
      <c r="H12" s="72" t="str">
        <f>IF(表格1[[#This Row],[本周完成]]&gt;表格1[[#This Row],[本周預計]],"提前",IF(表格1[[#This Row],[本周完成]]&lt;表格1[[#This Row],[本周預計]],"延遲","如期"))</f>
        <v>延遲</v>
      </c>
      <c r="I12" s="80">
        <f>表格1[[#This Row],[累計預估]]/表格1[[#This Row],[合計數]]</f>
        <v>8.1521739130434784E-2</v>
      </c>
      <c r="J12" s="80">
        <f>表格1[[#This Row],[累計完成]]/表格1[[#This Row],[合計數]]</f>
        <v>8.1521739130434784E-2</v>
      </c>
      <c r="K12" s="380"/>
      <c r="L12" s="2"/>
    </row>
    <row r="13" spans="1:12" ht="15" hidden="1">
      <c r="A13" s="66">
        <v>44410</v>
      </c>
      <c r="B13" s="67">
        <f>表格1[[#This Row],[日期]]</f>
        <v>44410</v>
      </c>
      <c r="C13" s="188">
        <v>368</v>
      </c>
      <c r="D13" s="123">
        <f>COUNTIF(URS確認!K:K,"&lt;"&amp;A13+1)</f>
        <v>30</v>
      </c>
      <c r="E13" s="123">
        <f>COUNTIF(URS確認!L:L,"&lt;"&amp;A13+1)</f>
        <v>30</v>
      </c>
      <c r="F13" s="123">
        <f t="shared" si="0"/>
        <v>0</v>
      </c>
      <c r="G13" s="123">
        <f t="shared" si="1"/>
        <v>0</v>
      </c>
      <c r="H13" s="123" t="str">
        <f>IF(表格1[[#This Row],[本周完成]]&gt;表格1[[#This Row],[本周預計]],"提前",IF(表格1[[#This Row],[本周完成]]&lt;表格1[[#This Row],[本周預計]],"延遲","如期"))</f>
        <v>如期</v>
      </c>
      <c r="I13" s="80">
        <f>表格1[[#This Row],[累計預估]]/表格1[[#This Row],[合計數]]</f>
        <v>8.1521739130434784E-2</v>
      </c>
      <c r="J13" s="80">
        <f>表格1[[#This Row],[累計完成]]/表格1[[#This Row],[合計數]]</f>
        <v>8.1521739130434784E-2</v>
      </c>
      <c r="K13" s="380"/>
      <c r="L13" s="2"/>
    </row>
    <row r="14" spans="1:12" ht="15" hidden="1">
      <c r="A14" s="66">
        <v>44411</v>
      </c>
      <c r="B14" s="67">
        <f>表格1[[#This Row],[日期]]</f>
        <v>44411</v>
      </c>
      <c r="C14" s="188">
        <v>368</v>
      </c>
      <c r="D14" s="123">
        <f>COUNTIF(URS確認!K:K,"&lt;"&amp;A14+1)</f>
        <v>30</v>
      </c>
      <c r="E14" s="123">
        <f>COUNTIF(URS確認!L:L,"&lt;"&amp;A14+1)</f>
        <v>30</v>
      </c>
      <c r="F14" s="123">
        <f t="shared" si="0"/>
        <v>0</v>
      </c>
      <c r="G14" s="123">
        <f t="shared" si="1"/>
        <v>0</v>
      </c>
      <c r="H14" s="123" t="str">
        <f>IF(表格1[[#This Row],[本周完成]]&gt;表格1[[#This Row],[本周預計]],"提前",IF(表格1[[#This Row],[本周完成]]&lt;表格1[[#This Row],[本周預計]],"延遲","如期"))</f>
        <v>如期</v>
      </c>
      <c r="I14" s="80">
        <f>表格1[[#This Row],[累計預估]]/表格1[[#This Row],[合計數]]</f>
        <v>8.1521739130434784E-2</v>
      </c>
      <c r="J14" s="80">
        <f>表格1[[#This Row],[累計完成]]/表格1[[#This Row],[合計數]]</f>
        <v>8.1521739130434784E-2</v>
      </c>
      <c r="K14" s="380"/>
      <c r="L14" s="2"/>
    </row>
    <row r="15" spans="1:12" ht="15" hidden="1">
      <c r="A15" s="66">
        <v>44412</v>
      </c>
      <c r="B15" s="67">
        <f>表格1[[#This Row],[日期]]</f>
        <v>44412</v>
      </c>
      <c r="C15" s="188">
        <v>368</v>
      </c>
      <c r="D15" s="123">
        <f>COUNTIF(URS確認!K:K,"&lt;"&amp;A15+1)</f>
        <v>30</v>
      </c>
      <c r="E15" s="123">
        <f>COUNTIF(URS確認!L:L,"&lt;"&amp;A15+1)</f>
        <v>30</v>
      </c>
      <c r="F15" s="123">
        <f t="shared" si="0"/>
        <v>0</v>
      </c>
      <c r="G15" s="123">
        <f t="shared" si="1"/>
        <v>0</v>
      </c>
      <c r="H15" s="123" t="str">
        <f>IF(表格1[[#This Row],[本周完成]]&gt;表格1[[#This Row],[本周預計]],"提前",IF(表格1[[#This Row],[本周完成]]&lt;表格1[[#This Row],[本周預計]],"延遲","如期"))</f>
        <v>如期</v>
      </c>
      <c r="I15" s="80">
        <f>表格1[[#This Row],[累計預估]]/表格1[[#This Row],[合計數]]</f>
        <v>8.1521739130434784E-2</v>
      </c>
      <c r="J15" s="80">
        <f>表格1[[#This Row],[累計完成]]/表格1[[#This Row],[合計數]]</f>
        <v>8.1521739130434784E-2</v>
      </c>
      <c r="K15" s="380"/>
      <c r="L15" s="2"/>
    </row>
    <row r="16" spans="1:12" ht="15" hidden="1">
      <c r="A16" s="66">
        <v>44413</v>
      </c>
      <c r="B16" s="67">
        <f>表格1[[#This Row],[日期]]</f>
        <v>44413</v>
      </c>
      <c r="C16" s="188">
        <v>368</v>
      </c>
      <c r="D16" s="123">
        <f>COUNTIF(URS確認!K:K,"&lt;"&amp;A16+1)</f>
        <v>30</v>
      </c>
      <c r="E16" s="123">
        <f>COUNTIF(URS確認!L:L,"&lt;"&amp;A16+1)</f>
        <v>30</v>
      </c>
      <c r="F16" s="123">
        <f t="shared" si="0"/>
        <v>0</v>
      </c>
      <c r="G16" s="123">
        <f t="shared" si="1"/>
        <v>0</v>
      </c>
      <c r="H16" s="123" t="str">
        <f>IF(表格1[[#This Row],[本周完成]]&gt;表格1[[#This Row],[本周預計]],"提前",IF(表格1[[#This Row],[本周完成]]&lt;表格1[[#This Row],[本周預計]],"延遲","如期"))</f>
        <v>如期</v>
      </c>
      <c r="I16" s="80">
        <f>表格1[[#This Row],[累計預估]]/表格1[[#This Row],[合計數]]</f>
        <v>8.1521739130434784E-2</v>
      </c>
      <c r="J16" s="80">
        <f>表格1[[#This Row],[累計完成]]/表格1[[#This Row],[合計數]]</f>
        <v>8.1521739130434784E-2</v>
      </c>
      <c r="K16" s="380"/>
      <c r="L16" s="2"/>
    </row>
    <row r="17" spans="1:12" ht="15">
      <c r="A17" s="70">
        <v>44414</v>
      </c>
      <c r="B17" s="71">
        <f>表格1[[#This Row],[日期]]</f>
        <v>44414</v>
      </c>
      <c r="C17" s="196">
        <v>368</v>
      </c>
      <c r="D17" s="124">
        <f>COUNTIF(URS確認!K:K,"&lt;"&amp;A17+1)</f>
        <v>30</v>
      </c>
      <c r="E17" s="124">
        <f>COUNTIF(URS確認!L:L,"&lt;"&amp;A17+1)</f>
        <v>30</v>
      </c>
      <c r="F17" s="124">
        <f>表格1[[#This Row],[累計預估]]-D12</f>
        <v>0</v>
      </c>
      <c r="G17" s="124">
        <f>表格1[[#This Row],[累計完成]]-E12</f>
        <v>0</v>
      </c>
      <c r="H17" s="124" t="str">
        <f>IF(表格1[[#This Row],[本周完成]]&gt;表格1[[#This Row],[本周預計]],"提前",IF(表格1[[#This Row],[本周完成]]&lt;表格1[[#This Row],[本周預計]],"延遲","如期"))</f>
        <v>如期</v>
      </c>
      <c r="I17" s="80">
        <f>表格1[[#This Row],[累計預估]]/表格1[[#This Row],[合計數]]</f>
        <v>8.1521739130434784E-2</v>
      </c>
      <c r="J17" s="80">
        <f>表格1[[#This Row],[累計完成]]/表格1[[#This Row],[合計數]]</f>
        <v>8.1521739130434784E-2</v>
      </c>
      <c r="K17" s="380"/>
      <c r="L17" s="2"/>
    </row>
    <row r="18" spans="1:12" ht="15" hidden="1">
      <c r="A18" s="66">
        <v>44417</v>
      </c>
      <c r="B18" s="67">
        <f>表格1[[#This Row],[日期]]</f>
        <v>44417</v>
      </c>
      <c r="C18" s="188">
        <v>368</v>
      </c>
      <c r="D18" s="123">
        <f>COUNTIF(URS確認!K:K,"&lt;"&amp;A18+1)</f>
        <v>30</v>
      </c>
      <c r="E18" s="123">
        <f>COUNTIF(URS確認!L:L,"&lt;"&amp;A18+1)</f>
        <v>30</v>
      </c>
      <c r="F18" s="123">
        <f t="shared" si="0"/>
        <v>0</v>
      </c>
      <c r="G18" s="123">
        <f t="shared" si="1"/>
        <v>0</v>
      </c>
      <c r="H18" s="123" t="str">
        <f>IF(表格1[[#This Row],[本周完成]]&gt;表格1[[#This Row],[本周預計]],"提前",IF(表格1[[#This Row],[本周完成]]&lt;表格1[[#This Row],[本周預計]],"延遲","如期"))</f>
        <v>如期</v>
      </c>
      <c r="I18" s="80">
        <f>表格1[[#This Row],[累計預估]]/表格1[[#This Row],[合計數]]</f>
        <v>8.1521739130434784E-2</v>
      </c>
      <c r="J18" s="80">
        <f>表格1[[#This Row],[累計完成]]/表格1[[#This Row],[合計數]]</f>
        <v>8.1521739130434784E-2</v>
      </c>
      <c r="K18" s="380"/>
      <c r="L18" s="2"/>
    </row>
    <row r="19" spans="1:12" ht="15" hidden="1">
      <c r="A19" s="66">
        <v>44418</v>
      </c>
      <c r="B19" s="67">
        <f>表格1[[#This Row],[日期]]</f>
        <v>44418</v>
      </c>
      <c r="C19" s="188">
        <v>368</v>
      </c>
      <c r="D19" s="123">
        <f>COUNTIF(URS確認!K:K,"&lt;"&amp;A19+1)</f>
        <v>30</v>
      </c>
      <c r="E19" s="123">
        <f>COUNTIF(URS確認!L:L,"&lt;"&amp;A19+1)</f>
        <v>30</v>
      </c>
      <c r="F19" s="123">
        <f t="shared" si="0"/>
        <v>0</v>
      </c>
      <c r="G19" s="123">
        <f t="shared" si="1"/>
        <v>0</v>
      </c>
      <c r="H19" s="123" t="str">
        <f>IF(表格1[[#This Row],[本周完成]]&gt;表格1[[#This Row],[本周預計]],"提前",IF(表格1[[#This Row],[本周完成]]&lt;表格1[[#This Row],[本周預計]],"延遲","如期"))</f>
        <v>如期</v>
      </c>
      <c r="I19" s="80">
        <f>表格1[[#This Row],[累計預估]]/表格1[[#This Row],[合計數]]</f>
        <v>8.1521739130434784E-2</v>
      </c>
      <c r="J19" s="80">
        <f>表格1[[#This Row],[累計完成]]/表格1[[#This Row],[合計數]]</f>
        <v>8.1521739130434784E-2</v>
      </c>
      <c r="K19" s="380"/>
      <c r="L19" s="2"/>
    </row>
    <row r="20" spans="1:12" ht="15" hidden="1">
      <c r="A20" s="66">
        <v>44419</v>
      </c>
      <c r="B20" s="67">
        <f>表格1[[#This Row],[日期]]</f>
        <v>44419</v>
      </c>
      <c r="C20" s="188">
        <v>368</v>
      </c>
      <c r="D20" s="123">
        <f>COUNTIF(URS確認!K:K,"&lt;"&amp;A20+1)</f>
        <v>30</v>
      </c>
      <c r="E20" s="123">
        <f>COUNTIF(URS確認!L:L,"&lt;"&amp;A20+1)</f>
        <v>30</v>
      </c>
      <c r="F20" s="123">
        <f t="shared" si="0"/>
        <v>0</v>
      </c>
      <c r="G20" s="123">
        <f t="shared" si="1"/>
        <v>0</v>
      </c>
      <c r="H20" s="123" t="str">
        <f>IF(表格1[[#This Row],[本周完成]]&gt;表格1[[#This Row],[本周預計]],"提前",IF(表格1[[#This Row],[本周完成]]&lt;表格1[[#This Row],[本周預計]],"延遲","如期"))</f>
        <v>如期</v>
      </c>
      <c r="I20" s="80">
        <f>表格1[[#This Row],[累計預估]]/表格1[[#This Row],[合計數]]</f>
        <v>8.1521739130434784E-2</v>
      </c>
      <c r="J20" s="80">
        <f>表格1[[#This Row],[累計完成]]/表格1[[#This Row],[合計數]]</f>
        <v>8.1521739130434784E-2</v>
      </c>
      <c r="K20" s="380"/>
      <c r="L20" s="2"/>
    </row>
    <row r="21" spans="1:12" ht="15" hidden="1">
      <c r="A21" s="66">
        <v>44420</v>
      </c>
      <c r="B21" s="67">
        <f>表格1[[#This Row],[日期]]</f>
        <v>44420</v>
      </c>
      <c r="C21" s="188">
        <v>368</v>
      </c>
      <c r="D21" s="123">
        <f>COUNTIF(URS確認!K:K,"&lt;"&amp;A21+1)</f>
        <v>30</v>
      </c>
      <c r="E21" s="123">
        <f>COUNTIF(URS確認!L:L,"&lt;"&amp;A21+1)</f>
        <v>30</v>
      </c>
      <c r="F21" s="123">
        <f t="shared" si="0"/>
        <v>0</v>
      </c>
      <c r="G21" s="123">
        <f t="shared" si="1"/>
        <v>0</v>
      </c>
      <c r="H21" s="123" t="str">
        <f>IF(表格1[[#This Row],[本周完成]]&gt;表格1[[#This Row],[本周預計]],"提前",IF(表格1[[#This Row],[本周完成]]&lt;表格1[[#This Row],[本周預計]],"延遲","如期"))</f>
        <v>如期</v>
      </c>
      <c r="I21" s="80">
        <f>表格1[[#This Row],[累計預估]]/表格1[[#This Row],[合計數]]</f>
        <v>8.1521739130434784E-2</v>
      </c>
      <c r="J21" s="80">
        <f>表格1[[#This Row],[累計完成]]/表格1[[#This Row],[合計數]]</f>
        <v>8.1521739130434784E-2</v>
      </c>
      <c r="K21" s="380"/>
      <c r="L21" s="2"/>
    </row>
    <row r="22" spans="1:12" ht="15">
      <c r="A22" s="70">
        <v>44421</v>
      </c>
      <c r="B22" s="71">
        <f>表格1[[#This Row],[日期]]</f>
        <v>44421</v>
      </c>
      <c r="C22" s="196">
        <v>368</v>
      </c>
      <c r="D22" s="124">
        <f>COUNTIF(URS確認!K:K,"&lt;"&amp;A22+1)</f>
        <v>30</v>
      </c>
      <c r="E22" s="124">
        <f>COUNTIF(URS確認!L:L,"&lt;"&amp;A22+1)</f>
        <v>30</v>
      </c>
      <c r="F22" s="124">
        <f>表格1[[#This Row],[累計預估]]-D17</f>
        <v>0</v>
      </c>
      <c r="G22" s="124">
        <f>表格1[[#This Row],[累計完成]]-E17</f>
        <v>0</v>
      </c>
      <c r="H22" s="124" t="str">
        <f>IF(表格1[[#This Row],[本周完成]]&gt;表格1[[#This Row],[本周預計]],"提前",IF(表格1[[#This Row],[本周完成]]&lt;表格1[[#This Row],[本周預計]],"延遲","如期"))</f>
        <v>如期</v>
      </c>
      <c r="I22" s="80">
        <f>表格1[[#This Row],[累計預估]]/表格1[[#This Row],[合計數]]</f>
        <v>8.1521739130434784E-2</v>
      </c>
      <c r="J22" s="80">
        <f>表格1[[#This Row],[累計完成]]/表格1[[#This Row],[合計數]]</f>
        <v>8.1521739130434784E-2</v>
      </c>
      <c r="K22" s="380"/>
      <c r="L22" s="2"/>
    </row>
    <row r="23" spans="1:12" ht="15" hidden="1">
      <c r="A23" s="147">
        <v>44424</v>
      </c>
      <c r="B23" s="148">
        <f>表格1[[#This Row],[日期]]</f>
        <v>44424</v>
      </c>
      <c r="C23" s="197">
        <f>COUNTA(URS確認!E:E)-1</f>
        <v>510</v>
      </c>
      <c r="D23" s="150">
        <f>COUNTIF(URS確認!K:K,"&lt;"&amp;A23+1)</f>
        <v>30</v>
      </c>
      <c r="E23" s="150">
        <f>COUNTIF(URS確認!L:L,"&lt;"&amp;A23+1)</f>
        <v>30</v>
      </c>
      <c r="F23" s="150">
        <f t="shared" si="0"/>
        <v>0</v>
      </c>
      <c r="G23" s="150">
        <f t="shared" si="1"/>
        <v>0</v>
      </c>
      <c r="H23" s="150" t="str">
        <f>IF(表格1[[#This Row],[本周完成]]&gt;表格1[[#This Row],[本周預計]],"提前",IF(表格1[[#This Row],[本周完成]]&lt;表格1[[#This Row],[本周預計]],"延遲","如期"))</f>
        <v>如期</v>
      </c>
      <c r="I23" s="80">
        <f>表格1[[#This Row],[累計預估]]/表格1[[#This Row],[合計數]]</f>
        <v>5.8823529411764705E-2</v>
      </c>
      <c r="J23" s="80">
        <f>表格1[[#This Row],[累計完成]]/表格1[[#This Row],[合計數]]</f>
        <v>5.8823529411764705E-2</v>
      </c>
      <c r="K23" s="380"/>
      <c r="L23" s="2"/>
    </row>
    <row r="24" spans="1:12" ht="15" hidden="1">
      <c r="A24" s="153">
        <v>44425</v>
      </c>
      <c r="B24" s="154">
        <f>表格1[[#This Row],[日期]]</f>
        <v>44425</v>
      </c>
      <c r="C24" s="198">
        <f>COUNTA(URS確認!E:E)-1</f>
        <v>510</v>
      </c>
      <c r="D24" s="156">
        <f>COUNTIF(URS確認!K:K,"&lt;"&amp;A24+1)</f>
        <v>30</v>
      </c>
      <c r="E24" s="156">
        <f>COUNTIF(URS確認!L:L,"&lt;"&amp;A24+1)</f>
        <v>30</v>
      </c>
      <c r="F24" s="156">
        <f t="shared" si="0"/>
        <v>9</v>
      </c>
      <c r="G24" s="156">
        <f t="shared" si="1"/>
        <v>8</v>
      </c>
      <c r="H24" s="156" t="str">
        <f>IF(表格1[[#This Row],[本周完成]]&gt;表格1[[#This Row],[本周預計]],"提前",IF(表格1[[#This Row],[本周完成]]&lt;表格1[[#This Row],[本周預計]],"延遲","如期"))</f>
        <v>延遲</v>
      </c>
      <c r="I24" s="80">
        <f>表格1[[#This Row],[累計預估]]/表格1[[#This Row],[合計數]]</f>
        <v>5.8823529411764705E-2</v>
      </c>
      <c r="J24" s="80">
        <f>表格1[[#This Row],[累計完成]]/表格1[[#This Row],[合計數]]</f>
        <v>5.8823529411764705E-2</v>
      </c>
      <c r="K24" s="380"/>
      <c r="L24" s="2"/>
    </row>
    <row r="25" spans="1:12" ht="15" hidden="1">
      <c r="A25" s="153">
        <v>44426</v>
      </c>
      <c r="B25" s="154">
        <f>表格1[[#This Row],[日期]]</f>
        <v>44426</v>
      </c>
      <c r="C25" s="198">
        <f>COUNTA(URS確認!E:E)-1</f>
        <v>510</v>
      </c>
      <c r="D25" s="156">
        <f>COUNTIF(URS確認!K:K,"&lt;"&amp;A25+1)</f>
        <v>30</v>
      </c>
      <c r="E25" s="156">
        <f>COUNTIF(URS確認!L:L,"&lt;"&amp;A25+1)</f>
        <v>30</v>
      </c>
      <c r="F25" s="156">
        <f t="shared" si="0"/>
        <v>17</v>
      </c>
      <c r="G25" s="156">
        <f t="shared" si="1"/>
        <v>19</v>
      </c>
      <c r="H25" s="156" t="str">
        <f>IF(表格1[[#This Row],[本周完成]]&gt;表格1[[#This Row],[本周預計]],"提前",IF(表格1[[#This Row],[本周完成]]&lt;表格1[[#This Row],[本周預計]],"延遲","如期"))</f>
        <v>提前</v>
      </c>
      <c r="I25" s="80">
        <f>表格1[[#This Row],[累計預估]]/表格1[[#This Row],[合計數]]</f>
        <v>5.8823529411764705E-2</v>
      </c>
      <c r="J25" s="80">
        <f>表格1[[#This Row],[累計完成]]/表格1[[#This Row],[合計數]]</f>
        <v>5.8823529411764705E-2</v>
      </c>
      <c r="K25" s="380"/>
      <c r="L25" s="2"/>
    </row>
    <row r="26" spans="1:12" ht="15" hidden="1">
      <c r="A26" s="147">
        <v>44427</v>
      </c>
      <c r="B26" s="163">
        <f>表格1[[#This Row],[日期]]</f>
        <v>44427</v>
      </c>
      <c r="C26" s="199">
        <f>COUNTA(URS確認!E:E)-1</f>
        <v>510</v>
      </c>
      <c r="D26" s="165">
        <f>COUNTIF(URS確認!K:K,"&lt;"&amp;A26+1)</f>
        <v>30</v>
      </c>
      <c r="E26" s="165">
        <f>COUNTIF(URS確認!L:L,"&lt;"&amp;A26+1)</f>
        <v>30</v>
      </c>
      <c r="F26" s="165">
        <f t="shared" si="0"/>
        <v>22</v>
      </c>
      <c r="G26" s="165">
        <f t="shared" si="1"/>
        <v>27</v>
      </c>
      <c r="H26" s="165" t="str">
        <f>IF(表格1[[#This Row],[本周完成]]&gt;表格1[[#This Row],[本周預計]],"提前",IF(表格1[[#This Row],[本周完成]]&lt;表格1[[#This Row],[本周預計]],"延遲","如期"))</f>
        <v>提前</v>
      </c>
      <c r="I26" s="80">
        <f>表格1[[#This Row],[累計預估]]/表格1[[#This Row],[合計數]]</f>
        <v>5.8823529411764705E-2</v>
      </c>
      <c r="J26" s="80">
        <f>表格1[[#This Row],[累計完成]]/表格1[[#This Row],[合計數]]</f>
        <v>5.8823529411764705E-2</v>
      </c>
      <c r="K26" s="380"/>
      <c r="L26" s="2"/>
    </row>
    <row r="27" spans="1:12" ht="15">
      <c r="A27" s="167">
        <v>44428</v>
      </c>
      <c r="B27" s="168">
        <f>表格1[[#This Row],[日期]]</f>
        <v>44428</v>
      </c>
      <c r="C27" s="200">
        <f>COUNTA(URS確認!E:E)-1-1-2-8-1-112-6-1-2</f>
        <v>377</v>
      </c>
      <c r="D27" s="170">
        <f>COUNTIF(URS確認!K:K,"&lt;"&amp;A27+1)</f>
        <v>30</v>
      </c>
      <c r="E27" s="170">
        <f>COUNTIF(URS確認!L:L,"&lt;"&amp;A27+1)</f>
        <v>30</v>
      </c>
      <c r="F27" s="170">
        <f>表格1[[#This Row],[累計預估]]-D22</f>
        <v>0</v>
      </c>
      <c r="G27" s="170">
        <f>表格1[[#This Row],[累計完成]]-E22</f>
        <v>0</v>
      </c>
      <c r="H27" s="170" t="str">
        <f>IF(表格1[[#This Row],[本周完成]]&gt;表格1[[#This Row],[本周預計]],"提前",IF(表格1[[#This Row],[本周完成]]&lt;表格1[[#This Row],[本周預計]],"延遲","如期"))</f>
        <v>如期</v>
      </c>
      <c r="I27" s="80">
        <f>表格1[[#This Row],[累計預估]]/表格1[[#This Row],[合計數]]</f>
        <v>7.9575596816976124E-2</v>
      </c>
      <c r="J27" s="80">
        <f>表格1[[#This Row],[累計完成]]/表格1[[#This Row],[合計數]]</f>
        <v>7.9575596816976124E-2</v>
      </c>
      <c r="K27" s="380"/>
      <c r="L27" s="2"/>
    </row>
    <row r="28" spans="1:12" ht="15" hidden="1">
      <c r="A28" s="162">
        <v>44431</v>
      </c>
      <c r="B28" s="163">
        <f>表格1[[#This Row],[日期]]</f>
        <v>44431</v>
      </c>
      <c r="C28" s="200">
        <f>COUNTA(URS確認!E:E)-1-112-13</f>
        <v>385</v>
      </c>
      <c r="D28" s="165">
        <f>COUNTIF(URS確認!K:K,"&lt;"&amp;A28+1)</f>
        <v>39</v>
      </c>
      <c r="E28" s="165">
        <f>COUNTIF(URS確認!L:L,"&lt;"&amp;A28+1)</f>
        <v>38</v>
      </c>
      <c r="F28" s="165">
        <f t="shared" si="0"/>
        <v>33</v>
      </c>
      <c r="G28" s="165">
        <f t="shared" si="1"/>
        <v>35</v>
      </c>
      <c r="H28" s="165" t="str">
        <f>IF(表格1[[#This Row],[本周完成]]&gt;表格1[[#This Row],[本周預計]],"提前",IF(表格1[[#This Row],[本周完成]]&lt;表格1[[#This Row],[本周預計]],"延遲","如期"))</f>
        <v>提前</v>
      </c>
      <c r="I28" s="80">
        <f>表格1[[#This Row],[累計預估]]/表格1[[#This Row],[合計數]]</f>
        <v>0.1012987012987013</v>
      </c>
      <c r="J28" s="80">
        <f>表格1[[#This Row],[累計完成]]/表格1[[#This Row],[合計數]]</f>
        <v>9.8701298701298706E-2</v>
      </c>
      <c r="K28" s="380"/>
      <c r="L28" s="2"/>
    </row>
    <row r="29" spans="1:12" ht="15" hidden="1">
      <c r="A29" s="162">
        <v>44432</v>
      </c>
      <c r="B29" s="67">
        <f>表格1[[#This Row],[日期]]</f>
        <v>44432</v>
      </c>
      <c r="C29" s="200">
        <f>COUNTA(URS確認!E:E)-1-112-13</f>
        <v>385</v>
      </c>
      <c r="D29" s="123">
        <f>COUNTIF(URS確認!K:K,"&lt;"&amp;A29+1)</f>
        <v>47</v>
      </c>
      <c r="E29" s="123">
        <f>COUNTIF(URS確認!L:L,"&lt;"&amp;A29+1)</f>
        <v>49</v>
      </c>
      <c r="F29" s="123">
        <f t="shared" si="0"/>
        <v>29</v>
      </c>
      <c r="G29" s="123">
        <f t="shared" si="1"/>
        <v>34</v>
      </c>
      <c r="H29" s="123" t="str">
        <f>IF(表格1[[#This Row],[本周完成]]&gt;表格1[[#This Row],[本周預計]],"提前",IF(表格1[[#This Row],[本周完成]]&lt;表格1[[#This Row],[本周預計]],"延遲","如期"))</f>
        <v>提前</v>
      </c>
      <c r="I29" s="80">
        <f>表格1[[#This Row],[累計預估]]/表格1[[#This Row],[合計數]]</f>
        <v>0.12207792207792208</v>
      </c>
      <c r="J29" s="80">
        <f>表格1[[#This Row],[累計完成]]/表格1[[#This Row],[合計數]]</f>
        <v>0.12727272727272726</v>
      </c>
      <c r="K29" s="380"/>
      <c r="L29" s="2"/>
    </row>
    <row r="30" spans="1:12" ht="15" hidden="1">
      <c r="A30" s="162">
        <v>44433</v>
      </c>
      <c r="B30" s="67">
        <f>表格1[[#This Row],[日期]]</f>
        <v>44433</v>
      </c>
      <c r="C30" s="200">
        <f>COUNTA(URS確認!E:E)-1-112-13</f>
        <v>385</v>
      </c>
      <c r="D30" s="123">
        <f>COUNTIF(URS確認!K:K,"&lt;"&amp;A30+1)</f>
        <v>52</v>
      </c>
      <c r="E30" s="123">
        <f>COUNTIF(URS確認!L:L,"&lt;"&amp;A30+1)</f>
        <v>57</v>
      </c>
      <c r="F30" s="123">
        <f t="shared" si="0"/>
        <v>25</v>
      </c>
      <c r="G30" s="123">
        <f t="shared" si="1"/>
        <v>34</v>
      </c>
      <c r="H30" s="123" t="str">
        <f>IF(表格1[[#This Row],[本周完成]]&gt;表格1[[#This Row],[本周預計]],"提前",IF(表格1[[#This Row],[本周完成]]&lt;表格1[[#This Row],[本周預計]],"延遲","如期"))</f>
        <v>提前</v>
      </c>
      <c r="I30" s="80">
        <f>表格1[[#This Row],[累計預估]]/表格1[[#This Row],[合計數]]</f>
        <v>0.13506493506493505</v>
      </c>
      <c r="J30" s="80">
        <f>表格1[[#This Row],[累計完成]]/表格1[[#This Row],[合計數]]</f>
        <v>0.14805194805194805</v>
      </c>
      <c r="K30" s="380"/>
      <c r="L30" s="2"/>
    </row>
    <row r="31" spans="1:12" ht="15" hidden="1">
      <c r="A31" s="162">
        <v>44434</v>
      </c>
      <c r="B31" s="67">
        <f>表格1[[#This Row],[日期]]</f>
        <v>44434</v>
      </c>
      <c r="C31" s="200">
        <f>COUNTA(URS確認!E:E)-1-112-13</f>
        <v>385</v>
      </c>
      <c r="D31" s="123">
        <f>COUNTIF(URS確認!K:K,"&lt;"&amp;A31+1)</f>
        <v>59</v>
      </c>
      <c r="E31" s="123">
        <f>COUNTIF(URS確認!L:L,"&lt;"&amp;A31+1)</f>
        <v>63</v>
      </c>
      <c r="F31" s="123">
        <f t="shared" si="0"/>
        <v>23</v>
      </c>
      <c r="G31" s="123">
        <f t="shared" si="1"/>
        <v>26</v>
      </c>
      <c r="H31" s="123" t="str">
        <f>IF(表格1[[#This Row],[本周完成]]&gt;表格1[[#This Row],[本周預計]],"提前",IF(表格1[[#This Row],[本周完成]]&lt;表格1[[#This Row],[本周預計]],"延遲","如期"))</f>
        <v>提前</v>
      </c>
      <c r="I31" s="80">
        <f>表格1[[#This Row],[累計預估]]/表格1[[#This Row],[合計數]]</f>
        <v>0.15324675324675324</v>
      </c>
      <c r="J31" s="80">
        <f>表格1[[#This Row],[累計完成]]/表格1[[#This Row],[合計數]]</f>
        <v>0.16363636363636364</v>
      </c>
      <c r="K31" s="380"/>
      <c r="L31" s="2"/>
    </row>
    <row r="32" spans="1:12" ht="15">
      <c r="A32" s="172">
        <v>44435</v>
      </c>
      <c r="B32" s="71">
        <f>表格1[[#This Row],[日期]]</f>
        <v>44435</v>
      </c>
      <c r="C32" s="200">
        <f>COUNTA(URS確認!E:E)-1-1-2-8-1-112-6-1-2</f>
        <v>377</v>
      </c>
      <c r="D32" s="124">
        <f>COUNTIF(URS確認!K:K,"&lt;"&amp;A32+1)</f>
        <v>63</v>
      </c>
      <c r="E32" s="124">
        <f>COUNTIF(URS確認!L:L,"&lt;"&amp;A32+1)</f>
        <v>65</v>
      </c>
      <c r="F32" s="124">
        <f>表格1[[#This Row],[累計預估]]-D27</f>
        <v>33</v>
      </c>
      <c r="G32" s="124">
        <f>表格1[[#This Row],[累計完成]]-E27</f>
        <v>35</v>
      </c>
      <c r="H32" s="124" t="str">
        <f>IF(表格1[[#This Row],[本周完成]]&gt;表格1[[#This Row],[本周預計]],"提前",IF(表格1[[#This Row],[本周完成]]&lt;表格1[[#This Row],[本周預計]],"延遲","如期"))</f>
        <v>提前</v>
      </c>
      <c r="I32" s="80">
        <f>表格1[[#This Row],[累計預估]]/表格1[[#This Row],[合計數]]</f>
        <v>0.16710875331564987</v>
      </c>
      <c r="J32" s="80">
        <f>表格1[[#This Row],[累計完成]]/表格1[[#This Row],[合計數]]</f>
        <v>0.17241379310344829</v>
      </c>
      <c r="K32" s="380"/>
      <c r="L32" s="2"/>
    </row>
    <row r="33" spans="1:12" ht="15" hidden="1">
      <c r="A33" s="190">
        <v>44438</v>
      </c>
      <c r="B33" s="191">
        <f>表格1[[#This Row],[日期]]</f>
        <v>44438</v>
      </c>
      <c r="C33" s="200">
        <f>COUNTA(URS確認!E:E)-1-112-13</f>
        <v>385</v>
      </c>
      <c r="D33" s="193">
        <f>COUNTIF(URS確認!K:K,"&lt;"&amp;A33+1)</f>
        <v>68</v>
      </c>
      <c r="E33" s="193">
        <f>COUNTIF(URS確認!L:L,"&lt;"&amp;A33+1)</f>
        <v>72</v>
      </c>
      <c r="F33" s="193">
        <f t="shared" si="0"/>
        <v>20</v>
      </c>
      <c r="G33" s="193">
        <f t="shared" si="1"/>
        <v>18</v>
      </c>
      <c r="H33" s="193" t="str">
        <f>IF(表格1[[#This Row],[本周完成]]&gt;表格1[[#This Row],[本周預計]],"提前",IF(表格1[[#This Row],[本周完成]]&lt;表格1[[#This Row],[本周預計]],"延遲","如期"))</f>
        <v>延遲</v>
      </c>
      <c r="I33" s="80">
        <f>表格1[[#This Row],[累計預估]]/表格1[[#This Row],[合計數]]</f>
        <v>0.17662337662337663</v>
      </c>
      <c r="J33" s="80">
        <f>表格1[[#This Row],[累計完成]]/表格1[[#This Row],[合計數]]</f>
        <v>0.18701298701298702</v>
      </c>
      <c r="K33" s="380"/>
      <c r="L33" s="2"/>
    </row>
    <row r="34" spans="1:12" ht="15" hidden="1">
      <c r="A34" s="66">
        <v>44439</v>
      </c>
      <c r="B34" s="67">
        <f>表格1[[#This Row],[日期]]</f>
        <v>44439</v>
      </c>
      <c r="C34" s="200">
        <f>COUNTA(URS確認!E:E)-1-112-13</f>
        <v>385</v>
      </c>
      <c r="D34" s="123">
        <f>COUNTIF(URS確認!K:K,"&lt;"&amp;A34+1)</f>
        <v>72</v>
      </c>
      <c r="E34" s="123">
        <f>COUNTIF(URS確認!L:L,"&lt;"&amp;A34+1)</f>
        <v>83</v>
      </c>
      <c r="F34" s="123">
        <f t="shared" si="0"/>
        <v>26</v>
      </c>
      <c r="G34" s="123">
        <f t="shared" si="1"/>
        <v>22</v>
      </c>
      <c r="H34" s="123" t="str">
        <f>IF(表格1[[#This Row],[本周完成]]&gt;表格1[[#This Row],[本周預計]],"提前",IF(表格1[[#This Row],[本周完成]]&lt;表格1[[#This Row],[本周預計]],"延遲","如期"))</f>
        <v>延遲</v>
      </c>
      <c r="I34" s="80">
        <f>表格1[[#This Row],[累計預估]]/表格1[[#This Row],[合計數]]</f>
        <v>0.18701298701298702</v>
      </c>
      <c r="J34" s="80">
        <f>表格1[[#This Row],[累計完成]]/表格1[[#This Row],[合計數]]</f>
        <v>0.21558441558441557</v>
      </c>
      <c r="K34" s="380"/>
      <c r="L34" s="2"/>
    </row>
    <row r="35" spans="1:12" ht="15" hidden="1">
      <c r="A35" s="66">
        <v>44440</v>
      </c>
      <c r="B35" s="67">
        <f>表格1[[#This Row],[日期]]</f>
        <v>44440</v>
      </c>
      <c r="C35" s="200">
        <f>COUNTA(URS確認!E:E)-1-112-13</f>
        <v>385</v>
      </c>
      <c r="D35" s="123">
        <f>COUNTIF(URS確認!K:K,"&lt;"&amp;A35+1)</f>
        <v>75</v>
      </c>
      <c r="E35" s="123">
        <f>COUNTIF(URS確認!L:L,"&lt;"&amp;A35+1)</f>
        <v>83</v>
      </c>
      <c r="F35" s="123">
        <f t="shared" si="0"/>
        <v>49</v>
      </c>
      <c r="G35" s="123">
        <f t="shared" si="1"/>
        <v>38</v>
      </c>
      <c r="H35" s="123" t="str">
        <f>IF(表格1[[#This Row],[本周完成]]&gt;表格1[[#This Row],[本周預計]],"提前",IF(表格1[[#This Row],[本周完成]]&lt;表格1[[#This Row],[本周預計]],"延遲","如期"))</f>
        <v>延遲</v>
      </c>
      <c r="I35" s="80">
        <f>表格1[[#This Row],[累計預估]]/表格1[[#This Row],[合計數]]</f>
        <v>0.19480519480519481</v>
      </c>
      <c r="J35" s="80">
        <f>表格1[[#This Row],[累計完成]]/表格1[[#This Row],[合計數]]</f>
        <v>0.21558441558441557</v>
      </c>
      <c r="K35" s="380"/>
      <c r="L35" s="2"/>
    </row>
    <row r="36" spans="1:12" ht="15" hidden="1">
      <c r="A36" s="66">
        <v>44441</v>
      </c>
      <c r="B36" s="201">
        <f>表格1[[#This Row],[日期]]</f>
        <v>44441</v>
      </c>
      <c r="C36" s="200">
        <f>COUNTA(URS確認!E:E)-1-112-13</f>
        <v>385</v>
      </c>
      <c r="D36" s="202">
        <f>COUNTIF(URS確認!K:K,"&lt;"&amp;A36+1)</f>
        <v>78</v>
      </c>
      <c r="E36" s="202">
        <f>COUNTIF(URS確認!L:L,"&lt;"&amp;A36+1)</f>
        <v>83</v>
      </c>
      <c r="F36" s="202">
        <f t="shared" si="0"/>
        <v>62</v>
      </c>
      <c r="G36" s="202">
        <f t="shared" si="1"/>
        <v>66</v>
      </c>
      <c r="H36" s="202" t="str">
        <f>IF(表格1[[#This Row],[本周完成]]&gt;表格1[[#This Row],[本周預計]],"提前",IF(表格1[[#This Row],[本周完成]]&lt;表格1[[#This Row],[本周預計]],"延遲","如期"))</f>
        <v>提前</v>
      </c>
      <c r="I36" s="80">
        <f>表格1[[#This Row],[累計預估]]/表格1[[#This Row],[合計數]]</f>
        <v>0.20259740259740261</v>
      </c>
      <c r="J36" s="80">
        <f>表格1[[#This Row],[累計完成]]/表格1[[#This Row],[合計數]]</f>
        <v>0.21558441558441557</v>
      </c>
      <c r="K36" s="380"/>
      <c r="L36" s="2"/>
    </row>
    <row r="37" spans="1:12" ht="15">
      <c r="A37" s="70">
        <v>44442</v>
      </c>
      <c r="B37" s="205">
        <f>表格1[[#This Row],[日期]]</f>
        <v>44442</v>
      </c>
      <c r="C37" s="200">
        <f>COUNTA(URS確認!E:E)-1-1-2-8-1-112-6-1-2</f>
        <v>377</v>
      </c>
      <c r="D37" s="206">
        <f>COUNTIF(URS確認!K:K,"&lt;"&amp;A37+1)</f>
        <v>83</v>
      </c>
      <c r="E37" s="206">
        <f>COUNTIF(URS確認!L:L,"&lt;"&amp;A37+1)</f>
        <v>83</v>
      </c>
      <c r="F37" s="206">
        <f>表格1[[#This Row],[累計預估]]-D32</f>
        <v>20</v>
      </c>
      <c r="G37" s="206">
        <f>表格1[[#This Row],[累計完成]]-E32</f>
        <v>18</v>
      </c>
      <c r="H37" s="206" t="str">
        <f>IF(表格1[[#This Row],[本周完成]]&gt;表格1[[#This Row],[本周預計]],"提前",IF(表格1[[#This Row],[本周完成]]&lt;表格1[[#This Row],[本周預計]],"延遲","如期"))</f>
        <v>延遲</v>
      </c>
      <c r="I37" s="80">
        <f>表格1[[#This Row],[累計預估]]/表格1[[#This Row],[合計數]]</f>
        <v>0.22015915119363394</v>
      </c>
      <c r="J37" s="80">
        <f>表格1[[#This Row],[累計完成]]/表格1[[#This Row],[合計數]]</f>
        <v>0.22015915119363394</v>
      </c>
      <c r="K37" s="380"/>
      <c r="L37" s="2"/>
    </row>
    <row r="38" spans="1:12" ht="15">
      <c r="A38" s="220">
        <v>44449</v>
      </c>
      <c r="B38" s="221">
        <f>表格1[[#This Row],[日期]]</f>
        <v>44449</v>
      </c>
      <c r="C38" s="200">
        <f>COUNTA(URS確認!E:E)-1-1-2-8-1-112-6-1-2</f>
        <v>377</v>
      </c>
      <c r="D38" s="222">
        <f>COUNTIF(URS確認!K:K,"&lt;"&amp;A38+1)</f>
        <v>94</v>
      </c>
      <c r="E38" s="222">
        <f>COUNTIF(URS確認!L:L,"&lt;"&amp;A38+1)</f>
        <v>94</v>
      </c>
      <c r="F38" s="222">
        <f>表格1[[#This Row],[累計預估]]-D37</f>
        <v>11</v>
      </c>
      <c r="G38" s="222">
        <f>表格1[[#This Row],[累計完成]]-E37</f>
        <v>11</v>
      </c>
      <c r="H38" s="222" t="str">
        <f>IF(表格1[[#This Row],[本周完成]]&gt;表格1[[#This Row],[本周預計]],"提前",IF(表格1[[#This Row],[本周完成]]&lt;表格1[[#This Row],[本周預計]],"延遲","如期"))</f>
        <v>如期</v>
      </c>
      <c r="I38" s="80">
        <f>表格1[[#This Row],[累計預估]]/表格1[[#This Row],[合計數]]</f>
        <v>0.24933687002652519</v>
      </c>
      <c r="J38" s="80">
        <f>表格1[[#This Row],[累計完成]]/表格1[[#This Row],[合計數]]</f>
        <v>0.24933687002652519</v>
      </c>
      <c r="K38" s="380"/>
      <c r="L38" s="2"/>
    </row>
    <row r="39" spans="1:12" ht="15">
      <c r="A39" s="220">
        <v>44456</v>
      </c>
      <c r="B39" s="221">
        <f>表格1[[#This Row],[日期]]</f>
        <v>44456</v>
      </c>
      <c r="C39" s="200">
        <f>COUNTA(URS確認!E:E)-1-1-2-8-1-112-6-1-2</f>
        <v>377</v>
      </c>
      <c r="D39" s="222">
        <f>COUNTIF(URS確認!K:K,"&lt;"&amp;A39+1)</f>
        <v>121</v>
      </c>
      <c r="E39" s="222">
        <f>COUNTIF(URS確認!L:L,"&lt;"&amp;A39+1)</f>
        <v>121</v>
      </c>
      <c r="F39" s="222">
        <f>表格1[[#This Row],[累計預估]]-D38</f>
        <v>27</v>
      </c>
      <c r="G39" s="222">
        <f>表格1[[#This Row],[累計完成]]-E38</f>
        <v>27</v>
      </c>
      <c r="H39" s="222" t="str">
        <f>IF(表格1[[#This Row],[本周完成]]&gt;表格1[[#This Row],[本周預計]],"提前",IF(表格1[[#This Row],[本周完成]]&lt;表格1[[#This Row],[本周預計]],"延遲","如期"))</f>
        <v>如期</v>
      </c>
      <c r="I39" s="80">
        <f>表格1[[#This Row],[累計預估]]/表格1[[#This Row],[合計數]]</f>
        <v>0.32095490716180369</v>
      </c>
      <c r="J39" s="80">
        <f>表格1[[#This Row],[累計完成]]/表格1[[#This Row],[合計數]]</f>
        <v>0.32095490716180369</v>
      </c>
      <c r="K39" s="380"/>
      <c r="L39" s="2"/>
    </row>
    <row r="40" spans="1:12" ht="15">
      <c r="A40" s="70">
        <v>44463</v>
      </c>
      <c r="B40" s="71">
        <f>表格1[[#This Row],[日期]]</f>
        <v>44463</v>
      </c>
      <c r="C40" s="200">
        <f>COUNTA(URS確認!E:E)-1-1-2-8-1-112-6-1-2</f>
        <v>377</v>
      </c>
      <c r="D40" s="124">
        <f>COUNTIF(URS確認!K:K,"&lt;"&amp;A40+1)</f>
        <v>137</v>
      </c>
      <c r="E40" s="124">
        <f>COUNTIF(URS確認!L:L,"&lt;"&amp;A40+1)</f>
        <v>149</v>
      </c>
      <c r="F40" s="124">
        <f>表格1[[#This Row],[累計預估]]-D39</f>
        <v>16</v>
      </c>
      <c r="G40" s="124">
        <f>表格1[[#This Row],[累計完成]]-E39</f>
        <v>28</v>
      </c>
      <c r="H40" s="124" t="str">
        <f>IF(表格1[[#This Row],[本周完成]]&gt;表格1[[#This Row],[本周預計]],"提前",IF(表格1[[#This Row],[本周完成]]&lt;表格1[[#This Row],[本周預計]],"延遲","如期"))</f>
        <v>提前</v>
      </c>
      <c r="I40" s="80">
        <f>表格1[[#This Row],[累計預估]]/表格1[[#This Row],[合計數]]</f>
        <v>0.36339522546419101</v>
      </c>
      <c r="J40" s="80">
        <f>表格1[[#This Row],[累計完成]]/表格1[[#This Row],[合計數]]</f>
        <v>0.39522546419098142</v>
      </c>
      <c r="K40" s="380" t="s">
        <v>2645</v>
      </c>
      <c r="L40" s="2"/>
    </row>
    <row r="41" spans="1:12" ht="15">
      <c r="A41" s="70">
        <v>44470</v>
      </c>
      <c r="B41" s="71">
        <f>表格1[[#This Row],[日期]]</f>
        <v>44470</v>
      </c>
      <c r="C41" s="200">
        <f>COUNTA(URS確認!E:E)-1-1-2-8-1-112-6-2</f>
        <v>378</v>
      </c>
      <c r="D41" s="124">
        <f>COUNTIF(URS確認!K:K,"&lt;"&amp;A41+1)</f>
        <v>166</v>
      </c>
      <c r="E41" s="124">
        <f>COUNTIF(URS確認!L:L,"&lt;"&amp;A41+1)</f>
        <v>194</v>
      </c>
      <c r="F41" s="124">
        <f>表格1[[#This Row],[累計預估]]-D40</f>
        <v>29</v>
      </c>
      <c r="G41" s="124">
        <f>表格1[[#This Row],[累計完成]]-E40</f>
        <v>45</v>
      </c>
      <c r="H41" s="124" t="str">
        <f>IF(表格1[[#This Row],[本周完成]]&gt;表格1[[#This Row],[本周預計]],"提前",IF(表格1[[#This Row],[本周完成]]&lt;表格1[[#This Row],[本周預計]],"延遲","如期"))</f>
        <v>提前</v>
      </c>
      <c r="I41" s="80">
        <f>表格1[[#This Row],[累計預估]]/表格1[[#This Row],[合計數]]</f>
        <v>0.43915343915343913</v>
      </c>
      <c r="J41" s="80">
        <f>表格1[[#This Row],[累計完成]]/表格1[[#This Row],[合計數]]</f>
        <v>0.51322751322751325</v>
      </c>
      <c r="K41" s="380"/>
      <c r="L41" s="2"/>
    </row>
    <row r="42" spans="1:12" ht="15">
      <c r="A42" s="70">
        <v>44477</v>
      </c>
      <c r="B42" s="71">
        <f>表格1[[#This Row],[日期]]</f>
        <v>44477</v>
      </c>
      <c r="C42" s="200">
        <f>COUNTA(URS確認!E:E)-1-1-2-8-1-112-6-1</f>
        <v>379</v>
      </c>
      <c r="D42" s="124">
        <f>COUNTIF(URS確認!K:K,"&lt;"&amp;A42+1)</f>
        <v>190</v>
      </c>
      <c r="E42" s="124">
        <f>COUNTIF(URS確認!L:L,"&lt;"&amp;A42+1)</f>
        <v>202</v>
      </c>
      <c r="F42" s="124">
        <f>表格1[[#This Row],[累計預估]]-D41</f>
        <v>24</v>
      </c>
      <c r="G42" s="124">
        <f>表格1[[#This Row],[累計完成]]-E41</f>
        <v>8</v>
      </c>
      <c r="H42" s="124" t="str">
        <f>IF(表格1[[#This Row],[本周完成]]&gt;表格1[[#This Row],[本周預計]],"提前",IF(表格1[[#This Row],[本周完成]]&lt;表格1[[#This Row],[本周預計]],"延遲","如期"))</f>
        <v>延遲</v>
      </c>
      <c r="I42" s="80">
        <f>表格1[[#This Row],[累計預估]]/表格1[[#This Row],[合計數]]</f>
        <v>0.50131926121372028</v>
      </c>
      <c r="J42" s="80">
        <f>表格1[[#This Row],[累計完成]]/表格1[[#This Row],[合計數]]</f>
        <v>0.53298153034300788</v>
      </c>
      <c r="K42" s="380"/>
      <c r="L42" s="2"/>
    </row>
    <row r="43" spans="1:12" ht="15">
      <c r="A43" s="70">
        <v>44484</v>
      </c>
      <c r="B43" s="71">
        <f>表格1[[#This Row],[日期]]</f>
        <v>44484</v>
      </c>
      <c r="C43" s="200">
        <f>COUNTA(URS確認!E:E)-1-1-2-8-1-112-6-1</f>
        <v>379</v>
      </c>
      <c r="D43" s="124">
        <f>COUNTIF(URS確認!K:K,"&lt;"&amp;A43+1)</f>
        <v>199</v>
      </c>
      <c r="E43" s="124">
        <f>COUNTIF(URS確認!L:L,"&lt;"&amp;A43+1)</f>
        <v>234</v>
      </c>
      <c r="F43" s="124">
        <f>表格1[[#This Row],[累計預估]]-D42</f>
        <v>9</v>
      </c>
      <c r="G43" s="124">
        <f>表格1[[#This Row],[累計完成]]-E42</f>
        <v>32</v>
      </c>
      <c r="H43" s="124" t="str">
        <f>IF(表格1[[#This Row],[本周完成]]&gt;表格1[[#This Row],[本周預計]],"提前",IF(表格1[[#This Row],[本周完成]]&lt;表格1[[#This Row],[本周預計]],"延遲","如期"))</f>
        <v>提前</v>
      </c>
      <c r="I43" s="80">
        <f>表格1[[#This Row],[累計預估]]/表格1[[#This Row],[合計數]]</f>
        <v>0.52506596306068598</v>
      </c>
      <c r="J43" s="80">
        <f>表格1[[#This Row],[累計完成]]/表格1[[#This Row],[合計數]]</f>
        <v>0.61741424802110823</v>
      </c>
      <c r="K43" s="380"/>
      <c r="L43" s="2"/>
    </row>
    <row r="44" spans="1:12" ht="15" hidden="1">
      <c r="A44" s="256">
        <v>44487</v>
      </c>
      <c r="B44" s="67">
        <f>表格1[[#This Row],[日期]]</f>
        <v>44487</v>
      </c>
      <c r="C44" s="188">
        <f>COUNTA(URS確認!E:E)-1-112-13</f>
        <v>385</v>
      </c>
      <c r="D44" s="123">
        <f>COUNTIF(URS確認!K:K,"&lt;"&amp;A44+1)</f>
        <v>214</v>
      </c>
      <c r="E44" s="123">
        <f>COUNTIF(URS確認!L:L,"&lt;"&amp;A44+1)</f>
        <v>247</v>
      </c>
      <c r="H44" s="123" t="str">
        <f>IF(表格1[[#This Row],[本周完成]]&gt;表格1[[#This Row],[本周預計]],"提前",IF(表格1[[#This Row],[本周完成]]&lt;表格1[[#This Row],[本周預計]],"延遲","如期"))</f>
        <v>如期</v>
      </c>
      <c r="I44" s="77">
        <f>表格1[[#This Row],[累計預估]]/表格1[[#This Row],[合計數]]</f>
        <v>0.55584415584415581</v>
      </c>
      <c r="J44" s="77">
        <f>表格1[[#This Row],[累計完成]]/表格1[[#This Row],[合計數]]</f>
        <v>0.64155844155844155</v>
      </c>
      <c r="K44" s="380"/>
      <c r="L44" s="2"/>
    </row>
    <row r="45" spans="1:12" ht="15" hidden="1">
      <c r="A45" s="256">
        <v>44487</v>
      </c>
      <c r="B45" s="67">
        <f>表格1[[#This Row],[日期]]</f>
        <v>44487</v>
      </c>
      <c r="C45" s="188">
        <f>COUNTA(URS確認!E:E)-1-1-2-8-1-112-6-1</f>
        <v>379</v>
      </c>
      <c r="D45" s="123">
        <f>COUNTIF(URS確認!K:K,"&lt;"&amp;A45+1)</f>
        <v>214</v>
      </c>
      <c r="E45" s="123">
        <f>COUNTIF(URS確認!L:L,"&lt;"&amp;A45+1)</f>
        <v>247</v>
      </c>
      <c r="F45" s="123">
        <f>D49-D44</f>
        <v>27</v>
      </c>
      <c r="G45" s="123">
        <f>E49-E44</f>
        <v>24</v>
      </c>
      <c r="H45" s="124" t="str">
        <f>IF(表格1[[#This Row],[本周完成]]&gt;表格1[[#This Row],[本周預計]],"提前",IF(表格1[[#This Row],[本周完成]]&lt;表格1[[#This Row],[本周預計]],"延遲","如期"))</f>
        <v>延遲</v>
      </c>
      <c r="I45" s="77">
        <f>表格1[[#This Row],[累計預估]]/表格1[[#This Row],[合計數]]</f>
        <v>0.56464379947229548</v>
      </c>
      <c r="J45" s="77">
        <f>表格1[[#This Row],[累計完成]]/表格1[[#This Row],[合計數]]</f>
        <v>0.65171503957783639</v>
      </c>
      <c r="K45" s="380" t="s">
        <v>2645</v>
      </c>
      <c r="L45" s="2"/>
    </row>
    <row r="46" spans="1:12" ht="15" hidden="1">
      <c r="A46" s="256">
        <v>44488</v>
      </c>
      <c r="B46" s="67">
        <f>表格1[[#This Row],[日期]]</f>
        <v>44488</v>
      </c>
      <c r="C46" s="188">
        <f>COUNTA(URS確認!E:E)-1-1-2-8-1-112-6</f>
        <v>380</v>
      </c>
      <c r="D46" s="123">
        <f>COUNTIF(URS確認!K:K,"&lt;"&amp;A46+1)</f>
        <v>221</v>
      </c>
      <c r="E46" s="123">
        <f>COUNTIF(URS確認!L:L,"&lt;"&amp;A46+1)</f>
        <v>255</v>
      </c>
      <c r="H46" s="123" t="str">
        <f>IF(表格1[[#This Row],[本周完成]]&gt;表格1[[#This Row],[本周預計]],"提前",IF(表格1[[#This Row],[本周完成]]&lt;表格1[[#This Row],[本周預計]],"延遲","如期"))</f>
        <v>如期</v>
      </c>
      <c r="I46" s="77">
        <f>表格1[[#This Row],[累計預估]]/表格1[[#This Row],[合計數]]</f>
        <v>0.58157894736842108</v>
      </c>
      <c r="J46" s="77">
        <f>表格1[[#This Row],[累計完成]]/表格1[[#This Row],[合計數]]</f>
        <v>0.67105263157894735</v>
      </c>
      <c r="K46" s="380" t="s">
        <v>2646</v>
      </c>
      <c r="L46" s="2"/>
    </row>
    <row r="47" spans="1:12" ht="15" hidden="1">
      <c r="A47" s="256">
        <v>44489</v>
      </c>
      <c r="B47" s="67">
        <f>表格1[[#This Row],[日期]]</f>
        <v>44489</v>
      </c>
      <c r="C47" s="188">
        <f>COUNTA(URS確認!E:E)-1-1-2-8-1-112</f>
        <v>386</v>
      </c>
      <c r="D47" s="123">
        <f>COUNTIF(URS確認!K:K,"&lt;"&amp;A47+1)</f>
        <v>225</v>
      </c>
      <c r="E47" s="123">
        <f>COUNTIF(URS確認!L:L,"&lt;"&amp;A47+1)</f>
        <v>259</v>
      </c>
      <c r="H47" s="123" t="str">
        <f>IF(表格1[[#This Row],[本周完成]]&gt;表格1[[#This Row],[本周預計]],"提前",IF(表格1[[#This Row],[本周完成]]&lt;表格1[[#This Row],[本周預計]],"延遲","如期"))</f>
        <v>如期</v>
      </c>
      <c r="I47" s="77">
        <f>表格1[[#This Row],[累計預估]]/表格1[[#This Row],[合計數]]</f>
        <v>0.58290155440414504</v>
      </c>
      <c r="J47" s="77">
        <f>表格1[[#This Row],[累計完成]]/表格1[[#This Row],[合計數]]</f>
        <v>0.67098445595854928</v>
      </c>
      <c r="K47" s="380"/>
      <c r="L47" s="2"/>
    </row>
    <row r="48" spans="1:12" ht="15" hidden="1">
      <c r="A48" s="256">
        <v>44490</v>
      </c>
      <c r="B48" s="67">
        <f>表格1[[#This Row],[日期]]</f>
        <v>44490</v>
      </c>
      <c r="C48" s="188">
        <f>COUNTA(URS確認!E:E)-1-1-2-8-1-112</f>
        <v>386</v>
      </c>
      <c r="D48" s="123">
        <f>COUNTIF(URS確認!K:K,"&lt;"&amp;A48+1)</f>
        <v>233</v>
      </c>
      <c r="E48" s="123">
        <f>COUNTIF(URS確認!L:L,"&lt;"&amp;A48+1)</f>
        <v>268</v>
      </c>
      <c r="H48" s="123" t="str">
        <f>IF(表格1[[#This Row],[本周完成]]&gt;表格1[[#This Row],[本周預計]],"提前",IF(表格1[[#This Row],[本周完成]]&lt;表格1[[#This Row],[本周預計]],"延遲","如期"))</f>
        <v>如期</v>
      </c>
      <c r="I48" s="77">
        <f>表格1[[#This Row],[累計預估]]/表格1[[#This Row],[合計數]]</f>
        <v>0.60362694300518138</v>
      </c>
      <c r="J48" s="77">
        <f>表格1[[#This Row],[累計完成]]/表格1[[#This Row],[合計數]]</f>
        <v>0.69430051813471505</v>
      </c>
      <c r="K48" s="380" t="s">
        <v>2647</v>
      </c>
      <c r="L48" s="2"/>
    </row>
    <row r="49" spans="1:12" ht="15">
      <c r="A49" s="70">
        <v>44491</v>
      </c>
      <c r="B49" s="71">
        <f>表格1[[#This Row],[日期]]</f>
        <v>44491</v>
      </c>
      <c r="C49" s="196">
        <f>COUNTA(URS確認!E:E)-1-2-8-1</f>
        <v>499</v>
      </c>
      <c r="D49" s="124">
        <f>COUNTIF(URS確認!K:K,"&lt;"&amp;A49+1)</f>
        <v>241</v>
      </c>
      <c r="E49" s="124">
        <f>COUNTIF(URS確認!L:L,"&lt;"&amp;A49+1)</f>
        <v>271</v>
      </c>
      <c r="F49" s="124">
        <f>表格1[[#This Row],[累計預估]]-D43</f>
        <v>42</v>
      </c>
      <c r="G49" s="124">
        <f>表格1[[#This Row],[累計完成]]-E43</f>
        <v>37</v>
      </c>
      <c r="H49" s="124" t="str">
        <f>IF(表格1[[#This Row],[本周完成]]&gt;表格1[[#This Row],[本周預計]],"提前",IF(表格1[[#This Row],[本周完成]]&lt;表格1[[#This Row],[本周預計]],"延遲","如期"))</f>
        <v>延遲</v>
      </c>
      <c r="I49" s="80">
        <f>表格1[[#This Row],[累計預估]]/表格1[[#This Row],[合計數]]</f>
        <v>0.48296593186372744</v>
      </c>
      <c r="J49" s="80">
        <f>表格1[[#This Row],[累計完成]]/表格1[[#This Row],[合計數]]</f>
        <v>0.54308617234468937</v>
      </c>
      <c r="K49" s="380"/>
      <c r="L49" s="2"/>
    </row>
    <row r="50" spans="1:12" ht="15" hidden="1">
      <c r="A50" s="314">
        <v>44494</v>
      </c>
      <c r="B50" s="315">
        <f>表格1[[#This Row],[日期]]</f>
        <v>44494</v>
      </c>
      <c r="C50" s="316">
        <f>COUNTA(URS確認!E:E)-1-2-8-1</f>
        <v>499</v>
      </c>
      <c r="D50" s="317">
        <f>COUNTIF(URS確認!K:K,"&lt;"&amp;A50+1)</f>
        <v>254</v>
      </c>
      <c r="E50" s="317">
        <f>COUNTIF(URS確認!L:L,"&lt;"&amp;A50+1)</f>
        <v>283</v>
      </c>
      <c r="F50" s="318">
        <v>33</v>
      </c>
      <c r="G50" s="318">
        <f>E61-E49</f>
        <v>45</v>
      </c>
      <c r="H50" s="318" t="str">
        <f>IF(表格1[[#This Row],[本周完成]]&gt;表格1[[#This Row],[本周預計]],"提前",IF(表格1[[#This Row],[本周完成]]&lt;表格1[[#This Row],[本周預計]],"延遲","如期"))</f>
        <v>提前</v>
      </c>
      <c r="I50" s="319">
        <f>表格1[[#This Row],[累計預估]]/表格1[[#This Row],[合計數]]</f>
        <v>0.50901803607214424</v>
      </c>
      <c r="J50" s="319">
        <f>表格1[[#This Row],[累計完成]]/表格1[[#This Row],[合計數]]</f>
        <v>0.56713426853707416</v>
      </c>
      <c r="K50" s="380" t="s">
        <v>2645</v>
      </c>
      <c r="L50" s="2"/>
    </row>
    <row r="51" spans="1:12" ht="15" hidden="1">
      <c r="A51" s="314">
        <v>44495</v>
      </c>
      <c r="B51" s="375">
        <f>表格1[[#This Row],[日期]]</f>
        <v>44495</v>
      </c>
      <c r="C51" s="376">
        <f>COUNTA(URS確認!E:E)-1-2-8</f>
        <v>500</v>
      </c>
      <c r="D51" s="318">
        <f>COUNTIF(URS確認!K:K,"&lt;"&amp;A51+1)</f>
        <v>254</v>
      </c>
      <c r="E51" s="318">
        <f>COUNTIF(URS確認!L:L,"&lt;"&amp;A51+1)</f>
        <v>283</v>
      </c>
      <c r="F51" s="318">
        <f>D61-D50</f>
        <v>234</v>
      </c>
      <c r="G51" s="318">
        <f>E61-E50</f>
        <v>33</v>
      </c>
      <c r="H51" s="318" t="str">
        <f>IF(表格1[[#This Row],[本周完成]]&gt;表格1[[#This Row],[本周預計]],"提前",IF(表格1[[#This Row],[本周完成]]&lt;表格1[[#This Row],[本周預計]],"延遲","如期"))</f>
        <v>延遲</v>
      </c>
      <c r="I51" s="377">
        <f>表格1[[#This Row],[累計預估]]/表格1[[#This Row],[合計數]]</f>
        <v>0.50800000000000001</v>
      </c>
      <c r="J51" s="377">
        <f>表格1[[#This Row],[累計完成]]/表格1[[#This Row],[合計數]]</f>
        <v>0.56599999999999995</v>
      </c>
      <c r="K51" s="380" t="s">
        <v>2648</v>
      </c>
      <c r="L51" s="2"/>
    </row>
    <row r="52" spans="1:12" ht="15" hidden="1">
      <c r="A52" s="314">
        <v>44496</v>
      </c>
      <c r="B52" s="375">
        <f>表格1[[#This Row],[日期]]</f>
        <v>44496</v>
      </c>
      <c r="C52" s="376">
        <f>COUNTA(URS確認!E:E)-1-2</f>
        <v>508</v>
      </c>
      <c r="D52" s="318">
        <f>COUNTIF(URS確認!K:K,"&lt;"&amp;A52+1)</f>
        <v>262</v>
      </c>
      <c r="E52" s="318">
        <f>COUNTIF(URS確認!L:L,"&lt;"&amp;A52+1)</f>
        <v>298</v>
      </c>
      <c r="F52" s="318">
        <f>D61-D51</f>
        <v>234</v>
      </c>
      <c r="G52" s="318">
        <f>E61-E51</f>
        <v>33</v>
      </c>
      <c r="H52" s="318" t="str">
        <f>IF(表格1[[#This Row],[本周完成]]&gt;表格1[[#This Row],[本周預計]],"提前",IF(表格1[[#This Row],[本周完成]]&lt;表格1[[#This Row],[本周預計]],"延遲","如期"))</f>
        <v>延遲</v>
      </c>
      <c r="I52" s="377">
        <f>表格1[[#This Row],[累計預估]]/表格1[[#This Row],[合計數]]</f>
        <v>0.51574803149606296</v>
      </c>
      <c r="J52" s="377">
        <f>表格1[[#This Row],[累計完成]]/表格1[[#This Row],[合計數]]</f>
        <v>0.58661417322834641</v>
      </c>
      <c r="K52" s="380"/>
      <c r="L52" s="2"/>
    </row>
    <row r="53" spans="1:12" ht="15" hidden="1">
      <c r="A53" s="314">
        <v>44497</v>
      </c>
      <c r="B53" s="375">
        <f>表格1[[#This Row],[日期]]</f>
        <v>44497</v>
      </c>
      <c r="C53" s="376">
        <f>COUNTA(URS確認!E:E)-1-2</f>
        <v>508</v>
      </c>
      <c r="D53" s="318">
        <f>COUNTIF(URS確認!K:K,"&lt;"&amp;A53+1)</f>
        <v>269</v>
      </c>
      <c r="E53" s="318">
        <f>COUNTIF(URS確認!L:L,"&lt;"&amp;A53+1)</f>
        <v>298</v>
      </c>
      <c r="F53" s="318">
        <f>D61-D52</f>
        <v>226</v>
      </c>
      <c r="G53" s="318">
        <f>E61-E52</f>
        <v>18</v>
      </c>
      <c r="H53" s="318" t="str">
        <f>IF(表格1[[#This Row],[本周完成]]&gt;表格1[[#This Row],[本周預計]],"提前",IF(表格1[[#This Row],[本周完成]]&lt;表格1[[#This Row],[本周預計]],"延遲","如期"))</f>
        <v>延遲</v>
      </c>
      <c r="I53" s="377">
        <f>表格1[[#This Row],[累計預估]]/表格1[[#This Row],[合計數]]</f>
        <v>0.52952755905511806</v>
      </c>
      <c r="J53" s="377">
        <f>表格1[[#This Row],[累計完成]]/表格1[[#This Row],[合計數]]</f>
        <v>0.58661417322834641</v>
      </c>
      <c r="K53" s="380" t="s">
        <v>2649</v>
      </c>
      <c r="L53" s="2"/>
    </row>
    <row r="54" spans="1:12" ht="15">
      <c r="A54" s="70">
        <v>44498</v>
      </c>
      <c r="B54" s="71">
        <f>表格1[[#This Row],[日期]]</f>
        <v>44498</v>
      </c>
      <c r="C54" s="196">
        <f>COUNTA(URS確認!E:E)-1-2</f>
        <v>508</v>
      </c>
      <c r="D54" s="124">
        <f>COUNTIF(URS確認!K:K,"&lt;"&amp;A54+1)</f>
        <v>277</v>
      </c>
      <c r="E54" s="124">
        <f>COUNTIF(URS確認!L:L,"&lt;"&amp;A54+1)</f>
        <v>312</v>
      </c>
      <c r="F54" s="124">
        <f>表格1[[#This Row],[累計預估]]-D49</f>
        <v>36</v>
      </c>
      <c r="G54" s="124">
        <f>表格1[[#This Row],[累計完成]]-E49</f>
        <v>41</v>
      </c>
      <c r="H54" s="425" t="s">
        <v>2787</v>
      </c>
      <c r="I54" s="80">
        <f>表格1[[#This Row],[累計預估]]/表格1[[#This Row],[合計數]]</f>
        <v>0.54527559055118113</v>
      </c>
      <c r="J54" s="80">
        <f>表格1[[#This Row],[累計完成]]/表格1[[#This Row],[合計數]]</f>
        <v>0.61417322834645671</v>
      </c>
      <c r="K54" s="380"/>
      <c r="L54" s="2"/>
    </row>
    <row r="55" spans="1:12" ht="15">
      <c r="A55" s="256">
        <v>44501</v>
      </c>
      <c r="B55" s="375">
        <f>表格1[[#This Row],[日期]]</f>
        <v>44501</v>
      </c>
      <c r="C55" s="376">
        <f>COUNTA(URS確認!E:E)-1-2</f>
        <v>508</v>
      </c>
      <c r="D55" s="318">
        <f>COUNTIF(URS確認!K:K,"&lt;"&amp;A55+1)</f>
        <v>277</v>
      </c>
      <c r="E55" s="318">
        <f>COUNTIF(URS確認!L:L,"&lt;"&amp;A55+1)</f>
        <v>312</v>
      </c>
      <c r="F55" s="318">
        <f>D62-D54</f>
        <v>233</v>
      </c>
      <c r="G55" s="318">
        <f>E62-E54</f>
        <v>4</v>
      </c>
      <c r="H55" s="426" t="s">
        <v>2787</v>
      </c>
      <c r="I55" s="377">
        <f>表格1[[#This Row],[累計預估]]/表格1[[#This Row],[合計數]]</f>
        <v>0.54527559055118113</v>
      </c>
      <c r="J55" s="377">
        <f>表格1[[#This Row],[累計完成]]/表格1[[#This Row],[合計數]]</f>
        <v>0.61417322834645671</v>
      </c>
      <c r="K55" s="424"/>
      <c r="L55" s="2"/>
    </row>
    <row r="56" spans="1:12" ht="15">
      <c r="A56" s="256">
        <v>44502</v>
      </c>
      <c r="B56" s="375">
        <f>表格1[[#This Row],[日期]]</f>
        <v>44502</v>
      </c>
      <c r="C56" s="376">
        <f>COUNTA(URS確認!E:E)-1-1</f>
        <v>509</v>
      </c>
      <c r="D56" s="318">
        <f>COUNTIF(URS確認!K:K,"&lt;"&amp;A56+1)</f>
        <v>279</v>
      </c>
      <c r="E56" s="318">
        <f>COUNTIF(URS確認!L:L,"&lt;"&amp;A56+1)</f>
        <v>312</v>
      </c>
      <c r="F56" s="318">
        <f>D62-D55</f>
        <v>233</v>
      </c>
      <c r="G56" s="318">
        <f>E62-E55</f>
        <v>4</v>
      </c>
      <c r="H56" s="426" t="s">
        <v>2787</v>
      </c>
      <c r="I56" s="377">
        <f>表格1[[#This Row],[累計預估]]/表格1[[#This Row],[合計數]]</f>
        <v>0.54813359528487227</v>
      </c>
      <c r="J56" s="377">
        <f>表格1[[#This Row],[累計完成]]/表格1[[#This Row],[合計數]]</f>
        <v>0.61296660117878188</v>
      </c>
      <c r="K56" s="380" t="s">
        <v>2645</v>
      </c>
      <c r="L56" s="2"/>
    </row>
    <row r="57" spans="1:12" ht="15">
      <c r="A57" s="256">
        <v>44503</v>
      </c>
      <c r="B57" s="375">
        <f>表格1[[#This Row],[日期]]</f>
        <v>44503</v>
      </c>
      <c r="C57" s="376">
        <f>COUNTA(URS確認!E:E)-1</f>
        <v>510</v>
      </c>
      <c r="D57" s="318">
        <f>COUNTIF(URS確認!K:K,"&lt;"&amp;A57+1)</f>
        <v>284</v>
      </c>
      <c r="E57" s="318">
        <f>COUNTIF(URS確認!L:L,"&lt;"&amp;A57+1)</f>
        <v>316</v>
      </c>
      <c r="F57" s="318">
        <f t="shared" ref="F57:F58" si="2">D61-D56</f>
        <v>209</v>
      </c>
      <c r="G57" s="318">
        <f t="shared" ref="G57:G58" si="3">E61-E56</f>
        <v>4</v>
      </c>
      <c r="H57" s="426" t="s">
        <v>2788</v>
      </c>
      <c r="I57" s="377">
        <f>表格1[[#This Row],[累計預估]]/表格1[[#This Row],[合計數]]</f>
        <v>0.55686274509803924</v>
      </c>
      <c r="J57" s="377">
        <f>表格1[[#This Row],[累計完成]]/表格1[[#This Row],[合計數]]</f>
        <v>0.61960784313725492</v>
      </c>
      <c r="K57" s="380" t="s">
        <v>2645</v>
      </c>
      <c r="L57" s="2"/>
    </row>
    <row r="58" spans="1:12" ht="15">
      <c r="A58" s="256">
        <v>44504</v>
      </c>
      <c r="B58" s="375">
        <f>表格1[[#This Row],[日期]]</f>
        <v>44504</v>
      </c>
      <c r="C58" s="376">
        <f>COUNTA(URS確認!E:E)-1</f>
        <v>510</v>
      </c>
      <c r="D58" s="318">
        <f>COUNTIF(URS確認!K:K,"&lt;"&amp;A58+1)</f>
        <v>291</v>
      </c>
      <c r="E58" s="318">
        <f>COUNTIF(URS確認!L:L,"&lt;"&amp;A58+1)</f>
        <v>316</v>
      </c>
      <c r="F58" s="318">
        <f t="shared" si="2"/>
        <v>226</v>
      </c>
      <c r="G58" s="318">
        <f t="shared" si="3"/>
        <v>0</v>
      </c>
      <c r="H58" s="318"/>
      <c r="I58" s="377">
        <f>表格1[[#This Row],[累計預估]]/表格1[[#This Row],[合計數]]</f>
        <v>0.57058823529411762</v>
      </c>
      <c r="J58" s="377">
        <f>表格1[[#This Row],[累計完成]]/表格1[[#This Row],[合計數]]</f>
        <v>0.61960784313725492</v>
      </c>
      <c r="K58" s="424"/>
      <c r="L58" s="2"/>
    </row>
    <row r="59" spans="1:12" ht="15">
      <c r="A59" s="70">
        <v>44505</v>
      </c>
      <c r="B59" s="71">
        <f>表格1[[#This Row],[日期]]</f>
        <v>44505</v>
      </c>
      <c r="C59" s="196">
        <f>COUNTA(URS確認!E:E)-1</f>
        <v>510</v>
      </c>
      <c r="D59" s="124">
        <f>COUNTIF(URS確認!K:K,"&lt;"&amp;A59+1)</f>
        <v>296</v>
      </c>
      <c r="E59" s="124">
        <f>COUNTIF(URS確認!L:L,"&lt;"&amp;A59+1)</f>
        <v>316</v>
      </c>
      <c r="F59" s="124">
        <f>表格1[[#This Row],[累計預估]]-D54</f>
        <v>19</v>
      </c>
      <c r="G59" s="124">
        <f>表格1[[#This Row],[累計完成]]-E54</f>
        <v>4</v>
      </c>
      <c r="H59" s="124" t="str">
        <f>IF(表格1[[#This Row],[本周完成]]&gt;表格1[[#This Row],[本周預計]],"提前",IF(表格1[[#This Row],[本周完成]]&lt;表格1[[#This Row],[本周預計]],"延遲","如期"))</f>
        <v>延遲</v>
      </c>
      <c r="I59" s="80">
        <f>表格1[[#This Row],[累計預估]]/表格1[[#This Row],[合計數]]</f>
        <v>0.58039215686274515</v>
      </c>
      <c r="J59" s="80">
        <f>表格1[[#This Row],[累計完成]]/表格1[[#This Row],[合計數]]</f>
        <v>0.61960784313725492</v>
      </c>
      <c r="K59" s="380"/>
      <c r="L59" s="2"/>
    </row>
    <row r="60" spans="1:12" ht="15">
      <c r="A60" s="70">
        <v>44512</v>
      </c>
      <c r="B60" s="71">
        <f>表格1[[#This Row],[日期]]</f>
        <v>44512</v>
      </c>
      <c r="C60" s="196">
        <f>COUNTA(URS確認!E:E)-1</f>
        <v>510</v>
      </c>
      <c r="D60" s="124">
        <f>COUNTIF(URS確認!K:K,"&lt;"&amp;A60+1)</f>
        <v>296</v>
      </c>
      <c r="E60" s="124">
        <f>COUNTIF(URS確認!L:L,"&lt;"&amp;A60+1)</f>
        <v>316</v>
      </c>
      <c r="F60" s="124">
        <f>表格1[[#This Row],[累計預估]]-D59</f>
        <v>0</v>
      </c>
      <c r="G60" s="124">
        <f>表格1[[#This Row],[累計完成]]-E59</f>
        <v>0</v>
      </c>
      <c r="H60" s="124" t="str">
        <f>IF(表格1[[#This Row],[本周完成]]&gt;表格1[[#This Row],[本周預計]],"提前",IF(表格1[[#This Row],[本周完成]]&lt;表格1[[#This Row],[本周預計]],"延遲","如期"))</f>
        <v>如期</v>
      </c>
      <c r="I60" s="80">
        <f>表格1[[#This Row],[累計預估]]/表格1[[#This Row],[合計數]]</f>
        <v>0.58039215686274515</v>
      </c>
      <c r="J60" s="80">
        <f>表格1[[#This Row],[累計完成]]/表格1[[#This Row],[合計數]]</f>
        <v>0.61960784313725492</v>
      </c>
      <c r="K60" s="380"/>
      <c r="L60" s="2"/>
    </row>
    <row r="61" spans="1:12" ht="15">
      <c r="A61" s="70">
        <v>44519</v>
      </c>
      <c r="B61" s="71">
        <f>表格1[[#This Row],[日期]]</f>
        <v>44519</v>
      </c>
      <c r="C61" s="196">
        <f>COUNTA(URS確認!E:E)-1</f>
        <v>510</v>
      </c>
      <c r="D61" s="124">
        <f>COUNTIF(URS確認!K:K,"&lt;"&amp;A61+1)</f>
        <v>488</v>
      </c>
      <c r="E61" s="124">
        <f>COUNTIF(URS確認!L:L,"&lt;"&amp;A61+1)</f>
        <v>316</v>
      </c>
      <c r="F61" s="124">
        <f>表格1[[#This Row],[累計預估]]-D60</f>
        <v>192</v>
      </c>
      <c r="G61" s="124">
        <f>表格1[[#This Row],[累計完成]]-E60</f>
        <v>0</v>
      </c>
      <c r="H61" s="124" t="str">
        <f>IF(表格1[[#This Row],[本周完成]]&gt;表格1[[#This Row],[本周預計]],"提前",IF(表格1[[#This Row],[本周完成]]&lt;表格1[[#This Row],[本周預計]],"延遲","如期"))</f>
        <v>延遲</v>
      </c>
      <c r="I61" s="80">
        <f>表格1[[#This Row],[累計預估]]/表格1[[#This Row],[合計數]]</f>
        <v>0.95686274509803926</v>
      </c>
      <c r="J61" s="80">
        <f>表格1[[#This Row],[累計完成]]/表格1[[#This Row],[合計數]]</f>
        <v>0.61960784313725492</v>
      </c>
      <c r="K61" s="380"/>
      <c r="L61" s="2"/>
    </row>
    <row r="62" spans="1:12" ht="15">
      <c r="A62" s="256">
        <v>44526</v>
      </c>
      <c r="B62" s="67">
        <f>表格1[[#This Row],[日期]]</f>
        <v>44526</v>
      </c>
      <c r="C62" s="188">
        <f>COUNTA(URS確認!E:E)-1</f>
        <v>510</v>
      </c>
      <c r="D62" s="123">
        <f>COUNTIF(URS確認!K:K,"&lt;"&amp;A62+1)</f>
        <v>510</v>
      </c>
      <c r="E62" s="123">
        <f>COUNTIF(URS確認!L:L,"&lt;"&amp;A62+1)</f>
        <v>316</v>
      </c>
      <c r="F62" s="123">
        <f>表格1[[#This Row],[累計預估]]-D61</f>
        <v>22</v>
      </c>
      <c r="G62" s="123">
        <f>表格1[[#This Row],[累計完成]]-E61</f>
        <v>0</v>
      </c>
      <c r="H62" s="123" t="str">
        <f>IF(表格1[[#This Row],[本周完成]]&gt;表格1[[#This Row],[本周預計]],"提前",IF(表格1[[#This Row],[本周完成]]&lt;表格1[[#This Row],[本周預計]],"延遲","如期"))</f>
        <v>延遲</v>
      </c>
      <c r="I62" s="77">
        <f>表格1[[#This Row],[累計預估]]/表格1[[#This Row],[合計數]]</f>
        <v>1</v>
      </c>
      <c r="J62" s="77">
        <f>表格1[[#This Row],[累計完成]]/表格1[[#This Row],[合計數]]</f>
        <v>0.61960784313725492</v>
      </c>
      <c r="K62" s="380"/>
      <c r="L62" s="2"/>
    </row>
    <row r="63" spans="1:12">
      <c r="A63" s="256"/>
      <c r="D63" s="123"/>
      <c r="K63" s="381"/>
    </row>
    <row r="64" spans="1:12">
      <c r="A64" s="256"/>
      <c r="D64" s="123"/>
      <c r="K64" s="382"/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M20"/>
  <sheetViews>
    <sheetView topLeftCell="AE1" workbookViewId="0">
      <selection activeCell="AH7" sqref="AH7:AH10"/>
    </sheetView>
  </sheetViews>
  <sheetFormatPr defaultColWidth="8.7109375" defaultRowHeight="15"/>
  <cols>
    <col min="1" max="1" width="16.5703125" style="2" bestFit="1" customWidth="1"/>
    <col min="2" max="2" width="22.7109375" style="2" bestFit="1" customWidth="1"/>
    <col min="3" max="4" width="18.140625" style="2" bestFit="1" customWidth="1"/>
    <col min="5" max="5" width="22.7109375" style="2" bestFit="1" customWidth="1"/>
    <col min="6" max="7" width="18.140625" style="2" bestFit="1" customWidth="1"/>
    <col min="8" max="8" width="22.7109375" style="2" bestFit="1" customWidth="1"/>
    <col min="9" max="10" width="18.140625" style="2" bestFit="1" customWidth="1"/>
    <col min="11" max="11" width="22.7109375" style="2" bestFit="1" customWidth="1"/>
    <col min="12" max="13" width="18.140625" style="2" bestFit="1" customWidth="1"/>
    <col min="14" max="14" width="22.7109375" style="2" bestFit="1" customWidth="1"/>
    <col min="15" max="16" width="18.140625" style="2" bestFit="1" customWidth="1"/>
    <col min="17" max="17" width="22.7109375" style="2" bestFit="1" customWidth="1"/>
    <col min="18" max="19" width="18.140625" style="2" bestFit="1" customWidth="1"/>
    <col min="20" max="20" width="25.28515625" style="2" bestFit="1" customWidth="1"/>
    <col min="21" max="22" width="18.140625" style="2" bestFit="1" customWidth="1"/>
    <col min="23" max="23" width="24" style="2" bestFit="1" customWidth="1"/>
    <col min="24" max="25" width="18.140625" style="2" bestFit="1" customWidth="1"/>
    <col min="26" max="26" width="24" style="2" bestFit="1" customWidth="1"/>
    <col min="27" max="28" width="18.140625" style="2" bestFit="1" customWidth="1"/>
    <col min="29" max="29" width="24" style="2" bestFit="1" customWidth="1"/>
    <col min="30" max="31" width="18.140625" style="2" bestFit="1" customWidth="1"/>
    <col min="32" max="34" width="26.28515625" style="2" bestFit="1" customWidth="1"/>
    <col min="35" max="166" width="18.140625" style="2" bestFit="1" customWidth="1"/>
    <col min="167" max="169" width="26.28515625" style="2" bestFit="1" customWidth="1"/>
    <col min="170" max="16384" width="8.7109375" style="2"/>
  </cols>
  <sheetData>
    <row r="3" spans="1:169" ht="15.75">
      <c r="A3"/>
      <c r="B3" s="451" t="s">
        <v>1335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</row>
    <row r="4" spans="1:169" ht="15.75">
      <c r="A4"/>
      <c r="B4" t="s">
        <v>3317</v>
      </c>
      <c r="C4"/>
      <c r="D4"/>
      <c r="E4" t="s">
        <v>3318</v>
      </c>
      <c r="F4"/>
      <c r="G4"/>
      <c r="H4" t="s">
        <v>3319</v>
      </c>
      <c r="I4"/>
      <c r="J4"/>
      <c r="K4" t="s">
        <v>3320</v>
      </c>
      <c r="L4"/>
      <c r="M4"/>
      <c r="N4" t="s">
        <v>3321</v>
      </c>
      <c r="O4"/>
      <c r="P4"/>
      <c r="Q4" t="s">
        <v>3322</v>
      </c>
      <c r="R4"/>
      <c r="S4"/>
      <c r="T4" t="s">
        <v>3323</v>
      </c>
      <c r="U4"/>
      <c r="V4"/>
      <c r="W4" t="s">
        <v>3324</v>
      </c>
      <c r="X4"/>
      <c r="Y4"/>
      <c r="Z4" t="s">
        <v>3325</v>
      </c>
      <c r="AA4"/>
      <c r="AB4"/>
      <c r="AC4" t="s">
        <v>3326</v>
      </c>
      <c r="AD4"/>
      <c r="AE4"/>
      <c r="AF4" t="s">
        <v>3312</v>
      </c>
      <c r="AG4" t="s">
        <v>3313</v>
      </c>
      <c r="AH4" t="s">
        <v>3315</v>
      </c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</row>
    <row r="5" spans="1:169" ht="15.75">
      <c r="A5" s="451" t="s">
        <v>3310</v>
      </c>
      <c r="B5" t="s">
        <v>3311</v>
      </c>
      <c r="C5" t="s">
        <v>3314</v>
      </c>
      <c r="D5" t="s">
        <v>3316</v>
      </c>
      <c r="E5" t="s">
        <v>3311</v>
      </c>
      <c r="F5" t="s">
        <v>3314</v>
      </c>
      <c r="G5" t="s">
        <v>3316</v>
      </c>
      <c r="H5" t="s">
        <v>3311</v>
      </c>
      <c r="I5" t="s">
        <v>3314</v>
      </c>
      <c r="J5" t="s">
        <v>3316</v>
      </c>
      <c r="K5" t="s">
        <v>3311</v>
      </c>
      <c r="L5" t="s">
        <v>3314</v>
      </c>
      <c r="M5" t="s">
        <v>3316</v>
      </c>
      <c r="N5" t="s">
        <v>3311</v>
      </c>
      <c r="O5" t="s">
        <v>3314</v>
      </c>
      <c r="P5" t="s">
        <v>3316</v>
      </c>
      <c r="Q5" t="s">
        <v>3311</v>
      </c>
      <c r="R5" t="s">
        <v>3314</v>
      </c>
      <c r="S5" t="s">
        <v>3316</v>
      </c>
      <c r="T5" t="s">
        <v>3311</v>
      </c>
      <c r="U5" t="s">
        <v>3314</v>
      </c>
      <c r="V5" t="s">
        <v>3316</v>
      </c>
      <c r="W5" t="s">
        <v>3311</v>
      </c>
      <c r="X5" t="s">
        <v>3314</v>
      </c>
      <c r="Y5" t="s">
        <v>3316</v>
      </c>
      <c r="Z5" t="s">
        <v>3311</v>
      </c>
      <c r="AA5" t="s">
        <v>3314</v>
      </c>
      <c r="AB5" t="s">
        <v>3316</v>
      </c>
      <c r="AC5" t="s">
        <v>3311</v>
      </c>
      <c r="AD5" t="s">
        <v>3314</v>
      </c>
      <c r="AE5" t="s">
        <v>3316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</row>
    <row r="6" spans="1:169" ht="15.75">
      <c r="A6" s="452" t="s">
        <v>737</v>
      </c>
      <c r="B6" s="453"/>
      <c r="C6" s="453"/>
      <c r="D6" s="453"/>
      <c r="E6" s="453">
        <v>13</v>
      </c>
      <c r="F6" s="453">
        <v>13</v>
      </c>
      <c r="G6" s="453">
        <v>13</v>
      </c>
      <c r="H6" s="453"/>
      <c r="I6" s="453"/>
      <c r="J6" s="453"/>
      <c r="K6" s="453"/>
      <c r="L6" s="453"/>
      <c r="M6" s="453"/>
      <c r="N6" s="453">
        <v>2</v>
      </c>
      <c r="O6" s="453">
        <v>2</v>
      </c>
      <c r="P6" s="453">
        <v>2</v>
      </c>
      <c r="Q6" s="453"/>
      <c r="R6" s="453"/>
      <c r="S6" s="453"/>
      <c r="T6" s="453"/>
      <c r="U6" s="453"/>
      <c r="V6" s="453"/>
      <c r="W6" s="453"/>
      <c r="X6" s="453"/>
      <c r="Y6" s="453"/>
      <c r="Z6" s="453"/>
      <c r="AA6" s="453"/>
      <c r="AB6" s="453"/>
      <c r="AC6" s="453"/>
      <c r="AD6" s="453"/>
      <c r="AE6" s="453"/>
      <c r="AF6" s="453">
        <v>15</v>
      </c>
      <c r="AG6" s="453">
        <v>15</v>
      </c>
      <c r="AH6" s="453">
        <v>15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</row>
    <row r="7" spans="1:169" ht="15.75">
      <c r="A7" s="452" t="s">
        <v>738</v>
      </c>
      <c r="B7" s="453"/>
      <c r="C7" s="453"/>
      <c r="D7" s="453"/>
      <c r="E7" s="453">
        <v>17</v>
      </c>
      <c r="F7" s="453">
        <v>17</v>
      </c>
      <c r="G7" s="453">
        <v>13</v>
      </c>
      <c r="H7" s="453">
        <v>33</v>
      </c>
      <c r="I7" s="453">
        <v>33</v>
      </c>
      <c r="J7" s="453">
        <v>20</v>
      </c>
      <c r="K7" s="453">
        <v>2</v>
      </c>
      <c r="L7" s="453">
        <v>2</v>
      </c>
      <c r="M7" s="453">
        <v>2</v>
      </c>
      <c r="N7" s="453">
        <v>3</v>
      </c>
      <c r="O7" s="453">
        <v>3</v>
      </c>
      <c r="P7" s="453">
        <v>3</v>
      </c>
      <c r="Q7" s="453">
        <v>1</v>
      </c>
      <c r="R7" s="453">
        <v>1</v>
      </c>
      <c r="S7" s="453"/>
      <c r="T7" s="453">
        <v>15</v>
      </c>
      <c r="U7" s="453">
        <v>15</v>
      </c>
      <c r="V7" s="453">
        <v>2</v>
      </c>
      <c r="W7" s="453">
        <v>13</v>
      </c>
      <c r="X7" s="453">
        <v>13</v>
      </c>
      <c r="Y7" s="453">
        <v>8</v>
      </c>
      <c r="Z7" s="453"/>
      <c r="AA7" s="453"/>
      <c r="AB7" s="453"/>
      <c r="AC7" s="453"/>
      <c r="AD7" s="453"/>
      <c r="AE7" s="453"/>
      <c r="AF7" s="453">
        <v>84</v>
      </c>
      <c r="AG7" s="453">
        <v>84</v>
      </c>
      <c r="AH7" s="453">
        <v>48</v>
      </c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</row>
    <row r="8" spans="1:169" ht="15.75">
      <c r="A8" s="452" t="s">
        <v>739</v>
      </c>
      <c r="B8" s="453"/>
      <c r="C8" s="453"/>
      <c r="D8" s="453"/>
      <c r="E8" s="453"/>
      <c r="F8" s="453"/>
      <c r="G8" s="453"/>
      <c r="H8" s="453"/>
      <c r="I8" s="453"/>
      <c r="J8" s="453"/>
      <c r="K8" s="453">
        <v>13</v>
      </c>
      <c r="L8" s="453">
        <v>13</v>
      </c>
      <c r="M8" s="453">
        <v>13</v>
      </c>
      <c r="N8" s="453">
        <v>5</v>
      </c>
      <c r="O8" s="453">
        <v>5</v>
      </c>
      <c r="P8" s="453">
        <v>5</v>
      </c>
      <c r="Q8" s="453">
        <v>15</v>
      </c>
      <c r="R8" s="453">
        <v>15</v>
      </c>
      <c r="S8" s="453">
        <v>15</v>
      </c>
      <c r="T8" s="453">
        <v>3</v>
      </c>
      <c r="U8" s="453">
        <v>3</v>
      </c>
      <c r="V8" s="453">
        <v>3</v>
      </c>
      <c r="W8" s="453"/>
      <c r="X8" s="453"/>
      <c r="Y8" s="453"/>
      <c r="Z8" s="453"/>
      <c r="AA8" s="453"/>
      <c r="AB8" s="453"/>
      <c r="AC8" s="453"/>
      <c r="AD8" s="453"/>
      <c r="AE8" s="453"/>
      <c r="AF8" s="453">
        <v>36</v>
      </c>
      <c r="AG8" s="453">
        <v>36</v>
      </c>
      <c r="AH8" s="453">
        <v>36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</row>
    <row r="9" spans="1:169" ht="15.75">
      <c r="A9" s="452" t="s">
        <v>740</v>
      </c>
      <c r="B9" s="453"/>
      <c r="C9" s="453"/>
      <c r="D9" s="453"/>
      <c r="E9" s="453"/>
      <c r="F9" s="453"/>
      <c r="G9" s="453"/>
      <c r="H9" s="453"/>
      <c r="I9" s="453"/>
      <c r="J9" s="453"/>
      <c r="K9" s="453">
        <v>13</v>
      </c>
      <c r="L9" s="453">
        <v>13</v>
      </c>
      <c r="M9" s="453">
        <v>7</v>
      </c>
      <c r="N9" s="453">
        <v>18</v>
      </c>
      <c r="O9" s="453">
        <v>18</v>
      </c>
      <c r="P9" s="453">
        <v>11</v>
      </c>
      <c r="Q9" s="453">
        <v>25</v>
      </c>
      <c r="R9" s="453">
        <v>25</v>
      </c>
      <c r="S9" s="453">
        <v>13</v>
      </c>
      <c r="T9" s="453">
        <v>15</v>
      </c>
      <c r="U9" s="453">
        <v>15</v>
      </c>
      <c r="V9" s="453">
        <v>12</v>
      </c>
      <c r="W9" s="453"/>
      <c r="X9" s="453"/>
      <c r="Y9" s="453"/>
      <c r="Z9" s="453"/>
      <c r="AA9" s="453"/>
      <c r="AB9" s="453"/>
      <c r="AC9" s="453"/>
      <c r="AD9" s="453"/>
      <c r="AE9" s="453"/>
      <c r="AF9" s="453">
        <v>71</v>
      </c>
      <c r="AG9" s="453">
        <v>71</v>
      </c>
      <c r="AH9" s="453">
        <v>43</v>
      </c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</row>
    <row r="10" spans="1:169" ht="15.75">
      <c r="A10" s="452" t="s">
        <v>741</v>
      </c>
      <c r="B10" s="453"/>
      <c r="C10" s="453"/>
      <c r="D10" s="453"/>
      <c r="E10" s="453"/>
      <c r="F10" s="453"/>
      <c r="G10" s="453"/>
      <c r="H10" s="453"/>
      <c r="I10" s="453"/>
      <c r="J10" s="453"/>
      <c r="K10" s="453"/>
      <c r="L10" s="453"/>
      <c r="M10" s="453"/>
      <c r="N10" s="453">
        <v>14</v>
      </c>
      <c r="O10" s="453">
        <v>14</v>
      </c>
      <c r="P10" s="453">
        <v>14</v>
      </c>
      <c r="Q10" s="453">
        <v>12</v>
      </c>
      <c r="R10" s="453">
        <v>12</v>
      </c>
      <c r="S10" s="453">
        <v>12</v>
      </c>
      <c r="T10" s="453"/>
      <c r="U10" s="453"/>
      <c r="V10" s="453"/>
      <c r="W10" s="453">
        <v>31</v>
      </c>
      <c r="X10" s="453">
        <v>17</v>
      </c>
      <c r="Y10" s="453"/>
      <c r="Z10" s="453">
        <v>31</v>
      </c>
      <c r="AA10" s="453"/>
      <c r="AB10" s="453"/>
      <c r="AC10" s="453">
        <v>1</v>
      </c>
      <c r="AD10" s="453"/>
      <c r="AE10" s="453"/>
      <c r="AF10" s="453">
        <v>89</v>
      </c>
      <c r="AG10" s="453">
        <v>43</v>
      </c>
      <c r="AH10" s="453">
        <v>26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</row>
    <row r="11" spans="1:169" ht="15.75">
      <c r="A11" s="452" t="s">
        <v>703</v>
      </c>
      <c r="B11" s="453"/>
      <c r="C11" s="453"/>
      <c r="D11" s="453"/>
      <c r="E11" s="453"/>
      <c r="F11" s="453"/>
      <c r="G11" s="453"/>
      <c r="H11" s="453"/>
      <c r="I11" s="453"/>
      <c r="J11" s="453"/>
      <c r="K11" s="453">
        <v>2</v>
      </c>
      <c r="L11" s="453">
        <v>2</v>
      </c>
      <c r="M11" s="453"/>
      <c r="N11" s="453">
        <v>1</v>
      </c>
      <c r="O11" s="453">
        <v>1</v>
      </c>
      <c r="P11" s="453"/>
      <c r="Q11" s="453"/>
      <c r="R11" s="453"/>
      <c r="S11" s="453"/>
      <c r="T11" s="453">
        <v>18</v>
      </c>
      <c r="U11" s="453">
        <v>18</v>
      </c>
      <c r="V11" s="453"/>
      <c r="W11" s="453"/>
      <c r="X11" s="453"/>
      <c r="Y11" s="453"/>
      <c r="Z11" s="453">
        <v>49</v>
      </c>
      <c r="AA11" s="453">
        <v>35</v>
      </c>
      <c r="AB11" s="453"/>
      <c r="AC11" s="453">
        <v>14</v>
      </c>
      <c r="AD11" s="453"/>
      <c r="AE11" s="453"/>
      <c r="AF11" s="453">
        <v>84</v>
      </c>
      <c r="AG11" s="453">
        <v>56</v>
      </c>
      <c r="AH11" s="453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</row>
    <row r="12" spans="1:169" ht="15.75">
      <c r="A12" s="452" t="s">
        <v>742</v>
      </c>
      <c r="B12" s="453"/>
      <c r="C12" s="453"/>
      <c r="D12" s="453"/>
      <c r="E12" s="453"/>
      <c r="F12" s="453"/>
      <c r="G12" s="453"/>
      <c r="H12" s="453"/>
      <c r="I12" s="453"/>
      <c r="J12" s="453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>
        <v>11</v>
      </c>
      <c r="X12" s="453">
        <v>10</v>
      </c>
      <c r="Y12" s="453"/>
      <c r="Z12" s="453">
        <v>112</v>
      </c>
      <c r="AA12" s="453"/>
      <c r="AB12" s="453"/>
      <c r="AC12" s="453">
        <v>7</v>
      </c>
      <c r="AD12" s="453"/>
      <c r="AE12" s="453"/>
      <c r="AF12" s="453">
        <v>130</v>
      </c>
      <c r="AG12" s="453">
        <v>10</v>
      </c>
      <c r="AH12" s="453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</row>
    <row r="13" spans="1:169" ht="15.75">
      <c r="A13" s="452" t="s">
        <v>743</v>
      </c>
      <c r="B13" s="453"/>
      <c r="C13" s="453"/>
      <c r="D13" s="453"/>
      <c r="E13" s="453"/>
      <c r="F13" s="453"/>
      <c r="G13" s="453"/>
      <c r="H13" s="453"/>
      <c r="I13" s="453"/>
      <c r="J13" s="453"/>
      <c r="K13" s="453">
        <v>1</v>
      </c>
      <c r="L13" s="453">
        <v>1</v>
      </c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3"/>
      <c r="Z13" s="453"/>
      <c r="AA13" s="453"/>
      <c r="AB13" s="453"/>
      <c r="AC13" s="453"/>
      <c r="AD13" s="453"/>
      <c r="AE13" s="453"/>
      <c r="AF13" s="453">
        <v>1</v>
      </c>
      <c r="AG13" s="453">
        <v>1</v>
      </c>
      <c r="AH13" s="45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</row>
    <row r="14" spans="1:169" ht="15.75">
      <c r="A14" s="452" t="s">
        <v>1040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W14" s="453"/>
      <c r="X14" s="453"/>
      <c r="Y14" s="453"/>
      <c r="Z14" s="453"/>
      <c r="AA14" s="453"/>
      <c r="AB14" s="453"/>
      <c r="AC14" s="453"/>
      <c r="AD14" s="453"/>
      <c r="AE14" s="453"/>
      <c r="AF14" s="453"/>
      <c r="AG14" s="453"/>
      <c r="AH14" s="453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</row>
    <row r="15" spans="1:169" ht="15.75">
      <c r="A15" s="452" t="s">
        <v>744</v>
      </c>
      <c r="B15" s="453"/>
      <c r="C15" s="453"/>
      <c r="D15" s="453"/>
      <c r="E15" s="453">
        <v>30</v>
      </c>
      <c r="F15" s="453">
        <v>30</v>
      </c>
      <c r="G15" s="453">
        <v>26</v>
      </c>
      <c r="H15" s="453">
        <v>33</v>
      </c>
      <c r="I15" s="453">
        <v>33</v>
      </c>
      <c r="J15" s="453">
        <v>20</v>
      </c>
      <c r="K15" s="453">
        <v>31</v>
      </c>
      <c r="L15" s="453">
        <v>31</v>
      </c>
      <c r="M15" s="453">
        <v>22</v>
      </c>
      <c r="N15" s="453">
        <v>43</v>
      </c>
      <c r="O15" s="453">
        <v>43</v>
      </c>
      <c r="P15" s="453">
        <v>35</v>
      </c>
      <c r="Q15" s="453">
        <v>53</v>
      </c>
      <c r="R15" s="453">
        <v>53</v>
      </c>
      <c r="S15" s="453">
        <v>40</v>
      </c>
      <c r="T15" s="453">
        <v>51</v>
      </c>
      <c r="U15" s="453">
        <v>51</v>
      </c>
      <c r="V15" s="453">
        <v>17</v>
      </c>
      <c r="W15" s="453">
        <v>55</v>
      </c>
      <c r="X15" s="453">
        <v>40</v>
      </c>
      <c r="Y15" s="453">
        <v>8</v>
      </c>
      <c r="Z15" s="453">
        <v>192</v>
      </c>
      <c r="AA15" s="453">
        <v>35</v>
      </c>
      <c r="AB15" s="453"/>
      <c r="AC15" s="453">
        <v>22</v>
      </c>
      <c r="AD15" s="453"/>
      <c r="AE15" s="453"/>
      <c r="AF15" s="453">
        <v>510</v>
      </c>
      <c r="AG15" s="453">
        <v>316</v>
      </c>
      <c r="AH15" s="453">
        <v>168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</row>
    <row r="16" spans="1:169" ht="15.7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3" ht="15.75">
      <c r="A17"/>
      <c r="B17"/>
      <c r="C17"/>
    </row>
    <row r="18" spans="1:3" ht="15.75">
      <c r="A18"/>
      <c r="B18"/>
      <c r="C18"/>
    </row>
    <row r="19" spans="1:3" ht="15.75">
      <c r="A19"/>
      <c r="B19"/>
      <c r="C19"/>
    </row>
    <row r="20" spans="1:3" ht="15.75">
      <c r="A20"/>
      <c r="B20"/>
      <c r="C20"/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11"/>
  <sheetViews>
    <sheetView zoomScale="91" zoomScaleNormal="91" workbookViewId="0">
      <pane xSplit="6" ySplit="1" topLeftCell="X2" activePane="bottomRight" state="frozen"/>
      <selection pane="topRight" activeCell="H1" sqref="H1"/>
      <selection pane="bottomLeft" activeCell="A2" sqref="A2"/>
      <selection pane="bottomRight" activeCell="F107" sqref="F107"/>
    </sheetView>
  </sheetViews>
  <sheetFormatPr defaultColWidth="8.7109375" defaultRowHeight="15.75"/>
  <cols>
    <col min="1" max="1" width="2.5703125" style="340" customWidth="1"/>
    <col min="2" max="2" width="18.85546875" style="332" customWidth="1"/>
    <col min="3" max="3" width="15.85546875" style="348" bestFit="1" customWidth="1"/>
    <col min="4" max="4" width="13.28515625" style="332" customWidth="1"/>
    <col min="5" max="5" width="7.28515625" style="332" customWidth="1"/>
    <col min="6" max="6" width="33.85546875" style="259" customWidth="1"/>
    <col min="7" max="7" width="20.5703125" style="259" customWidth="1"/>
    <col min="8" max="8" width="9" style="332" customWidth="1"/>
    <col min="9" max="9" width="11.42578125" style="259" customWidth="1"/>
    <col min="10" max="10" width="14.42578125" style="373" customWidth="1"/>
    <col min="11" max="11" width="11.85546875" style="348" customWidth="1"/>
    <col min="12" max="12" width="11.85546875" style="374" customWidth="1"/>
    <col min="13" max="13" width="12.42578125" style="332" customWidth="1"/>
    <col min="14" max="14" width="14.140625" style="332" customWidth="1"/>
    <col min="15" max="15" width="11.42578125" style="332" customWidth="1"/>
    <col min="16" max="16" width="16.140625" style="363" customWidth="1"/>
    <col min="17" max="17" width="9.42578125" style="348" hidden="1" customWidth="1"/>
    <col min="18" max="18" width="5.42578125" style="348" hidden="1" customWidth="1"/>
    <col min="19" max="19" width="9.42578125" style="348" hidden="1" customWidth="1"/>
    <col min="20" max="20" width="5.42578125" style="374" hidden="1" customWidth="1"/>
    <col min="21" max="21" width="5.42578125" style="348" hidden="1" customWidth="1"/>
    <col min="22" max="23" width="5.42578125" style="332" hidden="1" customWidth="1"/>
    <col min="24" max="24" width="16.140625" style="332" customWidth="1"/>
    <col min="25" max="25" width="12.85546875" style="332" hidden="1" customWidth="1"/>
    <col min="26" max="26" width="12.85546875" style="341" customWidth="1"/>
    <col min="27" max="27" width="12.42578125" style="350" customWidth="1"/>
    <col min="28" max="28" width="12.42578125" style="341" customWidth="1"/>
    <col min="29" max="29" width="14" style="341" customWidth="1"/>
    <col min="30" max="30" width="8.42578125" style="341" customWidth="1"/>
    <col min="31" max="31" width="18.140625" style="359" bestFit="1" customWidth="1"/>
    <col min="32" max="32" width="11.7109375" style="324" customWidth="1"/>
    <col min="33" max="33" width="9.42578125" style="341" customWidth="1"/>
    <col min="34" max="34" width="11.42578125" style="259" bestFit="1" customWidth="1"/>
    <col min="35" max="35" width="11.42578125" style="259" customWidth="1"/>
    <col min="36" max="36" width="8.7109375" style="259"/>
    <col min="37" max="37" width="14.42578125" style="341" customWidth="1"/>
    <col min="38" max="38" width="12.140625" style="342" customWidth="1"/>
    <col min="39" max="39" width="33.42578125" style="341" bestFit="1" customWidth="1"/>
    <col min="40" max="40" width="13.140625" style="259" bestFit="1" customWidth="1"/>
    <col min="41" max="16384" width="8.7109375" style="332"/>
  </cols>
  <sheetData>
    <row r="1" spans="1:40" ht="29.25" thickBot="1">
      <c r="A1" s="321" t="s">
        <v>1886</v>
      </c>
      <c r="B1" s="322" t="s">
        <v>3293</v>
      </c>
      <c r="C1" s="322" t="s">
        <v>697</v>
      </c>
      <c r="D1" s="322" t="s">
        <v>1315</v>
      </c>
      <c r="E1" s="441" t="s">
        <v>0</v>
      </c>
      <c r="F1" s="441" t="s">
        <v>1</v>
      </c>
      <c r="G1" s="441" t="s">
        <v>2863</v>
      </c>
      <c r="H1" s="441" t="s">
        <v>664</v>
      </c>
      <c r="I1" s="442" t="s">
        <v>666</v>
      </c>
      <c r="J1" s="440" t="s">
        <v>2079</v>
      </c>
      <c r="K1" s="323" t="s">
        <v>736</v>
      </c>
      <c r="L1" s="323" t="s">
        <v>735</v>
      </c>
      <c r="M1" s="323" t="s">
        <v>1426</v>
      </c>
      <c r="N1" s="443" t="s">
        <v>696</v>
      </c>
      <c r="O1" s="443" t="s">
        <v>1164</v>
      </c>
      <c r="P1" s="448" t="s">
        <v>1163</v>
      </c>
      <c r="Q1" s="325" t="s">
        <v>721</v>
      </c>
      <c r="R1" s="325" t="s">
        <v>722</v>
      </c>
      <c r="S1" s="325" t="s">
        <v>724</v>
      </c>
      <c r="T1" s="325" t="s">
        <v>725</v>
      </c>
      <c r="U1" s="325" t="s">
        <v>726</v>
      </c>
      <c r="V1" s="325" t="s">
        <v>728</v>
      </c>
      <c r="W1" s="325" t="s">
        <v>729</v>
      </c>
      <c r="X1" s="326" t="s">
        <v>727</v>
      </c>
      <c r="Y1" s="327" t="s">
        <v>1950</v>
      </c>
      <c r="Z1" s="327" t="s">
        <v>2072</v>
      </c>
      <c r="AA1" s="328" t="s">
        <v>2635</v>
      </c>
      <c r="AB1" s="328" t="s">
        <v>2636</v>
      </c>
      <c r="AC1" s="329" t="s">
        <v>2403</v>
      </c>
      <c r="AD1" s="323" t="s">
        <v>2398</v>
      </c>
      <c r="AE1" s="330" t="s">
        <v>2400</v>
      </c>
      <c r="AF1" s="329" t="s">
        <v>2402</v>
      </c>
      <c r="AG1" s="329" t="s">
        <v>2401</v>
      </c>
      <c r="AH1" s="329" t="s">
        <v>2399</v>
      </c>
      <c r="AI1" s="329" t="s">
        <v>2746</v>
      </c>
      <c r="AJ1" s="327" t="s">
        <v>2039</v>
      </c>
      <c r="AK1" s="325" t="s">
        <v>1093</v>
      </c>
      <c r="AL1" s="443" t="s">
        <v>2861</v>
      </c>
      <c r="AM1" s="439" t="s">
        <v>2862</v>
      </c>
      <c r="AN1" s="326" t="s">
        <v>3298</v>
      </c>
    </row>
    <row r="2" spans="1:40" s="340" customFormat="1" hidden="1">
      <c r="A2" s="333">
        <v>1</v>
      </c>
      <c r="B2" s="326" t="str">
        <f>IFERROR(MID(功能_33[[#This Row],[功能代號]],2,1)&amp;"-"&amp;VLOOKUP(功能_33[[#This Row],[功能代號]],'20211105匯出'!A:F,4,FALSE)&amp;VLOOKUP(功能_33[[#This Row],[功能代號]],'20211105匯出'!A:F,6,FALSE),"")</f>
        <v>1-1顧客基本資料</v>
      </c>
      <c r="C2" s="326" t="s">
        <v>698</v>
      </c>
      <c r="D2" s="326" t="s">
        <v>1296</v>
      </c>
      <c r="E2" s="325" t="s">
        <v>7</v>
      </c>
      <c r="F2" s="326" t="s">
        <v>2864</v>
      </c>
      <c r="G2" s="326"/>
      <c r="H2" s="342" t="s">
        <v>417</v>
      </c>
      <c r="I2" s="325" t="s">
        <v>4</v>
      </c>
      <c r="J2" s="334" t="s">
        <v>2404</v>
      </c>
      <c r="K2" s="336">
        <v>44399</v>
      </c>
      <c r="L2" s="336">
        <v>44399</v>
      </c>
      <c r="M2" s="336">
        <f>IFERROR(IF(VLOOKUP(功能_33[[#This Row],[功能代號]],討論項目!A:H,8,FALSE)=0,"",VLOOKUP(功能_33[[#This Row],[功能代號]],討論項目!A:H,8,FALSE)),"")</f>
        <v>44399</v>
      </c>
      <c r="N2" s="325" t="s">
        <v>669</v>
      </c>
      <c r="O2" s="325" t="s">
        <v>673</v>
      </c>
      <c r="P2" s="449"/>
      <c r="Q2" s="325"/>
      <c r="R2" s="325"/>
      <c r="S2" s="325"/>
      <c r="T2" s="325"/>
      <c r="U2" s="325"/>
      <c r="V2" s="325"/>
      <c r="W2" s="325"/>
      <c r="X2" s="326" t="str">
        <f>VLOOKUP(功能_33[[#This Row],[User]],SKL放款!A:G,7,FALSE)</f>
        <v>放款推展課</v>
      </c>
      <c r="Y2" s="331">
        <f>IF(功能_33[[#This Row],[實際展示]]="","",功能_33[[#This Row],[實際展示]]+14)</f>
        <v>44413</v>
      </c>
      <c r="Z2" s="331">
        <v>44463</v>
      </c>
      <c r="AA2" s="336">
        <v>44461</v>
      </c>
      <c r="AB2" s="336">
        <v>44461</v>
      </c>
      <c r="AC2" s="336">
        <v>44470</v>
      </c>
      <c r="AD2" s="413" t="s">
        <v>1417</v>
      </c>
      <c r="AE2" s="338">
        <v>44483.717361111114</v>
      </c>
      <c r="AF2" s="335">
        <v>44487.745833333334</v>
      </c>
      <c r="AG2" s="336" t="str">
        <f>IFERROR(IF(VLOOKUP(功能_33[[#This Row],[功能代號]],E:Q,11,FALSE)=0,"",VLOOKUP(功能_33[[#This Row],[功能代號]],E:Q,11,FALSE)),"")</f>
        <v>李珮君</v>
      </c>
      <c r="AH2" s="336"/>
      <c r="AI2" s="336"/>
      <c r="AJ2" s="339"/>
      <c r="AK2" s="336">
        <v>44403</v>
      </c>
      <c r="AL2" s="325">
        <v>1</v>
      </c>
      <c r="AM2" s="326" t="s">
        <v>2874</v>
      </c>
      <c r="AN2" s="326" t="e">
        <f>VLOOKUP(功能_33[[#This Row],[功能代號]],工作表2!A:A,1,FALSE)</f>
        <v>#N/A</v>
      </c>
    </row>
    <row r="3" spans="1:40" s="340" customFormat="1" hidden="1">
      <c r="A3" s="333">
        <v>2</v>
      </c>
      <c r="B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" s="326" t="s">
        <v>698</v>
      </c>
      <c r="D3" s="326" t="s">
        <v>1296</v>
      </c>
      <c r="E3" s="325" t="s">
        <v>8</v>
      </c>
      <c r="F3" s="326" t="s">
        <v>2067</v>
      </c>
      <c r="G3" s="326"/>
      <c r="H3" s="342" t="s">
        <v>417</v>
      </c>
      <c r="I3" s="325" t="s">
        <v>4</v>
      </c>
      <c r="J3" s="334" t="s">
        <v>2404</v>
      </c>
      <c r="K3" s="336">
        <v>44399</v>
      </c>
      <c r="L3" s="336">
        <v>44399</v>
      </c>
      <c r="M3" s="336">
        <f>IFERROR(IF(VLOOKUP(功能_33[[#This Row],[功能代號]],討論項目!A:H,8,FALSE)=0,"",VLOOKUP(功能_33[[#This Row],[功能代號]],討論項目!A:H,8,FALSE)),"")</f>
        <v>44456</v>
      </c>
      <c r="N3" s="325" t="s">
        <v>669</v>
      </c>
      <c r="O3" s="325" t="s">
        <v>673</v>
      </c>
      <c r="P3" s="449"/>
      <c r="Q3" s="325"/>
      <c r="R3" s="325"/>
      <c r="S3" s="325"/>
      <c r="T3" s="325"/>
      <c r="U3" s="325"/>
      <c r="V3" s="325"/>
      <c r="W3" s="325"/>
      <c r="X3" s="326" t="str">
        <f>VLOOKUP(功能_33[[#This Row],[User]],SKL放款!A:G,7,FALSE)</f>
        <v>放款推展課</v>
      </c>
      <c r="Y3" s="331">
        <f>IF(功能_33[[#This Row],[實際展示]]="","",功能_33[[#This Row],[實際展示]]+14)</f>
        <v>44413</v>
      </c>
      <c r="Z3" s="331">
        <v>44463</v>
      </c>
      <c r="AA3" s="336">
        <v>44461</v>
      </c>
      <c r="AB3" s="336">
        <v>44461</v>
      </c>
      <c r="AC3" s="336">
        <v>44470</v>
      </c>
      <c r="AD3" s="413" t="s">
        <v>1418</v>
      </c>
      <c r="AE3" s="338">
        <v>44482.39166666667</v>
      </c>
      <c r="AF3" s="335">
        <v>44487.745833333334</v>
      </c>
      <c r="AG3" s="336" t="str">
        <f>IFERROR(IF(VLOOKUP(功能_33[[#This Row],[功能代號]],E:Q,11,FALSE)=0,"",VLOOKUP(功能_33[[#This Row],[功能代號]],E:Q,11,FALSE)),"")</f>
        <v>李珮君</v>
      </c>
      <c r="AH3" s="336"/>
      <c r="AI3" s="336"/>
      <c r="AJ3" s="339"/>
      <c r="AK3" s="336">
        <v>44403</v>
      </c>
      <c r="AL3" s="325" t="s">
        <v>2875</v>
      </c>
      <c r="AM3" s="326" t="s">
        <v>2876</v>
      </c>
      <c r="AN3" s="326" t="e">
        <f>VLOOKUP(功能_33[[#This Row],[功能代號]],工作表2!A:A,1,FALSE)</f>
        <v>#N/A</v>
      </c>
    </row>
    <row r="4" spans="1:40" hidden="1">
      <c r="A4" s="333">
        <v>3</v>
      </c>
      <c r="B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" s="341" t="s">
        <v>698</v>
      </c>
      <c r="D4" s="341" t="s">
        <v>1296</v>
      </c>
      <c r="E4" s="342" t="s">
        <v>9</v>
      </c>
      <c r="F4" s="326" t="s">
        <v>2068</v>
      </c>
      <c r="G4" s="341"/>
      <c r="H4" s="342" t="s">
        <v>417</v>
      </c>
      <c r="I4" s="342" t="s">
        <v>4</v>
      </c>
      <c r="J4" s="334" t="s">
        <v>2404</v>
      </c>
      <c r="K4" s="323">
        <v>44403</v>
      </c>
      <c r="L4" s="323">
        <v>44403</v>
      </c>
      <c r="M4" s="336">
        <f>IFERROR(IF(VLOOKUP(功能_33[[#This Row],[功能代號]],討論項目!A:H,8,FALSE)=0,"",VLOOKUP(功能_33[[#This Row],[功能代號]],討論項目!A:H,8,FALSE)),"")</f>
        <v>44460</v>
      </c>
      <c r="N4" s="342" t="s">
        <v>669</v>
      </c>
      <c r="O4" s="342" t="s">
        <v>671</v>
      </c>
      <c r="P4" s="367"/>
      <c r="Q4" s="342"/>
      <c r="R4" s="342"/>
      <c r="S4" s="342"/>
      <c r="T4" s="342"/>
      <c r="U4" s="342"/>
      <c r="V4" s="342"/>
      <c r="W4" s="342"/>
      <c r="X4" s="341" t="str">
        <f>VLOOKUP(功能_33[[#This Row],[User]],SKL放款!A:G,7,FALSE)</f>
        <v>放款推展課</v>
      </c>
      <c r="Y4" s="343">
        <f>IF(功能_33[[#This Row],[實際展示]]="","",功能_33[[#This Row],[實際展示]]+14)</f>
        <v>44417</v>
      </c>
      <c r="Z4" s="331">
        <v>44463</v>
      </c>
      <c r="AA4" s="336">
        <v>44461</v>
      </c>
      <c r="AB4" s="336">
        <v>44461</v>
      </c>
      <c r="AC4" s="336">
        <v>44470</v>
      </c>
      <c r="AD4" s="413" t="s">
        <v>1416</v>
      </c>
      <c r="AE4" s="338" t="s">
        <v>2716</v>
      </c>
      <c r="AF4" s="335">
        <v>44487.745833333334</v>
      </c>
      <c r="AG4" s="336" t="str">
        <f>IFERROR(IF(VLOOKUP(功能_33[[#This Row],[功能代號]],E:Q,11,FALSE)=0,"",VLOOKUP(功能_33[[#This Row],[功能代號]],E:Q,11,FALSE)),"")</f>
        <v>陳俞辛</v>
      </c>
      <c r="AH4" s="336"/>
      <c r="AI4" s="336"/>
      <c r="AJ4" s="344"/>
      <c r="AL4" s="342" t="s">
        <v>2875</v>
      </c>
      <c r="AM4" s="341" t="s">
        <v>2876</v>
      </c>
      <c r="AN4" s="341" t="e">
        <f>VLOOKUP(功能_33[[#This Row],[功能代號]],工作表2!A:A,1,FALSE)</f>
        <v>#N/A</v>
      </c>
    </row>
    <row r="5" spans="1:40" s="340" customFormat="1" hidden="1">
      <c r="A5" s="333">
        <v>4</v>
      </c>
      <c r="B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" s="326" t="s">
        <v>698</v>
      </c>
      <c r="D5" s="326" t="s">
        <v>1296</v>
      </c>
      <c r="E5" s="325" t="s">
        <v>11</v>
      </c>
      <c r="F5" s="326" t="s">
        <v>2069</v>
      </c>
      <c r="G5" s="326"/>
      <c r="H5" s="342" t="s">
        <v>417</v>
      </c>
      <c r="I5" s="325" t="s">
        <v>4</v>
      </c>
      <c r="J5" s="334" t="s">
        <v>2404</v>
      </c>
      <c r="K5" s="336">
        <v>44399</v>
      </c>
      <c r="L5" s="336">
        <v>44399</v>
      </c>
      <c r="M5" s="336">
        <f>IFERROR(IF(VLOOKUP(功能_33[[#This Row],[功能代號]],討論項目!A:H,8,FALSE)=0,"",VLOOKUP(功能_33[[#This Row],[功能代號]],討論項目!A:H,8,FALSE)),"")</f>
        <v>44469</v>
      </c>
      <c r="N5" s="325" t="s">
        <v>669</v>
      </c>
      <c r="O5" s="325" t="s">
        <v>673</v>
      </c>
      <c r="P5" s="449"/>
      <c r="Q5" s="325"/>
      <c r="R5" s="325"/>
      <c r="S5" s="325"/>
      <c r="T5" s="325"/>
      <c r="U5" s="325"/>
      <c r="V5" s="325"/>
      <c r="W5" s="325"/>
      <c r="X5" s="326" t="str">
        <f>VLOOKUP(功能_33[[#This Row],[User]],SKL放款!A:G,7,FALSE)</f>
        <v>放款推展課</v>
      </c>
      <c r="Y5" s="331">
        <f>IF(功能_33[[#This Row],[實際展示]]="","",功能_33[[#This Row],[實際展示]]+14)</f>
        <v>44413</v>
      </c>
      <c r="Z5" s="331">
        <v>44463</v>
      </c>
      <c r="AA5" s="336">
        <v>44461</v>
      </c>
      <c r="AB5" s="336">
        <v>44461</v>
      </c>
      <c r="AC5" s="336">
        <v>44470</v>
      </c>
      <c r="AD5" s="413" t="s">
        <v>1418</v>
      </c>
      <c r="AE5" s="338">
        <v>44482.39166666667</v>
      </c>
      <c r="AF5" s="335">
        <v>44487.745833333334</v>
      </c>
      <c r="AG5" s="336" t="str">
        <f>IFERROR(IF(VLOOKUP(功能_33[[#This Row],[功能代號]],E:Q,11,FALSE)=0,"",VLOOKUP(功能_33[[#This Row],[功能代號]],E:Q,11,FALSE)),"")</f>
        <v>李珮君</v>
      </c>
      <c r="AH5" s="336"/>
      <c r="AI5" s="336"/>
      <c r="AJ5" s="339"/>
      <c r="AK5" s="326"/>
      <c r="AL5" s="325" t="s">
        <v>2877</v>
      </c>
      <c r="AM5" s="326" t="s">
        <v>2878</v>
      </c>
      <c r="AN5" s="326" t="e">
        <f>VLOOKUP(功能_33[[#This Row],[功能代號]],工作表2!A:A,1,FALSE)</f>
        <v>#N/A</v>
      </c>
    </row>
    <row r="6" spans="1:40" s="340" customFormat="1" hidden="1">
      <c r="A6" s="333">
        <v>5</v>
      </c>
      <c r="B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6" s="326" t="s">
        <v>698</v>
      </c>
      <c r="D6" s="326" t="s">
        <v>1296</v>
      </c>
      <c r="E6" s="325" t="s">
        <v>12</v>
      </c>
      <c r="F6" s="326" t="s">
        <v>2070</v>
      </c>
      <c r="G6" s="326"/>
      <c r="H6" s="342" t="s">
        <v>417</v>
      </c>
      <c r="I6" s="325" t="s">
        <v>4</v>
      </c>
      <c r="J6" s="334" t="s">
        <v>2404</v>
      </c>
      <c r="K6" s="336">
        <v>44403</v>
      </c>
      <c r="L6" s="336">
        <v>44403</v>
      </c>
      <c r="M6" s="336">
        <f>IFERROR(IF(VLOOKUP(功能_33[[#This Row],[功能代號]],討論項目!A:H,8,FALSE)=0,"",VLOOKUP(功能_33[[#This Row],[功能代號]],討論項目!A:H,8,FALSE)),"")</f>
        <v>44456</v>
      </c>
      <c r="N6" s="325" t="s">
        <v>669</v>
      </c>
      <c r="O6" s="325" t="s">
        <v>671</v>
      </c>
      <c r="P6" s="449"/>
      <c r="Q6" s="325"/>
      <c r="R6" s="325"/>
      <c r="S6" s="325"/>
      <c r="T6" s="325"/>
      <c r="U6" s="325"/>
      <c r="V6" s="325"/>
      <c r="W6" s="325"/>
      <c r="X6" s="326" t="str">
        <f>VLOOKUP(功能_33[[#This Row],[User]],SKL放款!A:G,7,FALSE)</f>
        <v>放款推展課</v>
      </c>
      <c r="Y6" s="331">
        <f>IF(功能_33[[#This Row],[實際展示]]="","",功能_33[[#This Row],[實際展示]]+14)</f>
        <v>44417</v>
      </c>
      <c r="Z6" s="331">
        <v>44463</v>
      </c>
      <c r="AA6" s="336">
        <v>44461</v>
      </c>
      <c r="AB6" s="336">
        <v>44461</v>
      </c>
      <c r="AC6" s="336">
        <v>44470</v>
      </c>
      <c r="AD6" s="413" t="s">
        <v>1418</v>
      </c>
      <c r="AE6" s="338">
        <v>44482.39166666667</v>
      </c>
      <c r="AF6" s="335">
        <v>44487.745833333334</v>
      </c>
      <c r="AG6" s="336" t="str">
        <f>IFERROR(IF(VLOOKUP(功能_33[[#This Row],[功能代號]],E:Q,11,FALSE)=0,"",VLOOKUP(功能_33[[#This Row],[功能代號]],E:Q,11,FALSE)),"")</f>
        <v>陳俞辛</v>
      </c>
      <c r="AH6" s="336"/>
      <c r="AI6" s="336"/>
      <c r="AJ6" s="339"/>
      <c r="AK6" s="326"/>
      <c r="AL6" s="325" t="s">
        <v>2877</v>
      </c>
      <c r="AM6" s="326" t="s">
        <v>2878</v>
      </c>
      <c r="AN6" s="326" t="e">
        <f>VLOOKUP(功能_33[[#This Row],[功能代號]],工作表2!A:A,1,FALSE)</f>
        <v>#N/A</v>
      </c>
    </row>
    <row r="7" spans="1:40" s="340" customFormat="1" hidden="1">
      <c r="A7" s="333"/>
      <c r="B7" s="326" t="str">
        <f>IFERROR(MID(功能_33[[#This Row],[功能代號]],2,1)&amp;"-"&amp;VLOOKUP(功能_33[[#This Row],[功能代號]],'20211105匯出'!A:F,4,FALSE)&amp;VLOOKUP(功能_33[[#This Row],[功能代號]],'20211105匯出'!A:F,6,FALSE),"")</f>
        <v>1-1顧客基本資料</v>
      </c>
      <c r="C7" s="326" t="s">
        <v>698</v>
      </c>
      <c r="D7" s="326" t="s">
        <v>1296</v>
      </c>
      <c r="E7" s="325" t="s">
        <v>2066</v>
      </c>
      <c r="F7" s="326" t="s">
        <v>2865</v>
      </c>
      <c r="G7" s="326"/>
      <c r="H7" s="342" t="s">
        <v>417</v>
      </c>
      <c r="I7" s="325" t="s">
        <v>4</v>
      </c>
      <c r="J7" s="334" t="s">
        <v>2404</v>
      </c>
      <c r="K7" s="336">
        <v>44461</v>
      </c>
      <c r="L7" s="336">
        <v>44461</v>
      </c>
      <c r="M7" s="336">
        <v>44469</v>
      </c>
      <c r="N7" s="325" t="s">
        <v>669</v>
      </c>
      <c r="O7" s="325" t="s">
        <v>673</v>
      </c>
      <c r="P7" s="449" t="s">
        <v>671</v>
      </c>
      <c r="Q7" s="325"/>
      <c r="R7" s="325"/>
      <c r="S7" s="325"/>
      <c r="T7" s="325"/>
      <c r="U7" s="325"/>
      <c r="V7" s="325"/>
      <c r="W7" s="325"/>
      <c r="X7" s="339" t="str">
        <f>VLOOKUP(功能_33[[#This Row],[User]],SKL放款!A:G,7,FALSE)</f>
        <v>放款推展課</v>
      </c>
      <c r="Y7" s="331">
        <f>IF(功能_33[[#This Row],[實際展示]]="","",功能_33[[#This Row],[實際展示]]+14)</f>
        <v>44475</v>
      </c>
      <c r="Z7" s="331">
        <v>44463</v>
      </c>
      <c r="AA7" s="336">
        <v>44461</v>
      </c>
      <c r="AB7" s="336">
        <v>44461</v>
      </c>
      <c r="AC7" s="336">
        <v>44470</v>
      </c>
      <c r="AD7" s="413" t="s">
        <v>1417</v>
      </c>
      <c r="AE7" s="338">
        <v>44483.717361111114</v>
      </c>
      <c r="AF7" s="335">
        <v>44487.745833333334</v>
      </c>
      <c r="AG7" s="336" t="str">
        <f>IFERROR(IF(VLOOKUP(功能_33[[#This Row],[功能代號]],E:Q,11,FALSE)=0,"",VLOOKUP(功能_33[[#This Row],[功能代號]],E:Q,11,FALSE)),"")</f>
        <v>李珮君</v>
      </c>
      <c r="AH7" s="336"/>
      <c r="AI7" s="336"/>
      <c r="AJ7" s="339"/>
      <c r="AK7" s="326"/>
      <c r="AL7" s="325" t="s">
        <v>2879</v>
      </c>
      <c r="AM7" s="326" t="s">
        <v>2880</v>
      </c>
      <c r="AN7" s="326" t="e">
        <f>VLOOKUP(功能_33[[#This Row],[功能代號]],工作表2!A:A,1,FALSE)</f>
        <v>#N/A</v>
      </c>
    </row>
    <row r="8" spans="1:40" s="340" customFormat="1" hidden="1">
      <c r="A8" s="333">
        <v>6</v>
      </c>
      <c r="B8" s="326" t="str">
        <f>IFERROR(MID(功能_33[[#This Row],[功能代號]],2,1)&amp;"-"&amp;VLOOKUP(功能_33[[#This Row],[功能代號]],'20211105匯出'!A:F,4,FALSE)&amp;VLOOKUP(功能_33[[#This Row],[功能代號]],'20211105匯出'!A:F,6,FALSE),"")</f>
        <v>1-1顧客基本資料</v>
      </c>
      <c r="C8" s="326" t="s">
        <v>698</v>
      </c>
      <c r="D8" s="326" t="s">
        <v>1296</v>
      </c>
      <c r="E8" s="325" t="s">
        <v>13</v>
      </c>
      <c r="F8" s="326" t="s">
        <v>2866</v>
      </c>
      <c r="G8" s="326"/>
      <c r="H8" s="342" t="s">
        <v>417</v>
      </c>
      <c r="I8" s="325" t="s">
        <v>4</v>
      </c>
      <c r="J8" s="334" t="s">
        <v>2404</v>
      </c>
      <c r="K8" s="336">
        <v>44399</v>
      </c>
      <c r="L8" s="336">
        <v>44399</v>
      </c>
      <c r="M8" s="336" t="str">
        <f>IFERROR(IF(VLOOKUP(功能_33[[#This Row],[功能代號]],討論項目!A:H,8,FALSE)=0,"",VLOOKUP(功能_33[[#This Row],[功能代號]],討論項目!A:H,8,FALSE)),"")</f>
        <v/>
      </c>
      <c r="N8" s="325" t="s">
        <v>669</v>
      </c>
      <c r="O8" s="325" t="s">
        <v>671</v>
      </c>
      <c r="P8" s="449"/>
      <c r="Q8" s="325"/>
      <c r="R8" s="325"/>
      <c r="S8" s="325"/>
      <c r="T8" s="325"/>
      <c r="U8" s="325"/>
      <c r="V8" s="325"/>
      <c r="W8" s="325"/>
      <c r="X8" s="326" t="str">
        <f>VLOOKUP(功能_33[[#This Row],[User]],SKL放款!A:G,7,FALSE)</f>
        <v>放款推展課</v>
      </c>
      <c r="Y8" s="331">
        <f>IF(功能_33[[#This Row],[實際展示]]="","",功能_33[[#This Row],[實際展示]]+14)</f>
        <v>44413</v>
      </c>
      <c r="Z8" s="331">
        <v>44463</v>
      </c>
      <c r="AA8" s="336">
        <v>44468</v>
      </c>
      <c r="AB8" s="336">
        <v>44468</v>
      </c>
      <c r="AC8" s="336">
        <v>44470</v>
      </c>
      <c r="AD8" s="413" t="s">
        <v>1418</v>
      </c>
      <c r="AE8" s="338">
        <v>44482.39166666667</v>
      </c>
      <c r="AF8" s="335">
        <v>44487.745833333334</v>
      </c>
      <c r="AG8" s="336" t="str">
        <f>IFERROR(IF(VLOOKUP(功能_33[[#This Row],[功能代號]],E:Q,11,FALSE)=0,"",VLOOKUP(功能_33[[#This Row],[功能代號]],E:Q,11,FALSE)),"")</f>
        <v>陳俞辛</v>
      </c>
      <c r="AH8" s="336"/>
      <c r="AI8" s="336"/>
      <c r="AJ8" s="339"/>
      <c r="AK8" s="346">
        <v>44491</v>
      </c>
      <c r="AL8" s="325"/>
      <c r="AM8" s="326" t="s">
        <v>2881</v>
      </c>
      <c r="AN8" s="326" t="e">
        <f>VLOOKUP(功能_33[[#This Row],[功能代號]],工作表2!A:A,1,FALSE)</f>
        <v>#N/A</v>
      </c>
    </row>
    <row r="9" spans="1:40" s="340" customFormat="1" hidden="1">
      <c r="A9" s="333">
        <v>7</v>
      </c>
      <c r="B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9" s="326" t="s">
        <v>698</v>
      </c>
      <c r="D9" s="326" t="s">
        <v>1296</v>
      </c>
      <c r="E9" s="325" t="s">
        <v>14</v>
      </c>
      <c r="F9" s="326" t="s">
        <v>2867</v>
      </c>
      <c r="G9" s="326"/>
      <c r="H9" s="342" t="s">
        <v>417</v>
      </c>
      <c r="I9" s="325" t="s">
        <v>4</v>
      </c>
      <c r="J9" s="334" t="s">
        <v>2404</v>
      </c>
      <c r="K9" s="336">
        <v>44399</v>
      </c>
      <c r="L9" s="336">
        <v>44399</v>
      </c>
      <c r="M9" s="336">
        <f>IFERROR(IF(VLOOKUP(功能_33[[#This Row],[功能代號]],討論項目!A:H,8,FALSE)=0,"",VLOOKUP(功能_33[[#This Row],[功能代號]],討論項目!A:H,8,FALSE)),"")</f>
        <v>44431</v>
      </c>
      <c r="N9" s="325" t="s">
        <v>669</v>
      </c>
      <c r="O9" s="325" t="s">
        <v>671</v>
      </c>
      <c r="P9" s="449"/>
      <c r="Q9" s="325"/>
      <c r="R9" s="325"/>
      <c r="S9" s="325"/>
      <c r="T9" s="325"/>
      <c r="U9" s="325"/>
      <c r="V9" s="325"/>
      <c r="W9" s="325"/>
      <c r="X9" s="326" t="str">
        <f>VLOOKUP(功能_33[[#This Row],[User]],SKL放款!A:G,7,FALSE)</f>
        <v>放款推展課</v>
      </c>
      <c r="Y9" s="331">
        <f>IF(功能_33[[#This Row],[實際展示]]="","",功能_33[[#This Row],[實際展示]]+14)</f>
        <v>44413</v>
      </c>
      <c r="Z9" s="331">
        <v>44463</v>
      </c>
      <c r="AA9" s="336">
        <v>44468</v>
      </c>
      <c r="AB9" s="336">
        <v>44468</v>
      </c>
      <c r="AC9" s="336">
        <v>44470</v>
      </c>
      <c r="AD9" s="413" t="s">
        <v>1418</v>
      </c>
      <c r="AE9" s="338">
        <v>44482.39166666667</v>
      </c>
      <c r="AF9" s="335">
        <v>44487.745833333334</v>
      </c>
      <c r="AG9" s="336" t="str">
        <f>IFERROR(IF(VLOOKUP(功能_33[[#This Row],[功能代號]],E:Q,11,FALSE)=0,"",VLOOKUP(功能_33[[#This Row],[功能代號]],E:Q,11,FALSE)),"")</f>
        <v>陳俞辛</v>
      </c>
      <c r="AH9" s="336"/>
      <c r="AI9" s="336"/>
      <c r="AJ9" s="339"/>
      <c r="AK9" s="326"/>
      <c r="AL9" s="325"/>
      <c r="AM9" s="326" t="s">
        <v>2881</v>
      </c>
      <c r="AN9" s="326" t="e">
        <f>VLOOKUP(功能_33[[#This Row],[功能代號]],工作表2!A:A,1,FALSE)</f>
        <v>#N/A</v>
      </c>
    </row>
    <row r="10" spans="1:40" s="340" customFormat="1" hidden="1">
      <c r="A10" s="333">
        <v>8</v>
      </c>
      <c r="B1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0" s="326" t="s">
        <v>698</v>
      </c>
      <c r="D10" s="326"/>
      <c r="E10" s="325" t="s">
        <v>15</v>
      </c>
      <c r="F10" s="326" t="s">
        <v>2868</v>
      </c>
      <c r="G10" s="326"/>
      <c r="H10" s="342" t="s">
        <v>417</v>
      </c>
      <c r="I10" s="325" t="s">
        <v>4</v>
      </c>
      <c r="J10" s="334" t="s">
        <v>2404</v>
      </c>
      <c r="K10" s="336">
        <v>44399</v>
      </c>
      <c r="L10" s="336">
        <v>44400</v>
      </c>
      <c r="M10" s="336">
        <f>IFERROR(IF(VLOOKUP(功能_33[[#This Row],[功能代號]],討論項目!A:H,8,FALSE)=0,"",VLOOKUP(功能_33[[#This Row],[功能代號]],討論項目!A:H,8,FALSE)),"")</f>
        <v>44412</v>
      </c>
      <c r="N10" s="325" t="s">
        <v>669</v>
      </c>
      <c r="O10" s="325" t="s">
        <v>668</v>
      </c>
      <c r="P10" s="449"/>
      <c r="Q10" s="325"/>
      <c r="R10" s="325"/>
      <c r="S10" s="325"/>
      <c r="T10" s="325"/>
      <c r="U10" s="325"/>
      <c r="V10" s="325"/>
      <c r="W10" s="325"/>
      <c r="X10" s="326" t="str">
        <f>VLOOKUP(功能_33[[#This Row],[User]],SKL放款!A:G,7,FALSE)</f>
        <v>放款服務課</v>
      </c>
      <c r="Y10" s="331">
        <f>IF(功能_33[[#This Row],[實際展示]]="","",功能_33[[#This Row],[實際展示]]+14)</f>
        <v>44414</v>
      </c>
      <c r="Z10" s="331">
        <v>44463</v>
      </c>
      <c r="AA10" s="336">
        <v>44468</v>
      </c>
      <c r="AB10" s="336">
        <v>44468</v>
      </c>
      <c r="AC10" s="336">
        <v>44470</v>
      </c>
      <c r="AD10" s="413" t="s">
        <v>1416</v>
      </c>
      <c r="AE10" s="338">
        <v>44483.56527777778</v>
      </c>
      <c r="AF10" s="335">
        <v>44487.745833333334</v>
      </c>
      <c r="AG10" s="336" t="str">
        <f>IFERROR(IF(VLOOKUP(功能_33[[#This Row],[功能代號]],E:Q,11,FALSE)=0,"",VLOOKUP(功能_33[[#This Row],[功能代號]],E:Q,11,FALSE)),"")</f>
        <v>蔡珮瑜</v>
      </c>
      <c r="AH10" s="336"/>
      <c r="AI10" s="336"/>
      <c r="AJ10" s="339"/>
      <c r="AK10" s="326"/>
      <c r="AL10" s="325" t="s">
        <v>2882</v>
      </c>
      <c r="AM10" s="326" t="s">
        <v>2883</v>
      </c>
      <c r="AN10" s="326" t="e">
        <f>VLOOKUP(功能_33[[#This Row],[功能代號]],工作表2!A:A,1,FALSE)</f>
        <v>#N/A</v>
      </c>
    </row>
    <row r="11" spans="1:40" s="340" customFormat="1" hidden="1">
      <c r="A11" s="333">
        <v>9</v>
      </c>
      <c r="B11" s="326" t="str">
        <f>IFERROR(MID(功能_33[[#This Row],[功能代號]],2,1)&amp;"-"&amp;VLOOKUP(功能_33[[#This Row],[功能代號]],'20211105匯出'!A:F,4,FALSE)&amp;VLOOKUP(功能_33[[#This Row],[功能代號]],'20211105匯出'!A:F,6,FALSE),"")</f>
        <v>1-3申請不列印書面通知書</v>
      </c>
      <c r="C11" s="326" t="s">
        <v>698</v>
      </c>
      <c r="D11" s="326"/>
      <c r="E11" s="325" t="s">
        <v>16</v>
      </c>
      <c r="F11" s="326" t="s">
        <v>2869</v>
      </c>
      <c r="G11" s="326"/>
      <c r="H11" s="342" t="s">
        <v>417</v>
      </c>
      <c r="I11" s="325" t="s">
        <v>4</v>
      </c>
      <c r="J11" s="334" t="s">
        <v>2404</v>
      </c>
      <c r="K11" s="336">
        <v>44399</v>
      </c>
      <c r="L11" s="336">
        <v>44400</v>
      </c>
      <c r="M11" s="336">
        <f>IFERROR(IF(VLOOKUP(功能_33[[#This Row],[功能代號]],討論項目!A:H,8,FALSE)=0,"",VLOOKUP(功能_33[[#This Row],[功能代號]],討論項目!A:H,8,FALSE)),"")</f>
        <v>44431</v>
      </c>
      <c r="N11" s="325" t="s">
        <v>674</v>
      </c>
      <c r="O11" s="325" t="s">
        <v>672</v>
      </c>
      <c r="P11" s="449"/>
      <c r="Q11" s="325"/>
      <c r="R11" s="325"/>
      <c r="S11" s="325"/>
      <c r="T11" s="325"/>
      <c r="U11" s="325"/>
      <c r="V11" s="325"/>
      <c r="W11" s="325"/>
      <c r="X11" s="326" t="str">
        <f>VLOOKUP(功能_33[[#This Row],[User]],SKL放款!A:G,7,FALSE)</f>
        <v>放款服務課</v>
      </c>
      <c r="Y11" s="331">
        <f>IF(功能_33[[#This Row],[實際展示]]="","",功能_33[[#This Row],[實際展示]]+14)</f>
        <v>44414</v>
      </c>
      <c r="Z11" s="331">
        <v>44463</v>
      </c>
      <c r="AA11" s="336">
        <v>44468</v>
      </c>
      <c r="AB11" s="336">
        <v>44468</v>
      </c>
      <c r="AC11" s="336">
        <v>44470</v>
      </c>
      <c r="AD11" s="413" t="s">
        <v>1417</v>
      </c>
      <c r="AE11" s="338">
        <v>44483.717361111114</v>
      </c>
      <c r="AF11" s="335">
        <v>44487.745833333334</v>
      </c>
      <c r="AG11" s="336" t="str">
        <f>IFERROR(IF(VLOOKUP(功能_33[[#This Row],[功能代號]],E:Q,11,FALSE)=0,"",VLOOKUP(功能_33[[#This Row],[功能代號]],E:Q,11,FALSE)),"")</f>
        <v>陳政皓</v>
      </c>
      <c r="AH11" s="336"/>
      <c r="AI11" s="336"/>
      <c r="AJ11" s="339"/>
      <c r="AK11" s="326"/>
      <c r="AL11" s="325" t="s">
        <v>2884</v>
      </c>
      <c r="AM11" s="326" t="s">
        <v>2885</v>
      </c>
      <c r="AN11" s="326" t="e">
        <f>VLOOKUP(功能_33[[#This Row],[功能代號]],工作表2!A:A,1,FALSE)</f>
        <v>#N/A</v>
      </c>
    </row>
    <row r="12" spans="1:40" s="340" customFormat="1" hidden="1">
      <c r="A12" s="333">
        <v>10</v>
      </c>
      <c r="B1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2" s="326" t="s">
        <v>698</v>
      </c>
      <c r="D12" s="326"/>
      <c r="E12" s="325" t="s">
        <v>17</v>
      </c>
      <c r="F12" s="326" t="s">
        <v>2870</v>
      </c>
      <c r="G12" s="326"/>
      <c r="H12" s="342" t="s">
        <v>417</v>
      </c>
      <c r="I12" s="325" t="s">
        <v>4</v>
      </c>
      <c r="J12" s="334" t="s">
        <v>2404</v>
      </c>
      <c r="K12" s="336">
        <v>44399</v>
      </c>
      <c r="L12" s="336">
        <v>44400</v>
      </c>
      <c r="M12" s="336">
        <f>IFERROR(IF(VLOOKUP(功能_33[[#This Row],[功能代號]],討論項目!A:H,8,FALSE)=0,"",VLOOKUP(功能_33[[#This Row],[功能代號]],討論項目!A:H,8,FALSE)),"")</f>
        <v>44424</v>
      </c>
      <c r="N12" s="325" t="s">
        <v>674</v>
      </c>
      <c r="O12" s="325" t="s">
        <v>672</v>
      </c>
      <c r="P12" s="449"/>
      <c r="Q12" s="325"/>
      <c r="R12" s="325"/>
      <c r="S12" s="325"/>
      <c r="T12" s="325"/>
      <c r="U12" s="325"/>
      <c r="V12" s="325"/>
      <c r="W12" s="325"/>
      <c r="X12" s="326" t="str">
        <f>VLOOKUP(功能_33[[#This Row],[User]],SKL放款!A:G,7,FALSE)</f>
        <v>放款服務課</v>
      </c>
      <c r="Y12" s="331">
        <f>IF(功能_33[[#This Row],[實際展示]]="","",功能_33[[#This Row],[實際展示]]+14)</f>
        <v>44414</v>
      </c>
      <c r="Z12" s="331">
        <v>44463</v>
      </c>
      <c r="AA12" s="336">
        <v>44468</v>
      </c>
      <c r="AB12" s="336">
        <v>44468</v>
      </c>
      <c r="AC12" s="336">
        <v>44470</v>
      </c>
      <c r="AD12" s="413" t="s">
        <v>1417</v>
      </c>
      <c r="AE12" s="338">
        <v>44483.717361111114</v>
      </c>
      <c r="AF12" s="335">
        <v>44487.745833333334</v>
      </c>
      <c r="AG12" s="336" t="str">
        <f>IFERROR(IF(VLOOKUP(功能_33[[#This Row],[功能代號]],E:Q,11,FALSE)=0,"",VLOOKUP(功能_33[[#This Row],[功能代號]],E:Q,11,FALSE)),"")</f>
        <v>陳政皓</v>
      </c>
      <c r="AH12" s="336"/>
      <c r="AI12" s="336"/>
      <c r="AJ12" s="339"/>
      <c r="AK12" s="326"/>
      <c r="AL12" s="325" t="s">
        <v>2884</v>
      </c>
      <c r="AM12" s="326" t="s">
        <v>2885</v>
      </c>
      <c r="AN12" s="326" t="e">
        <f>VLOOKUP(功能_33[[#This Row],[功能代號]],工作表2!A:A,1,FALSE)</f>
        <v>#N/A</v>
      </c>
    </row>
    <row r="13" spans="1:40" s="340" customFormat="1" hidden="1">
      <c r="A13" s="333">
        <v>121</v>
      </c>
      <c r="B13" s="326" t="str">
        <f>IFERROR(MID(功能_33[[#This Row],[功能代號]],2,1)&amp;"-"&amp;VLOOKUP(功能_33[[#This Row],[功能代號]],'20211105匯出'!A:F,4,FALSE)&amp;VLOOKUP(功能_33[[#This Row],[功能代號]],'20211105匯出'!A:F,6,FALSE),"")</f>
        <v>1-1顧客基本資料</v>
      </c>
      <c r="C13" s="326" t="s">
        <v>698</v>
      </c>
      <c r="D13" s="326" t="s">
        <v>1296</v>
      </c>
      <c r="E13" s="325" t="s">
        <v>10</v>
      </c>
      <c r="F13" s="326" t="s">
        <v>2871</v>
      </c>
      <c r="G13" s="326"/>
      <c r="H13" s="342" t="s">
        <v>417</v>
      </c>
      <c r="I13" s="325" t="s">
        <v>4</v>
      </c>
      <c r="J13" s="334" t="s">
        <v>2404</v>
      </c>
      <c r="K13" s="336">
        <v>44399</v>
      </c>
      <c r="L13" s="336">
        <v>44400</v>
      </c>
      <c r="M13" s="336" t="str">
        <f>IFERROR(IF(VLOOKUP(功能_33[[#This Row],[功能代號]],討論項目!A:H,8,FALSE)=0,"",VLOOKUP(功能_33[[#This Row],[功能代號]],討論項目!A:H,8,FALSE)),"")</f>
        <v/>
      </c>
      <c r="N13" s="325" t="s">
        <v>669</v>
      </c>
      <c r="O13" s="325" t="s">
        <v>673</v>
      </c>
      <c r="P13" s="449"/>
      <c r="Q13" s="325"/>
      <c r="R13" s="325"/>
      <c r="S13" s="325"/>
      <c r="T13" s="325"/>
      <c r="U13" s="325"/>
      <c r="V13" s="325"/>
      <c r="W13" s="325"/>
      <c r="X13" s="326" t="str">
        <f>VLOOKUP(功能_33[[#This Row],[User]],SKL放款!A:G,7,FALSE)</f>
        <v>放款推展課</v>
      </c>
      <c r="Y13" s="331">
        <f>IF(功能_33[[#This Row],[實際展示]]="","",功能_33[[#This Row],[實際展示]]+14)</f>
        <v>44414</v>
      </c>
      <c r="Z13" s="331">
        <v>44463</v>
      </c>
      <c r="AA13" s="336">
        <v>44468</v>
      </c>
      <c r="AB13" s="336">
        <v>44468</v>
      </c>
      <c r="AC13" s="336">
        <v>44470</v>
      </c>
      <c r="AD13" s="413" t="s">
        <v>1983</v>
      </c>
      <c r="AE13" s="338">
        <v>44483.565972222219</v>
      </c>
      <c r="AF13" s="335">
        <v>44487.745833333334</v>
      </c>
      <c r="AG13" s="336" t="str">
        <f>IFERROR(IF(VLOOKUP(功能_33[[#This Row],[功能代號]],E:Q,11,FALSE)=0,"",VLOOKUP(功能_33[[#This Row],[功能代號]],E:Q,11,FALSE)),"")</f>
        <v>李珮君</v>
      </c>
      <c r="AH13" s="336"/>
      <c r="AI13" s="336"/>
      <c r="AJ13" s="339"/>
      <c r="AK13" s="336"/>
      <c r="AL13" s="325"/>
      <c r="AM13" s="326" t="s">
        <v>2887</v>
      </c>
      <c r="AN13" s="326" t="e">
        <f>VLOOKUP(功能_33[[#This Row],[功能代號]],工作表2!A:A,1,FALSE)</f>
        <v>#N/A</v>
      </c>
    </row>
    <row r="14" spans="1:40" hidden="1">
      <c r="A14" s="333">
        <v>122</v>
      </c>
      <c r="B14" s="326" t="str">
        <f>IFERROR(MID(功能_33[[#This Row],[功能代號]],2,1)&amp;"-"&amp;VLOOKUP(功能_33[[#This Row],[功能代號]],'20211105匯出'!A:F,4,FALSE)&amp;VLOOKUP(功能_33[[#This Row],[功能代號]],'20211105匯出'!A:F,6,FALSE),"")</f>
        <v>1-2公司戶財務狀況</v>
      </c>
      <c r="C14" s="341" t="s">
        <v>719</v>
      </c>
      <c r="D14" s="341" t="s">
        <v>1296</v>
      </c>
      <c r="E14" s="342" t="s">
        <v>2</v>
      </c>
      <c r="F14" s="326" t="s">
        <v>2872</v>
      </c>
      <c r="G14" s="341"/>
      <c r="H14" s="342" t="s">
        <v>417</v>
      </c>
      <c r="I14" s="342" t="s">
        <v>417</v>
      </c>
      <c r="J14" s="334" t="s">
        <v>2404</v>
      </c>
      <c r="K14" s="323">
        <v>44403</v>
      </c>
      <c r="L14" s="323">
        <v>44400</v>
      </c>
      <c r="M14" s="336" t="str">
        <f>IFERROR(IF(VLOOKUP(功能_33[[#This Row],[功能代號]],討論項目!A:H,8,FALSE)=0,"",VLOOKUP(功能_33[[#This Row],[功能代號]],討論項目!A:H,8,FALSE)),"")</f>
        <v/>
      </c>
      <c r="N14" s="342" t="s">
        <v>669</v>
      </c>
      <c r="O14" s="342" t="s">
        <v>1387</v>
      </c>
      <c r="P14" s="367" t="s">
        <v>2065</v>
      </c>
      <c r="Q14" s="342"/>
      <c r="R14" s="342"/>
      <c r="S14" s="342"/>
      <c r="T14" s="342"/>
      <c r="U14" s="342"/>
      <c r="V14" s="342"/>
      <c r="W14" s="342"/>
      <c r="X14" s="341" t="str">
        <f>VLOOKUP(功能_33[[#This Row],[User]],SKL放款!A:G,7,FALSE)</f>
        <v>放款審查課</v>
      </c>
      <c r="Y14" s="343">
        <f>IF(功能_33[[#This Row],[實際展示]]="","",功能_33[[#This Row],[實際展示]]+14)</f>
        <v>44414</v>
      </c>
      <c r="Z14" s="331">
        <v>44463</v>
      </c>
      <c r="AA14" s="336">
        <v>44468</v>
      </c>
      <c r="AB14" s="336">
        <v>44468</v>
      </c>
      <c r="AC14" s="336">
        <v>44470</v>
      </c>
      <c r="AD14" s="413" t="s">
        <v>1983</v>
      </c>
      <c r="AE14" s="338">
        <v>44483.565972222219</v>
      </c>
      <c r="AF14" s="335">
        <v>44487.745833333334</v>
      </c>
      <c r="AG14" s="336" t="str">
        <f>IFERROR(IF(VLOOKUP(功能_33[[#This Row],[功能代號]],E:Q,11,FALSE)=0,"",VLOOKUP(功能_33[[#This Row],[功能代號]],E:Q,11,FALSE)),"")</f>
        <v>施美娟</v>
      </c>
      <c r="AH14" s="336">
        <v>44481</v>
      </c>
      <c r="AI14" s="419" t="s">
        <v>2747</v>
      </c>
      <c r="AJ14" s="344"/>
      <c r="AK14" s="323"/>
      <c r="AL14" s="342" t="s">
        <v>2886</v>
      </c>
      <c r="AM14" s="341" t="s">
        <v>2872</v>
      </c>
      <c r="AN14" s="341" t="e">
        <f>VLOOKUP(功能_33[[#This Row],[功能代號]],工作表2!A:A,1,FALSE)</f>
        <v>#N/A</v>
      </c>
    </row>
    <row r="15" spans="1:40" hidden="1">
      <c r="A15" s="333">
        <v>123</v>
      </c>
      <c r="B1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5" s="341" t="s">
        <v>698</v>
      </c>
      <c r="D15" s="341" t="s">
        <v>1296</v>
      </c>
      <c r="E15" s="342" t="s">
        <v>667</v>
      </c>
      <c r="F15" s="326" t="s">
        <v>2873</v>
      </c>
      <c r="G15" s="341"/>
      <c r="H15" s="342" t="s">
        <v>417</v>
      </c>
      <c r="I15" s="342" t="s">
        <v>417</v>
      </c>
      <c r="J15" s="334" t="s">
        <v>2404</v>
      </c>
      <c r="K15" s="323">
        <v>44403</v>
      </c>
      <c r="L15" s="323">
        <v>44400</v>
      </c>
      <c r="M15" s="336" t="str">
        <f>IFERROR(IF(VLOOKUP(功能_33[[#This Row],[功能代號]],討論項目!A:H,8,FALSE)=0,"",VLOOKUP(功能_33[[#This Row],[功能代號]],討論項目!A:H,8,FALSE)),"")</f>
        <v/>
      </c>
      <c r="N15" s="342" t="s">
        <v>669</v>
      </c>
      <c r="O15" s="342" t="s">
        <v>1387</v>
      </c>
      <c r="P15" s="367" t="s">
        <v>2065</v>
      </c>
      <c r="Q15" s="342"/>
      <c r="R15" s="342"/>
      <c r="S15" s="342"/>
      <c r="T15" s="342"/>
      <c r="U15" s="342"/>
      <c r="V15" s="342"/>
      <c r="W15" s="342"/>
      <c r="X15" s="341" t="str">
        <f>VLOOKUP(功能_33[[#This Row],[User]],SKL放款!A:G,7,FALSE)</f>
        <v>放款審查課</v>
      </c>
      <c r="Y15" s="343">
        <f>IF(功能_33[[#This Row],[實際展示]]="","",功能_33[[#This Row],[實際展示]]+14)</f>
        <v>44414</v>
      </c>
      <c r="Z15" s="331">
        <v>44463</v>
      </c>
      <c r="AA15" s="336">
        <v>44468</v>
      </c>
      <c r="AB15" s="336">
        <v>44468</v>
      </c>
      <c r="AC15" s="336">
        <v>44470</v>
      </c>
      <c r="AD15" s="337" t="s">
        <v>1983</v>
      </c>
      <c r="AE15" s="338">
        <v>44483.565972222219</v>
      </c>
      <c r="AF15" s="335">
        <v>44487.745833333334</v>
      </c>
      <c r="AG15" s="336" t="str">
        <f>IFERROR(IF(VLOOKUP(功能_33[[#This Row],[功能代號]],E:Q,11,FALSE)=0,"",VLOOKUP(功能_33[[#This Row],[功能代號]],E:Q,11,FALSE)),"")</f>
        <v>施美娟</v>
      </c>
      <c r="AH15" s="336">
        <v>44481</v>
      </c>
      <c r="AI15" s="419" t="s">
        <v>2747</v>
      </c>
      <c r="AJ15" s="344"/>
      <c r="AK15" s="323"/>
      <c r="AL15" s="342" t="s">
        <v>2886</v>
      </c>
      <c r="AM15" s="341" t="s">
        <v>2873</v>
      </c>
      <c r="AN15" s="341" t="e">
        <f>VLOOKUP(功能_33[[#This Row],[功能代號]],工作表2!A:A,1,FALSE)</f>
        <v>#N/A</v>
      </c>
    </row>
    <row r="16" spans="1:40" ht="14.25" hidden="1">
      <c r="A16" s="333"/>
      <c r="B1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6" s="341" t="s">
        <v>698</v>
      </c>
      <c r="D16" s="364"/>
      <c r="E16" s="342" t="s">
        <v>2784</v>
      </c>
      <c r="F16" s="326" t="s">
        <v>2785</v>
      </c>
      <c r="G16" s="423" t="s">
        <v>2786</v>
      </c>
      <c r="H16" s="342" t="s">
        <v>417</v>
      </c>
      <c r="I16" s="348" t="s">
        <v>417</v>
      </c>
      <c r="J16" s="422"/>
      <c r="K16" s="323">
        <v>44461</v>
      </c>
      <c r="L16" s="323">
        <v>44461</v>
      </c>
      <c r="M16" s="336" t="str">
        <f>IFERROR(IF(VLOOKUP(功能_33[[#This Row],[功能代號]],討論項目!A:H,8,FALSE)=0,"",VLOOKUP(功能_33[[#This Row],[功能代號]],討論項目!A:H,8,FALSE)),"")</f>
        <v/>
      </c>
      <c r="N16" s="358"/>
      <c r="O16" s="358"/>
      <c r="P16" s="367"/>
      <c r="Q16" s="342"/>
      <c r="R16" s="342"/>
      <c r="S16" s="342"/>
      <c r="T16" s="342"/>
      <c r="U16" s="342"/>
      <c r="V16" s="342"/>
      <c r="W16" s="342"/>
      <c r="X16" s="344" t="e">
        <f>VLOOKUP(功能_33[[#This Row],[User]],SKL放款!A:G,7,FALSE)</f>
        <v>#N/A</v>
      </c>
      <c r="Y16" s="343">
        <f>IF(功能_33[[#This Row],[實際展示]]="","",功能_33[[#This Row],[實際展示]]+14)</f>
        <v>44475</v>
      </c>
      <c r="Z16" s="331">
        <v>44463</v>
      </c>
      <c r="AA16" s="336">
        <v>44468</v>
      </c>
      <c r="AB16" s="336">
        <v>44468</v>
      </c>
      <c r="AC16" s="336"/>
      <c r="AD16" s="336"/>
      <c r="AE16" s="336"/>
      <c r="AF16" s="336"/>
      <c r="AG16" s="336" t="str">
        <f>IFERROR(IF(VLOOKUP(功能_33[[#This Row],[功能代號]],E:Q,11,FALSE)=0,"",VLOOKUP(功能_33[[#This Row],[功能代號]],E:Q,11,FALSE)),"")</f>
        <v/>
      </c>
      <c r="AH16" s="336"/>
      <c r="AI16" s="336"/>
      <c r="AJ16" s="344"/>
      <c r="AK16" s="343"/>
      <c r="AM16" s="341" t="s">
        <v>2888</v>
      </c>
      <c r="AN16" s="341" t="e">
        <f>VLOOKUP(功能_33[[#This Row],[功能代號]],工作表2!A:A,1,FALSE)</f>
        <v>#N/A</v>
      </c>
    </row>
    <row r="17" spans="1:40" ht="14.25" hidden="1">
      <c r="A17" s="333">
        <v>13</v>
      </c>
      <c r="B17" s="326" t="str">
        <f>IFERROR(MID(功能_33[[#This Row],[功能代號]],2,1)&amp;"-"&amp;VLOOKUP(功能_33[[#This Row],[功能代號]],'20211105匯出'!A:F,4,FALSE)&amp;VLOOKUP(功能_33[[#This Row],[功能代號]],'20211105匯出'!A:F,6,FALSE),"")</f>
        <v>2-1商品作業</v>
      </c>
      <c r="C17" s="341" t="s">
        <v>720</v>
      </c>
      <c r="D17" s="326" t="s">
        <v>1298</v>
      </c>
      <c r="E17" s="325" t="s">
        <v>18</v>
      </c>
      <c r="F17" s="326" t="s">
        <v>19</v>
      </c>
      <c r="G17" s="326"/>
      <c r="H17" s="342" t="s">
        <v>665</v>
      </c>
      <c r="I17" s="342" t="s">
        <v>27</v>
      </c>
      <c r="J17" s="347"/>
      <c r="K17" s="323">
        <v>44403</v>
      </c>
      <c r="L17" s="323">
        <v>44403</v>
      </c>
      <c r="M17" s="336" t="str">
        <f>IFERROR(IF(VLOOKUP(功能_33[[#This Row],[功能代號]],討論項目!A:H,8,FALSE)=0,"",VLOOKUP(功能_33[[#This Row],[功能代號]],討論項目!A:H,8,FALSE)),"")</f>
        <v/>
      </c>
      <c r="N17" s="342" t="s">
        <v>669</v>
      </c>
      <c r="O17" s="342" t="s">
        <v>668</v>
      </c>
      <c r="P17" s="367"/>
      <c r="Q17" s="342"/>
      <c r="R17" s="342"/>
      <c r="S17" s="342"/>
      <c r="T17" s="342"/>
      <c r="U17" s="342"/>
      <c r="V17" s="342"/>
      <c r="W17" s="342"/>
      <c r="X17" s="341" t="str">
        <f>VLOOKUP(功能_33[[#This Row],[User]],SKL放款!A:G,7,FALSE)</f>
        <v>放款服務課</v>
      </c>
      <c r="Y17" s="343">
        <f>IF(功能_33[[#This Row],[實際展示]]="","",功能_33[[#This Row],[實際展示]]+14)</f>
        <v>44417</v>
      </c>
      <c r="Z17" s="331"/>
      <c r="AA17" s="336" t="str">
        <f>IF(功能_33[[#This Row],[URS交二審]]=0,"",功能_33[[#This Row],[URS交二審]]+7)</f>
        <v/>
      </c>
      <c r="AB17" s="336"/>
      <c r="AC17" s="323"/>
      <c r="AD17" s="323"/>
      <c r="AE17" s="323"/>
      <c r="AF17" s="338"/>
      <c r="AG17" s="323" t="str">
        <f>IFERROR(IF(VLOOKUP(功能_33[[#This Row],[功能代號]],E:Q,11,FALSE)=0,"",VLOOKUP(功能_33[[#This Row],[功能代號]],E:Q,11,FALSE)),"")</f>
        <v>蔡珮瑜</v>
      </c>
      <c r="AH17" s="323"/>
      <c r="AI17" s="323"/>
      <c r="AJ17" s="344"/>
      <c r="AN17" s="341" t="e">
        <f>VLOOKUP(功能_33[[#This Row],[功能代號]],工作表2!A:A,1,FALSE)</f>
        <v>#N/A</v>
      </c>
    </row>
    <row r="18" spans="1:40" ht="14.25" hidden="1">
      <c r="A18" s="333">
        <v>14</v>
      </c>
      <c r="B1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8" s="341" t="s">
        <v>699</v>
      </c>
      <c r="D18" s="326" t="s">
        <v>1298</v>
      </c>
      <c r="E18" s="325" t="s">
        <v>20</v>
      </c>
      <c r="F18" s="326" t="s">
        <v>21</v>
      </c>
      <c r="G18" s="326"/>
      <c r="H18" s="342" t="s">
        <v>665</v>
      </c>
      <c r="I18" s="342" t="s">
        <v>27</v>
      </c>
      <c r="J18" s="347" t="s">
        <v>2080</v>
      </c>
      <c r="K18" s="323">
        <v>44403</v>
      </c>
      <c r="L18" s="323">
        <v>44403</v>
      </c>
      <c r="M18" s="336">
        <f>IFERROR(IF(VLOOKUP(功能_33[[#This Row],[功能代號]],討論項目!A:H,8,FALSE)=0,"",VLOOKUP(功能_33[[#This Row],[功能代號]],討論項目!A:H,8,FALSE)),"")</f>
        <v>44432</v>
      </c>
      <c r="N18" s="342" t="s">
        <v>669</v>
      </c>
      <c r="O18" s="342" t="s">
        <v>668</v>
      </c>
      <c r="P18" s="367"/>
      <c r="Q18" s="342"/>
      <c r="R18" s="342"/>
      <c r="S18" s="342"/>
      <c r="T18" s="342"/>
      <c r="U18" s="342"/>
      <c r="V18" s="342"/>
      <c r="W18" s="342"/>
      <c r="X18" s="341" t="str">
        <f>VLOOKUP(功能_33[[#This Row],[User]],SKL放款!A:G,7,FALSE)</f>
        <v>放款服務課</v>
      </c>
      <c r="Y18" s="343">
        <f>IF(功能_33[[#This Row],[實際展示]]="","",功能_33[[#This Row],[實際展示]]+14)</f>
        <v>44417</v>
      </c>
      <c r="Z18" s="331">
        <v>44470</v>
      </c>
      <c r="AA18" s="336">
        <f>IF(功能_33[[#This Row],[URS交二審]]=0,"",功能_33[[#This Row],[URS交二審]]+7)</f>
        <v>44477</v>
      </c>
      <c r="AB18" s="336">
        <f>IF(功能_33[[#This Row],[URS交二審]]=0,"",功能_33[[#This Row],[URS交二審]]+7)</f>
        <v>44477</v>
      </c>
      <c r="AC18" s="323"/>
      <c r="AD18" s="323"/>
      <c r="AE18" s="323"/>
      <c r="AF18" s="338"/>
      <c r="AG18" s="323" t="str">
        <f>IFERROR(IF(VLOOKUP(功能_33[[#This Row],[功能代號]],E:Q,11,FALSE)=0,"",VLOOKUP(功能_33[[#This Row],[功能代號]],E:Q,11,FALSE)),"")</f>
        <v>蔡珮瑜</v>
      </c>
      <c r="AH18" s="323"/>
      <c r="AI18" s="323"/>
      <c r="AJ18" s="344"/>
      <c r="AN18" s="341" t="e">
        <f>VLOOKUP(功能_33[[#This Row],[功能代號]],工作表2!A:A,1,FALSE)</f>
        <v>#N/A</v>
      </c>
    </row>
    <row r="19" spans="1:40" ht="14.25" hidden="1">
      <c r="A19" s="333">
        <v>15</v>
      </c>
      <c r="B19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19" s="341" t="s">
        <v>699</v>
      </c>
      <c r="D19" s="326" t="s">
        <v>1299</v>
      </c>
      <c r="E19" s="325" t="s">
        <v>30</v>
      </c>
      <c r="F19" s="326" t="s">
        <v>31</v>
      </c>
      <c r="G19" s="326"/>
      <c r="H19" s="342" t="s">
        <v>665</v>
      </c>
      <c r="I19" s="342" t="s">
        <v>27</v>
      </c>
      <c r="J19" s="347"/>
      <c r="K19" s="323">
        <v>44403</v>
      </c>
      <c r="L19" s="323">
        <v>44403</v>
      </c>
      <c r="M19" s="336">
        <f>IFERROR(IF(VLOOKUP(功能_33[[#This Row],[功能代號]],討論項目!A:H,8,FALSE)=0,"",VLOOKUP(功能_33[[#This Row],[功能代號]],討論項目!A:H,8,FALSE)),"")</f>
        <v>44431</v>
      </c>
      <c r="N19" s="342" t="s">
        <v>669</v>
      </c>
      <c r="O19" s="342" t="s">
        <v>673</v>
      </c>
      <c r="P19" s="367"/>
      <c r="Q19" s="342"/>
      <c r="R19" s="342"/>
      <c r="S19" s="342"/>
      <c r="T19" s="342"/>
      <c r="U19" s="342"/>
      <c r="V19" s="342"/>
      <c r="W19" s="342"/>
      <c r="X19" s="341" t="str">
        <f>VLOOKUP(功能_33[[#This Row],[User]],SKL放款!A:G,7,FALSE)</f>
        <v>放款推展課</v>
      </c>
      <c r="Y19" s="343">
        <f>IF(功能_33[[#This Row],[實際展示]]="","",功能_33[[#This Row],[實際展示]]+14)</f>
        <v>44417</v>
      </c>
      <c r="Z19" s="331"/>
      <c r="AA19" s="336">
        <v>44515</v>
      </c>
      <c r="AB19" s="336" t="s">
        <v>2902</v>
      </c>
      <c r="AC19" s="323"/>
      <c r="AD19" s="323"/>
      <c r="AE19" s="323"/>
      <c r="AF19" s="338"/>
      <c r="AG19" s="323" t="str">
        <f>IFERROR(IF(VLOOKUP(功能_33[[#This Row],[功能代號]],E:Q,11,FALSE)=0,"",VLOOKUP(功能_33[[#This Row],[功能代號]],E:Q,11,FALSE)),"")</f>
        <v>李珮君</v>
      </c>
      <c r="AH19" s="323"/>
      <c r="AI19" s="323"/>
      <c r="AJ19" s="344"/>
      <c r="AN19" s="341" t="e">
        <f>VLOOKUP(功能_33[[#This Row],[功能代號]],工作表2!A:A,1,FALSE)</f>
        <v>#N/A</v>
      </c>
    </row>
    <row r="20" spans="1:40" ht="14.25" hidden="1">
      <c r="A20" s="333">
        <v>16</v>
      </c>
      <c r="B2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0" s="341" t="s">
        <v>699</v>
      </c>
      <c r="D20" s="326" t="s">
        <v>1299</v>
      </c>
      <c r="E20" s="325" t="s">
        <v>32</v>
      </c>
      <c r="F20" s="326" t="s">
        <v>33</v>
      </c>
      <c r="G20" s="326"/>
      <c r="H20" s="342" t="s">
        <v>665</v>
      </c>
      <c r="I20" s="342" t="s">
        <v>27</v>
      </c>
      <c r="J20" s="347" t="s">
        <v>2080</v>
      </c>
      <c r="K20" s="323">
        <v>44403</v>
      </c>
      <c r="L20" s="323">
        <v>44403</v>
      </c>
      <c r="M20" s="336">
        <f>IFERROR(IF(VLOOKUP(功能_33[[#This Row],[功能代號]],討論項目!A:H,8,FALSE)=0,"",VLOOKUP(功能_33[[#This Row],[功能代號]],討論項目!A:H,8,FALSE)),"")</f>
        <v>44468</v>
      </c>
      <c r="N20" s="342" t="s">
        <v>669</v>
      </c>
      <c r="O20" s="342" t="s">
        <v>673</v>
      </c>
      <c r="P20" s="367"/>
      <c r="Q20" s="342"/>
      <c r="R20" s="342"/>
      <c r="S20" s="342"/>
      <c r="T20" s="342"/>
      <c r="U20" s="342"/>
      <c r="V20" s="342"/>
      <c r="W20" s="342"/>
      <c r="X20" s="341" t="str">
        <f>VLOOKUP(功能_33[[#This Row],[User]],SKL放款!A:G,7,FALSE)</f>
        <v>放款推展課</v>
      </c>
      <c r="Y20" s="343">
        <f>IF(功能_33[[#This Row],[實際展示]]="","",功能_33[[#This Row],[實際展示]]+14)</f>
        <v>44417</v>
      </c>
      <c r="Z20" s="331">
        <v>44470</v>
      </c>
      <c r="AA20" s="336">
        <f>IF(功能_33[[#This Row],[URS交二審]]=0,"",功能_33[[#This Row],[URS交二審]]+7)</f>
        <v>44477</v>
      </c>
      <c r="AB20" s="368">
        <f>IF(功能_33[[#This Row],[URS交二審]]=0,"",功能_33[[#This Row],[URS交二審]]+7)</f>
        <v>44477</v>
      </c>
      <c r="AC20" s="323"/>
      <c r="AD20" s="323"/>
      <c r="AE20" s="323"/>
      <c r="AF20" s="338"/>
      <c r="AG20" s="323" t="str">
        <f>IFERROR(IF(VLOOKUP(功能_33[[#This Row],[功能代號]],E:Q,11,FALSE)=0,"",VLOOKUP(功能_33[[#This Row],[功能代號]],E:Q,11,FALSE)),"")</f>
        <v>李珮君</v>
      </c>
      <c r="AH20" s="323"/>
      <c r="AI20" s="323"/>
      <c r="AJ20" s="344"/>
      <c r="AN20" s="341" t="e">
        <f>VLOOKUP(功能_33[[#This Row],[功能代號]],工作表2!A:A,1,FALSE)</f>
        <v>#N/A</v>
      </c>
    </row>
    <row r="21" spans="1:40" ht="14.25" hidden="1">
      <c r="A21" s="333">
        <v>19</v>
      </c>
      <c r="B2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1" s="341" t="s">
        <v>699</v>
      </c>
      <c r="D21" s="326" t="s">
        <v>1301</v>
      </c>
      <c r="E21" s="325" t="s">
        <v>34</v>
      </c>
      <c r="F21" s="326" t="s">
        <v>35</v>
      </c>
      <c r="G21" s="326"/>
      <c r="H21" s="342" t="s">
        <v>665</v>
      </c>
      <c r="I21" s="342" t="s">
        <v>27</v>
      </c>
      <c r="J21" s="347" t="s">
        <v>2080</v>
      </c>
      <c r="K21" s="323">
        <v>44404</v>
      </c>
      <c r="L21" s="323">
        <v>44403</v>
      </c>
      <c r="M21" s="336">
        <f>IFERROR(IF(VLOOKUP(功能_33[[#This Row],[功能代號]],討論項目!A:H,8,FALSE)=0,"",VLOOKUP(功能_33[[#This Row],[功能代號]],討論項目!A:H,8,FALSE)),"")</f>
        <v>44468</v>
      </c>
      <c r="N21" s="342" t="s">
        <v>669</v>
      </c>
      <c r="O21" s="342" t="s">
        <v>673</v>
      </c>
      <c r="P21" s="367"/>
      <c r="Q21" s="342"/>
      <c r="R21" s="342"/>
      <c r="S21" s="342"/>
      <c r="T21" s="342"/>
      <c r="U21" s="342"/>
      <c r="V21" s="342"/>
      <c r="W21" s="342"/>
      <c r="X21" s="341" t="str">
        <f>VLOOKUP(功能_33[[#This Row],[User]],SKL放款!A:G,7,FALSE)</f>
        <v>放款推展課</v>
      </c>
      <c r="Y21" s="343">
        <f>IF(功能_33[[#This Row],[實際展示]]="","",功能_33[[#This Row],[實際展示]]+14)</f>
        <v>44417</v>
      </c>
      <c r="Z21" s="331">
        <v>44470</v>
      </c>
      <c r="AA21" s="336">
        <f>IF(功能_33[[#This Row],[URS交二審]]=0,"",功能_33[[#This Row],[URS交二審]]+7)</f>
        <v>44477</v>
      </c>
      <c r="AB21" s="368">
        <f>IF(功能_33[[#This Row],[URS交二審]]=0,"",功能_33[[#This Row],[URS交二審]]+7)</f>
        <v>44477</v>
      </c>
      <c r="AC21" s="323"/>
      <c r="AD21" s="323"/>
      <c r="AE21" s="323"/>
      <c r="AF21" s="338"/>
      <c r="AG21" s="323" t="str">
        <f>IFERROR(IF(VLOOKUP(功能_33[[#This Row],[功能代號]],E:Q,11,FALSE)=0,"",VLOOKUP(功能_33[[#This Row],[功能代號]],E:Q,11,FALSE)),"")</f>
        <v>李珮君</v>
      </c>
      <c r="AH21" s="323"/>
      <c r="AI21" s="323"/>
      <c r="AJ21" s="344"/>
      <c r="AN21" s="341" t="e">
        <f>VLOOKUP(功能_33[[#This Row],[功能代號]],工作表2!A:A,1,FALSE)</f>
        <v>#N/A</v>
      </c>
    </row>
    <row r="22" spans="1:40" ht="14.25" hidden="1">
      <c r="A22" s="333">
        <v>18</v>
      </c>
      <c r="B2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2" s="341" t="s">
        <v>699</v>
      </c>
      <c r="D22" s="326" t="s">
        <v>1301</v>
      </c>
      <c r="E22" s="325" t="s">
        <v>36</v>
      </c>
      <c r="F22" s="326" t="s">
        <v>37</v>
      </c>
      <c r="G22" s="326"/>
      <c r="H22" s="342" t="s">
        <v>665</v>
      </c>
      <c r="I22" s="342" t="s">
        <v>27</v>
      </c>
      <c r="J22" s="347"/>
      <c r="K22" s="323">
        <v>44404</v>
      </c>
      <c r="L22" s="323">
        <v>44403</v>
      </c>
      <c r="M22" s="336" t="str">
        <f>IFERROR(IF(VLOOKUP(功能_33[[#This Row],[功能代號]],討論項目!A:H,8,FALSE)=0,"",VLOOKUP(功能_33[[#This Row],[功能代號]],討論項目!A:H,8,FALSE)),"")</f>
        <v/>
      </c>
      <c r="N22" s="342" t="s">
        <v>669</v>
      </c>
      <c r="O22" s="342" t="s">
        <v>673</v>
      </c>
      <c r="P22" s="367"/>
      <c r="Q22" s="342"/>
      <c r="R22" s="342"/>
      <c r="S22" s="342"/>
      <c r="T22" s="342"/>
      <c r="U22" s="342"/>
      <c r="V22" s="342"/>
      <c r="W22" s="342"/>
      <c r="X22" s="341" t="str">
        <f>VLOOKUP(功能_33[[#This Row],[User]],SKL放款!A:G,7,FALSE)</f>
        <v>放款推展課</v>
      </c>
      <c r="Y22" s="343">
        <f>IF(功能_33[[#This Row],[實際展示]]="","",功能_33[[#This Row],[實際展示]]+14)</f>
        <v>44417</v>
      </c>
      <c r="Z22" s="331"/>
      <c r="AA22" s="336" t="str">
        <f>IF(功能_33[[#This Row],[URS交二審]]=0,"",功能_33[[#This Row],[URS交二審]]+7)</f>
        <v/>
      </c>
      <c r="AB22" s="336"/>
      <c r="AC22" s="323"/>
      <c r="AD22" s="323"/>
      <c r="AE22" s="323"/>
      <c r="AF22" s="338"/>
      <c r="AG22" s="323" t="str">
        <f>IFERROR(IF(VLOOKUP(功能_33[[#This Row],[功能代號]],E:Q,11,FALSE)=0,"",VLOOKUP(功能_33[[#This Row],[功能代號]],E:Q,11,FALSE)),"")</f>
        <v>李珮君</v>
      </c>
      <c r="AH22" s="323"/>
      <c r="AI22" s="323"/>
      <c r="AJ22" s="344"/>
      <c r="AN22" s="341" t="e">
        <f>VLOOKUP(功能_33[[#This Row],[功能代號]],工作表2!A:A,1,FALSE)</f>
        <v>#N/A</v>
      </c>
    </row>
    <row r="23" spans="1:40" ht="14.25" hidden="1">
      <c r="A23" s="333">
        <v>17</v>
      </c>
      <c r="B23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23" s="341" t="s">
        <v>699</v>
      </c>
      <c r="D23" s="326" t="s">
        <v>1300</v>
      </c>
      <c r="E23" s="325" t="s">
        <v>38</v>
      </c>
      <c r="F23" s="326" t="s">
        <v>39</v>
      </c>
      <c r="G23" s="326"/>
      <c r="H23" s="342" t="s">
        <v>665</v>
      </c>
      <c r="I23" s="342" t="s">
        <v>27</v>
      </c>
      <c r="J23" s="347"/>
      <c r="K23" s="323">
        <v>44403</v>
      </c>
      <c r="L23" s="323">
        <v>44403</v>
      </c>
      <c r="M23" s="336">
        <f>IFERROR(IF(VLOOKUP(功能_33[[#This Row],[功能代號]],討論項目!A:H,8,FALSE)=0,"",VLOOKUP(功能_33[[#This Row],[功能代號]],討論項目!A:H,8,FALSE)),"")</f>
        <v>44431</v>
      </c>
      <c r="N23" s="342" t="s">
        <v>669</v>
      </c>
      <c r="O23" s="342" t="s">
        <v>673</v>
      </c>
      <c r="P23" s="367"/>
      <c r="Q23" s="342"/>
      <c r="R23" s="342"/>
      <c r="S23" s="342"/>
      <c r="T23" s="342"/>
      <c r="U23" s="342"/>
      <c r="V23" s="342"/>
      <c r="W23" s="342"/>
      <c r="X23" s="341" t="str">
        <f>VLOOKUP(功能_33[[#This Row],[User]],SKL放款!A:G,7,FALSE)</f>
        <v>放款推展課</v>
      </c>
      <c r="Y23" s="343">
        <f>IF(功能_33[[#This Row],[實際展示]]="","",功能_33[[#This Row],[實際展示]]+14)</f>
        <v>44417</v>
      </c>
      <c r="Z23" s="331"/>
      <c r="AA23" s="336">
        <v>44515</v>
      </c>
      <c r="AB23" s="336" t="s">
        <v>2902</v>
      </c>
      <c r="AC23" s="323"/>
      <c r="AD23" s="323"/>
      <c r="AE23" s="323"/>
      <c r="AF23" s="338"/>
      <c r="AG23" s="323" t="str">
        <f>IFERROR(IF(VLOOKUP(功能_33[[#This Row],[功能代號]],E:Q,11,FALSE)=0,"",VLOOKUP(功能_33[[#This Row],[功能代號]],E:Q,11,FALSE)),"")</f>
        <v>李珮君</v>
      </c>
      <c r="AH23" s="323"/>
      <c r="AI23" s="323"/>
      <c r="AJ23" s="344"/>
      <c r="AN23" s="341" t="e">
        <f>VLOOKUP(功能_33[[#This Row],[功能代號]],工作表2!A:A,1,FALSE)</f>
        <v>#N/A</v>
      </c>
    </row>
    <row r="24" spans="1:40" ht="14.25" hidden="1">
      <c r="A24" s="333">
        <v>20</v>
      </c>
      <c r="B24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24" s="341" t="s">
        <v>699</v>
      </c>
      <c r="D24" s="326"/>
      <c r="E24" s="325" t="s">
        <v>1028</v>
      </c>
      <c r="F24" s="326" t="s">
        <v>40</v>
      </c>
      <c r="G24" s="326"/>
      <c r="H24" s="342" t="s">
        <v>665</v>
      </c>
      <c r="I24" s="342" t="s">
        <v>27</v>
      </c>
      <c r="J24" s="347"/>
      <c r="K24" s="323">
        <v>44404</v>
      </c>
      <c r="L24" s="323">
        <v>44404</v>
      </c>
      <c r="M24" s="336">
        <f>IFERROR(IF(VLOOKUP(功能_33[[#This Row],[功能代號]],討論項目!A:H,8,FALSE)=0,"",VLOOKUP(功能_33[[#This Row],[功能代號]],討論項目!A:H,8,FALSE)),"")</f>
        <v>44431</v>
      </c>
      <c r="N24" s="342" t="s">
        <v>669</v>
      </c>
      <c r="O24" s="342" t="s">
        <v>673</v>
      </c>
      <c r="P24" s="367"/>
      <c r="Q24" s="342"/>
      <c r="R24" s="342"/>
      <c r="S24" s="342"/>
      <c r="T24" s="342"/>
      <c r="U24" s="342"/>
      <c r="V24" s="342"/>
      <c r="W24" s="342"/>
      <c r="X24" s="341" t="str">
        <f>VLOOKUP(功能_33[[#This Row],[User]],SKL放款!A:G,7,FALSE)</f>
        <v>放款推展課</v>
      </c>
      <c r="Y24" s="343">
        <f>IF(功能_33[[#This Row],[實際展示]]="","",功能_33[[#This Row],[實際展示]]+14)</f>
        <v>44418</v>
      </c>
      <c r="Z24" s="331"/>
      <c r="AA24" s="336">
        <v>44515</v>
      </c>
      <c r="AB24" s="336" t="s">
        <v>2902</v>
      </c>
      <c r="AC24" s="323"/>
      <c r="AD24" s="323"/>
      <c r="AE24" s="323"/>
      <c r="AF24" s="338"/>
      <c r="AG24" s="323" t="str">
        <f>IFERROR(IF(VLOOKUP(功能_33[[#This Row],[功能代號]],E:Q,11,FALSE)=0,"",VLOOKUP(功能_33[[#This Row],[功能代號]],E:Q,11,FALSE)),"")</f>
        <v>李珮君</v>
      </c>
      <c r="AH24" s="323"/>
      <c r="AI24" s="323"/>
      <c r="AJ24" s="344"/>
      <c r="AN24" s="341" t="e">
        <f>VLOOKUP(功能_33[[#This Row],[功能代號]],工作表2!A:A,1,FALSE)</f>
        <v>#N/A</v>
      </c>
    </row>
    <row r="25" spans="1:40" ht="14.25" hidden="1">
      <c r="A25" s="333">
        <v>21</v>
      </c>
      <c r="B2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5" s="341" t="s">
        <v>699</v>
      </c>
      <c r="D25" s="326"/>
      <c r="E25" s="325" t="s">
        <v>41</v>
      </c>
      <c r="F25" s="326" t="s">
        <v>42</v>
      </c>
      <c r="G25" s="326"/>
      <c r="H25" s="342" t="s">
        <v>665</v>
      </c>
      <c r="I25" s="342" t="s">
        <v>27</v>
      </c>
      <c r="J25" s="347" t="s">
        <v>2080</v>
      </c>
      <c r="K25" s="323">
        <v>44404</v>
      </c>
      <c r="L25" s="323">
        <v>44404</v>
      </c>
      <c r="M25" s="336">
        <f>IFERROR(IF(VLOOKUP(功能_33[[#This Row],[功能代號]],討論項目!A:H,8,FALSE)=0,"",VLOOKUP(功能_33[[#This Row],[功能代號]],討論項目!A:H,8,FALSE)),"")</f>
        <v>44469</v>
      </c>
      <c r="N25" s="342" t="s">
        <v>669</v>
      </c>
      <c r="O25" s="342" t="s">
        <v>673</v>
      </c>
      <c r="P25" s="367"/>
      <c r="Q25" s="342"/>
      <c r="R25" s="342"/>
      <c r="S25" s="342"/>
      <c r="T25" s="342"/>
      <c r="U25" s="342"/>
      <c r="V25" s="342"/>
      <c r="W25" s="342"/>
      <c r="X25" s="341" t="str">
        <f>VLOOKUP(功能_33[[#This Row],[User]],SKL放款!A:G,7,FALSE)</f>
        <v>放款推展課</v>
      </c>
      <c r="Y25" s="343">
        <f>IF(功能_33[[#This Row],[實際展示]]="","",功能_33[[#This Row],[實際展示]]+14)</f>
        <v>44418</v>
      </c>
      <c r="Z25" s="331">
        <v>44470</v>
      </c>
      <c r="AA25" s="336">
        <f>IF(功能_33[[#This Row],[URS交二審]]=0,"",功能_33[[#This Row],[URS交二審]]+7)</f>
        <v>44477</v>
      </c>
      <c r="AB25" s="368">
        <f>IF(功能_33[[#This Row],[URS交二審]]=0,"",功能_33[[#This Row],[URS交二審]]+7)</f>
        <v>44477</v>
      </c>
      <c r="AC25" s="323"/>
      <c r="AD25" s="323"/>
      <c r="AE25" s="323"/>
      <c r="AF25" s="338"/>
      <c r="AG25" s="323" t="str">
        <f>IFERROR(IF(VLOOKUP(功能_33[[#This Row],[功能代號]],E:Q,11,FALSE)=0,"",VLOOKUP(功能_33[[#This Row],[功能代號]],E:Q,11,FALSE)),"")</f>
        <v>李珮君</v>
      </c>
      <c r="AH25" s="323"/>
      <c r="AI25" s="323"/>
      <c r="AJ25" s="344"/>
      <c r="AN25" s="341" t="e">
        <f>VLOOKUP(功能_33[[#This Row],[功能代號]],工作表2!A:A,1,FALSE)</f>
        <v>#N/A</v>
      </c>
    </row>
    <row r="26" spans="1:40" ht="14.25" hidden="1">
      <c r="A26" s="333">
        <v>22</v>
      </c>
      <c r="B2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6" s="341" t="s">
        <v>699</v>
      </c>
      <c r="D26" s="326"/>
      <c r="E26" s="325" t="s">
        <v>43</v>
      </c>
      <c r="F26" s="326" t="s">
        <v>44</v>
      </c>
      <c r="G26" s="326"/>
      <c r="H26" s="342" t="s">
        <v>665</v>
      </c>
      <c r="I26" s="342" t="s">
        <v>27</v>
      </c>
      <c r="J26" s="347"/>
      <c r="K26" s="323">
        <v>44404</v>
      </c>
      <c r="L26" s="323">
        <v>44404</v>
      </c>
      <c r="M26" s="336">
        <f>IFERROR(IF(VLOOKUP(功能_33[[#This Row],[功能代號]],討論項目!A:H,8,FALSE)=0,"",VLOOKUP(功能_33[[#This Row],[功能代號]],討論項目!A:H,8,FALSE)),"")</f>
        <v>44431</v>
      </c>
      <c r="N26" s="342" t="s">
        <v>669</v>
      </c>
      <c r="O26" s="342" t="s">
        <v>673</v>
      </c>
      <c r="P26" s="367"/>
      <c r="Q26" s="342"/>
      <c r="R26" s="342"/>
      <c r="S26" s="342"/>
      <c r="T26" s="342"/>
      <c r="U26" s="342"/>
      <c r="V26" s="342"/>
      <c r="W26" s="342"/>
      <c r="X26" s="341" t="str">
        <f>VLOOKUP(功能_33[[#This Row],[User]],SKL放款!A:G,7,FALSE)</f>
        <v>放款推展課</v>
      </c>
      <c r="Y26" s="343">
        <f>IF(功能_33[[#This Row],[實際展示]]="","",功能_33[[#This Row],[實際展示]]+14)</f>
        <v>44418</v>
      </c>
      <c r="Z26" s="331"/>
      <c r="AA26" s="336">
        <v>44515</v>
      </c>
      <c r="AB26" s="336" t="s">
        <v>2902</v>
      </c>
      <c r="AC26" s="323"/>
      <c r="AD26" s="323"/>
      <c r="AE26" s="323"/>
      <c r="AF26" s="338"/>
      <c r="AG26" s="323" t="str">
        <f>IFERROR(IF(VLOOKUP(功能_33[[#This Row],[功能代號]],E:Q,11,FALSE)=0,"",VLOOKUP(功能_33[[#This Row],[功能代號]],E:Q,11,FALSE)),"")</f>
        <v>李珮君</v>
      </c>
      <c r="AH26" s="323"/>
      <c r="AI26" s="323"/>
      <c r="AJ26" s="344"/>
      <c r="AN26" s="341" t="e">
        <f>VLOOKUP(功能_33[[#This Row],[功能代號]],工作表2!A:A,1,FALSE)</f>
        <v>#N/A</v>
      </c>
    </row>
    <row r="27" spans="1:40" ht="14.25" hidden="1">
      <c r="A27" s="333">
        <v>27</v>
      </c>
      <c r="B27" s="326" t="str">
        <f>IFERROR(MID(功能_33[[#This Row],[功能代號]],2,1)&amp;"-"&amp;VLOOKUP(功能_33[[#This Row],[功能代號]],'20211105匯出'!A:F,4,FALSE)&amp;VLOOKUP(功能_33[[#This Row],[功能代號]],'20211105匯出'!A:F,6,FALSE),"")</f>
        <v>2-3保證人、關係人</v>
      </c>
      <c r="C27" s="341" t="s">
        <v>699</v>
      </c>
      <c r="D27" s="326" t="s">
        <v>1302</v>
      </c>
      <c r="E27" s="325" t="s">
        <v>1060</v>
      </c>
      <c r="F27" s="326" t="s">
        <v>22</v>
      </c>
      <c r="G27" s="326"/>
      <c r="H27" s="342" t="s">
        <v>665</v>
      </c>
      <c r="I27" s="348" t="s">
        <v>468</v>
      </c>
      <c r="J27" s="349" t="s">
        <v>2080</v>
      </c>
      <c r="K27" s="323">
        <v>44404</v>
      </c>
      <c r="L27" s="323">
        <v>44405</v>
      </c>
      <c r="M27" s="336">
        <f>IFERROR(IF(VLOOKUP(功能_33[[#This Row],[功能代號]],討論項目!A:H,8,FALSE)=0,"",VLOOKUP(功能_33[[#This Row],[功能代號]],討論項目!A:H,8,FALSE)),"")</f>
        <v>44428</v>
      </c>
      <c r="N27" s="342" t="s">
        <v>669</v>
      </c>
      <c r="O27" s="342" t="s">
        <v>673</v>
      </c>
      <c r="P27" s="367" t="s">
        <v>1167</v>
      </c>
      <c r="Q27" s="342"/>
      <c r="R27" s="342"/>
      <c r="S27" s="342"/>
      <c r="T27" s="342"/>
      <c r="U27" s="342"/>
      <c r="V27" s="342"/>
      <c r="W27" s="342"/>
      <c r="X27" s="341" t="str">
        <f>VLOOKUP(功能_33[[#This Row],[User]],SKL放款!A:G,7,FALSE)</f>
        <v>放款推展課</v>
      </c>
      <c r="Y27" s="343">
        <f>IF(功能_33[[#This Row],[實際展示]]="","",功能_33[[#This Row],[實際展示]]+14)</f>
        <v>44419</v>
      </c>
      <c r="Z27" s="331">
        <v>44470</v>
      </c>
      <c r="AA27" s="336">
        <f>IF(功能_33[[#This Row],[URS交二審]]=0,"",功能_33[[#This Row],[URS交二審]]+7)</f>
        <v>44477</v>
      </c>
      <c r="AB27" s="336">
        <f>IF(功能_33[[#This Row],[URS交二審]]=0,"",功能_33[[#This Row],[URS交二審]]+7)</f>
        <v>44477</v>
      </c>
      <c r="AC27" s="323"/>
      <c r="AD27" s="323"/>
      <c r="AE27" s="323"/>
      <c r="AF27" s="338"/>
      <c r="AG27" s="323" t="str">
        <f>IFERROR(IF(VLOOKUP(功能_33[[#This Row],[功能代號]],E:Q,11,FALSE)=0,"",VLOOKUP(功能_33[[#This Row],[功能代號]],E:Q,11,FALSE)),"")</f>
        <v>李珮君</v>
      </c>
      <c r="AH27" s="323"/>
      <c r="AI27" s="323"/>
      <c r="AJ27" s="344"/>
      <c r="AN27" s="341" t="e">
        <f>VLOOKUP(功能_33[[#This Row],[功能代號]],工作表2!A:A,1,FALSE)</f>
        <v>#N/A</v>
      </c>
    </row>
    <row r="28" spans="1:40" ht="14.25" hidden="1">
      <c r="A28" s="333">
        <v>28</v>
      </c>
      <c r="B2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8" s="341" t="s">
        <v>699</v>
      </c>
      <c r="D28" s="326" t="s">
        <v>1302</v>
      </c>
      <c r="E28" s="325" t="s">
        <v>1061</v>
      </c>
      <c r="F28" s="326" t="s">
        <v>72</v>
      </c>
      <c r="G28" s="326"/>
      <c r="H28" s="342" t="s">
        <v>665</v>
      </c>
      <c r="I28" s="348" t="s">
        <v>468</v>
      </c>
      <c r="J28" s="349" t="s">
        <v>2080</v>
      </c>
      <c r="K28" s="323">
        <v>44404</v>
      </c>
      <c r="L28" s="323">
        <v>44405</v>
      </c>
      <c r="M28" s="336">
        <f>IFERROR(IF(VLOOKUP(功能_33[[#This Row],[功能代號]],討論項目!A:H,8,FALSE)=0,"",VLOOKUP(功能_33[[#This Row],[功能代號]],討論項目!A:H,8,FALSE)),"")</f>
        <v>44428</v>
      </c>
      <c r="N28" s="342" t="s">
        <v>669</v>
      </c>
      <c r="O28" s="342" t="s">
        <v>673</v>
      </c>
      <c r="P28" s="367" t="s">
        <v>1167</v>
      </c>
      <c r="Q28" s="342"/>
      <c r="R28" s="342"/>
      <c r="S28" s="342"/>
      <c r="T28" s="342"/>
      <c r="U28" s="342"/>
      <c r="V28" s="342"/>
      <c r="W28" s="342"/>
      <c r="X28" s="341" t="str">
        <f>VLOOKUP(功能_33[[#This Row],[User]],SKL放款!A:G,7,FALSE)</f>
        <v>放款推展課</v>
      </c>
      <c r="Y28" s="343">
        <f>IF(功能_33[[#This Row],[實際展示]]="","",功能_33[[#This Row],[實際展示]]+14)</f>
        <v>44419</v>
      </c>
      <c r="Z28" s="331">
        <v>44470</v>
      </c>
      <c r="AA28" s="336">
        <f>IF(功能_33[[#This Row],[URS交二審]]=0,"",功能_33[[#This Row],[URS交二審]]+7)</f>
        <v>44477</v>
      </c>
      <c r="AB28" s="336">
        <f>IF(功能_33[[#This Row],[URS交二審]]=0,"",功能_33[[#This Row],[URS交二審]]+7)</f>
        <v>44477</v>
      </c>
      <c r="AC28" s="323"/>
      <c r="AD28" s="323"/>
      <c r="AE28" s="323"/>
      <c r="AF28" s="338"/>
      <c r="AG28" s="323" t="str">
        <f>IFERROR(IF(VLOOKUP(功能_33[[#This Row],[功能代號]],E:Q,11,FALSE)=0,"",VLOOKUP(功能_33[[#This Row],[功能代號]],E:Q,11,FALSE)),"")</f>
        <v>李珮君</v>
      </c>
      <c r="AH28" s="323"/>
      <c r="AI28" s="323"/>
      <c r="AJ28" s="344"/>
      <c r="AN28" s="341" t="e">
        <f>VLOOKUP(功能_33[[#This Row],[功能代號]],工作表2!A:A,1,FALSE)</f>
        <v>#N/A</v>
      </c>
    </row>
    <row r="29" spans="1:40" ht="14.25" hidden="1">
      <c r="A29" s="333">
        <v>29</v>
      </c>
      <c r="B29" s="326" t="str">
        <f>IFERROR(MID(功能_33[[#This Row],[功能代號]],2,1)&amp;"-"&amp;VLOOKUP(功能_33[[#This Row],[功能代號]],'20211105匯出'!A:F,4,FALSE)&amp;VLOOKUP(功能_33[[#This Row],[功能代號]],'20211105匯出'!A:F,6,FALSE),"")</f>
        <v>2-3保證人、關係人</v>
      </c>
      <c r="C29" s="341" t="s">
        <v>699</v>
      </c>
      <c r="D29" s="326" t="s">
        <v>1302</v>
      </c>
      <c r="E29" s="325" t="s">
        <v>73</v>
      </c>
      <c r="F29" s="326" t="s">
        <v>74</v>
      </c>
      <c r="G29" s="326"/>
      <c r="H29" s="342" t="s">
        <v>665</v>
      </c>
      <c r="I29" s="348" t="s">
        <v>468</v>
      </c>
      <c r="J29" s="349" t="s">
        <v>2080</v>
      </c>
      <c r="K29" s="323">
        <v>44404</v>
      </c>
      <c r="L29" s="323">
        <v>44405</v>
      </c>
      <c r="M29" s="336">
        <f>IFERROR(IF(VLOOKUP(功能_33[[#This Row],[功能代號]],討論項目!A:H,8,FALSE)=0,"",VLOOKUP(功能_33[[#This Row],[功能代號]],討論項目!A:H,8,FALSE)),"")</f>
        <v>44428</v>
      </c>
      <c r="N29" s="342" t="s">
        <v>669</v>
      </c>
      <c r="O29" s="342" t="s">
        <v>672</v>
      </c>
      <c r="P29" s="367"/>
      <c r="Q29" s="342"/>
      <c r="R29" s="342"/>
      <c r="S29" s="342"/>
      <c r="T29" s="342"/>
      <c r="U29" s="342"/>
      <c r="V29" s="342"/>
      <c r="W29" s="342"/>
      <c r="X29" s="341" t="str">
        <f>VLOOKUP(功能_33[[#This Row],[User]],SKL放款!A:G,7,FALSE)</f>
        <v>放款服務課</v>
      </c>
      <c r="Y29" s="343">
        <f>IF(功能_33[[#This Row],[實際展示]]="","",功能_33[[#This Row],[實際展示]]+14)</f>
        <v>44419</v>
      </c>
      <c r="Z29" s="331">
        <v>44470</v>
      </c>
      <c r="AA29" s="336">
        <f>IF(功能_33[[#This Row],[URS交二審]]=0,"",功能_33[[#This Row],[URS交二審]]+7)</f>
        <v>44477</v>
      </c>
      <c r="AB29" s="336">
        <f>IF(功能_33[[#This Row],[URS交二審]]=0,"",功能_33[[#This Row],[URS交二審]]+7)</f>
        <v>44477</v>
      </c>
      <c r="AC29" s="323"/>
      <c r="AD29" s="323"/>
      <c r="AE29" s="323"/>
      <c r="AF29" s="338"/>
      <c r="AG29" s="323" t="str">
        <f>IFERROR(IF(VLOOKUP(功能_33[[#This Row],[功能代號]],E:Q,11,FALSE)=0,"",VLOOKUP(功能_33[[#This Row],[功能代號]],E:Q,11,FALSE)),"")</f>
        <v>陳政皓</v>
      </c>
      <c r="AH29" s="323"/>
      <c r="AI29" s="323"/>
      <c r="AJ29" s="344"/>
      <c r="AN29" s="341" t="e">
        <f>VLOOKUP(功能_33[[#This Row],[功能代號]],工作表2!A:A,1,FALSE)</f>
        <v>#N/A</v>
      </c>
    </row>
    <row r="30" spans="1:40" s="350" customFormat="1" ht="14.25" hidden="1">
      <c r="A30" s="333">
        <v>23</v>
      </c>
      <c r="B30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30" s="350" t="s">
        <v>699</v>
      </c>
      <c r="D30" s="351"/>
      <c r="E30" s="352" t="s">
        <v>1259</v>
      </c>
      <c r="F30" s="351" t="s">
        <v>1260</v>
      </c>
      <c r="G30" s="351"/>
      <c r="H30" s="353" t="s">
        <v>665</v>
      </c>
      <c r="I30" s="353" t="s">
        <v>468</v>
      </c>
      <c r="J30" s="354"/>
      <c r="K30" s="355">
        <v>44404</v>
      </c>
      <c r="L30" s="355">
        <v>44404</v>
      </c>
      <c r="M30" s="336" t="str">
        <f>IFERROR(IF(VLOOKUP(功能_33[[#This Row],[功能代號]],討論項目!A:H,8,FALSE)=0,"",VLOOKUP(功能_33[[#This Row],[功能代號]],討論項目!A:H,8,FALSE)),"")</f>
        <v/>
      </c>
      <c r="N30" s="353" t="s">
        <v>674</v>
      </c>
      <c r="O30" s="353" t="s">
        <v>1165</v>
      </c>
      <c r="P30" s="450" t="s">
        <v>1166</v>
      </c>
      <c r="Q30" s="353"/>
      <c r="R30" s="353"/>
      <c r="S30" s="353"/>
      <c r="T30" s="353"/>
      <c r="U30" s="353"/>
      <c r="V30" s="353"/>
      <c r="W30" s="353"/>
      <c r="X30" s="350" t="str">
        <f>VLOOKUP(功能_33[[#This Row],[User]],SKL放款!A:G,7,FALSE)</f>
        <v>放款審查課</v>
      </c>
      <c r="Y30" s="343">
        <f>IF(功能_33[[#This Row],[實際展示]]="","",功能_33[[#This Row],[實際展示]]+14)</f>
        <v>44418</v>
      </c>
      <c r="Z30" s="331"/>
      <c r="AA30" s="336" t="str">
        <f>IF(功能_33[[#This Row],[URS交二審]]=0,"",功能_33[[#This Row],[URS交二審]]+7)</f>
        <v/>
      </c>
      <c r="AB30" s="336"/>
      <c r="AC30" s="355"/>
      <c r="AD30" s="355"/>
      <c r="AE30" s="355"/>
      <c r="AF30" s="338"/>
      <c r="AG30" s="355" t="str">
        <f>IFERROR(IF(VLOOKUP(功能_33[[#This Row],[功能代號]],E:Q,11,FALSE)=0,"",VLOOKUP(功能_33[[#This Row],[功能代號]],E:Q,11,FALSE)),"")</f>
        <v>徐名弘</v>
      </c>
      <c r="AH30" s="355"/>
      <c r="AI30" s="355"/>
      <c r="AJ30" s="344"/>
      <c r="AL30" s="342"/>
      <c r="AM30" s="341"/>
      <c r="AN30" s="341" t="e">
        <f>VLOOKUP(功能_33[[#This Row],[功能代號]],工作表2!A:A,1,FALSE)</f>
        <v>#N/A</v>
      </c>
    </row>
    <row r="31" spans="1:40" s="350" customFormat="1" ht="14.25" hidden="1">
      <c r="A31" s="333">
        <v>24</v>
      </c>
      <c r="B3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1" s="350" t="s">
        <v>699</v>
      </c>
      <c r="D31" s="351"/>
      <c r="E31" s="352" t="s">
        <v>1199</v>
      </c>
      <c r="F31" s="351" t="s">
        <v>1200</v>
      </c>
      <c r="G31" s="351"/>
      <c r="H31" s="353" t="s">
        <v>665</v>
      </c>
      <c r="I31" s="353" t="s">
        <v>468</v>
      </c>
      <c r="J31" s="354"/>
      <c r="K31" s="355">
        <v>44404</v>
      </c>
      <c r="L31" s="355">
        <v>44404</v>
      </c>
      <c r="M31" s="336">
        <f>IFERROR(IF(VLOOKUP(功能_33[[#This Row],[功能代號]],討論項目!A:H,8,FALSE)=0,"",VLOOKUP(功能_33[[#This Row],[功能代號]],討論項目!A:H,8,FALSE)),"")</f>
        <v>44428</v>
      </c>
      <c r="N31" s="353" t="s">
        <v>674</v>
      </c>
      <c r="O31" s="353" t="s">
        <v>1165</v>
      </c>
      <c r="P31" s="450" t="s">
        <v>1166</v>
      </c>
      <c r="Q31" s="353"/>
      <c r="R31" s="353"/>
      <c r="S31" s="353"/>
      <c r="T31" s="353"/>
      <c r="U31" s="353"/>
      <c r="V31" s="353"/>
      <c r="W31" s="353"/>
      <c r="X31" s="350" t="str">
        <f>VLOOKUP(功能_33[[#This Row],[User]],SKL放款!A:G,7,FALSE)</f>
        <v>放款審查課</v>
      </c>
      <c r="Y31" s="343">
        <f>IF(功能_33[[#This Row],[實際展示]]="","",功能_33[[#This Row],[實際展示]]+14)</f>
        <v>44418</v>
      </c>
      <c r="Z31" s="331"/>
      <c r="AA31" s="336" t="str">
        <f>IF(功能_33[[#This Row],[URS交二審]]=0,"",功能_33[[#This Row],[URS交二審]]+7)</f>
        <v/>
      </c>
      <c r="AB31" s="336"/>
      <c r="AC31" s="355"/>
      <c r="AD31" s="355"/>
      <c r="AE31" s="355"/>
      <c r="AF31" s="338"/>
      <c r="AG31" s="355" t="str">
        <f>IFERROR(IF(VLOOKUP(功能_33[[#This Row],[功能代號]],E:Q,11,FALSE)=0,"",VLOOKUP(功能_33[[#This Row],[功能代號]],E:Q,11,FALSE)),"")</f>
        <v>徐名弘</v>
      </c>
      <c r="AH31" s="355"/>
      <c r="AI31" s="355"/>
      <c r="AJ31" s="344"/>
      <c r="AL31" s="342"/>
      <c r="AM31" s="341"/>
      <c r="AN31" s="341" t="e">
        <f>VLOOKUP(功能_33[[#This Row],[功能代號]],工作表2!A:A,1,FALSE)</f>
        <v>#N/A</v>
      </c>
    </row>
    <row r="32" spans="1:40" ht="14.25" hidden="1">
      <c r="A32" s="333">
        <v>25</v>
      </c>
      <c r="B32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32" s="341" t="s">
        <v>699</v>
      </c>
      <c r="D32" s="326"/>
      <c r="E32" s="325" t="s">
        <v>23</v>
      </c>
      <c r="F32" s="326" t="s">
        <v>1382</v>
      </c>
      <c r="G32" s="326"/>
      <c r="H32" s="342" t="s">
        <v>665</v>
      </c>
      <c r="I32" s="348" t="s">
        <v>468</v>
      </c>
      <c r="J32" s="349" t="s">
        <v>2080</v>
      </c>
      <c r="K32" s="323">
        <v>44404</v>
      </c>
      <c r="L32" s="323">
        <v>44405</v>
      </c>
      <c r="M32" s="336">
        <f>IFERROR(IF(VLOOKUP(功能_33[[#This Row],[功能代號]],討論項目!A:H,8,FALSE)=0,"",VLOOKUP(功能_33[[#This Row],[功能代號]],討論項目!A:H,8,FALSE)),"")</f>
        <v>44428</v>
      </c>
      <c r="N32" s="342" t="s">
        <v>674</v>
      </c>
      <c r="O32" s="342" t="s">
        <v>1165</v>
      </c>
      <c r="P32" s="367" t="s">
        <v>1166</v>
      </c>
      <c r="Q32" s="342"/>
      <c r="R32" s="342"/>
      <c r="S32" s="342"/>
      <c r="T32" s="342"/>
      <c r="U32" s="342"/>
      <c r="V32" s="342"/>
      <c r="W32" s="342"/>
      <c r="X32" s="341" t="str">
        <f>VLOOKUP(功能_33[[#This Row],[User]],SKL放款!A:G,7,FALSE)</f>
        <v>放款審查課</v>
      </c>
      <c r="Y32" s="343">
        <f>IF(功能_33[[#This Row],[實際展示]]="","",功能_33[[#This Row],[實際展示]]+14)</f>
        <v>44419</v>
      </c>
      <c r="Z32" s="331">
        <v>44470</v>
      </c>
      <c r="AA32" s="336">
        <f>IF(功能_33[[#This Row],[URS交二審]]=0,"",功能_33[[#This Row],[URS交二審]]+7)</f>
        <v>44477</v>
      </c>
      <c r="AB32" s="336">
        <f>IF(功能_33[[#This Row],[URS交二審]]=0,"",功能_33[[#This Row],[URS交二審]]+7)</f>
        <v>44477</v>
      </c>
      <c r="AC32" s="323"/>
      <c r="AD32" s="323"/>
      <c r="AE32" s="323"/>
      <c r="AF32" s="338"/>
      <c r="AG32" s="323" t="str">
        <f>IFERROR(IF(VLOOKUP(功能_33[[#This Row],[功能代號]],E:Q,11,FALSE)=0,"",VLOOKUP(功能_33[[#This Row],[功能代號]],E:Q,11,FALSE)),"")</f>
        <v>徐名弘</v>
      </c>
      <c r="AH32" s="323"/>
      <c r="AI32" s="323"/>
      <c r="AJ32" s="344"/>
      <c r="AN32" s="341" t="e">
        <f>VLOOKUP(功能_33[[#This Row],[功能代號]],工作表2!A:A,1,FALSE)</f>
        <v>#N/A</v>
      </c>
    </row>
    <row r="33" spans="1:40" ht="14.25" hidden="1">
      <c r="A33" s="333">
        <v>26</v>
      </c>
      <c r="B3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3" s="341" t="s">
        <v>699</v>
      </c>
      <c r="D33" s="326"/>
      <c r="E33" s="325" t="s">
        <v>24</v>
      </c>
      <c r="F33" s="326" t="s">
        <v>25</v>
      </c>
      <c r="G33" s="326"/>
      <c r="H33" s="342" t="s">
        <v>665</v>
      </c>
      <c r="I33" s="348" t="s">
        <v>468</v>
      </c>
      <c r="J33" s="349" t="s">
        <v>2080</v>
      </c>
      <c r="K33" s="323">
        <v>44404</v>
      </c>
      <c r="L33" s="323">
        <v>44405</v>
      </c>
      <c r="M33" s="336">
        <f>IFERROR(IF(VLOOKUP(功能_33[[#This Row],[功能代號]],討論項目!A:H,8,FALSE)=0,"",VLOOKUP(功能_33[[#This Row],[功能代號]],討論項目!A:H,8,FALSE)),"")</f>
        <v>44428</v>
      </c>
      <c r="N33" s="342" t="s">
        <v>674</v>
      </c>
      <c r="O33" s="342" t="s">
        <v>1165</v>
      </c>
      <c r="P33" s="367" t="s">
        <v>1166</v>
      </c>
      <c r="Q33" s="342"/>
      <c r="R33" s="342"/>
      <c r="S33" s="342"/>
      <c r="T33" s="342"/>
      <c r="U33" s="342"/>
      <c r="V33" s="342"/>
      <c r="W33" s="342"/>
      <c r="X33" s="341" t="str">
        <f>VLOOKUP(功能_33[[#This Row],[User]],SKL放款!A:G,7,FALSE)</f>
        <v>放款審查課</v>
      </c>
      <c r="Y33" s="343">
        <f>IF(功能_33[[#This Row],[實際展示]]="","",功能_33[[#This Row],[實際展示]]+14)</f>
        <v>44419</v>
      </c>
      <c r="Z33" s="331">
        <v>44470</v>
      </c>
      <c r="AA33" s="336">
        <f>IF(功能_33[[#This Row],[URS交二審]]=0,"",功能_33[[#This Row],[URS交二審]]+7)</f>
        <v>44477</v>
      </c>
      <c r="AB33" s="368">
        <f>IF(功能_33[[#This Row],[URS交二審]]=0,"",功能_33[[#This Row],[URS交二審]]+7)</f>
        <v>44477</v>
      </c>
      <c r="AC33" s="323"/>
      <c r="AD33" s="323"/>
      <c r="AE33" s="323"/>
      <c r="AF33" s="338"/>
      <c r="AG33" s="323" t="str">
        <f>IFERROR(IF(VLOOKUP(功能_33[[#This Row],[功能代號]],E:Q,11,FALSE)=0,"",VLOOKUP(功能_33[[#This Row],[功能代號]],E:Q,11,FALSE)),"")</f>
        <v>徐名弘</v>
      </c>
      <c r="AH33" s="323"/>
      <c r="AI33" s="323"/>
      <c r="AJ33" s="344"/>
      <c r="AN33" s="341" t="e">
        <f>VLOOKUP(功能_33[[#This Row],[功能代號]],工作表2!A:A,1,FALSE)</f>
        <v>#N/A</v>
      </c>
    </row>
    <row r="34" spans="1:40" s="350" customFormat="1" ht="14.25" hidden="1">
      <c r="A34" s="333">
        <v>32</v>
      </c>
      <c r="B34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34" s="350" t="s">
        <v>738</v>
      </c>
      <c r="D34" s="357"/>
      <c r="E34" s="352" t="s">
        <v>1427</v>
      </c>
      <c r="F34" s="351" t="s">
        <v>1428</v>
      </c>
      <c r="G34" s="351"/>
      <c r="H34" s="353" t="s">
        <v>665</v>
      </c>
      <c r="I34" s="342" t="s">
        <v>27</v>
      </c>
      <c r="J34" s="347"/>
      <c r="K34" s="323">
        <v>44431</v>
      </c>
      <c r="L34" s="323">
        <v>44431</v>
      </c>
      <c r="M34" s="336" t="str">
        <f>IFERROR(IF(VLOOKUP(功能_33[[#This Row],[功能代號]],討論項目!A:H,8,FALSE)=0,"",VLOOKUP(功能_33[[#This Row],[功能代號]],討論項目!A:H,8,FALSE)),"")</f>
        <v/>
      </c>
      <c r="N34" s="358" t="s">
        <v>1492</v>
      </c>
      <c r="O34" s="342" t="s">
        <v>673</v>
      </c>
      <c r="P34" s="367" t="s">
        <v>1167</v>
      </c>
      <c r="Q34" s="353"/>
      <c r="R34" s="353"/>
      <c r="S34" s="353"/>
      <c r="T34" s="353"/>
      <c r="U34" s="353"/>
      <c r="V34" s="353"/>
      <c r="W34" s="353"/>
      <c r="X34" s="356" t="str">
        <f>VLOOKUP(功能_33[[#This Row],[User]],SKL放款!A:G,7,FALSE)</f>
        <v>放款推展課</v>
      </c>
      <c r="Y34" s="343">
        <f>IF(功能_33[[#This Row],[實際展示]]="","",功能_33[[#This Row],[實際展示]]+14)</f>
        <v>44445</v>
      </c>
      <c r="Z34" s="331"/>
      <c r="AA34" s="336" t="str">
        <f>IF(功能_33[[#This Row],[URS交二審]]=0,"",功能_33[[#This Row],[URS交二審]]+7)</f>
        <v/>
      </c>
      <c r="AB34" s="336"/>
      <c r="AC34" s="323"/>
      <c r="AD34" s="323"/>
      <c r="AE34" s="323"/>
      <c r="AF34" s="338"/>
      <c r="AG34" s="323" t="str">
        <f>IFERROR(IF(VLOOKUP(功能_33[[#This Row],[功能代號]],E:Q,11,FALSE)=0,"",VLOOKUP(功能_33[[#This Row],[功能代號]],E:Q,11,FALSE)),"")</f>
        <v>李珮君</v>
      </c>
      <c r="AH34" s="323"/>
      <c r="AI34" s="323"/>
      <c r="AJ34" s="344"/>
      <c r="AL34" s="342"/>
      <c r="AM34" s="341"/>
      <c r="AN34" s="341" t="e">
        <f>VLOOKUP(功能_33[[#This Row],[功能代號]],工作表2!A:A,1,FALSE)</f>
        <v>#N/A</v>
      </c>
    </row>
    <row r="35" spans="1:40" s="350" customFormat="1" ht="14.25" hidden="1">
      <c r="A35" s="333">
        <v>33</v>
      </c>
      <c r="B3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5" s="350" t="s">
        <v>738</v>
      </c>
      <c r="D35" s="357"/>
      <c r="E35" s="352" t="s">
        <v>1424</v>
      </c>
      <c r="F35" s="351" t="s">
        <v>1425</v>
      </c>
      <c r="G35" s="351"/>
      <c r="H35" s="353" t="s">
        <v>665</v>
      </c>
      <c r="I35" s="342" t="s">
        <v>27</v>
      </c>
      <c r="J35" s="347"/>
      <c r="K35" s="323">
        <v>44431</v>
      </c>
      <c r="L35" s="323">
        <v>44431</v>
      </c>
      <c r="M35" s="336" t="str">
        <f>IFERROR(IF(VLOOKUP(功能_33[[#This Row],[功能代號]],討論項目!A:H,8,FALSE)=0,"",VLOOKUP(功能_33[[#This Row],[功能代號]],討論項目!A:H,8,FALSE)),"")</f>
        <v/>
      </c>
      <c r="N35" s="358" t="s">
        <v>1492</v>
      </c>
      <c r="O35" s="342" t="s">
        <v>673</v>
      </c>
      <c r="P35" s="367" t="s">
        <v>1167</v>
      </c>
      <c r="Q35" s="353"/>
      <c r="R35" s="353"/>
      <c r="S35" s="353"/>
      <c r="T35" s="353"/>
      <c r="U35" s="353"/>
      <c r="V35" s="353"/>
      <c r="W35" s="353"/>
      <c r="X35" s="356" t="str">
        <f>VLOOKUP(功能_33[[#This Row],[User]],SKL放款!A:G,7,FALSE)</f>
        <v>放款推展課</v>
      </c>
      <c r="Y35" s="343">
        <f>IF(功能_33[[#This Row],[實際展示]]="","",功能_33[[#This Row],[實際展示]]+14)</f>
        <v>44445</v>
      </c>
      <c r="Z35" s="331"/>
      <c r="AA35" s="336" t="str">
        <f>IF(功能_33[[#This Row],[URS交二審]]=0,"",功能_33[[#This Row],[URS交二審]]+7)</f>
        <v/>
      </c>
      <c r="AB35" s="336"/>
      <c r="AC35" s="323"/>
      <c r="AD35" s="323"/>
      <c r="AE35" s="323"/>
      <c r="AF35" s="338"/>
      <c r="AG35" s="323" t="str">
        <f>IFERROR(IF(VLOOKUP(功能_33[[#This Row],[功能代號]],E:Q,11,FALSE)=0,"",VLOOKUP(功能_33[[#This Row],[功能代號]],E:Q,11,FALSE)),"")</f>
        <v>李珮君</v>
      </c>
      <c r="AH35" s="323"/>
      <c r="AI35" s="323"/>
      <c r="AJ35" s="344"/>
      <c r="AL35" s="342"/>
      <c r="AM35" s="341"/>
      <c r="AN35" s="341" t="e">
        <f>VLOOKUP(功能_33[[#This Row],[功能代號]],工作表2!A:A,1,FALSE)</f>
        <v>#N/A</v>
      </c>
    </row>
    <row r="36" spans="1:40" s="350" customFormat="1" ht="14.25" hidden="1">
      <c r="A36" s="333">
        <v>34</v>
      </c>
      <c r="B3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6" s="350" t="s">
        <v>738</v>
      </c>
      <c r="D36" s="357"/>
      <c r="E36" s="352" t="s">
        <v>1438</v>
      </c>
      <c r="F36" s="351" t="s">
        <v>1439</v>
      </c>
      <c r="G36" s="351"/>
      <c r="H36" s="353" t="s">
        <v>665</v>
      </c>
      <c r="I36" s="342" t="s">
        <v>27</v>
      </c>
      <c r="J36" s="347"/>
      <c r="K36" s="323">
        <v>44431</v>
      </c>
      <c r="L36" s="323">
        <v>44431</v>
      </c>
      <c r="M36" s="336" t="str">
        <f>IFERROR(IF(VLOOKUP(功能_33[[#This Row],[功能代號]],討論項目!A:H,8,FALSE)=0,"",VLOOKUP(功能_33[[#This Row],[功能代號]],討論項目!A:H,8,FALSE)),"")</f>
        <v/>
      </c>
      <c r="N36" s="358" t="s">
        <v>1492</v>
      </c>
      <c r="O36" s="342" t="s">
        <v>673</v>
      </c>
      <c r="P36" s="367" t="s">
        <v>1167</v>
      </c>
      <c r="Q36" s="353"/>
      <c r="R36" s="353"/>
      <c r="S36" s="353"/>
      <c r="T36" s="353"/>
      <c r="U36" s="353"/>
      <c r="V36" s="353"/>
      <c r="W36" s="353"/>
      <c r="X36" s="356" t="str">
        <f>VLOOKUP(功能_33[[#This Row],[User]],SKL放款!A:G,7,FALSE)</f>
        <v>放款推展課</v>
      </c>
      <c r="Y36" s="343">
        <f>IF(功能_33[[#This Row],[實際展示]]="","",功能_33[[#This Row],[實際展示]]+14)</f>
        <v>44445</v>
      </c>
      <c r="Z36" s="331"/>
      <c r="AA36" s="336" t="str">
        <f>IF(功能_33[[#This Row],[URS交二審]]=0,"",功能_33[[#This Row],[URS交二審]]+7)</f>
        <v/>
      </c>
      <c r="AB36" s="336"/>
      <c r="AC36" s="323"/>
      <c r="AD36" s="323"/>
      <c r="AE36" s="323"/>
      <c r="AF36" s="338"/>
      <c r="AG36" s="323" t="str">
        <f>IFERROR(IF(VLOOKUP(功能_33[[#This Row],[功能代號]],E:Q,11,FALSE)=0,"",VLOOKUP(功能_33[[#This Row],[功能代號]],E:Q,11,FALSE)),"")</f>
        <v>李珮君</v>
      </c>
      <c r="AH36" s="323"/>
      <c r="AI36" s="323"/>
      <c r="AJ36" s="344"/>
      <c r="AL36" s="342"/>
      <c r="AM36" s="341"/>
      <c r="AN36" s="341" t="e">
        <f>VLOOKUP(功能_33[[#This Row],[功能代號]],工作表2!A:A,1,FALSE)</f>
        <v>#N/A</v>
      </c>
    </row>
    <row r="37" spans="1:40" s="350" customFormat="1" ht="14.25" hidden="1">
      <c r="A37" s="333">
        <v>35</v>
      </c>
      <c r="B37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37" s="350" t="s">
        <v>738</v>
      </c>
      <c r="D37" s="357"/>
      <c r="E37" s="352" t="s">
        <v>1429</v>
      </c>
      <c r="F37" s="351" t="s">
        <v>1430</v>
      </c>
      <c r="G37" s="351"/>
      <c r="H37" s="353" t="s">
        <v>665</v>
      </c>
      <c r="I37" s="342" t="s">
        <v>27</v>
      </c>
      <c r="J37" s="347"/>
      <c r="K37" s="323">
        <v>44431</v>
      </c>
      <c r="L37" s="323">
        <v>44431</v>
      </c>
      <c r="M37" s="336" t="str">
        <f>IFERROR(IF(VLOOKUP(功能_33[[#This Row],[功能代號]],討論項目!A:H,8,FALSE)=0,"",VLOOKUP(功能_33[[#This Row],[功能代號]],討論項目!A:H,8,FALSE)),"")</f>
        <v/>
      </c>
      <c r="N37" s="358" t="s">
        <v>1492</v>
      </c>
      <c r="O37" s="342" t="s">
        <v>673</v>
      </c>
      <c r="P37" s="367" t="s">
        <v>1167</v>
      </c>
      <c r="Q37" s="353"/>
      <c r="R37" s="353"/>
      <c r="S37" s="353"/>
      <c r="T37" s="353"/>
      <c r="U37" s="353"/>
      <c r="V37" s="353"/>
      <c r="W37" s="353"/>
      <c r="X37" s="356" t="str">
        <f>VLOOKUP(功能_33[[#This Row],[User]],SKL放款!A:G,7,FALSE)</f>
        <v>放款推展課</v>
      </c>
      <c r="Y37" s="343">
        <f>IF(功能_33[[#This Row],[實際展示]]="","",功能_33[[#This Row],[實際展示]]+14)</f>
        <v>44445</v>
      </c>
      <c r="Z37" s="331"/>
      <c r="AA37" s="336" t="str">
        <f>IF(功能_33[[#This Row],[URS交二審]]=0,"",功能_33[[#This Row],[URS交二審]]+7)</f>
        <v/>
      </c>
      <c r="AB37" s="336"/>
      <c r="AC37" s="323"/>
      <c r="AD37" s="323"/>
      <c r="AE37" s="323"/>
      <c r="AF37" s="338"/>
      <c r="AG37" s="323" t="str">
        <f>IFERROR(IF(VLOOKUP(功能_33[[#This Row],[功能代號]],E:Q,11,FALSE)=0,"",VLOOKUP(功能_33[[#This Row],[功能代號]],E:Q,11,FALSE)),"")</f>
        <v>李珮君</v>
      </c>
      <c r="AH37" s="323"/>
      <c r="AI37" s="323"/>
      <c r="AJ37" s="344"/>
      <c r="AL37" s="342"/>
      <c r="AM37" s="341"/>
      <c r="AN37" s="341" t="e">
        <f>VLOOKUP(功能_33[[#This Row],[功能代號]],工作表2!A:A,1,FALSE)</f>
        <v>#N/A</v>
      </c>
    </row>
    <row r="38" spans="1:40" s="350" customFormat="1" ht="14.25" hidden="1">
      <c r="A38" s="333">
        <v>36</v>
      </c>
      <c r="B3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8" s="350" t="s">
        <v>738</v>
      </c>
      <c r="D38" s="357"/>
      <c r="E38" s="352" t="s">
        <v>1440</v>
      </c>
      <c r="F38" s="351" t="s">
        <v>1442</v>
      </c>
      <c r="G38" s="351"/>
      <c r="H38" s="353" t="s">
        <v>665</v>
      </c>
      <c r="I38" s="342" t="s">
        <v>27</v>
      </c>
      <c r="J38" s="347"/>
      <c r="K38" s="323">
        <v>44431</v>
      </c>
      <c r="L38" s="323">
        <v>44431</v>
      </c>
      <c r="M38" s="336" t="str">
        <f>IFERROR(IF(VLOOKUP(功能_33[[#This Row],[功能代號]],討論項目!A:H,8,FALSE)=0,"",VLOOKUP(功能_33[[#This Row],[功能代號]],討論項目!A:H,8,FALSE)),"")</f>
        <v/>
      </c>
      <c r="N38" s="358" t="s">
        <v>1492</v>
      </c>
      <c r="O38" s="342" t="s">
        <v>673</v>
      </c>
      <c r="P38" s="367" t="s">
        <v>1167</v>
      </c>
      <c r="Q38" s="353"/>
      <c r="R38" s="353"/>
      <c r="S38" s="353"/>
      <c r="T38" s="353"/>
      <c r="U38" s="353"/>
      <c r="V38" s="353"/>
      <c r="W38" s="353"/>
      <c r="X38" s="356" t="str">
        <f>VLOOKUP(功能_33[[#This Row],[User]],SKL放款!A:G,7,FALSE)</f>
        <v>放款推展課</v>
      </c>
      <c r="Y38" s="343">
        <f>IF(功能_33[[#This Row],[實際展示]]="","",功能_33[[#This Row],[實際展示]]+14)</f>
        <v>44445</v>
      </c>
      <c r="Z38" s="331"/>
      <c r="AA38" s="336" t="str">
        <f>IF(功能_33[[#This Row],[URS交二審]]=0,"",功能_33[[#This Row],[URS交二審]]+7)</f>
        <v/>
      </c>
      <c r="AB38" s="336"/>
      <c r="AC38" s="323"/>
      <c r="AD38" s="323"/>
      <c r="AE38" s="323"/>
      <c r="AF38" s="338"/>
      <c r="AG38" s="323" t="str">
        <f>IFERROR(IF(VLOOKUP(功能_33[[#This Row],[功能代號]],E:Q,11,FALSE)=0,"",VLOOKUP(功能_33[[#This Row],[功能代號]],E:Q,11,FALSE)),"")</f>
        <v>李珮君</v>
      </c>
      <c r="AH38" s="323"/>
      <c r="AI38" s="323"/>
      <c r="AJ38" s="344"/>
      <c r="AL38" s="342"/>
      <c r="AM38" s="341"/>
      <c r="AN38" s="341" t="e">
        <f>VLOOKUP(功能_33[[#This Row],[功能代號]],工作表2!A:A,1,FALSE)</f>
        <v>#N/A</v>
      </c>
    </row>
    <row r="39" spans="1:40" s="350" customFormat="1" ht="14.25" hidden="1">
      <c r="A39" s="333">
        <v>37</v>
      </c>
      <c r="B3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9" s="350" t="s">
        <v>738</v>
      </c>
      <c r="D39" s="357"/>
      <c r="E39" s="352" t="s">
        <v>1441</v>
      </c>
      <c r="F39" s="351" t="s">
        <v>1443</v>
      </c>
      <c r="G39" s="351"/>
      <c r="H39" s="353" t="s">
        <v>665</v>
      </c>
      <c r="I39" s="342" t="s">
        <v>27</v>
      </c>
      <c r="J39" s="347"/>
      <c r="K39" s="323">
        <v>44431</v>
      </c>
      <c r="L39" s="323">
        <v>44431</v>
      </c>
      <c r="M39" s="336" t="str">
        <f>IFERROR(IF(VLOOKUP(功能_33[[#This Row],[功能代號]],討論項目!A:H,8,FALSE)=0,"",VLOOKUP(功能_33[[#This Row],[功能代號]],討論項目!A:H,8,FALSE)),"")</f>
        <v/>
      </c>
      <c r="N39" s="358" t="s">
        <v>1492</v>
      </c>
      <c r="O39" s="342" t="s">
        <v>673</v>
      </c>
      <c r="P39" s="367" t="s">
        <v>1167</v>
      </c>
      <c r="Q39" s="353"/>
      <c r="R39" s="353"/>
      <c r="S39" s="353"/>
      <c r="T39" s="353"/>
      <c r="U39" s="353"/>
      <c r="V39" s="353"/>
      <c r="W39" s="353"/>
      <c r="X39" s="356" t="str">
        <f>VLOOKUP(功能_33[[#This Row],[User]],SKL放款!A:G,7,FALSE)</f>
        <v>放款推展課</v>
      </c>
      <c r="Y39" s="343">
        <f>IF(功能_33[[#This Row],[實際展示]]="","",功能_33[[#This Row],[實際展示]]+14)</f>
        <v>44445</v>
      </c>
      <c r="Z39" s="331"/>
      <c r="AA39" s="336" t="str">
        <f>IF(功能_33[[#This Row],[URS交二審]]=0,"",功能_33[[#This Row],[URS交二審]]+7)</f>
        <v/>
      </c>
      <c r="AB39" s="336"/>
      <c r="AC39" s="323"/>
      <c r="AD39" s="323"/>
      <c r="AE39" s="323"/>
      <c r="AF39" s="338"/>
      <c r="AG39" s="323" t="str">
        <f>IFERROR(IF(VLOOKUP(功能_33[[#This Row],[功能代號]],E:Q,11,FALSE)=0,"",VLOOKUP(功能_33[[#This Row],[功能代號]],E:Q,11,FALSE)),"")</f>
        <v>李珮君</v>
      </c>
      <c r="AH39" s="323"/>
      <c r="AI39" s="323"/>
      <c r="AJ39" s="344"/>
      <c r="AL39" s="342"/>
      <c r="AM39" s="341"/>
      <c r="AN39" s="341" t="e">
        <f>VLOOKUP(功能_33[[#This Row],[功能代號]],工作表2!A:A,1,FALSE)</f>
        <v>#N/A</v>
      </c>
    </row>
    <row r="40" spans="1:40" s="350" customFormat="1" ht="14.25" hidden="1">
      <c r="A40" s="333">
        <v>38</v>
      </c>
      <c r="B40" s="326" t="str">
        <f>IFERROR(MID(功能_33[[#This Row],[功能代號]],2,1)&amp;"-"&amp;VLOOKUP(功能_33[[#This Row],[功能代號]],'20211105匯出'!A:F,4,FALSE)&amp;VLOOKUP(功能_33[[#This Row],[功能代號]],'20211105匯出'!A:F,6,FALSE),"")</f>
        <v>2-3保證人、關係人</v>
      </c>
      <c r="C40" s="350" t="s">
        <v>738</v>
      </c>
      <c r="D40" s="357"/>
      <c r="E40" s="352" t="s">
        <v>1420</v>
      </c>
      <c r="F40" s="351" t="s">
        <v>1421</v>
      </c>
      <c r="G40" s="351"/>
      <c r="H40" s="353" t="s">
        <v>665</v>
      </c>
      <c r="I40" s="342" t="s">
        <v>468</v>
      </c>
      <c r="J40" s="347" t="s">
        <v>2080</v>
      </c>
      <c r="K40" s="323">
        <v>44431</v>
      </c>
      <c r="L40" s="323">
        <v>44431</v>
      </c>
      <c r="M40" s="336" t="str">
        <f>IFERROR(IF(VLOOKUP(功能_33[[#This Row],[功能代號]],討論項目!A:H,8,FALSE)=0,"",VLOOKUP(功能_33[[#This Row],[功能代號]],討論項目!A:H,8,FALSE)),"")</f>
        <v/>
      </c>
      <c r="N40" s="342" t="s">
        <v>669</v>
      </c>
      <c r="O40" s="342" t="s">
        <v>673</v>
      </c>
      <c r="P40" s="367" t="s">
        <v>1167</v>
      </c>
      <c r="Q40" s="353"/>
      <c r="R40" s="353"/>
      <c r="S40" s="353"/>
      <c r="T40" s="353"/>
      <c r="U40" s="353"/>
      <c r="V40" s="353"/>
      <c r="W40" s="353"/>
      <c r="X40" s="356" t="str">
        <f>VLOOKUP(功能_33[[#This Row],[User]],SKL放款!A:G,7,FALSE)</f>
        <v>放款推展課</v>
      </c>
      <c r="Y40" s="343">
        <f>IF(功能_33[[#This Row],[實際展示]]="","",功能_33[[#This Row],[實際展示]]+14)</f>
        <v>44445</v>
      </c>
      <c r="Z40" s="331">
        <v>44470</v>
      </c>
      <c r="AA40" s="336">
        <f>IF(功能_33[[#This Row],[URS交二審]]=0,"",功能_33[[#This Row],[URS交二審]]+7)</f>
        <v>44477</v>
      </c>
      <c r="AB40" s="336">
        <f>IF(功能_33[[#This Row],[URS交二審]]=0,"",功能_33[[#This Row],[URS交二審]]+7)</f>
        <v>44477</v>
      </c>
      <c r="AC40" s="323"/>
      <c r="AD40" s="323"/>
      <c r="AE40" s="323"/>
      <c r="AF40" s="338"/>
      <c r="AG40" s="323" t="str">
        <f>IFERROR(IF(VLOOKUP(功能_33[[#This Row],[功能代號]],E:Q,11,FALSE)=0,"",VLOOKUP(功能_33[[#This Row],[功能代號]],E:Q,11,FALSE)),"")</f>
        <v>李珮君</v>
      </c>
      <c r="AH40" s="323"/>
      <c r="AI40" s="323"/>
      <c r="AJ40" s="344"/>
      <c r="AL40" s="342"/>
      <c r="AM40" s="341"/>
      <c r="AN40" s="341" t="e">
        <f>VLOOKUP(功能_33[[#This Row],[功能代號]],工作表2!A:A,1,FALSE)</f>
        <v>#N/A</v>
      </c>
    </row>
    <row r="41" spans="1:40" s="350" customFormat="1" ht="14.25" hidden="1">
      <c r="A41" s="333">
        <v>39</v>
      </c>
      <c r="B4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" s="350" t="s">
        <v>738</v>
      </c>
      <c r="D41" s="357"/>
      <c r="E41" s="352" t="s">
        <v>1423</v>
      </c>
      <c r="F41" s="351" t="s">
        <v>1422</v>
      </c>
      <c r="G41" s="351"/>
      <c r="H41" s="353" t="s">
        <v>665</v>
      </c>
      <c r="I41" s="342" t="s">
        <v>468</v>
      </c>
      <c r="J41" s="347" t="s">
        <v>2080</v>
      </c>
      <c r="K41" s="323">
        <v>44431</v>
      </c>
      <c r="L41" s="323">
        <v>44431</v>
      </c>
      <c r="M41" s="336">
        <f>IFERROR(IF(VLOOKUP(功能_33[[#This Row],[功能代號]],討論項目!A:H,8,FALSE)=0,"",VLOOKUP(功能_33[[#This Row],[功能代號]],討論項目!A:H,8,FALSE)),"")</f>
        <v>44456</v>
      </c>
      <c r="N41" s="342" t="s">
        <v>669</v>
      </c>
      <c r="O41" s="342" t="s">
        <v>673</v>
      </c>
      <c r="P41" s="367" t="s">
        <v>1167</v>
      </c>
      <c r="Q41" s="353"/>
      <c r="R41" s="353"/>
      <c r="S41" s="353"/>
      <c r="T41" s="353"/>
      <c r="U41" s="353"/>
      <c r="V41" s="353"/>
      <c r="W41" s="353"/>
      <c r="X41" s="356" t="str">
        <f>VLOOKUP(功能_33[[#This Row],[User]],SKL放款!A:G,7,FALSE)</f>
        <v>放款推展課</v>
      </c>
      <c r="Y41" s="343">
        <f>IF(功能_33[[#This Row],[實際展示]]="","",功能_33[[#This Row],[實際展示]]+14)</f>
        <v>44445</v>
      </c>
      <c r="Z41" s="331">
        <v>44470</v>
      </c>
      <c r="AA41" s="336">
        <f>IF(功能_33[[#This Row],[URS交二審]]=0,"",功能_33[[#This Row],[URS交二審]]+7)</f>
        <v>44477</v>
      </c>
      <c r="AB41" s="368">
        <f>IF(功能_33[[#This Row],[URS交二審]]=0,"",功能_33[[#This Row],[URS交二審]]+7)</f>
        <v>44477</v>
      </c>
      <c r="AC41" s="323"/>
      <c r="AD41" s="323"/>
      <c r="AE41" s="323"/>
      <c r="AF41" s="338"/>
      <c r="AG41" s="323" t="str">
        <f>IFERROR(IF(VLOOKUP(功能_33[[#This Row],[功能代號]],E:Q,11,FALSE)=0,"",VLOOKUP(功能_33[[#This Row],[功能代號]],E:Q,11,FALSE)),"")</f>
        <v>李珮君</v>
      </c>
      <c r="AH41" s="323"/>
      <c r="AI41" s="323"/>
      <c r="AJ41" s="344"/>
      <c r="AL41" s="342"/>
      <c r="AM41" s="341"/>
      <c r="AN41" s="341" t="e">
        <f>VLOOKUP(功能_33[[#This Row],[功能代號]],工作表2!A:A,1,FALSE)</f>
        <v>#N/A</v>
      </c>
    </row>
    <row r="42" spans="1:40" ht="14.25" hidden="1">
      <c r="A42" s="333">
        <v>40</v>
      </c>
      <c r="B42" s="326" t="str">
        <f>IFERROR(MID(功能_33[[#This Row],[功能代號]],2,1)&amp;"-"&amp;VLOOKUP(功能_33[[#This Row],[功能代號]],'20211105匯出'!A:F,4,FALSE)&amp;VLOOKUP(功能_33[[#This Row],[功能代號]],'20211105匯出'!A:F,6,FALSE),"")</f>
        <v>2-4擔保品</v>
      </c>
      <c r="C42" s="341" t="s">
        <v>699</v>
      </c>
      <c r="D42" s="326" t="s">
        <v>1304</v>
      </c>
      <c r="E42" s="325" t="s">
        <v>1062</v>
      </c>
      <c r="F42" s="326" t="s">
        <v>29</v>
      </c>
      <c r="G42" s="326"/>
      <c r="H42" s="342" t="s">
        <v>665</v>
      </c>
      <c r="I42" s="342" t="s">
        <v>27</v>
      </c>
      <c r="J42" s="347"/>
      <c r="K42" s="323">
        <v>44431</v>
      </c>
      <c r="L42" s="323">
        <v>44432</v>
      </c>
      <c r="M42" s="336">
        <f>IFERROR(IF(VLOOKUP(功能_33[[#This Row],[功能代號]],討論項目!A:H,8,FALSE)=0,"",VLOOKUP(功能_33[[#This Row],[功能代號]],討論項目!A:H,8,FALSE)),"")</f>
        <v>44434</v>
      </c>
      <c r="N42" s="342" t="s">
        <v>669</v>
      </c>
      <c r="O42" s="342" t="s">
        <v>673</v>
      </c>
      <c r="P42" s="367" t="s">
        <v>1167</v>
      </c>
      <c r="Q42" s="342"/>
      <c r="R42" s="342"/>
      <c r="S42" s="342"/>
      <c r="T42" s="342"/>
      <c r="U42" s="342"/>
      <c r="V42" s="342"/>
      <c r="W42" s="342"/>
      <c r="X42" s="341" t="str">
        <f>VLOOKUP(功能_33[[#This Row],[User]],SKL放款!A:G,7,FALSE)</f>
        <v>放款推展課</v>
      </c>
      <c r="Y42" s="343">
        <f>IF(功能_33[[#This Row],[實際展示]]="","",功能_33[[#This Row],[實際展示]]+14)</f>
        <v>44446</v>
      </c>
      <c r="Z42" s="331"/>
      <c r="AA42" s="336">
        <v>44515</v>
      </c>
      <c r="AB42" s="336" t="s">
        <v>2902</v>
      </c>
      <c r="AC42" s="323"/>
      <c r="AD42" s="323"/>
      <c r="AE42" s="323"/>
      <c r="AF42" s="338"/>
      <c r="AG42" s="323" t="str">
        <f>IFERROR(IF(VLOOKUP(功能_33[[#This Row],[功能代號]],E:Q,11,FALSE)=0,"",VLOOKUP(功能_33[[#This Row],[功能代號]],E:Q,11,FALSE)),"")</f>
        <v>李珮君</v>
      </c>
      <c r="AH42" s="323"/>
      <c r="AI42" s="323"/>
      <c r="AJ42" s="344"/>
      <c r="AN42" s="341" t="e">
        <f>VLOOKUP(功能_33[[#This Row],[功能代號]],工作表2!A:A,1,FALSE)</f>
        <v>#N/A</v>
      </c>
    </row>
    <row r="43" spans="1:40" ht="14.25" hidden="1">
      <c r="A43" s="333">
        <v>41</v>
      </c>
      <c r="B4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" s="341" t="s">
        <v>699</v>
      </c>
      <c r="D43" s="326" t="s">
        <v>1304</v>
      </c>
      <c r="E43" s="325" t="s">
        <v>52</v>
      </c>
      <c r="F43" s="326" t="s">
        <v>53</v>
      </c>
      <c r="G43" s="326"/>
      <c r="H43" s="342" t="s">
        <v>665</v>
      </c>
      <c r="I43" s="342" t="s">
        <v>27</v>
      </c>
      <c r="J43" s="347"/>
      <c r="K43" s="323">
        <v>44432</v>
      </c>
      <c r="L43" s="323">
        <v>44432</v>
      </c>
      <c r="M43" s="336">
        <f>IFERROR(IF(VLOOKUP(功能_33[[#This Row],[功能代號]],討論項目!A:H,8,FALSE)=0,"",VLOOKUP(功能_33[[#This Row],[功能代號]],討論項目!A:H,8,FALSE)),"")</f>
        <v>44447</v>
      </c>
      <c r="N43" s="342" t="s">
        <v>669</v>
      </c>
      <c r="O43" s="342" t="s">
        <v>673</v>
      </c>
      <c r="P43" s="367" t="s">
        <v>1503</v>
      </c>
      <c r="Q43" s="342"/>
      <c r="R43" s="342"/>
      <c r="S43" s="342"/>
      <c r="T43" s="342"/>
      <c r="U43" s="342"/>
      <c r="V43" s="342"/>
      <c r="W43" s="342"/>
      <c r="X43" s="341" t="str">
        <f>VLOOKUP(功能_33[[#This Row],[User]],SKL放款!A:G,7,FALSE)</f>
        <v>放款推展課</v>
      </c>
      <c r="Y43" s="343">
        <f>IF(功能_33[[#This Row],[實際展示]]="","",功能_33[[#This Row],[實際展示]]+14)</f>
        <v>44446</v>
      </c>
      <c r="Z43" s="331"/>
      <c r="AA43" s="336">
        <v>44515</v>
      </c>
      <c r="AB43" s="336" t="s">
        <v>2902</v>
      </c>
      <c r="AC43" s="323"/>
      <c r="AD43" s="323"/>
      <c r="AE43" s="323"/>
      <c r="AF43" s="359"/>
      <c r="AG43" s="323" t="str">
        <f>IFERROR(IF(VLOOKUP(功能_33[[#This Row],[功能代號]],E:Q,11,FALSE)=0,"",VLOOKUP(功能_33[[#This Row],[功能代號]],E:Q,11,FALSE)),"")</f>
        <v>李珮君</v>
      </c>
      <c r="AH43" s="323"/>
      <c r="AI43" s="323"/>
      <c r="AJ43" s="344"/>
      <c r="AN43" s="341" t="e">
        <f>VLOOKUP(功能_33[[#This Row],[功能代號]],工作表2!A:A,1,FALSE)</f>
        <v>#N/A</v>
      </c>
    </row>
    <row r="44" spans="1:40" ht="14.25" hidden="1">
      <c r="A44" s="333">
        <v>42</v>
      </c>
      <c r="B4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" s="341" t="s">
        <v>699</v>
      </c>
      <c r="D44" s="326" t="s">
        <v>1304</v>
      </c>
      <c r="E44" s="325" t="s">
        <v>1063</v>
      </c>
      <c r="F44" s="326" t="s">
        <v>51</v>
      </c>
      <c r="G44" s="326"/>
      <c r="H44" s="342" t="s">
        <v>665</v>
      </c>
      <c r="I44" s="342" t="s">
        <v>27</v>
      </c>
      <c r="J44" s="347"/>
      <c r="K44" s="323">
        <v>44432</v>
      </c>
      <c r="L44" s="323">
        <v>44432</v>
      </c>
      <c r="M44" s="336">
        <f>IFERROR(IF(VLOOKUP(功能_33[[#This Row],[功能代號]],討論項目!A:H,8,FALSE)=0,"",VLOOKUP(功能_33[[#This Row],[功能代號]],討論項目!A:H,8,FALSE)),"")</f>
        <v>44445</v>
      </c>
      <c r="N44" s="342" t="s">
        <v>669</v>
      </c>
      <c r="O44" s="342" t="s">
        <v>673</v>
      </c>
      <c r="P44" s="367" t="s">
        <v>1167</v>
      </c>
      <c r="Q44" s="342"/>
      <c r="R44" s="342"/>
      <c r="S44" s="342"/>
      <c r="T44" s="342"/>
      <c r="U44" s="342"/>
      <c r="V44" s="342"/>
      <c r="W44" s="342"/>
      <c r="X44" s="341" t="str">
        <f>VLOOKUP(功能_33[[#This Row],[User]],SKL放款!A:G,7,FALSE)</f>
        <v>放款推展課</v>
      </c>
      <c r="Y44" s="343">
        <f>IF(功能_33[[#This Row],[實際展示]]="","",功能_33[[#This Row],[實際展示]]+14)</f>
        <v>44446</v>
      </c>
      <c r="Z44" s="331"/>
      <c r="AA44" s="336">
        <v>44515</v>
      </c>
      <c r="AB44" s="336" t="s">
        <v>2902</v>
      </c>
      <c r="AC44" s="323"/>
      <c r="AD44" s="323"/>
      <c r="AE44" s="323"/>
      <c r="AF44" s="359"/>
      <c r="AG44" s="323" t="str">
        <f>IFERROR(IF(VLOOKUP(功能_33[[#This Row],[功能代號]],E:Q,11,FALSE)=0,"",VLOOKUP(功能_33[[#This Row],[功能代號]],E:Q,11,FALSE)),"")</f>
        <v>李珮君</v>
      </c>
      <c r="AH44" s="323"/>
      <c r="AI44" s="323"/>
      <c r="AJ44" s="344"/>
      <c r="AK44" s="360">
        <v>44494</v>
      </c>
      <c r="AN44" s="341" t="e">
        <f>VLOOKUP(功能_33[[#This Row],[功能代號]],工作表2!A:A,1,FALSE)</f>
        <v>#N/A</v>
      </c>
    </row>
    <row r="45" spans="1:40" ht="14.25" hidden="1">
      <c r="A45" s="333">
        <v>43</v>
      </c>
      <c r="B4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" s="341" t="s">
        <v>699</v>
      </c>
      <c r="D45" s="326" t="s">
        <v>1304</v>
      </c>
      <c r="E45" s="325" t="s">
        <v>1064</v>
      </c>
      <c r="F45" s="326" t="s">
        <v>60</v>
      </c>
      <c r="G45" s="326"/>
      <c r="H45" s="342" t="s">
        <v>665</v>
      </c>
      <c r="I45" s="342" t="s">
        <v>27</v>
      </c>
      <c r="J45" s="347"/>
      <c r="K45" s="323">
        <v>44432</v>
      </c>
      <c r="L45" s="323">
        <v>44432</v>
      </c>
      <c r="M45" s="336">
        <f>IFERROR(IF(VLOOKUP(功能_33[[#This Row],[功能代號]],討論項目!A:H,8,FALSE)=0,"",VLOOKUP(功能_33[[#This Row],[功能代號]],討論項目!A:H,8,FALSE)),"")</f>
        <v>44445</v>
      </c>
      <c r="N45" s="342" t="s">
        <v>669</v>
      </c>
      <c r="O45" s="342" t="s">
        <v>673</v>
      </c>
      <c r="P45" s="367" t="s">
        <v>1167</v>
      </c>
      <c r="Q45" s="342"/>
      <c r="R45" s="342"/>
      <c r="S45" s="342"/>
      <c r="T45" s="342"/>
      <c r="U45" s="342"/>
      <c r="V45" s="342"/>
      <c r="W45" s="342"/>
      <c r="X45" s="341" t="str">
        <f>VLOOKUP(功能_33[[#This Row],[User]],SKL放款!A:G,7,FALSE)</f>
        <v>放款推展課</v>
      </c>
      <c r="Y45" s="343">
        <f>IF(功能_33[[#This Row],[實際展示]]="","",功能_33[[#This Row],[實際展示]]+14)</f>
        <v>44446</v>
      </c>
      <c r="Z45" s="331"/>
      <c r="AA45" s="336">
        <v>44515</v>
      </c>
      <c r="AB45" s="336" t="s">
        <v>2902</v>
      </c>
      <c r="AC45" s="323"/>
      <c r="AD45" s="323"/>
      <c r="AE45" s="323"/>
      <c r="AF45" s="359"/>
      <c r="AG45" s="323" t="str">
        <f>IFERROR(IF(VLOOKUP(功能_33[[#This Row],[功能代號]],E:Q,11,FALSE)=0,"",VLOOKUP(功能_33[[#This Row],[功能代號]],E:Q,11,FALSE)),"")</f>
        <v>李珮君</v>
      </c>
      <c r="AH45" s="323"/>
      <c r="AI45" s="323"/>
      <c r="AJ45" s="344"/>
      <c r="AN45" s="341" t="e">
        <f>VLOOKUP(功能_33[[#This Row],[功能代號]],工作表2!A:A,1,FALSE)</f>
        <v>#N/A</v>
      </c>
    </row>
    <row r="46" spans="1:40" ht="14.25" hidden="1">
      <c r="A46" s="333">
        <v>47</v>
      </c>
      <c r="B4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" s="341" t="s">
        <v>699</v>
      </c>
      <c r="D46" s="326" t="s">
        <v>1304</v>
      </c>
      <c r="E46" s="325" t="s">
        <v>1065</v>
      </c>
      <c r="F46" s="326" t="s">
        <v>61</v>
      </c>
      <c r="G46" s="326"/>
      <c r="H46" s="342" t="s">
        <v>665</v>
      </c>
      <c r="I46" s="342" t="s">
        <v>27</v>
      </c>
      <c r="J46" s="347"/>
      <c r="K46" s="323">
        <v>44432</v>
      </c>
      <c r="L46" s="323">
        <v>44432</v>
      </c>
      <c r="M46" s="336">
        <f>IFERROR(IF(VLOOKUP(功能_33[[#This Row],[功能代號]],討論項目!A:H,8,FALSE)=0,"",VLOOKUP(功能_33[[#This Row],[功能代號]],討論項目!A:H,8,FALSE)),"")</f>
        <v>44445</v>
      </c>
      <c r="N46" s="342" t="s">
        <v>669</v>
      </c>
      <c r="O46" s="342" t="s">
        <v>673</v>
      </c>
      <c r="P46" s="367" t="s">
        <v>1167</v>
      </c>
      <c r="Q46" s="342"/>
      <c r="R46" s="342"/>
      <c r="S46" s="342"/>
      <c r="T46" s="342"/>
      <c r="U46" s="342"/>
      <c r="V46" s="342"/>
      <c r="W46" s="342"/>
      <c r="X46" s="341" t="str">
        <f>VLOOKUP(功能_33[[#This Row],[User]],SKL放款!A:G,7,FALSE)</f>
        <v>放款推展課</v>
      </c>
      <c r="Y46" s="343">
        <f>IF(功能_33[[#This Row],[實際展示]]="","",功能_33[[#This Row],[實際展示]]+14)</f>
        <v>44446</v>
      </c>
      <c r="Z46" s="331"/>
      <c r="AA46" s="336">
        <v>44515</v>
      </c>
      <c r="AB46" s="336" t="s">
        <v>2902</v>
      </c>
      <c r="AC46" s="323"/>
      <c r="AD46" s="323"/>
      <c r="AE46" s="323"/>
      <c r="AF46" s="359"/>
      <c r="AG46" s="323" t="str">
        <f>IFERROR(IF(VLOOKUP(功能_33[[#This Row],[功能代號]],E:Q,11,FALSE)=0,"",VLOOKUP(功能_33[[#This Row],[功能代號]],E:Q,11,FALSE)),"")</f>
        <v>李珮君</v>
      </c>
      <c r="AH46" s="323"/>
      <c r="AI46" s="323"/>
      <c r="AJ46" s="344"/>
      <c r="AN46" s="341" t="e">
        <f>VLOOKUP(功能_33[[#This Row],[功能代號]],工作表2!A:A,1,FALSE)</f>
        <v>#N/A</v>
      </c>
    </row>
    <row r="47" spans="1:40" ht="14.25" hidden="1">
      <c r="A47" s="333">
        <v>46</v>
      </c>
      <c r="B4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7" s="341" t="s">
        <v>699</v>
      </c>
      <c r="D47" s="326" t="s">
        <v>1304</v>
      </c>
      <c r="E47" s="325" t="s">
        <v>1066</v>
      </c>
      <c r="F47" s="326" t="s">
        <v>62</v>
      </c>
      <c r="G47" s="326"/>
      <c r="H47" s="342" t="s">
        <v>665</v>
      </c>
      <c r="I47" s="342" t="s">
        <v>27</v>
      </c>
      <c r="J47" s="347"/>
      <c r="K47" s="323">
        <v>44432</v>
      </c>
      <c r="L47" s="323">
        <v>44432</v>
      </c>
      <c r="M47" s="336">
        <f>IFERROR(IF(VLOOKUP(功能_33[[#This Row],[功能代號]],討論項目!A:H,8,FALSE)=0,"",VLOOKUP(功能_33[[#This Row],[功能代號]],討論項目!A:H,8,FALSE)),"")</f>
        <v>44445</v>
      </c>
      <c r="N47" s="342" t="s">
        <v>669</v>
      </c>
      <c r="O47" s="342" t="s">
        <v>673</v>
      </c>
      <c r="P47" s="367" t="s">
        <v>1167</v>
      </c>
      <c r="Q47" s="342"/>
      <c r="R47" s="342"/>
      <c r="S47" s="342"/>
      <c r="T47" s="342"/>
      <c r="U47" s="342"/>
      <c r="V47" s="342"/>
      <c r="W47" s="342"/>
      <c r="X47" s="341" t="str">
        <f>VLOOKUP(功能_33[[#This Row],[User]],SKL放款!A:G,7,FALSE)</f>
        <v>放款推展課</v>
      </c>
      <c r="Y47" s="343">
        <f>IF(功能_33[[#This Row],[實際展示]]="","",功能_33[[#This Row],[實際展示]]+14)</f>
        <v>44446</v>
      </c>
      <c r="Z47" s="331"/>
      <c r="AA47" s="336">
        <v>44515</v>
      </c>
      <c r="AB47" s="336" t="s">
        <v>2902</v>
      </c>
      <c r="AC47" s="323"/>
      <c r="AD47" s="323"/>
      <c r="AE47" s="323"/>
      <c r="AF47" s="359"/>
      <c r="AG47" s="323" t="str">
        <f>IFERROR(IF(VLOOKUP(功能_33[[#This Row],[功能代號]],E:Q,11,FALSE)=0,"",VLOOKUP(功能_33[[#This Row],[功能代號]],E:Q,11,FALSE)),"")</f>
        <v>李珮君</v>
      </c>
      <c r="AH47" s="323"/>
      <c r="AI47" s="323"/>
      <c r="AJ47" s="344"/>
      <c r="AN47" s="341" t="e">
        <f>VLOOKUP(功能_33[[#This Row],[功能代號]],工作表2!A:A,1,FALSE)</f>
        <v>#N/A</v>
      </c>
    </row>
    <row r="48" spans="1:40" ht="14.25" hidden="1">
      <c r="A48" s="333">
        <v>44</v>
      </c>
      <c r="B4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8" s="341" t="s">
        <v>699</v>
      </c>
      <c r="D48" s="326" t="s">
        <v>1304</v>
      </c>
      <c r="E48" s="325" t="s">
        <v>1067</v>
      </c>
      <c r="F48" s="326" t="s">
        <v>63</v>
      </c>
      <c r="G48" s="326"/>
      <c r="H48" s="342" t="s">
        <v>665</v>
      </c>
      <c r="I48" s="342" t="s">
        <v>27</v>
      </c>
      <c r="J48" s="347"/>
      <c r="K48" s="323">
        <v>44432</v>
      </c>
      <c r="L48" s="323">
        <v>44432</v>
      </c>
      <c r="M48" s="336" t="str">
        <f>IFERROR(IF(VLOOKUP(功能_33[[#This Row],[功能代號]],討論項目!A:H,8,FALSE)=0,"",VLOOKUP(功能_33[[#This Row],[功能代號]],討論項目!A:H,8,FALSE)),"")</f>
        <v/>
      </c>
      <c r="N48" s="342" t="s">
        <v>669</v>
      </c>
      <c r="O48" s="342" t="s">
        <v>673</v>
      </c>
      <c r="P48" s="367" t="s">
        <v>1167</v>
      </c>
      <c r="Q48" s="342"/>
      <c r="R48" s="342"/>
      <c r="S48" s="342"/>
      <c r="T48" s="342"/>
      <c r="U48" s="342"/>
      <c r="V48" s="342"/>
      <c r="W48" s="342"/>
      <c r="X48" s="341" t="str">
        <f>VLOOKUP(功能_33[[#This Row],[User]],SKL放款!A:G,7,FALSE)</f>
        <v>放款推展課</v>
      </c>
      <c r="Y48" s="343">
        <f>IF(功能_33[[#This Row],[實際展示]]="","",功能_33[[#This Row],[實際展示]]+14)</f>
        <v>44446</v>
      </c>
      <c r="Z48" s="331"/>
      <c r="AA48" s="336" t="str">
        <f>IF(功能_33[[#This Row],[URS交二審]]=0,"",功能_33[[#This Row],[URS交二審]]+7)</f>
        <v/>
      </c>
      <c r="AB48" s="336"/>
      <c r="AC48" s="323"/>
      <c r="AD48" s="323"/>
      <c r="AE48" s="323"/>
      <c r="AF48" s="359"/>
      <c r="AG48" s="323" t="str">
        <f>IFERROR(IF(VLOOKUP(功能_33[[#This Row],[功能代號]],E:Q,11,FALSE)=0,"",VLOOKUP(功能_33[[#This Row],[功能代號]],E:Q,11,FALSE)),"")</f>
        <v>李珮君</v>
      </c>
      <c r="AH48" s="323"/>
      <c r="AI48" s="323"/>
      <c r="AJ48" s="344"/>
      <c r="AN48" s="341" t="e">
        <f>VLOOKUP(功能_33[[#This Row],[功能代號]],工作表2!A:A,1,FALSE)</f>
        <v>#N/A</v>
      </c>
    </row>
    <row r="49" spans="1:40" ht="14.25" hidden="1">
      <c r="A49" s="333">
        <v>48</v>
      </c>
      <c r="B4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9" s="341" t="s">
        <v>699</v>
      </c>
      <c r="D49" s="326" t="s">
        <v>1304</v>
      </c>
      <c r="E49" s="325" t="s">
        <v>1068</v>
      </c>
      <c r="F49" s="326" t="s">
        <v>77</v>
      </c>
      <c r="G49" s="326"/>
      <c r="H49" s="342" t="s">
        <v>665</v>
      </c>
      <c r="I49" s="342" t="s">
        <v>27</v>
      </c>
      <c r="J49" s="347"/>
      <c r="K49" s="323">
        <v>44432</v>
      </c>
      <c r="L49" s="323">
        <v>44432</v>
      </c>
      <c r="M49" s="336" t="str">
        <f>IFERROR(IF(VLOOKUP(功能_33[[#This Row],[功能代號]],討論項目!A:H,8,FALSE)=0,"",VLOOKUP(功能_33[[#This Row],[功能代號]],討論項目!A:H,8,FALSE)),"")</f>
        <v/>
      </c>
      <c r="N49" s="342" t="s">
        <v>669</v>
      </c>
      <c r="O49" s="342" t="s">
        <v>672</v>
      </c>
      <c r="P49" s="367" t="s">
        <v>1167</v>
      </c>
      <c r="Q49" s="342"/>
      <c r="R49" s="342"/>
      <c r="S49" s="342"/>
      <c r="T49" s="342"/>
      <c r="U49" s="342"/>
      <c r="V49" s="342"/>
      <c r="W49" s="342"/>
      <c r="X49" s="341" t="str">
        <f>VLOOKUP(功能_33[[#This Row],[User]],SKL放款!A:G,7,FALSE)</f>
        <v>放款服務課</v>
      </c>
      <c r="Y49" s="343">
        <f>IF(功能_33[[#This Row],[實際展示]]="","",功能_33[[#This Row],[實際展示]]+14)</f>
        <v>44446</v>
      </c>
      <c r="Z49" s="331"/>
      <c r="AA49" s="336" t="str">
        <f>IF(功能_33[[#This Row],[URS交二審]]=0,"",功能_33[[#This Row],[URS交二審]]+7)</f>
        <v/>
      </c>
      <c r="AB49" s="336"/>
      <c r="AC49" s="323"/>
      <c r="AD49" s="323"/>
      <c r="AE49" s="323"/>
      <c r="AF49" s="359"/>
      <c r="AG49" s="323" t="str">
        <f>IFERROR(IF(VLOOKUP(功能_33[[#This Row],[功能代號]],E:Q,11,FALSE)=0,"",VLOOKUP(功能_33[[#This Row],[功能代號]],E:Q,11,FALSE)),"")</f>
        <v>陳政皓</v>
      </c>
      <c r="AH49" s="323"/>
      <c r="AI49" s="323"/>
      <c r="AJ49" s="344"/>
      <c r="AN49" s="341" t="e">
        <f>VLOOKUP(功能_33[[#This Row],[功能代號]],工作表2!A:A,1,FALSE)</f>
        <v>#N/A</v>
      </c>
    </row>
    <row r="50" spans="1:40" ht="14.25" hidden="1">
      <c r="A50" s="333">
        <v>45</v>
      </c>
      <c r="B5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0" s="341" t="s">
        <v>699</v>
      </c>
      <c r="D50" s="326" t="s">
        <v>1304</v>
      </c>
      <c r="E50" s="325" t="s">
        <v>1069</v>
      </c>
      <c r="F50" s="326" t="s">
        <v>78</v>
      </c>
      <c r="G50" s="326"/>
      <c r="H50" s="342" t="s">
        <v>665</v>
      </c>
      <c r="I50" s="342" t="s">
        <v>27</v>
      </c>
      <c r="J50" s="347"/>
      <c r="K50" s="323">
        <v>44432</v>
      </c>
      <c r="L50" s="323">
        <v>44432</v>
      </c>
      <c r="M50" s="336" t="str">
        <f>IFERROR(IF(VLOOKUP(功能_33[[#This Row],[功能代號]],討論項目!A:H,8,FALSE)=0,"",VLOOKUP(功能_33[[#This Row],[功能代號]],討論項目!A:H,8,FALSE)),"")</f>
        <v/>
      </c>
      <c r="N50" s="342" t="s">
        <v>669</v>
      </c>
      <c r="O50" s="342" t="s">
        <v>672</v>
      </c>
      <c r="P50" s="367" t="s">
        <v>1167</v>
      </c>
      <c r="Q50" s="342"/>
      <c r="R50" s="342"/>
      <c r="S50" s="342"/>
      <c r="T50" s="342"/>
      <c r="U50" s="342"/>
      <c r="V50" s="342"/>
      <c r="W50" s="342"/>
      <c r="X50" s="341" t="str">
        <f>VLOOKUP(功能_33[[#This Row],[User]],SKL放款!A:G,7,FALSE)</f>
        <v>放款服務課</v>
      </c>
      <c r="Y50" s="343">
        <f>IF(功能_33[[#This Row],[實際展示]]="","",功能_33[[#This Row],[實際展示]]+14)</f>
        <v>44446</v>
      </c>
      <c r="Z50" s="331"/>
      <c r="AA50" s="336" t="str">
        <f>IF(功能_33[[#This Row],[URS交二審]]=0,"",功能_33[[#This Row],[URS交二審]]+7)</f>
        <v/>
      </c>
      <c r="AB50" s="336"/>
      <c r="AC50" s="323"/>
      <c r="AD50" s="323"/>
      <c r="AE50" s="323"/>
      <c r="AF50" s="359"/>
      <c r="AG50" s="323" t="str">
        <f>IFERROR(IF(VLOOKUP(功能_33[[#This Row],[功能代號]],E:Q,11,FALSE)=0,"",VLOOKUP(功能_33[[#This Row],[功能代號]],E:Q,11,FALSE)),"")</f>
        <v>陳政皓</v>
      </c>
      <c r="AH50" s="323"/>
      <c r="AI50" s="323"/>
      <c r="AJ50" s="344"/>
      <c r="AN50" s="341" t="e">
        <f>VLOOKUP(功能_33[[#This Row],[功能代號]],工作表2!A:A,1,FALSE)</f>
        <v>#N/A</v>
      </c>
    </row>
    <row r="51" spans="1:40" ht="14.25" hidden="1">
      <c r="A51" s="333">
        <v>52</v>
      </c>
      <c r="B51" s="326" t="str">
        <f>IFERROR(MID(功能_33[[#This Row],[功能代號]],2,1)&amp;"-"&amp;VLOOKUP(功能_33[[#This Row],[功能代號]],'20211105匯出'!A:F,4,FALSE)&amp;VLOOKUP(功能_33[[#This Row],[功能代號]],'20211105匯出'!A:F,6,FALSE),"")</f>
        <v>2-4擔保品</v>
      </c>
      <c r="C51" s="341" t="s">
        <v>699</v>
      </c>
      <c r="D51" s="326" t="s">
        <v>1304</v>
      </c>
      <c r="E51" s="325" t="s">
        <v>79</v>
      </c>
      <c r="F51" s="326" t="s">
        <v>1071</v>
      </c>
      <c r="G51" s="326"/>
      <c r="H51" s="342" t="s">
        <v>665</v>
      </c>
      <c r="I51" s="348" t="s">
        <v>468</v>
      </c>
      <c r="J51" s="349" t="s">
        <v>2080</v>
      </c>
      <c r="K51" s="323">
        <v>44433</v>
      </c>
      <c r="L51" s="323">
        <v>44433</v>
      </c>
      <c r="M51" s="336" t="str">
        <f>IFERROR(IF(VLOOKUP(功能_33[[#This Row],[功能代號]],討論項目!A:H,8,FALSE)=0,"",VLOOKUP(功能_33[[#This Row],[功能代號]],討論項目!A:H,8,FALSE)),"")</f>
        <v/>
      </c>
      <c r="N51" s="342" t="s">
        <v>669</v>
      </c>
      <c r="O51" s="342" t="s">
        <v>683</v>
      </c>
      <c r="P51" s="367" t="s">
        <v>1167</v>
      </c>
      <c r="Q51" s="342"/>
      <c r="R51" s="342"/>
      <c r="S51" s="342"/>
      <c r="T51" s="342"/>
      <c r="U51" s="342"/>
      <c r="V51" s="342"/>
      <c r="W51" s="342"/>
      <c r="X51" s="341" t="str">
        <f>VLOOKUP(功能_33[[#This Row],[User]],SKL放款!A:G,7,FALSE)</f>
        <v>放款服務課</v>
      </c>
      <c r="Y51" s="343">
        <f>IF(功能_33[[#This Row],[實際展示]]="","",功能_33[[#This Row],[實際展示]]+14)</f>
        <v>44447</v>
      </c>
      <c r="Z51" s="331">
        <v>44470</v>
      </c>
      <c r="AA51" s="336">
        <f>IF(功能_33[[#This Row],[URS交二審]]=0,"",功能_33[[#This Row],[URS交二審]]+7)</f>
        <v>44477</v>
      </c>
      <c r="AB51" s="336">
        <f>IF(功能_33[[#This Row],[URS交二審]]=0,"",功能_33[[#This Row],[URS交二審]]+7)</f>
        <v>44477</v>
      </c>
      <c r="AC51" s="323"/>
      <c r="AD51" s="323"/>
      <c r="AE51" s="323"/>
      <c r="AF51" s="359"/>
      <c r="AG51" s="323" t="str">
        <f>IFERROR(IF(VLOOKUP(功能_33[[#This Row],[功能代號]],E:Q,11,FALSE)=0,"",VLOOKUP(功能_33[[#This Row],[功能代號]],E:Q,11,FALSE)),"")</f>
        <v>尹少玄</v>
      </c>
      <c r="AH51" s="323"/>
      <c r="AI51" s="323"/>
      <c r="AJ51" s="344"/>
      <c r="AN51" s="341" t="e">
        <f>VLOOKUP(功能_33[[#This Row],[功能代號]],工作表2!A:A,1,FALSE)</f>
        <v>#N/A</v>
      </c>
    </row>
    <row r="52" spans="1:40" ht="14.25" hidden="1">
      <c r="A52" s="333">
        <v>53</v>
      </c>
      <c r="B5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2" s="341" t="s">
        <v>699</v>
      </c>
      <c r="D52" s="326" t="s">
        <v>1304</v>
      </c>
      <c r="E52" s="325" t="s">
        <v>80</v>
      </c>
      <c r="F52" s="326" t="s">
        <v>81</v>
      </c>
      <c r="G52" s="326"/>
      <c r="H52" s="342" t="s">
        <v>665</v>
      </c>
      <c r="I52" s="342" t="s">
        <v>27</v>
      </c>
      <c r="J52" s="347"/>
      <c r="K52" s="323">
        <v>44433</v>
      </c>
      <c r="L52" s="323">
        <v>44433</v>
      </c>
      <c r="M52" s="336" t="str">
        <f>IFERROR(IF(VLOOKUP(功能_33[[#This Row],[功能代號]],討論項目!A:H,8,FALSE)=0,"",VLOOKUP(功能_33[[#This Row],[功能代號]],討論項目!A:H,8,FALSE)),"")</f>
        <v/>
      </c>
      <c r="N52" s="342" t="s">
        <v>669</v>
      </c>
      <c r="O52" s="342" t="s">
        <v>673</v>
      </c>
      <c r="P52" s="367" t="s">
        <v>1167</v>
      </c>
      <c r="Q52" s="342"/>
      <c r="R52" s="342"/>
      <c r="S52" s="342"/>
      <c r="T52" s="342"/>
      <c r="U52" s="342"/>
      <c r="V52" s="342"/>
      <c r="W52" s="342"/>
      <c r="X52" s="341" t="str">
        <f>VLOOKUP(功能_33[[#This Row],[User]],SKL放款!A:G,7,FALSE)</f>
        <v>放款推展課</v>
      </c>
      <c r="Y52" s="343">
        <f>IF(功能_33[[#This Row],[實際展示]]="","",功能_33[[#This Row],[實際展示]]+14)</f>
        <v>44447</v>
      </c>
      <c r="Z52" s="331"/>
      <c r="AA52" s="336" t="str">
        <f>IF(功能_33[[#This Row],[URS交二審]]=0,"",功能_33[[#This Row],[URS交二審]]+7)</f>
        <v/>
      </c>
      <c r="AB52" s="336"/>
      <c r="AC52" s="323"/>
      <c r="AD52" s="323"/>
      <c r="AE52" s="323"/>
      <c r="AF52" s="359"/>
      <c r="AG52" s="323" t="str">
        <f>IFERROR(IF(VLOOKUP(功能_33[[#This Row],[功能代號]],E:Q,11,FALSE)=0,"",VLOOKUP(功能_33[[#This Row],[功能代號]],E:Q,11,FALSE)),"")</f>
        <v>李珮君</v>
      </c>
      <c r="AH52" s="323"/>
      <c r="AI52" s="323"/>
      <c r="AJ52" s="344"/>
      <c r="AK52" s="360">
        <v>44498</v>
      </c>
      <c r="AN52" s="341" t="e">
        <f>VLOOKUP(功能_33[[#This Row],[功能代號]],工作表2!A:A,1,FALSE)</f>
        <v>#N/A</v>
      </c>
    </row>
    <row r="53" spans="1:40" ht="14.25" hidden="1">
      <c r="A53" s="333">
        <v>49</v>
      </c>
      <c r="B53" s="326" t="str">
        <f>IFERROR(MID(功能_33[[#This Row],[功能代號]],2,1)&amp;"-"&amp;VLOOKUP(功能_33[[#This Row],[功能代號]],'20211105匯出'!A:F,4,FALSE)&amp;VLOOKUP(功能_33[[#This Row],[功能代號]],'20211105匯出'!A:F,6,FALSE),"")</f>
        <v>2-4擔保品</v>
      </c>
      <c r="C53" s="341" t="s">
        <v>699</v>
      </c>
      <c r="D53" s="341" t="s">
        <v>1305</v>
      </c>
      <c r="E53" s="342" t="s">
        <v>69</v>
      </c>
      <c r="F53" s="341" t="s">
        <v>70</v>
      </c>
      <c r="G53" s="341"/>
      <c r="H53" s="342" t="s">
        <v>665</v>
      </c>
      <c r="I53" s="342" t="s">
        <v>27</v>
      </c>
      <c r="J53" s="347"/>
      <c r="K53" s="323">
        <v>44433</v>
      </c>
      <c r="L53" s="323">
        <v>44432</v>
      </c>
      <c r="M53" s="336">
        <f>IFERROR(IF(VLOOKUP(功能_33[[#This Row],[功能代號]],討論項目!A:H,8,FALSE)=0,"",VLOOKUP(功能_33[[#This Row],[功能代號]],討論項目!A:H,8,FALSE)),"")</f>
        <v>44409</v>
      </c>
      <c r="N53" s="342" t="s">
        <v>669</v>
      </c>
      <c r="O53" s="342" t="s">
        <v>673</v>
      </c>
      <c r="P53" s="367" t="s">
        <v>1167</v>
      </c>
      <c r="Q53" s="342"/>
      <c r="R53" s="342"/>
      <c r="S53" s="342"/>
      <c r="T53" s="342"/>
      <c r="U53" s="342"/>
      <c r="V53" s="342"/>
      <c r="W53" s="342"/>
      <c r="X53" s="341" t="str">
        <f>VLOOKUP(功能_33[[#This Row],[User]],SKL放款!A:G,7,FALSE)</f>
        <v>放款推展課</v>
      </c>
      <c r="Y53" s="343">
        <f>IF(功能_33[[#This Row],[實際展示]]="","",功能_33[[#This Row],[實際展示]]+14)</f>
        <v>44446</v>
      </c>
      <c r="Z53" s="331"/>
      <c r="AA53" s="336">
        <v>44515</v>
      </c>
      <c r="AB53" s="336" t="s">
        <v>2902</v>
      </c>
      <c r="AC53" s="323"/>
      <c r="AD53" s="323"/>
      <c r="AE53" s="323"/>
      <c r="AF53" s="359"/>
      <c r="AG53" s="323" t="str">
        <f>IFERROR(IF(VLOOKUP(功能_33[[#This Row],[功能代號]],E:Q,11,FALSE)=0,"",VLOOKUP(功能_33[[#This Row],[功能代號]],E:Q,11,FALSE)),"")</f>
        <v>李珮君</v>
      </c>
      <c r="AH53" s="323"/>
      <c r="AI53" s="323"/>
      <c r="AJ53" s="344"/>
      <c r="AK53" s="360">
        <v>44494</v>
      </c>
      <c r="AN53" s="341" t="e">
        <f>VLOOKUP(功能_33[[#This Row],[功能代號]],工作表2!A:A,1,FALSE)</f>
        <v>#N/A</v>
      </c>
    </row>
    <row r="54" spans="1:40" ht="14.25" hidden="1">
      <c r="A54" s="333">
        <v>50</v>
      </c>
      <c r="B5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4" s="341" t="s">
        <v>699</v>
      </c>
      <c r="D54" s="326" t="s">
        <v>1305</v>
      </c>
      <c r="E54" s="325" t="s">
        <v>1072</v>
      </c>
      <c r="F54" s="326" t="s">
        <v>71</v>
      </c>
      <c r="G54" s="326"/>
      <c r="H54" s="342" t="s">
        <v>665</v>
      </c>
      <c r="I54" s="342" t="s">
        <v>27</v>
      </c>
      <c r="J54" s="347"/>
      <c r="K54" s="323">
        <v>44433</v>
      </c>
      <c r="L54" s="323">
        <v>44432</v>
      </c>
      <c r="M54" s="336" t="str">
        <f>IFERROR(IF(VLOOKUP(功能_33[[#This Row],[功能代號]],討論項目!A:H,8,FALSE)=0,"",VLOOKUP(功能_33[[#This Row],[功能代號]],討論項目!A:H,8,FALSE)),"")</f>
        <v/>
      </c>
      <c r="N54" s="342" t="s">
        <v>669</v>
      </c>
      <c r="O54" s="342" t="s">
        <v>673</v>
      </c>
      <c r="P54" s="367" t="s">
        <v>1167</v>
      </c>
      <c r="Q54" s="342"/>
      <c r="R54" s="342"/>
      <c r="S54" s="342"/>
      <c r="T54" s="342"/>
      <c r="U54" s="342"/>
      <c r="V54" s="342"/>
      <c r="W54" s="342"/>
      <c r="X54" s="341" t="str">
        <f>VLOOKUP(功能_33[[#This Row],[User]],SKL放款!A:G,7,FALSE)</f>
        <v>放款推展課</v>
      </c>
      <c r="Y54" s="343">
        <f>IF(功能_33[[#This Row],[實際展示]]="","",功能_33[[#This Row],[實際展示]]+14)</f>
        <v>44446</v>
      </c>
      <c r="Z54" s="331"/>
      <c r="AA54" s="336" t="str">
        <f>IF(功能_33[[#This Row],[URS交二審]]=0,"",功能_33[[#This Row],[URS交二審]]+7)</f>
        <v/>
      </c>
      <c r="AB54" s="336"/>
      <c r="AC54" s="323"/>
      <c r="AD54" s="323"/>
      <c r="AE54" s="323"/>
      <c r="AF54" s="359"/>
      <c r="AG54" s="323" t="str">
        <f>IFERROR(IF(VLOOKUP(功能_33[[#This Row],[功能代號]],E:Q,11,FALSE)=0,"",VLOOKUP(功能_33[[#This Row],[功能代號]],E:Q,11,FALSE)),"")</f>
        <v>李珮君</v>
      </c>
      <c r="AH54" s="323"/>
      <c r="AI54" s="323"/>
      <c r="AJ54" s="344"/>
      <c r="AN54" s="341" t="e">
        <f>VLOOKUP(功能_33[[#This Row],[功能代號]],工作表2!A:A,1,FALSE)</f>
        <v>#N/A</v>
      </c>
    </row>
    <row r="55" spans="1:40" ht="14.25" hidden="1">
      <c r="A55" s="333">
        <v>51</v>
      </c>
      <c r="B5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5" s="341" t="s">
        <v>699</v>
      </c>
      <c r="D55" s="326" t="s">
        <v>1304</v>
      </c>
      <c r="E55" s="325" t="s">
        <v>1073</v>
      </c>
      <c r="F55" s="326" t="s">
        <v>67</v>
      </c>
      <c r="G55" s="326"/>
      <c r="H55" s="342" t="s">
        <v>665</v>
      </c>
      <c r="I55" s="342" t="s">
        <v>27</v>
      </c>
      <c r="J55" s="347"/>
      <c r="K55" s="323">
        <v>44433</v>
      </c>
      <c r="L55" s="323">
        <v>44433</v>
      </c>
      <c r="M55" s="336">
        <f>IFERROR(IF(VLOOKUP(功能_33[[#This Row],[功能代號]],討論項目!A:H,8,FALSE)=0,"",VLOOKUP(功能_33[[#This Row],[功能代號]],討論項目!A:H,8,FALSE)),"")</f>
        <v>44448</v>
      </c>
      <c r="N55" s="342" t="s">
        <v>669</v>
      </c>
      <c r="O55" s="342" t="s">
        <v>673</v>
      </c>
      <c r="P55" s="367" t="s">
        <v>1167</v>
      </c>
      <c r="Q55" s="342"/>
      <c r="R55" s="342"/>
      <c r="S55" s="342"/>
      <c r="T55" s="342"/>
      <c r="U55" s="342"/>
      <c r="V55" s="342"/>
      <c r="W55" s="342"/>
      <c r="X55" s="341" t="str">
        <f>VLOOKUP(功能_33[[#This Row],[User]],SKL放款!A:G,7,FALSE)</f>
        <v>放款推展課</v>
      </c>
      <c r="Y55" s="343">
        <f>IF(功能_33[[#This Row],[實際展示]]="","",功能_33[[#This Row],[實際展示]]+14)</f>
        <v>44447</v>
      </c>
      <c r="Z55" s="331"/>
      <c r="AA55" s="336">
        <v>44515</v>
      </c>
      <c r="AB55" s="336" t="s">
        <v>2902</v>
      </c>
      <c r="AC55" s="323"/>
      <c r="AD55" s="323"/>
      <c r="AE55" s="323"/>
      <c r="AF55" s="359"/>
      <c r="AG55" s="323" t="str">
        <f>IFERROR(IF(VLOOKUP(功能_33[[#This Row],[功能代號]],E:Q,11,FALSE)=0,"",VLOOKUP(功能_33[[#This Row],[功能代號]],E:Q,11,FALSE)),"")</f>
        <v>李珮君</v>
      </c>
      <c r="AH55" s="323"/>
      <c r="AI55" s="323"/>
      <c r="AJ55" s="344"/>
      <c r="AN55" s="341" t="e">
        <f>VLOOKUP(功能_33[[#This Row],[功能代號]],工作表2!A:A,1,FALSE)</f>
        <v>#N/A</v>
      </c>
    </row>
    <row r="56" spans="1:40" ht="14.25" hidden="1">
      <c r="A56" s="333">
        <v>54</v>
      </c>
      <c r="B5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6" s="341" t="s">
        <v>699</v>
      </c>
      <c r="D56" s="326" t="s">
        <v>1304</v>
      </c>
      <c r="E56" s="325" t="s">
        <v>1070</v>
      </c>
      <c r="F56" s="326" t="s">
        <v>64</v>
      </c>
      <c r="G56" s="326"/>
      <c r="H56" s="342" t="s">
        <v>665</v>
      </c>
      <c r="I56" s="342" t="s">
        <v>27</v>
      </c>
      <c r="J56" s="347"/>
      <c r="K56" s="323">
        <v>44434</v>
      </c>
      <c r="L56" s="323">
        <v>44433</v>
      </c>
      <c r="M56" s="336">
        <f>IFERROR(IF(VLOOKUP(功能_33[[#This Row],[功能代號]],討論項目!A:H,8,FALSE)=0,"",VLOOKUP(功能_33[[#This Row],[功能代號]],討論項目!A:H,8,FALSE)),"")</f>
        <v>44448</v>
      </c>
      <c r="N56" s="342" t="s">
        <v>669</v>
      </c>
      <c r="O56" s="342" t="s">
        <v>673</v>
      </c>
      <c r="P56" s="367" t="s">
        <v>1167</v>
      </c>
      <c r="Q56" s="342"/>
      <c r="R56" s="342"/>
      <c r="S56" s="342"/>
      <c r="T56" s="342"/>
      <c r="U56" s="342"/>
      <c r="V56" s="342"/>
      <c r="W56" s="342"/>
      <c r="X56" s="341" t="str">
        <f>VLOOKUP(功能_33[[#This Row],[User]],SKL放款!A:G,7,FALSE)</f>
        <v>放款推展課</v>
      </c>
      <c r="Y56" s="343">
        <f>IF(功能_33[[#This Row],[實際展示]]="","",功能_33[[#This Row],[實際展示]]+14)</f>
        <v>44447</v>
      </c>
      <c r="Z56" s="331"/>
      <c r="AA56" s="336">
        <v>44515</v>
      </c>
      <c r="AB56" s="336" t="s">
        <v>2902</v>
      </c>
      <c r="AC56" s="323"/>
      <c r="AD56" s="323"/>
      <c r="AE56" s="323"/>
      <c r="AF56" s="359"/>
      <c r="AG56" s="323" t="str">
        <f>IFERROR(IF(VLOOKUP(功能_33[[#This Row],[功能代號]],E:Q,11,FALSE)=0,"",VLOOKUP(功能_33[[#This Row],[功能代號]],E:Q,11,FALSE)),"")</f>
        <v>李珮君</v>
      </c>
      <c r="AH56" s="323"/>
      <c r="AI56" s="323"/>
      <c r="AJ56" s="344"/>
      <c r="AN56" s="341" t="e">
        <f>VLOOKUP(功能_33[[#This Row],[功能代號]],工作表2!A:A,1,FALSE)</f>
        <v>#N/A</v>
      </c>
    </row>
    <row r="57" spans="1:40" ht="14.25" hidden="1">
      <c r="A57" s="333">
        <v>55</v>
      </c>
      <c r="B5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7" s="341" t="s">
        <v>699</v>
      </c>
      <c r="D57" s="326" t="s">
        <v>1304</v>
      </c>
      <c r="E57" s="325" t="s">
        <v>65</v>
      </c>
      <c r="F57" s="326" t="s">
        <v>66</v>
      </c>
      <c r="G57" s="326"/>
      <c r="H57" s="342" t="s">
        <v>665</v>
      </c>
      <c r="I57" s="342" t="s">
        <v>27</v>
      </c>
      <c r="J57" s="347"/>
      <c r="K57" s="323">
        <v>44434</v>
      </c>
      <c r="L57" s="323">
        <v>44433</v>
      </c>
      <c r="M57" s="336">
        <f>IFERROR(IF(VLOOKUP(功能_33[[#This Row],[功能代號]],討論項目!A:H,8,FALSE)=0,"",VLOOKUP(功能_33[[#This Row],[功能代號]],討論項目!A:H,8,FALSE)),"")</f>
        <v>44448</v>
      </c>
      <c r="N57" s="342" t="s">
        <v>669</v>
      </c>
      <c r="O57" s="342" t="s">
        <v>673</v>
      </c>
      <c r="P57" s="367" t="s">
        <v>1167</v>
      </c>
      <c r="Q57" s="342"/>
      <c r="R57" s="342"/>
      <c r="S57" s="342"/>
      <c r="T57" s="342"/>
      <c r="U57" s="342"/>
      <c r="V57" s="342"/>
      <c r="W57" s="342"/>
      <c r="X57" s="341" t="str">
        <f>VLOOKUP(功能_33[[#This Row],[User]],SKL放款!A:G,7,FALSE)</f>
        <v>放款推展課</v>
      </c>
      <c r="Y57" s="343">
        <f>IF(功能_33[[#This Row],[實際展示]]="","",功能_33[[#This Row],[實際展示]]+14)</f>
        <v>44447</v>
      </c>
      <c r="Z57" s="331"/>
      <c r="AA57" s="336">
        <v>44515</v>
      </c>
      <c r="AB57" s="336" t="s">
        <v>2902</v>
      </c>
      <c r="AC57" s="323"/>
      <c r="AD57" s="323"/>
      <c r="AE57" s="323"/>
      <c r="AF57" s="359"/>
      <c r="AG57" s="323" t="str">
        <f>IFERROR(IF(VLOOKUP(功能_33[[#This Row],[功能代號]],E:Q,11,FALSE)=0,"",VLOOKUP(功能_33[[#This Row],[功能代號]],E:Q,11,FALSE)),"")</f>
        <v>李珮君</v>
      </c>
      <c r="AH57" s="323"/>
      <c r="AI57" s="323"/>
      <c r="AJ57" s="344"/>
      <c r="AN57" s="341" t="e">
        <f>VLOOKUP(功能_33[[#This Row],[功能代號]],工作表2!A:A,1,FALSE)</f>
        <v>#N/A</v>
      </c>
    </row>
    <row r="58" spans="1:40" ht="14.25" hidden="1">
      <c r="A58" s="333">
        <v>56</v>
      </c>
      <c r="B5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8" s="341" t="s">
        <v>699</v>
      </c>
      <c r="D58" s="326" t="s">
        <v>1304</v>
      </c>
      <c r="E58" s="325" t="s">
        <v>1076</v>
      </c>
      <c r="F58" s="326" t="s">
        <v>54</v>
      </c>
      <c r="G58" s="326"/>
      <c r="H58" s="342" t="s">
        <v>665</v>
      </c>
      <c r="I58" s="342" t="s">
        <v>27</v>
      </c>
      <c r="J58" s="347"/>
      <c r="K58" s="323">
        <v>44434</v>
      </c>
      <c r="L58" s="323">
        <v>44433</v>
      </c>
      <c r="M58" s="336">
        <f>IFERROR(IF(VLOOKUP(功能_33[[#This Row],[功能代號]],討論項目!A:H,8,FALSE)=0,"",VLOOKUP(功能_33[[#This Row],[功能代號]],討論項目!A:H,8,FALSE)),"")</f>
        <v>44445</v>
      </c>
      <c r="N58" s="342" t="s">
        <v>669</v>
      </c>
      <c r="O58" s="342" t="s">
        <v>673</v>
      </c>
      <c r="P58" s="367" t="s">
        <v>1167</v>
      </c>
      <c r="Q58" s="342"/>
      <c r="R58" s="342"/>
      <c r="S58" s="342"/>
      <c r="T58" s="342"/>
      <c r="U58" s="342"/>
      <c r="V58" s="342"/>
      <c r="W58" s="342"/>
      <c r="X58" s="341" t="str">
        <f>VLOOKUP(功能_33[[#This Row],[User]],SKL放款!A:G,7,FALSE)</f>
        <v>放款推展課</v>
      </c>
      <c r="Y58" s="343">
        <f>IF(功能_33[[#This Row],[實際展示]]="","",功能_33[[#This Row],[實際展示]]+14)</f>
        <v>44447</v>
      </c>
      <c r="Z58" s="331"/>
      <c r="AA58" s="336">
        <v>44515</v>
      </c>
      <c r="AB58" s="336" t="s">
        <v>2902</v>
      </c>
      <c r="AC58" s="323"/>
      <c r="AD58" s="323"/>
      <c r="AE58" s="323"/>
      <c r="AF58" s="359"/>
      <c r="AG58" s="323" t="str">
        <f>IFERROR(IF(VLOOKUP(功能_33[[#This Row],[功能代號]],E:Q,11,FALSE)=0,"",VLOOKUP(功能_33[[#This Row],[功能代號]],E:Q,11,FALSE)),"")</f>
        <v>李珮君</v>
      </c>
      <c r="AH58" s="323"/>
      <c r="AI58" s="323"/>
      <c r="AJ58" s="344"/>
      <c r="AN58" s="341" t="e">
        <f>VLOOKUP(功能_33[[#This Row],[功能代號]],工作表2!A:A,1,FALSE)</f>
        <v>#N/A</v>
      </c>
    </row>
    <row r="59" spans="1:40" ht="14.25" hidden="1">
      <c r="A59" s="333">
        <v>57</v>
      </c>
      <c r="B5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59" s="341" t="s">
        <v>699</v>
      </c>
      <c r="D59" s="326" t="s">
        <v>1304</v>
      </c>
      <c r="E59" s="325" t="s">
        <v>1077</v>
      </c>
      <c r="F59" s="326" t="s">
        <v>57</v>
      </c>
      <c r="G59" s="326"/>
      <c r="H59" s="342" t="s">
        <v>665</v>
      </c>
      <c r="I59" s="342" t="s">
        <v>27</v>
      </c>
      <c r="J59" s="347"/>
      <c r="K59" s="323">
        <v>44434</v>
      </c>
      <c r="L59" s="323">
        <v>44433</v>
      </c>
      <c r="M59" s="336" t="str">
        <f>IFERROR(IF(VLOOKUP(功能_33[[#This Row],[功能代號]],討論項目!A:H,8,FALSE)=0,"",VLOOKUP(功能_33[[#This Row],[功能代號]],討論項目!A:H,8,FALSE)),"")</f>
        <v/>
      </c>
      <c r="N59" s="342" t="s">
        <v>669</v>
      </c>
      <c r="O59" s="342" t="s">
        <v>673</v>
      </c>
      <c r="P59" s="367" t="s">
        <v>1167</v>
      </c>
      <c r="Q59" s="342"/>
      <c r="R59" s="342"/>
      <c r="S59" s="342"/>
      <c r="T59" s="342"/>
      <c r="U59" s="342"/>
      <c r="V59" s="342"/>
      <c r="W59" s="342"/>
      <c r="X59" s="341" t="str">
        <f>VLOOKUP(功能_33[[#This Row],[User]],SKL放款!A:G,7,FALSE)</f>
        <v>放款推展課</v>
      </c>
      <c r="Y59" s="343">
        <f>IF(功能_33[[#This Row],[實際展示]]="","",功能_33[[#This Row],[實際展示]]+14)</f>
        <v>44447</v>
      </c>
      <c r="Z59" s="331"/>
      <c r="AA59" s="336" t="str">
        <f>IF(功能_33[[#This Row],[URS交二審]]=0,"",功能_33[[#This Row],[URS交二審]]+7)</f>
        <v/>
      </c>
      <c r="AB59" s="336"/>
      <c r="AC59" s="323"/>
      <c r="AD59" s="323"/>
      <c r="AE59" s="323"/>
      <c r="AF59" s="359"/>
      <c r="AG59" s="323" t="str">
        <f>IFERROR(IF(VLOOKUP(功能_33[[#This Row],[功能代號]],E:Q,11,FALSE)=0,"",VLOOKUP(功能_33[[#This Row],[功能代號]],E:Q,11,FALSE)),"")</f>
        <v>李珮君</v>
      </c>
      <c r="AH59" s="323"/>
      <c r="AI59" s="323"/>
      <c r="AJ59" s="344"/>
      <c r="AN59" s="341" t="e">
        <f>VLOOKUP(功能_33[[#This Row],[功能代號]],工作表2!A:A,1,FALSE)</f>
        <v>#N/A</v>
      </c>
    </row>
    <row r="60" spans="1:40" ht="14.25" hidden="1">
      <c r="A60" s="333">
        <v>58</v>
      </c>
      <c r="B6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60" s="341" t="s">
        <v>699</v>
      </c>
      <c r="D60" s="326" t="s">
        <v>1304</v>
      </c>
      <c r="E60" s="325" t="s">
        <v>1078</v>
      </c>
      <c r="F60" s="326" t="s">
        <v>68</v>
      </c>
      <c r="G60" s="326"/>
      <c r="H60" s="342" t="s">
        <v>665</v>
      </c>
      <c r="I60" s="342" t="s">
        <v>27</v>
      </c>
      <c r="J60" s="347"/>
      <c r="K60" s="323">
        <v>44434</v>
      </c>
      <c r="L60" s="323">
        <v>44433</v>
      </c>
      <c r="M60" s="336">
        <f>IFERROR(IF(VLOOKUP(功能_33[[#This Row],[功能代號]],討論項目!A:H,8,FALSE)=0,"",VLOOKUP(功能_33[[#This Row],[功能代號]],討論項目!A:H,8,FALSE)),"")</f>
        <v>44448</v>
      </c>
      <c r="N60" s="342" t="s">
        <v>669</v>
      </c>
      <c r="O60" s="342" t="s">
        <v>673</v>
      </c>
      <c r="P60" s="367" t="s">
        <v>1167</v>
      </c>
      <c r="Q60" s="342"/>
      <c r="R60" s="342"/>
      <c r="S60" s="342"/>
      <c r="T60" s="342"/>
      <c r="U60" s="342"/>
      <c r="V60" s="342"/>
      <c r="W60" s="342"/>
      <c r="X60" s="341" t="str">
        <f>VLOOKUP(功能_33[[#This Row],[User]],SKL放款!A:G,7,FALSE)</f>
        <v>放款推展課</v>
      </c>
      <c r="Y60" s="343">
        <f>IF(功能_33[[#This Row],[實際展示]]="","",功能_33[[#This Row],[實際展示]]+14)</f>
        <v>44447</v>
      </c>
      <c r="Z60" s="331"/>
      <c r="AA60" s="336">
        <v>44515</v>
      </c>
      <c r="AB60" s="336" t="s">
        <v>2902</v>
      </c>
      <c r="AC60" s="323"/>
      <c r="AD60" s="323"/>
      <c r="AE60" s="323"/>
      <c r="AF60" s="359"/>
      <c r="AG60" s="323" t="str">
        <f>IFERROR(IF(VLOOKUP(功能_33[[#This Row],[功能代號]],E:Q,11,FALSE)=0,"",VLOOKUP(功能_33[[#This Row],[功能代號]],E:Q,11,FALSE)),"")</f>
        <v>李珮君</v>
      </c>
      <c r="AH60" s="323"/>
      <c r="AI60" s="323"/>
      <c r="AJ60" s="344"/>
      <c r="AN60" s="341" t="e">
        <f>VLOOKUP(功能_33[[#This Row],[功能代號]],工作表2!A:A,1,FALSE)</f>
        <v>#N/A</v>
      </c>
    </row>
    <row r="61" spans="1:40" ht="14.25" hidden="1">
      <c r="A61" s="333">
        <v>59</v>
      </c>
      <c r="B6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61" s="341" t="s">
        <v>699</v>
      </c>
      <c r="D61" s="326" t="s">
        <v>1304</v>
      </c>
      <c r="E61" s="325" t="s">
        <v>1079</v>
      </c>
      <c r="F61" s="326" t="s">
        <v>55</v>
      </c>
      <c r="G61" s="326"/>
      <c r="H61" s="342" t="s">
        <v>665</v>
      </c>
      <c r="I61" s="342" t="s">
        <v>27</v>
      </c>
      <c r="J61" s="347"/>
      <c r="K61" s="323">
        <v>44435</v>
      </c>
      <c r="L61" s="323">
        <v>44434</v>
      </c>
      <c r="M61" s="336">
        <f>IFERROR(IF(VLOOKUP(功能_33[[#This Row],[功能代號]],討論項目!A:H,8,FALSE)=0,"",VLOOKUP(功能_33[[#This Row],[功能代號]],討論項目!A:H,8,FALSE)),"")</f>
        <v>44435</v>
      </c>
      <c r="N61" s="342" t="s">
        <v>669</v>
      </c>
      <c r="O61" s="342" t="s">
        <v>675</v>
      </c>
      <c r="P61" s="367" t="s">
        <v>1167</v>
      </c>
      <c r="Q61" s="342"/>
      <c r="R61" s="342"/>
      <c r="S61" s="342"/>
      <c r="T61" s="342"/>
      <c r="U61" s="342"/>
      <c r="V61" s="342"/>
      <c r="W61" s="342"/>
      <c r="X61" s="341" t="str">
        <f>VLOOKUP(功能_33[[#This Row],[User]],SKL放款!A:G,7,FALSE)</f>
        <v>放款推展課</v>
      </c>
      <c r="Y61" s="343">
        <f>IF(功能_33[[#This Row],[實際展示]]="","",功能_33[[#This Row],[實際展示]]+14)</f>
        <v>44448</v>
      </c>
      <c r="Z61" s="331"/>
      <c r="AA61" s="336">
        <v>44516</v>
      </c>
      <c r="AB61" s="336" t="s">
        <v>2902</v>
      </c>
      <c r="AC61" s="323"/>
      <c r="AD61" s="323"/>
      <c r="AE61" s="323"/>
      <c r="AF61" s="359"/>
      <c r="AG61" s="323" t="str">
        <f>IFERROR(IF(VLOOKUP(功能_33[[#This Row],[功能代號]],E:Q,11,FALSE)=0,"",VLOOKUP(功能_33[[#This Row],[功能代號]],E:Q,11,FALSE)),"")</f>
        <v>李穎</v>
      </c>
      <c r="AH61" s="323"/>
      <c r="AI61" s="323"/>
      <c r="AJ61" s="344"/>
      <c r="AN61" s="341" t="e">
        <f>VLOOKUP(功能_33[[#This Row],[功能代號]],工作表2!A:A,1,FALSE)</f>
        <v>#N/A</v>
      </c>
    </row>
    <row r="62" spans="1:40" ht="14.25" hidden="1">
      <c r="A62" s="333">
        <v>60</v>
      </c>
      <c r="B6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62" s="341" t="s">
        <v>699</v>
      </c>
      <c r="D62" s="326" t="s">
        <v>1304</v>
      </c>
      <c r="E62" s="325" t="s">
        <v>1080</v>
      </c>
      <c r="F62" s="326" t="s">
        <v>58</v>
      </c>
      <c r="G62" s="326"/>
      <c r="H62" s="342" t="s">
        <v>665</v>
      </c>
      <c r="I62" s="342" t="s">
        <v>27</v>
      </c>
      <c r="J62" s="347"/>
      <c r="K62" s="323">
        <v>44435</v>
      </c>
      <c r="L62" s="323">
        <v>44434</v>
      </c>
      <c r="M62" s="336">
        <f>IFERROR(IF(VLOOKUP(功能_33[[#This Row],[功能代號]],討論項目!A:H,8,FALSE)=0,"",VLOOKUP(功能_33[[#This Row],[功能代號]],討論項目!A:H,8,FALSE)),"")</f>
        <v>44441</v>
      </c>
      <c r="N62" s="342" t="s">
        <v>669</v>
      </c>
      <c r="O62" s="342" t="s">
        <v>675</v>
      </c>
      <c r="P62" s="367" t="s">
        <v>1167</v>
      </c>
      <c r="Q62" s="342"/>
      <c r="R62" s="342"/>
      <c r="S62" s="342"/>
      <c r="T62" s="342"/>
      <c r="U62" s="342"/>
      <c r="V62" s="342"/>
      <c r="W62" s="342"/>
      <c r="X62" s="341" t="str">
        <f>VLOOKUP(功能_33[[#This Row],[User]],SKL放款!A:G,7,FALSE)</f>
        <v>放款推展課</v>
      </c>
      <c r="Y62" s="343">
        <f>IF(功能_33[[#This Row],[實際展示]]="","",功能_33[[#This Row],[實際展示]]+14)</f>
        <v>44448</v>
      </c>
      <c r="Z62" s="331"/>
      <c r="AA62" s="336">
        <v>44516</v>
      </c>
      <c r="AB62" s="336" t="s">
        <v>2902</v>
      </c>
      <c r="AC62" s="323"/>
      <c r="AD62" s="323"/>
      <c r="AE62" s="323"/>
      <c r="AF62" s="359"/>
      <c r="AG62" s="323" t="str">
        <f>IFERROR(IF(VLOOKUP(功能_33[[#This Row],[功能代號]],E:Q,11,FALSE)=0,"",VLOOKUP(功能_33[[#This Row],[功能代號]],E:Q,11,FALSE)),"")</f>
        <v>李穎</v>
      </c>
      <c r="AH62" s="323"/>
      <c r="AI62" s="323"/>
      <c r="AJ62" s="344"/>
      <c r="AN62" s="341" t="e">
        <f>VLOOKUP(功能_33[[#This Row],[功能代號]],工作表2!A:A,1,FALSE)</f>
        <v>#N/A</v>
      </c>
    </row>
    <row r="63" spans="1:40" ht="14.25" hidden="1">
      <c r="A63" s="333">
        <v>61</v>
      </c>
      <c r="B6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63" s="341" t="s">
        <v>699</v>
      </c>
      <c r="D63" s="326" t="s">
        <v>1304</v>
      </c>
      <c r="E63" s="325" t="s">
        <v>1081</v>
      </c>
      <c r="F63" s="326" t="s">
        <v>56</v>
      </c>
      <c r="G63" s="326"/>
      <c r="H63" s="342" t="s">
        <v>665</v>
      </c>
      <c r="I63" s="342" t="s">
        <v>27</v>
      </c>
      <c r="J63" s="347"/>
      <c r="K63" s="323">
        <v>44435</v>
      </c>
      <c r="L63" s="323">
        <v>44434</v>
      </c>
      <c r="M63" s="336">
        <f>IFERROR(IF(VLOOKUP(功能_33[[#This Row],[功能代號]],討論項目!A:H,8,FALSE)=0,"",VLOOKUP(功能_33[[#This Row],[功能代號]],討論項目!A:H,8,FALSE)),"")</f>
        <v>44445</v>
      </c>
      <c r="N63" s="342" t="s">
        <v>669</v>
      </c>
      <c r="O63" s="342" t="s">
        <v>675</v>
      </c>
      <c r="P63" s="367" t="s">
        <v>1167</v>
      </c>
      <c r="Q63" s="342"/>
      <c r="R63" s="342"/>
      <c r="S63" s="342"/>
      <c r="T63" s="342"/>
      <c r="U63" s="342"/>
      <c r="V63" s="342"/>
      <c r="W63" s="342"/>
      <c r="X63" s="341" t="str">
        <f>VLOOKUP(功能_33[[#This Row],[User]],SKL放款!A:G,7,FALSE)</f>
        <v>放款推展課</v>
      </c>
      <c r="Y63" s="343">
        <f>IF(功能_33[[#This Row],[實際展示]]="","",功能_33[[#This Row],[實際展示]]+14)</f>
        <v>44448</v>
      </c>
      <c r="Z63" s="331"/>
      <c r="AA63" s="336">
        <v>44516</v>
      </c>
      <c r="AB63" s="336" t="s">
        <v>2902</v>
      </c>
      <c r="AC63" s="323"/>
      <c r="AD63" s="323"/>
      <c r="AE63" s="323"/>
      <c r="AF63" s="359"/>
      <c r="AG63" s="323" t="str">
        <f>IFERROR(IF(VLOOKUP(功能_33[[#This Row],[功能代號]],E:Q,11,FALSE)=0,"",VLOOKUP(功能_33[[#This Row],[功能代號]],E:Q,11,FALSE)),"")</f>
        <v>李穎</v>
      </c>
      <c r="AH63" s="323"/>
      <c r="AI63" s="323"/>
      <c r="AJ63" s="344"/>
      <c r="AN63" s="341" t="e">
        <f>VLOOKUP(功能_33[[#This Row],[功能代號]],工作表2!A:A,1,FALSE)</f>
        <v>#N/A</v>
      </c>
    </row>
    <row r="64" spans="1:40" ht="14.25" hidden="1">
      <c r="A64" s="333">
        <v>62</v>
      </c>
      <c r="B6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64" s="341" t="s">
        <v>699</v>
      </c>
      <c r="D64" s="326" t="s">
        <v>1304</v>
      </c>
      <c r="E64" s="325" t="s">
        <v>1082</v>
      </c>
      <c r="F64" s="326" t="s">
        <v>59</v>
      </c>
      <c r="G64" s="326"/>
      <c r="H64" s="342" t="s">
        <v>665</v>
      </c>
      <c r="I64" s="342" t="s">
        <v>27</v>
      </c>
      <c r="J64" s="347"/>
      <c r="K64" s="323">
        <v>44435</v>
      </c>
      <c r="L64" s="323">
        <v>44434</v>
      </c>
      <c r="M64" s="336" t="str">
        <f>IFERROR(IF(VLOOKUP(功能_33[[#This Row],[功能代號]],討論項目!A:H,8,FALSE)=0,"",VLOOKUP(功能_33[[#This Row],[功能代號]],討論項目!A:H,8,FALSE)),"")</f>
        <v/>
      </c>
      <c r="N64" s="342" t="s">
        <v>669</v>
      </c>
      <c r="O64" s="342" t="s">
        <v>675</v>
      </c>
      <c r="P64" s="367" t="s">
        <v>1167</v>
      </c>
      <c r="Q64" s="342"/>
      <c r="R64" s="342"/>
      <c r="S64" s="342"/>
      <c r="T64" s="342"/>
      <c r="U64" s="342"/>
      <c r="V64" s="342"/>
      <c r="W64" s="342"/>
      <c r="X64" s="341" t="str">
        <f>VLOOKUP(功能_33[[#This Row],[User]],SKL放款!A:G,7,FALSE)</f>
        <v>放款推展課</v>
      </c>
      <c r="Y64" s="343">
        <f>IF(功能_33[[#This Row],[實際展示]]="","",功能_33[[#This Row],[實際展示]]+14)</f>
        <v>44448</v>
      </c>
      <c r="Z64" s="331"/>
      <c r="AA64" s="336" t="str">
        <f>IF(功能_33[[#This Row],[URS交二審]]=0,"",功能_33[[#This Row],[URS交二審]]+7)</f>
        <v/>
      </c>
      <c r="AB64" s="336"/>
      <c r="AC64" s="323"/>
      <c r="AD64" s="323"/>
      <c r="AE64" s="323"/>
      <c r="AF64" s="359"/>
      <c r="AG64" s="323" t="str">
        <f>IFERROR(IF(VLOOKUP(功能_33[[#This Row],[功能代號]],E:Q,11,FALSE)=0,"",VLOOKUP(功能_33[[#This Row],[功能代號]],E:Q,11,FALSE)),"")</f>
        <v>李穎</v>
      </c>
      <c r="AH64" s="323"/>
      <c r="AI64" s="323"/>
      <c r="AJ64" s="344"/>
      <c r="AN64" s="341" t="e">
        <f>VLOOKUP(功能_33[[#This Row],[功能代號]],工作表2!A:A,1,FALSE)</f>
        <v>#N/A</v>
      </c>
    </row>
    <row r="65" spans="1:40" ht="14.25" hidden="1">
      <c r="A65" s="333">
        <v>63</v>
      </c>
      <c r="B6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65" s="341" t="s">
        <v>699</v>
      </c>
      <c r="D65" s="341" t="s">
        <v>1308</v>
      </c>
      <c r="E65" s="342" t="s">
        <v>98</v>
      </c>
      <c r="F65" s="341" t="s">
        <v>99</v>
      </c>
      <c r="G65" s="341"/>
      <c r="H65" s="342" t="s">
        <v>665</v>
      </c>
      <c r="I65" s="348" t="s">
        <v>468</v>
      </c>
      <c r="J65" s="349" t="s">
        <v>2080</v>
      </c>
      <c r="K65" s="323">
        <v>44434</v>
      </c>
      <c r="L65" s="323">
        <v>44434</v>
      </c>
      <c r="M65" s="336" t="str">
        <f>IFERROR(IF(VLOOKUP(功能_33[[#This Row],[功能代號]],討論項目!A:H,8,FALSE)=0,"",VLOOKUP(功能_33[[#This Row],[功能代號]],討論項目!A:H,8,FALSE)),"")</f>
        <v/>
      </c>
      <c r="N65" s="342" t="s">
        <v>674</v>
      </c>
      <c r="O65" s="342" t="s">
        <v>672</v>
      </c>
      <c r="P65" s="367" t="s">
        <v>1509</v>
      </c>
      <c r="Q65" s="342"/>
      <c r="R65" s="342"/>
      <c r="S65" s="342"/>
      <c r="T65" s="342"/>
      <c r="U65" s="342"/>
      <c r="V65" s="342"/>
      <c r="W65" s="342"/>
      <c r="X65" s="341" t="str">
        <f>VLOOKUP(功能_33[[#This Row],[User]],SKL放款!A:G,7,FALSE)</f>
        <v>放款服務課</v>
      </c>
      <c r="Y65" s="343">
        <f>IF(功能_33[[#This Row],[實際展示]]="","",功能_33[[#This Row],[實際展示]]+14)</f>
        <v>44448</v>
      </c>
      <c r="Z65" s="331">
        <v>44470</v>
      </c>
      <c r="AA65" s="336">
        <f>IF(功能_33[[#This Row],[URS交二審]]=0,"",功能_33[[#This Row],[URS交二審]]+7)</f>
        <v>44477</v>
      </c>
      <c r="AB65" s="368">
        <f>IF(功能_33[[#This Row],[URS交二審]]=0,"",功能_33[[#This Row],[URS交二審]]+7)</f>
        <v>44477</v>
      </c>
      <c r="AC65" s="323"/>
      <c r="AD65" s="323"/>
      <c r="AE65" s="323"/>
      <c r="AF65" s="359"/>
      <c r="AG65" s="323" t="str">
        <f>IFERROR(IF(VLOOKUP(功能_33[[#This Row],[功能代號]],E:Q,11,FALSE)=0,"",VLOOKUP(功能_33[[#This Row],[功能代號]],E:Q,11,FALSE)),"")</f>
        <v>陳政皓</v>
      </c>
      <c r="AH65" s="323"/>
      <c r="AI65" s="323"/>
      <c r="AJ65" s="344"/>
      <c r="AN65" s="341" t="e">
        <f>VLOOKUP(功能_33[[#This Row],[功能代號]],工作表2!A:A,1,FALSE)</f>
        <v>#N/A</v>
      </c>
    </row>
    <row r="66" spans="1:40" ht="14.25" hidden="1">
      <c r="A66" s="333">
        <v>64</v>
      </c>
      <c r="B66" s="326" t="str">
        <f>IFERROR(MID(功能_33[[#This Row],[功能代號]],2,1)&amp;"-"&amp;VLOOKUP(功能_33[[#This Row],[功能代號]],'20211105匯出'!A:F,4,FALSE)&amp;VLOOKUP(功能_33[[#This Row],[功能代號]],'20211105匯出'!A:F,6,FALSE),"")</f>
        <v>2-9其他</v>
      </c>
      <c r="C66" s="341" t="s">
        <v>699</v>
      </c>
      <c r="D66" s="341" t="s">
        <v>1308</v>
      </c>
      <c r="E66" s="342" t="s">
        <v>100</v>
      </c>
      <c r="F66" s="341" t="s">
        <v>101</v>
      </c>
      <c r="G66" s="341"/>
      <c r="H66" s="342" t="s">
        <v>665</v>
      </c>
      <c r="I66" s="348" t="s">
        <v>468</v>
      </c>
      <c r="J66" s="349" t="s">
        <v>2080</v>
      </c>
      <c r="K66" s="323">
        <v>44434</v>
      </c>
      <c r="L66" s="323">
        <v>44434</v>
      </c>
      <c r="M66" s="336">
        <f>IFERROR(IF(VLOOKUP(功能_33[[#This Row],[功能代號]],討論項目!A:H,8,FALSE)=0,"",VLOOKUP(功能_33[[#This Row],[功能代號]],討論項目!A:H,8,FALSE)),"")</f>
        <v>44441</v>
      </c>
      <c r="N66" s="342" t="s">
        <v>674</v>
      </c>
      <c r="O66" s="342" t="s">
        <v>707</v>
      </c>
      <c r="P66" s="367" t="s">
        <v>1509</v>
      </c>
      <c r="Q66" s="342"/>
      <c r="R66" s="342"/>
      <c r="S66" s="342"/>
      <c r="T66" s="342"/>
      <c r="U66" s="342"/>
      <c r="V66" s="342"/>
      <c r="W66" s="342"/>
      <c r="X66" s="341" t="str">
        <f>VLOOKUP(功能_33[[#This Row],[User]],SKL放款!A:G,7,FALSE)</f>
        <v>放款服務課</v>
      </c>
      <c r="Y66" s="343">
        <f>IF(功能_33[[#This Row],[實際展示]]="","",功能_33[[#This Row],[實際展示]]+14)</f>
        <v>44448</v>
      </c>
      <c r="Z66" s="331">
        <v>44470</v>
      </c>
      <c r="AA66" s="336">
        <f>IF(功能_33[[#This Row],[URS交二審]]=0,"",功能_33[[#This Row],[URS交二審]]+7)</f>
        <v>44477</v>
      </c>
      <c r="AB66" s="368">
        <f>IF(功能_33[[#This Row],[URS交二審]]=0,"",功能_33[[#This Row],[URS交二審]]+7)</f>
        <v>44477</v>
      </c>
      <c r="AC66" s="323"/>
      <c r="AD66" s="323"/>
      <c r="AE66" s="323"/>
      <c r="AF66" s="359"/>
      <c r="AG66" s="323" t="str">
        <f>IFERROR(IF(VLOOKUP(功能_33[[#This Row],[功能代號]],E:Q,11,FALSE)=0,"",VLOOKUP(功能_33[[#This Row],[功能代號]],E:Q,11,FALSE)),"")</f>
        <v>陳政皓</v>
      </c>
      <c r="AH66" s="323"/>
      <c r="AI66" s="323"/>
      <c r="AJ66" s="344"/>
      <c r="AN66" s="341" t="e">
        <f>VLOOKUP(功能_33[[#This Row],[功能代號]],工作表2!A:A,1,FALSE)</f>
        <v>#N/A</v>
      </c>
    </row>
    <row r="67" spans="1:40" ht="14.25">
      <c r="A67" s="333">
        <v>65</v>
      </c>
      <c r="B67" s="326" t="str">
        <f>IFERROR(MID(功能_33[[#This Row],[功能代號]],2,1)&amp;"-"&amp;VLOOKUP(功能_33[[#This Row],[功能代號]],'20211105匯出'!A:F,4,FALSE)&amp;VLOOKUP(功能_33[[#This Row],[功能代號]],'20211105匯出'!A:F,6,FALSE),"")</f>
        <v>3-1試算</v>
      </c>
      <c r="C67" s="341" t="s">
        <v>700</v>
      </c>
      <c r="D67" s="326"/>
      <c r="E67" s="342" t="s">
        <v>123</v>
      </c>
      <c r="F67" s="341" t="s">
        <v>124</v>
      </c>
      <c r="G67" s="341"/>
      <c r="H67" s="342" t="s">
        <v>665</v>
      </c>
      <c r="I67" s="342" t="s">
        <v>27</v>
      </c>
      <c r="J67" s="347" t="s">
        <v>2141</v>
      </c>
      <c r="K67" s="323">
        <v>44438</v>
      </c>
      <c r="L67" s="323">
        <v>44435</v>
      </c>
      <c r="M67" s="336" t="str">
        <f>IFERROR(IF(VLOOKUP(功能_33[[#This Row],[功能代號]],討論項目!A:H,8,FALSE)=0,"",VLOOKUP(功能_33[[#This Row],[功能代號]],討論項目!A:H,8,FALSE)),"")</f>
        <v/>
      </c>
      <c r="N67" s="342" t="s">
        <v>670</v>
      </c>
      <c r="O67" s="342" t="s">
        <v>672</v>
      </c>
      <c r="P67" s="367" t="s">
        <v>673</v>
      </c>
      <c r="Q67" s="342"/>
      <c r="R67" s="342"/>
      <c r="S67" s="342"/>
      <c r="T67" s="342"/>
      <c r="U67" s="342"/>
      <c r="V67" s="342"/>
      <c r="W67" s="342"/>
      <c r="X67" s="341" t="str">
        <f>VLOOKUP(功能_33[[#This Row],[User]],SKL放款!A:G,7,FALSE)</f>
        <v>放款服務課</v>
      </c>
      <c r="Y67" s="343">
        <f>IF(功能_33[[#This Row],[實際展示]]="","",功能_33[[#This Row],[實際展示]]+14)</f>
        <v>44449</v>
      </c>
      <c r="Z67" s="331">
        <v>44488</v>
      </c>
      <c r="AA67" s="336">
        <v>44496</v>
      </c>
      <c r="AB67" s="336">
        <v>44496</v>
      </c>
      <c r="AC67" s="323">
        <v>44508</v>
      </c>
      <c r="AD67" s="323"/>
      <c r="AE67" s="323"/>
      <c r="AF67" s="359"/>
      <c r="AG67" s="323" t="str">
        <f>IFERROR(IF(VLOOKUP(功能_33[[#This Row],[功能代號]],E:Q,11,FALSE)=0,"",VLOOKUP(功能_33[[#This Row],[功能代號]],E:Q,11,FALSE)),"")</f>
        <v>陳政皓</v>
      </c>
      <c r="AH67" s="323"/>
      <c r="AI67" s="323"/>
      <c r="AJ67" s="344"/>
      <c r="AN67" s="341" t="str">
        <f>VLOOKUP(功能_33[[#This Row],[功能代號]],工作表2!A:A,1,FALSE)</f>
        <v>L3901</v>
      </c>
    </row>
    <row r="68" spans="1:40" ht="14.25" hidden="1">
      <c r="A68" s="333">
        <v>66</v>
      </c>
      <c r="B68" s="326" t="str">
        <f>IFERROR(MID(功能_33[[#This Row],[功能代號]],2,1)&amp;"-"&amp;VLOOKUP(功能_33[[#This Row],[功能代號]],'20211105匯出'!A:F,4,FALSE)&amp;VLOOKUP(功能_33[[#This Row],[功能代號]],'20211105匯出'!A:F,6,FALSE),"")</f>
        <v>9-9其他</v>
      </c>
      <c r="C68" s="341" t="s">
        <v>681</v>
      </c>
      <c r="D68" s="326"/>
      <c r="E68" s="342" t="s">
        <v>662</v>
      </c>
      <c r="F68" s="341" t="s">
        <v>663</v>
      </c>
      <c r="G68" s="341"/>
      <c r="H68" s="342" t="s">
        <v>665</v>
      </c>
      <c r="I68" s="342" t="s">
        <v>471</v>
      </c>
      <c r="J68" s="347"/>
      <c r="K68" s="323">
        <v>44438</v>
      </c>
      <c r="L68" s="323">
        <v>44435</v>
      </c>
      <c r="M68" s="336" t="str">
        <f>IFERROR(IF(VLOOKUP(功能_33[[#This Row],[功能代號]],討論項目!A:H,8,FALSE)=0,"",VLOOKUP(功能_33[[#This Row],[功能代號]],討論項目!A:H,8,FALSE)),"")</f>
        <v/>
      </c>
      <c r="N68" s="342" t="s">
        <v>712</v>
      </c>
      <c r="O68" s="342" t="s">
        <v>672</v>
      </c>
      <c r="P68" s="367" t="s">
        <v>1547</v>
      </c>
      <c r="Q68" s="342"/>
      <c r="R68" s="342"/>
      <c r="S68" s="342"/>
      <c r="T68" s="342"/>
      <c r="U68" s="342"/>
      <c r="V68" s="342"/>
      <c r="W68" s="342"/>
      <c r="X68" s="341" t="str">
        <f>VLOOKUP(功能_33[[#This Row],[User]],SKL放款!A:G,7,FALSE)</f>
        <v>放款服務課</v>
      </c>
      <c r="Y68" s="343">
        <f>IF(功能_33[[#This Row],[實際展示]]="","",功能_33[[#This Row],[實際展示]]+14)</f>
        <v>44449</v>
      </c>
      <c r="Z68" s="331"/>
      <c r="AA68" s="336" t="str">
        <f>IF(功能_33[[#This Row],[URS交二審]]=0,"",功能_33[[#This Row],[URS交二審]]+7)</f>
        <v/>
      </c>
      <c r="AB68" s="336"/>
      <c r="AC68" s="323"/>
      <c r="AD68" s="323"/>
      <c r="AE68" s="323"/>
      <c r="AF68" s="359"/>
      <c r="AG68" s="323" t="str">
        <f>IFERROR(IF(VLOOKUP(功能_33[[#This Row],[功能代號]],E:Q,11,FALSE)=0,"",VLOOKUP(功能_33[[#This Row],[功能代號]],E:Q,11,FALSE)),"")</f>
        <v>陳政皓</v>
      </c>
      <c r="AH68" s="323"/>
      <c r="AI68" s="323"/>
      <c r="AJ68" s="344"/>
      <c r="AN68" s="341" t="e">
        <f>VLOOKUP(功能_33[[#This Row],[功能代號]],工作表2!A:A,1,FALSE)</f>
        <v>#N/A</v>
      </c>
    </row>
    <row r="69" spans="1:40" ht="14.25">
      <c r="A69" s="333">
        <v>77</v>
      </c>
      <c r="B69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69" s="341" t="s">
        <v>700</v>
      </c>
      <c r="D69" s="326"/>
      <c r="E69" s="342" t="s">
        <v>127</v>
      </c>
      <c r="F69" s="341" t="s">
        <v>128</v>
      </c>
      <c r="G69" s="341"/>
      <c r="H69" s="342" t="s">
        <v>665</v>
      </c>
      <c r="I69" s="342" t="s">
        <v>27</v>
      </c>
      <c r="J69" s="347"/>
      <c r="K69" s="323">
        <v>44439</v>
      </c>
      <c r="L69" s="323">
        <v>44439</v>
      </c>
      <c r="M69" s="336" t="str">
        <f>IFERROR(IF(VLOOKUP(功能_33[[#This Row],[功能代號]],討論項目!A:H,8,FALSE)=0,"",VLOOKUP(功能_33[[#This Row],[功能代號]],討論項目!A:H,8,FALSE)),"")</f>
        <v/>
      </c>
      <c r="N69" s="342" t="s">
        <v>674</v>
      </c>
      <c r="O69" s="342" t="s">
        <v>683</v>
      </c>
      <c r="P69" s="367"/>
      <c r="Q69" s="342"/>
      <c r="R69" s="342"/>
      <c r="S69" s="342"/>
      <c r="T69" s="342"/>
      <c r="U69" s="342"/>
      <c r="V69" s="342"/>
      <c r="W69" s="342"/>
      <c r="X69" s="341" t="str">
        <f>VLOOKUP(功能_33[[#This Row],[User]],SKL放款!A:G,7,FALSE)</f>
        <v>放款服務課</v>
      </c>
      <c r="Y69" s="343">
        <f>IF(功能_33[[#This Row],[實際展示]]="","",功能_33[[#This Row],[實際展示]]+14)</f>
        <v>44453</v>
      </c>
      <c r="Z69" s="331"/>
      <c r="AA69" s="336">
        <v>44496</v>
      </c>
      <c r="AB69" s="336">
        <v>44496</v>
      </c>
      <c r="AC69" s="323">
        <v>44508</v>
      </c>
      <c r="AD69" s="323"/>
      <c r="AE69" s="323"/>
      <c r="AF69" s="359"/>
      <c r="AG69" s="323" t="str">
        <f>IFERROR(IF(VLOOKUP(功能_33[[#This Row],[功能代號]],E:Q,11,FALSE)=0,"",VLOOKUP(功能_33[[#This Row],[功能代號]],E:Q,11,FALSE)),"")</f>
        <v>尹少玄</v>
      </c>
      <c r="AH69" s="323"/>
      <c r="AI69" s="323"/>
      <c r="AJ69" s="344"/>
      <c r="AN69" s="341" t="str">
        <f>VLOOKUP(功能_33[[#This Row],[功能代號]],工作表2!A:A,1,FALSE)</f>
        <v>L3003</v>
      </c>
    </row>
    <row r="70" spans="1:40" ht="14.25">
      <c r="A70" s="333">
        <v>78</v>
      </c>
      <c r="B70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70" s="341" t="s">
        <v>700</v>
      </c>
      <c r="D70" s="326"/>
      <c r="E70" s="342" t="s">
        <v>129</v>
      </c>
      <c r="F70" s="341" t="s">
        <v>130</v>
      </c>
      <c r="G70" s="341"/>
      <c r="H70" s="342" t="s">
        <v>665</v>
      </c>
      <c r="I70" s="342" t="s">
        <v>27</v>
      </c>
      <c r="J70" s="347"/>
      <c r="K70" s="323">
        <v>44439</v>
      </c>
      <c r="L70" s="323">
        <v>44439</v>
      </c>
      <c r="M70" s="336">
        <f>IFERROR(IF(VLOOKUP(功能_33[[#This Row],[功能代號]],討論項目!A:H,8,FALSE)=0,"",VLOOKUP(功能_33[[#This Row],[功能代號]],討論項目!A:H,8,FALSE)),"")</f>
        <v>44490</v>
      </c>
      <c r="N70" s="342" t="s">
        <v>674</v>
      </c>
      <c r="O70" s="342" t="s">
        <v>683</v>
      </c>
      <c r="P70" s="367"/>
      <c r="Q70" s="342"/>
      <c r="R70" s="342"/>
      <c r="S70" s="342"/>
      <c r="T70" s="342"/>
      <c r="U70" s="342"/>
      <c r="V70" s="342"/>
      <c r="W70" s="342"/>
      <c r="X70" s="341" t="str">
        <f>VLOOKUP(功能_33[[#This Row],[User]],SKL放款!A:G,7,FALSE)</f>
        <v>放款服務課</v>
      </c>
      <c r="Y70" s="343">
        <f>IF(功能_33[[#This Row],[實際展示]]="","",功能_33[[#This Row],[實際展示]]+14)</f>
        <v>44453</v>
      </c>
      <c r="Z70" s="331"/>
      <c r="AA70" s="336">
        <v>44496</v>
      </c>
      <c r="AB70" s="368">
        <v>44496</v>
      </c>
      <c r="AC70" s="323">
        <v>44508</v>
      </c>
      <c r="AD70" s="323"/>
      <c r="AE70" s="323"/>
      <c r="AF70" s="359"/>
      <c r="AG70" s="323" t="str">
        <f>IFERROR(IF(VLOOKUP(功能_33[[#This Row],[功能代號]],E:Q,11,FALSE)=0,"",VLOOKUP(功能_33[[#This Row],[功能代號]],E:Q,11,FALSE)),"")</f>
        <v>尹少玄</v>
      </c>
      <c r="AH70" s="323"/>
      <c r="AI70" s="323"/>
      <c r="AJ70" s="344"/>
      <c r="AN70" s="341" t="str">
        <f>VLOOKUP(功能_33[[#This Row],[功能代號]],工作表2!A:A,1,FALSE)</f>
        <v>L3110</v>
      </c>
    </row>
    <row r="71" spans="1:40" ht="14.25">
      <c r="A71" s="333">
        <v>79</v>
      </c>
      <c r="B71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71" s="341" t="s">
        <v>700</v>
      </c>
      <c r="D71" s="326"/>
      <c r="E71" s="342" t="s">
        <v>131</v>
      </c>
      <c r="F71" s="341" t="s">
        <v>132</v>
      </c>
      <c r="G71" s="341"/>
      <c r="H71" s="342" t="s">
        <v>665</v>
      </c>
      <c r="I71" s="342" t="s">
        <v>27</v>
      </c>
      <c r="J71" s="347"/>
      <c r="K71" s="323">
        <v>44439</v>
      </c>
      <c r="L71" s="323">
        <v>44439</v>
      </c>
      <c r="M71" s="336" t="str">
        <f>IFERROR(IF(VLOOKUP(功能_33[[#This Row],[功能代號]],討論項目!A:H,8,FALSE)=0,"",VLOOKUP(功能_33[[#This Row],[功能代號]],討論項目!A:H,8,FALSE)),"")</f>
        <v/>
      </c>
      <c r="N71" s="342" t="s">
        <v>674</v>
      </c>
      <c r="O71" s="342" t="s">
        <v>683</v>
      </c>
      <c r="P71" s="367"/>
      <c r="Q71" s="342"/>
      <c r="R71" s="342"/>
      <c r="S71" s="342"/>
      <c r="T71" s="342"/>
      <c r="U71" s="342"/>
      <c r="V71" s="342"/>
      <c r="W71" s="342"/>
      <c r="X71" s="341" t="str">
        <f>VLOOKUP(功能_33[[#This Row],[User]],SKL放款!A:G,7,FALSE)</f>
        <v>放款服務課</v>
      </c>
      <c r="Y71" s="343">
        <f>IF(功能_33[[#This Row],[實際展示]]="","",功能_33[[#This Row],[實際展示]]+14)</f>
        <v>44453</v>
      </c>
      <c r="Z71" s="331"/>
      <c r="AA71" s="336">
        <v>44496</v>
      </c>
      <c r="AB71" s="336">
        <v>44496</v>
      </c>
      <c r="AC71" s="323">
        <v>44508</v>
      </c>
      <c r="AD71" s="323"/>
      <c r="AE71" s="323"/>
      <c r="AF71" s="359"/>
      <c r="AG71" s="323" t="str">
        <f>IFERROR(IF(VLOOKUP(功能_33[[#This Row],[功能代號]],E:Q,11,FALSE)=0,"",VLOOKUP(功能_33[[#This Row],[功能代號]],E:Q,11,FALSE)),"")</f>
        <v>尹少玄</v>
      </c>
      <c r="AH71" s="323"/>
      <c r="AI71" s="323"/>
      <c r="AJ71" s="344"/>
      <c r="AN71" s="341" t="str">
        <f>VLOOKUP(功能_33[[#This Row],[功能代號]],工作表2!A:A,1,FALSE)</f>
        <v>L3120</v>
      </c>
    </row>
    <row r="72" spans="1:40" ht="14.25" hidden="1">
      <c r="A72" s="333">
        <v>80</v>
      </c>
      <c r="B7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72" s="341" t="s">
        <v>704</v>
      </c>
      <c r="D72" s="326"/>
      <c r="E72" s="342" t="s">
        <v>133</v>
      </c>
      <c r="F72" s="341" t="s">
        <v>134</v>
      </c>
      <c r="G72" s="341"/>
      <c r="H72" s="342" t="s">
        <v>665</v>
      </c>
      <c r="I72" s="342" t="s">
        <v>135</v>
      </c>
      <c r="J72" s="347"/>
      <c r="K72" s="323">
        <v>44439</v>
      </c>
      <c r="L72" s="323">
        <v>44439</v>
      </c>
      <c r="M72" s="336" t="str">
        <f>IFERROR(IF(VLOOKUP(功能_33[[#This Row],[功能代號]],討論項目!A:H,8,FALSE)=0,"",VLOOKUP(功能_33[[#This Row],[功能代號]],討論項目!A:H,8,FALSE)),"")</f>
        <v/>
      </c>
      <c r="N72" s="342" t="s">
        <v>674</v>
      </c>
      <c r="O72" s="342" t="s">
        <v>683</v>
      </c>
      <c r="P72" s="367"/>
      <c r="Q72" s="342"/>
      <c r="R72" s="342"/>
      <c r="S72" s="342"/>
      <c r="T72" s="342"/>
      <c r="U72" s="342"/>
      <c r="V72" s="342"/>
      <c r="W72" s="342"/>
      <c r="X72" s="341" t="str">
        <f>VLOOKUP(功能_33[[#This Row],[User]],SKL放款!A:G,7,FALSE)</f>
        <v>放款服務課</v>
      </c>
      <c r="Y72" s="343">
        <f>IF(功能_33[[#This Row],[實際展示]]="","",功能_33[[#This Row],[實際展示]]+14)</f>
        <v>44453</v>
      </c>
      <c r="Z72" s="331"/>
      <c r="AA72" s="336" t="str">
        <f>IF(功能_33[[#This Row],[URS交二審]]=0,"",功能_33[[#This Row],[URS交二審]]+7)</f>
        <v/>
      </c>
      <c r="AB72" s="336"/>
      <c r="AC72" s="323"/>
      <c r="AD72" s="323"/>
      <c r="AE72" s="323"/>
      <c r="AF72" s="359"/>
      <c r="AG72" s="323" t="str">
        <f>IFERROR(IF(VLOOKUP(功能_33[[#This Row],[功能代號]],E:Q,11,FALSE)=0,"",VLOOKUP(功能_33[[#This Row],[功能代號]],E:Q,11,FALSE)),"")</f>
        <v>尹少玄</v>
      </c>
      <c r="AH72" s="323"/>
      <c r="AI72" s="323"/>
      <c r="AJ72" s="344"/>
      <c r="AN72" s="341" t="e">
        <f>VLOOKUP(功能_33[[#This Row],[功能代號]],工作表2!A:A,1,FALSE)</f>
        <v>#N/A</v>
      </c>
    </row>
    <row r="73" spans="1:40" ht="14.25">
      <c r="A73" s="333">
        <v>67</v>
      </c>
      <c r="B73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73" s="341" t="s">
        <v>700</v>
      </c>
      <c r="D73" s="326"/>
      <c r="E73" s="342" t="s">
        <v>136</v>
      </c>
      <c r="F73" s="341" t="s">
        <v>137</v>
      </c>
      <c r="G73" s="341"/>
      <c r="H73" s="342" t="s">
        <v>665</v>
      </c>
      <c r="I73" s="342" t="s">
        <v>27</v>
      </c>
      <c r="J73" s="347" t="s">
        <v>2141</v>
      </c>
      <c r="K73" s="323">
        <v>44440</v>
      </c>
      <c r="L73" s="323">
        <v>44438</v>
      </c>
      <c r="M73" s="336">
        <f>IFERROR(IF(VLOOKUP(功能_33[[#This Row],[功能代號]],討論項目!A:H,8,FALSE)=0,"",VLOOKUP(功能_33[[#This Row],[功能代號]],討論項目!A:H,8,FALSE)),"")</f>
        <v>44428</v>
      </c>
      <c r="N73" s="342" t="s">
        <v>1160</v>
      </c>
      <c r="O73" s="342" t="s">
        <v>683</v>
      </c>
      <c r="P73" s="367"/>
      <c r="Q73" s="342"/>
      <c r="R73" s="342"/>
      <c r="S73" s="342"/>
      <c r="T73" s="342"/>
      <c r="U73" s="342"/>
      <c r="V73" s="342"/>
      <c r="W73" s="342"/>
      <c r="X73" s="341" t="str">
        <f>VLOOKUP(功能_33[[#This Row],[User]],SKL放款!A:G,7,FALSE)</f>
        <v>放款服務課</v>
      </c>
      <c r="Y73" s="343">
        <f>IF(功能_33[[#This Row],[實際展示]]="","",功能_33[[#This Row],[實際展示]]+14)</f>
        <v>44452</v>
      </c>
      <c r="Z73" s="331">
        <v>44488</v>
      </c>
      <c r="AA73" s="336">
        <v>44496</v>
      </c>
      <c r="AB73" s="368">
        <v>44496</v>
      </c>
      <c r="AC73" s="323">
        <v>44508</v>
      </c>
      <c r="AD73" s="323"/>
      <c r="AE73" s="323"/>
      <c r="AF73" s="359"/>
      <c r="AG73" s="323" t="str">
        <f>IFERROR(IF(VLOOKUP(功能_33[[#This Row],[功能代號]],E:Q,11,FALSE)=0,"",VLOOKUP(功能_33[[#This Row],[功能代號]],E:Q,11,FALSE)),"")</f>
        <v>尹少玄</v>
      </c>
      <c r="AH73" s="323"/>
      <c r="AI73" s="323"/>
      <c r="AJ73" s="344"/>
      <c r="AK73" s="343" t="s">
        <v>2468</v>
      </c>
      <c r="AN73" s="341" t="str">
        <f>VLOOKUP(功能_33[[#This Row],[功能代號]],工作表2!A:A,1,FALSE)</f>
        <v>L3100</v>
      </c>
    </row>
    <row r="74" spans="1:40" ht="14.25">
      <c r="A74" s="333">
        <v>68</v>
      </c>
      <c r="B74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74" s="341" t="s">
        <v>700</v>
      </c>
      <c r="D74" s="326"/>
      <c r="E74" s="342" t="s">
        <v>138</v>
      </c>
      <c r="F74" s="341" t="s">
        <v>139</v>
      </c>
      <c r="G74" s="341"/>
      <c r="H74" s="342" t="s">
        <v>665</v>
      </c>
      <c r="I74" s="342" t="s">
        <v>27</v>
      </c>
      <c r="J74" s="347" t="s">
        <v>2141</v>
      </c>
      <c r="K74" s="323">
        <v>44440</v>
      </c>
      <c r="L74" s="323">
        <v>44438</v>
      </c>
      <c r="M74" s="336">
        <f>IFERROR(IF(VLOOKUP(功能_33[[#This Row],[功能代號]],討論項目!A:H,8,FALSE)=0,"",VLOOKUP(功能_33[[#This Row],[功能代號]],討論項目!A:H,8,FALSE)),"")</f>
        <v>44487</v>
      </c>
      <c r="N74" s="342" t="s">
        <v>674</v>
      </c>
      <c r="O74" s="342" t="s">
        <v>668</v>
      </c>
      <c r="P74" s="367"/>
      <c r="Q74" s="342"/>
      <c r="R74" s="342"/>
      <c r="S74" s="342"/>
      <c r="T74" s="342"/>
      <c r="U74" s="342"/>
      <c r="V74" s="342"/>
      <c r="W74" s="342"/>
      <c r="X74" s="341" t="str">
        <f>VLOOKUP(功能_33[[#This Row],[User]],SKL放款!A:G,7,FALSE)</f>
        <v>放款服務課</v>
      </c>
      <c r="Y74" s="343">
        <f>IF(功能_33[[#This Row],[實際展示]]="","",功能_33[[#This Row],[實際展示]]+14)</f>
        <v>44452</v>
      </c>
      <c r="Z74" s="331">
        <v>44488</v>
      </c>
      <c r="AA74" s="336">
        <v>44496</v>
      </c>
      <c r="AB74" s="368">
        <v>44496</v>
      </c>
      <c r="AC74" s="323">
        <v>44508</v>
      </c>
      <c r="AD74" s="323"/>
      <c r="AE74" s="323"/>
      <c r="AF74" s="359"/>
      <c r="AG74" s="323" t="str">
        <f>IFERROR(IF(VLOOKUP(功能_33[[#This Row],[功能代號]],E:Q,11,FALSE)=0,"",VLOOKUP(功能_33[[#This Row],[功能代號]],E:Q,11,FALSE)),"")</f>
        <v>蔡珮瑜</v>
      </c>
      <c r="AH74" s="323"/>
      <c r="AI74" s="323"/>
      <c r="AJ74" s="344"/>
      <c r="AN74" s="341" t="str">
        <f>VLOOKUP(功能_33[[#This Row],[功能代號]],工作表2!A:A,1,FALSE)</f>
        <v>L3002</v>
      </c>
    </row>
    <row r="75" spans="1:40" ht="14.25">
      <c r="A75" s="333">
        <v>69</v>
      </c>
      <c r="B75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75" s="341" t="s">
        <v>700</v>
      </c>
      <c r="D75" s="326"/>
      <c r="E75" s="342" t="s">
        <v>140</v>
      </c>
      <c r="F75" s="341" t="s">
        <v>141</v>
      </c>
      <c r="G75" s="341"/>
      <c r="H75" s="342" t="s">
        <v>665</v>
      </c>
      <c r="I75" s="342" t="s">
        <v>27</v>
      </c>
      <c r="J75" s="347" t="s">
        <v>2141</v>
      </c>
      <c r="K75" s="323">
        <v>44440</v>
      </c>
      <c r="L75" s="323">
        <v>44438</v>
      </c>
      <c r="M75" s="336">
        <f>IFERROR(IF(VLOOKUP(功能_33[[#This Row],[功能代號]],討論項目!A:H,8,FALSE)=0,"",VLOOKUP(功能_33[[#This Row],[功能代號]],討論項目!A:H,8,FALSE)),"")</f>
        <v>44487</v>
      </c>
      <c r="N75" s="342" t="s">
        <v>674</v>
      </c>
      <c r="O75" s="342" t="s">
        <v>668</v>
      </c>
      <c r="P75" s="367"/>
      <c r="Q75" s="342"/>
      <c r="R75" s="342"/>
      <c r="S75" s="342"/>
      <c r="T75" s="342"/>
      <c r="U75" s="342"/>
      <c r="V75" s="342"/>
      <c r="W75" s="342"/>
      <c r="X75" s="341" t="str">
        <f>VLOOKUP(功能_33[[#This Row],[User]],SKL放款!A:G,7,FALSE)</f>
        <v>放款服務課</v>
      </c>
      <c r="Y75" s="343">
        <f>IF(功能_33[[#This Row],[實際展示]]="","",功能_33[[#This Row],[實際展示]]+14)</f>
        <v>44452</v>
      </c>
      <c r="Z75" s="331">
        <v>44488</v>
      </c>
      <c r="AA75" s="336">
        <v>44496</v>
      </c>
      <c r="AB75" s="368">
        <v>44496</v>
      </c>
      <c r="AC75" s="323">
        <v>44508</v>
      </c>
      <c r="AD75" s="323"/>
      <c r="AE75" s="323"/>
      <c r="AF75" s="359"/>
      <c r="AG75" s="323" t="str">
        <f>IFERROR(IF(VLOOKUP(功能_33[[#This Row],[功能代號]],E:Q,11,FALSE)=0,"",VLOOKUP(功能_33[[#This Row],[功能代號]],E:Q,11,FALSE)),"")</f>
        <v>蔡珮瑜</v>
      </c>
      <c r="AH75" s="323"/>
      <c r="AI75" s="323"/>
      <c r="AJ75" s="344"/>
      <c r="AN75" s="341" t="str">
        <f>VLOOKUP(功能_33[[#This Row],[功能代號]],工作表2!A:A,1,FALSE)</f>
        <v>L3916</v>
      </c>
    </row>
    <row r="76" spans="1:40" ht="14.25">
      <c r="A76" s="333">
        <v>70</v>
      </c>
      <c r="B76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76" s="341" t="s">
        <v>700</v>
      </c>
      <c r="D76" s="326"/>
      <c r="E76" s="342" t="s">
        <v>125</v>
      </c>
      <c r="F76" s="341" t="s">
        <v>1565</v>
      </c>
      <c r="G76" s="341"/>
      <c r="H76" s="342" t="s">
        <v>665</v>
      </c>
      <c r="I76" s="342" t="s">
        <v>27</v>
      </c>
      <c r="J76" s="347"/>
      <c r="K76" s="323">
        <v>44441</v>
      </c>
      <c r="L76" s="323">
        <v>44438</v>
      </c>
      <c r="M76" s="336" t="str">
        <f>IFERROR(IF(VLOOKUP(功能_33[[#This Row],[功能代號]],討論項目!A:H,8,FALSE)=0,"",VLOOKUP(功能_33[[#This Row],[功能代號]],討論項目!A:H,8,FALSE)),"")</f>
        <v/>
      </c>
      <c r="N76" s="342" t="s">
        <v>674</v>
      </c>
      <c r="O76" s="342" t="s">
        <v>668</v>
      </c>
      <c r="P76" s="367"/>
      <c r="Q76" s="342"/>
      <c r="R76" s="342"/>
      <c r="S76" s="342"/>
      <c r="T76" s="342"/>
      <c r="U76" s="342"/>
      <c r="V76" s="342"/>
      <c r="W76" s="342"/>
      <c r="X76" s="341" t="str">
        <f>VLOOKUP(功能_33[[#This Row],[User]],SKL放款!A:G,7,FALSE)</f>
        <v>放款服務課</v>
      </c>
      <c r="Y76" s="343">
        <f>IF(功能_33[[#This Row],[實際展示]]="","",功能_33[[#This Row],[實際展示]]+14)</f>
        <v>44452</v>
      </c>
      <c r="Z76" s="331"/>
      <c r="AA76" s="336">
        <v>44496</v>
      </c>
      <c r="AB76" s="336">
        <v>44496</v>
      </c>
      <c r="AC76" s="323">
        <v>44508</v>
      </c>
      <c r="AD76" s="323"/>
      <c r="AE76" s="323"/>
      <c r="AF76" s="359"/>
      <c r="AG76" s="323" t="str">
        <f>IFERROR(IF(VLOOKUP(功能_33[[#This Row],[功能代號]],E:Q,11,FALSE)=0,"",VLOOKUP(功能_33[[#This Row],[功能代號]],E:Q,11,FALSE)),"")</f>
        <v>蔡珮瑜</v>
      </c>
      <c r="AH76" s="323"/>
      <c r="AI76" s="323"/>
      <c r="AJ76" s="344"/>
      <c r="AN76" s="341" t="str">
        <f>VLOOKUP(功能_33[[#This Row],[功能代號]],工作表2!A:A,1,FALSE)</f>
        <v>L3001</v>
      </c>
    </row>
    <row r="77" spans="1:40" ht="14.25" hidden="1">
      <c r="A77" s="333">
        <v>81</v>
      </c>
      <c r="B77" s="326" t="str">
        <f>IFERROR(MID(功能_33[[#This Row],[功能代號]],2,1)&amp;"-"&amp;VLOOKUP(功能_33[[#This Row],[功能代號]],'20211105匯出'!A:F,4,FALSE)&amp;VLOOKUP(功能_33[[#This Row],[功能代號]],'20211105匯出'!A:F,6,FALSE),"")</f>
        <v>2-9其他</v>
      </c>
      <c r="C77" s="341" t="s">
        <v>699</v>
      </c>
      <c r="D77" s="341" t="s">
        <v>1310</v>
      </c>
      <c r="E77" s="353" t="s">
        <v>1888</v>
      </c>
      <c r="F77" s="341" t="s">
        <v>2256</v>
      </c>
      <c r="G77" s="341" t="s">
        <v>2260</v>
      </c>
      <c r="H77" s="342" t="s">
        <v>665</v>
      </c>
      <c r="I77" s="342" t="s">
        <v>27</v>
      </c>
      <c r="J77" s="347" t="s">
        <v>2080</v>
      </c>
      <c r="K77" s="323">
        <v>44441</v>
      </c>
      <c r="L77" s="323">
        <v>44439</v>
      </c>
      <c r="M77" s="336">
        <f>IFERROR(IF(VLOOKUP(功能_33[[#This Row],[功能代號]],討論項目!A:H,8,FALSE)=0,"",VLOOKUP(功能_33[[#This Row],[功能代號]],討論項目!A:H,8,FALSE)),"")</f>
        <v>44469</v>
      </c>
      <c r="N77" s="342" t="s">
        <v>669</v>
      </c>
      <c r="O77" s="342" t="s">
        <v>680</v>
      </c>
      <c r="P77" s="367"/>
      <c r="Q77" s="342"/>
      <c r="R77" s="342"/>
      <c r="S77" s="342"/>
      <c r="T77" s="342"/>
      <c r="U77" s="342"/>
      <c r="V77" s="342"/>
      <c r="W77" s="342"/>
      <c r="X77" s="341" t="str">
        <f>VLOOKUP(功能_33[[#This Row],[User]],SKL放款!A:G,7,FALSE)</f>
        <v>放款服務課</v>
      </c>
      <c r="Y77" s="343">
        <f>IF(功能_33[[#This Row],[實際展示]]="","",功能_33[[#This Row],[實際展示]]+14)</f>
        <v>44453</v>
      </c>
      <c r="Z77" s="331">
        <v>44470</v>
      </c>
      <c r="AA77" s="336">
        <f>IF(功能_33[[#This Row],[URS交二審]]=0,"",功能_33[[#This Row],[URS交二審]]+7)</f>
        <v>44477</v>
      </c>
      <c r="AB77" s="336">
        <f>IF(功能_33[[#This Row],[URS交二審]]=0,"",功能_33[[#This Row],[URS交二審]]+7)</f>
        <v>44477</v>
      </c>
      <c r="AC77" s="323"/>
      <c r="AD77" s="323"/>
      <c r="AE77" s="323"/>
      <c r="AF77" s="359"/>
      <c r="AG77" s="323" t="str">
        <f>IFERROR(IF(VLOOKUP(功能_33[[#This Row],[功能代號]],E:Q,11,FALSE)=0,"",VLOOKUP(功能_33[[#This Row],[功能代號]],E:Q,11,FALSE)),"")</f>
        <v>許慧玉</v>
      </c>
      <c r="AH77" s="323"/>
      <c r="AI77" s="323"/>
      <c r="AJ77" s="344"/>
      <c r="AN77" s="341" t="e">
        <f>VLOOKUP(功能_33[[#This Row],[功能代號]],工作表2!A:A,1,FALSE)</f>
        <v>#N/A</v>
      </c>
    </row>
    <row r="78" spans="1:40" ht="14.25" hidden="1">
      <c r="A78" s="333">
        <v>82</v>
      </c>
      <c r="B7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78" s="341" t="s">
        <v>699</v>
      </c>
      <c r="D78" s="341" t="s">
        <v>1310</v>
      </c>
      <c r="E78" s="353" t="s">
        <v>1889</v>
      </c>
      <c r="F78" s="341" t="s">
        <v>2255</v>
      </c>
      <c r="G78" s="341" t="s">
        <v>2261</v>
      </c>
      <c r="H78" s="342" t="s">
        <v>665</v>
      </c>
      <c r="I78" s="342" t="s">
        <v>27</v>
      </c>
      <c r="J78" s="347" t="s">
        <v>2080</v>
      </c>
      <c r="K78" s="323">
        <v>44441</v>
      </c>
      <c r="L78" s="323">
        <v>44439</v>
      </c>
      <c r="M78" s="336">
        <f>IFERROR(IF(VLOOKUP(功能_33[[#This Row],[功能代號]],討論項目!A:H,8,FALSE)=0,"",VLOOKUP(功能_33[[#This Row],[功能代號]],討論項目!A:H,8,FALSE)),"")</f>
        <v>44469</v>
      </c>
      <c r="N78" s="342" t="s">
        <v>669</v>
      </c>
      <c r="O78" s="342" t="s">
        <v>671</v>
      </c>
      <c r="P78" s="367"/>
      <c r="Q78" s="342"/>
      <c r="R78" s="342"/>
      <c r="S78" s="342"/>
      <c r="T78" s="342"/>
      <c r="U78" s="342"/>
      <c r="V78" s="342"/>
      <c r="W78" s="342"/>
      <c r="X78" s="341" t="str">
        <f>VLOOKUP(功能_33[[#This Row],[User]],SKL放款!A:G,7,FALSE)</f>
        <v>放款推展課</v>
      </c>
      <c r="Y78" s="343">
        <f>IF(功能_33[[#This Row],[實際展示]]="","",功能_33[[#This Row],[實際展示]]+14)</f>
        <v>44453</v>
      </c>
      <c r="Z78" s="331">
        <v>44470</v>
      </c>
      <c r="AA78" s="336">
        <f>IF(功能_33[[#This Row],[URS交二審]]=0,"",功能_33[[#This Row],[URS交二審]]+7)</f>
        <v>44477</v>
      </c>
      <c r="AB78" s="336">
        <f>IF(功能_33[[#This Row],[URS交二審]]=0,"",功能_33[[#This Row],[URS交二審]]+7)</f>
        <v>44477</v>
      </c>
      <c r="AC78" s="323"/>
      <c r="AD78" s="323"/>
      <c r="AE78" s="323"/>
      <c r="AF78" s="359"/>
      <c r="AG78" s="323" t="str">
        <f>IFERROR(IF(VLOOKUP(功能_33[[#This Row],[功能代號]],E:Q,11,FALSE)=0,"",VLOOKUP(功能_33[[#This Row],[功能代號]],E:Q,11,FALSE)),"")</f>
        <v>陳俞辛</v>
      </c>
      <c r="AH78" s="323"/>
      <c r="AI78" s="323"/>
      <c r="AJ78" s="344"/>
      <c r="AN78" s="341" t="e">
        <f>VLOOKUP(功能_33[[#This Row],[功能代號]],工作表2!A:A,1,FALSE)</f>
        <v>#N/A</v>
      </c>
    </row>
    <row r="79" spans="1:40" ht="14.25">
      <c r="A79" s="333">
        <v>83</v>
      </c>
      <c r="B79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79" s="341" t="s">
        <v>700</v>
      </c>
      <c r="D79" s="326"/>
      <c r="E79" s="342" t="s">
        <v>162</v>
      </c>
      <c r="F79" s="341" t="s">
        <v>163</v>
      </c>
      <c r="G79" s="341"/>
      <c r="H79" s="342" t="s">
        <v>665</v>
      </c>
      <c r="I79" s="342" t="s">
        <v>27</v>
      </c>
      <c r="J79" s="347" t="s">
        <v>2141</v>
      </c>
      <c r="K79" s="323">
        <v>44442</v>
      </c>
      <c r="L79" s="323">
        <v>44439</v>
      </c>
      <c r="M79" s="336">
        <f>IFERROR(IF(VLOOKUP(功能_33[[#This Row],[功能代號]],討論項目!A:H,8,FALSE)=0,"",VLOOKUP(功能_33[[#This Row],[功能代號]],討論項目!A:H,8,FALSE)),"")</f>
        <v>44487</v>
      </c>
      <c r="N79" s="342" t="s">
        <v>679</v>
      </c>
      <c r="O79" s="342" t="s">
        <v>668</v>
      </c>
      <c r="P79" s="367"/>
      <c r="Q79" s="342"/>
      <c r="R79" s="342"/>
      <c r="S79" s="342"/>
      <c r="T79" s="342"/>
      <c r="U79" s="342"/>
      <c r="V79" s="342"/>
      <c r="W79" s="342"/>
      <c r="X79" s="341" t="str">
        <f>VLOOKUP(功能_33[[#This Row],[User]],SKL放款!A:G,7,FALSE)</f>
        <v>放款服務課</v>
      </c>
      <c r="Y79" s="343">
        <f>IF(功能_33[[#This Row],[實際展示]]="","",功能_33[[#This Row],[實際展示]]+14)</f>
        <v>44453</v>
      </c>
      <c r="Z79" s="331">
        <v>44488</v>
      </c>
      <c r="AA79" s="336">
        <v>44496</v>
      </c>
      <c r="AB79" s="368">
        <v>44496</v>
      </c>
      <c r="AC79" s="323">
        <v>44508</v>
      </c>
      <c r="AD79" s="323"/>
      <c r="AE79" s="323"/>
      <c r="AF79" s="359"/>
      <c r="AG79" s="323" t="str">
        <f>IFERROR(IF(VLOOKUP(功能_33[[#This Row],[功能代號]],E:Q,11,FALSE)=0,"",VLOOKUP(功能_33[[#This Row],[功能代號]],E:Q,11,FALSE)),"")</f>
        <v>蔡珮瑜</v>
      </c>
      <c r="AH79" s="323"/>
      <c r="AI79" s="323"/>
      <c r="AJ79" s="344"/>
      <c r="AK79" s="360">
        <v>44491</v>
      </c>
      <c r="AN79" s="341" t="str">
        <f>VLOOKUP(功能_33[[#This Row],[功能代號]],工作表2!A:A,1,FALSE)</f>
        <v>L3912</v>
      </c>
    </row>
    <row r="80" spans="1:40" ht="14.25">
      <c r="A80" s="333">
        <v>84</v>
      </c>
      <c r="B80" s="326" t="str">
        <f>IFERROR(MID(功能_33[[#This Row],[功能代號]],2,1)&amp;"-"&amp;VLOOKUP(功能_33[[#This Row],[功能代號]],'20211105匯出'!A:F,4,FALSE)&amp;VLOOKUP(功能_33[[#This Row],[功能代號]],'20211105匯出'!A:F,6,FALSE),"")</f>
        <v>3-2撥款</v>
      </c>
      <c r="C80" s="341" t="s">
        <v>700</v>
      </c>
      <c r="D80" s="326"/>
      <c r="E80" s="353" t="s">
        <v>164</v>
      </c>
      <c r="F80" s="341" t="s">
        <v>165</v>
      </c>
      <c r="G80" s="341"/>
      <c r="H80" s="342" t="s">
        <v>665</v>
      </c>
      <c r="I80" s="342" t="s">
        <v>27</v>
      </c>
      <c r="J80" s="347" t="s">
        <v>2141</v>
      </c>
      <c r="K80" s="323">
        <v>44442</v>
      </c>
      <c r="L80" s="355">
        <v>44439</v>
      </c>
      <c r="M80" s="336">
        <f>IFERROR(IF(VLOOKUP(功能_33[[#This Row],[功能代號]],討論項目!A:H,8,FALSE)=0,"",VLOOKUP(功能_33[[#This Row],[功能代號]],討論項目!A:H,8,FALSE)),"")</f>
        <v>44487</v>
      </c>
      <c r="N80" s="342" t="s">
        <v>679</v>
      </c>
      <c r="O80" s="342" t="s">
        <v>668</v>
      </c>
      <c r="P80" s="367" t="s">
        <v>1508</v>
      </c>
      <c r="Q80" s="342"/>
      <c r="R80" s="342"/>
      <c r="S80" s="342"/>
      <c r="T80" s="342"/>
      <c r="U80" s="342"/>
      <c r="V80" s="342"/>
      <c r="W80" s="342"/>
      <c r="X80" s="341" t="str">
        <f>VLOOKUP(功能_33[[#This Row],[User]],SKL放款!A:G,7,FALSE)</f>
        <v>放款服務課</v>
      </c>
      <c r="Y80" s="343">
        <f>IF(功能_33[[#This Row],[實際展示]]="","",功能_33[[#This Row],[實際展示]]+14)</f>
        <v>44453</v>
      </c>
      <c r="Z80" s="331">
        <v>44488</v>
      </c>
      <c r="AA80" s="336">
        <v>44496</v>
      </c>
      <c r="AB80" s="368">
        <v>44496</v>
      </c>
      <c r="AC80" s="323">
        <v>44508</v>
      </c>
      <c r="AD80" s="323"/>
      <c r="AE80" s="323"/>
      <c r="AF80" s="359"/>
      <c r="AG80" s="323" t="str">
        <f>IFERROR(IF(VLOOKUP(功能_33[[#This Row],[功能代號]],E:Q,11,FALSE)=0,"",VLOOKUP(功能_33[[#This Row],[功能代號]],E:Q,11,FALSE)),"")</f>
        <v>蔡珮瑜</v>
      </c>
      <c r="AH80" s="323"/>
      <c r="AI80" s="323"/>
      <c r="AJ80" s="344"/>
      <c r="AN80" s="341" t="str">
        <f>VLOOKUP(功能_33[[#This Row],[功能代號]],工作表2!A:A,1,FALSE)</f>
        <v>L3005</v>
      </c>
    </row>
    <row r="81" spans="1:40" ht="14.25">
      <c r="A81" s="333">
        <v>75</v>
      </c>
      <c r="B81" s="326" t="str">
        <f>IFERROR(MID(功能_33[[#This Row],[功能代號]],2,1)&amp;"-"&amp;VLOOKUP(功能_33[[#This Row],[功能代號]],'20211105匯出'!A:F,4,FALSE)&amp;VLOOKUP(功能_33[[#This Row],[功能代號]],'20211105匯出'!A:F,6,FALSE),"")</f>
        <v>3-5變更、延長年期</v>
      </c>
      <c r="C81" s="341" t="s">
        <v>700</v>
      </c>
      <c r="D81" s="326"/>
      <c r="E81" s="342" t="s">
        <v>182</v>
      </c>
      <c r="F81" s="341" t="s">
        <v>183</v>
      </c>
      <c r="G81" s="341"/>
      <c r="H81" s="342" t="s">
        <v>665</v>
      </c>
      <c r="I81" s="342" t="s">
        <v>27</v>
      </c>
      <c r="J81" s="347" t="s">
        <v>2141</v>
      </c>
      <c r="K81" s="323">
        <v>44442</v>
      </c>
      <c r="L81" s="323">
        <v>44439</v>
      </c>
      <c r="M81" s="336" t="str">
        <f>IFERROR(IF(VLOOKUP(功能_33[[#This Row],[功能代號]],討論項目!A:H,8,FALSE)=0,"",VLOOKUP(功能_33[[#This Row],[功能代號]],討論項目!A:H,8,FALSE)),"")</f>
        <v/>
      </c>
      <c r="N81" s="342" t="s">
        <v>679</v>
      </c>
      <c r="O81" s="342" t="s">
        <v>668</v>
      </c>
      <c r="P81" s="367"/>
      <c r="Q81" s="342"/>
      <c r="R81" s="342"/>
      <c r="S81" s="342"/>
      <c r="T81" s="342"/>
      <c r="U81" s="342"/>
      <c r="V81" s="342"/>
      <c r="W81" s="342"/>
      <c r="X81" s="341" t="str">
        <f>VLOOKUP(功能_33[[#This Row],[User]],SKL放款!A:G,7,FALSE)</f>
        <v>放款服務課</v>
      </c>
      <c r="Y81" s="343">
        <f>IF(功能_33[[#This Row],[實際展示]]="","",功能_33[[#This Row],[實際展示]]+14)</f>
        <v>44453</v>
      </c>
      <c r="Z81" s="331">
        <v>44488</v>
      </c>
      <c r="AA81" s="336">
        <v>44496</v>
      </c>
      <c r="AB81" s="336">
        <v>44496</v>
      </c>
      <c r="AC81" s="323">
        <v>44508</v>
      </c>
      <c r="AD81" s="323"/>
      <c r="AE81" s="323"/>
      <c r="AF81" s="359"/>
      <c r="AG81" s="323" t="str">
        <f>IFERROR(IF(VLOOKUP(功能_33[[#This Row],[功能代號]],E:Q,11,FALSE)=0,"",VLOOKUP(功能_33[[#This Row],[功能代號]],E:Q,11,FALSE)),"")</f>
        <v>蔡珮瑜</v>
      </c>
      <c r="AH81" s="323"/>
      <c r="AI81" s="323"/>
      <c r="AJ81" s="344"/>
      <c r="AN81" s="341" t="str">
        <f>VLOOKUP(功能_33[[#This Row],[功能代號]],工作表2!A:A,1,FALSE)</f>
        <v>L3932</v>
      </c>
    </row>
    <row r="82" spans="1:40" ht="14.25">
      <c r="A82" s="333">
        <v>76</v>
      </c>
      <c r="B82" s="326" t="str">
        <f>IFERROR(MID(功能_33[[#This Row],[功能代號]],2,1)&amp;"-"&amp;VLOOKUP(功能_33[[#This Row],[功能代號]],'20211105匯出'!A:F,4,FALSE)&amp;VLOOKUP(功能_33[[#This Row],[功能代號]],'20211105匯出'!A:F,6,FALSE),"")</f>
        <v>3-5變更、延長年期</v>
      </c>
      <c r="C82" s="341" t="s">
        <v>700</v>
      </c>
      <c r="D82" s="326"/>
      <c r="E82" s="342" t="s">
        <v>184</v>
      </c>
      <c r="F82" s="341" t="s">
        <v>185</v>
      </c>
      <c r="G82" s="341"/>
      <c r="H82" s="342" t="s">
        <v>665</v>
      </c>
      <c r="I82" s="342" t="s">
        <v>27</v>
      </c>
      <c r="J82" s="347" t="s">
        <v>2141</v>
      </c>
      <c r="K82" s="323">
        <v>44442</v>
      </c>
      <c r="L82" s="323">
        <v>44439</v>
      </c>
      <c r="M82" s="336">
        <f>IFERROR(IF(VLOOKUP(功能_33[[#This Row],[功能代號]],討論項目!A:H,8,FALSE)=0,"",VLOOKUP(功能_33[[#This Row],[功能代號]],討論項目!A:H,8,FALSE)),"")</f>
        <v>44487</v>
      </c>
      <c r="N82" s="342" t="s">
        <v>679</v>
      </c>
      <c r="O82" s="342" t="s">
        <v>668</v>
      </c>
      <c r="P82" s="367"/>
      <c r="Q82" s="342"/>
      <c r="R82" s="342"/>
      <c r="S82" s="342"/>
      <c r="T82" s="342"/>
      <c r="U82" s="342"/>
      <c r="V82" s="342"/>
      <c r="W82" s="342"/>
      <c r="X82" s="341" t="str">
        <f>VLOOKUP(功能_33[[#This Row],[User]],SKL放款!A:G,7,FALSE)</f>
        <v>放款服務課</v>
      </c>
      <c r="Y82" s="343">
        <f>IF(功能_33[[#This Row],[實際展示]]="","",功能_33[[#This Row],[實際展示]]+14)</f>
        <v>44453</v>
      </c>
      <c r="Z82" s="331">
        <v>44488</v>
      </c>
      <c r="AA82" s="336">
        <v>44496</v>
      </c>
      <c r="AB82" s="368">
        <v>44496</v>
      </c>
      <c r="AC82" s="323">
        <v>44508</v>
      </c>
      <c r="AD82" s="323"/>
      <c r="AE82" s="323"/>
      <c r="AF82" s="359"/>
      <c r="AG82" s="323" t="str">
        <f>IFERROR(IF(VLOOKUP(功能_33[[#This Row],[功能代號]],E:Q,11,FALSE)=0,"",VLOOKUP(功能_33[[#This Row],[功能代號]],E:Q,11,FALSE)),"")</f>
        <v>蔡珮瑜</v>
      </c>
      <c r="AH82" s="323"/>
      <c r="AI82" s="323"/>
      <c r="AJ82" s="344"/>
      <c r="AN82" s="341" t="str">
        <f>VLOOKUP(功能_33[[#This Row],[功能代號]],工作表2!A:A,1,FALSE)</f>
        <v>L3721</v>
      </c>
    </row>
    <row r="83" spans="1:40" ht="14.25">
      <c r="A83" s="333">
        <v>74</v>
      </c>
      <c r="B83" s="326" t="str">
        <f>IFERROR(MID(功能_33[[#This Row],[功能代號]],2,1)&amp;"-"&amp;VLOOKUP(功能_33[[#This Row],[功能代號]],'20211105匯出'!A:F,4,FALSE)&amp;VLOOKUP(功能_33[[#This Row],[功能代號]],'20211105匯出'!A:F,6,FALSE),"")</f>
        <v>3-5變更、延長年期</v>
      </c>
      <c r="C83" s="341" t="s">
        <v>700</v>
      </c>
      <c r="D83" s="326"/>
      <c r="E83" s="342" t="s">
        <v>192</v>
      </c>
      <c r="F83" s="341" t="s">
        <v>193</v>
      </c>
      <c r="G83" s="341"/>
      <c r="H83" s="342" t="s">
        <v>665</v>
      </c>
      <c r="I83" s="342" t="s">
        <v>27</v>
      </c>
      <c r="J83" s="347" t="s">
        <v>2141</v>
      </c>
      <c r="K83" s="323">
        <v>44442</v>
      </c>
      <c r="L83" s="323">
        <v>44439</v>
      </c>
      <c r="M83" s="336" t="str">
        <f>IFERROR(IF(VLOOKUP(功能_33[[#This Row],[功能代號]],討論項目!A:H,8,FALSE)=0,"",VLOOKUP(功能_33[[#This Row],[功能代號]],討論項目!A:H,8,FALSE)),"")</f>
        <v/>
      </c>
      <c r="N83" s="342" t="s">
        <v>674</v>
      </c>
      <c r="O83" s="342" t="s">
        <v>668</v>
      </c>
      <c r="P83" s="367"/>
      <c r="Q83" s="342"/>
      <c r="R83" s="342"/>
      <c r="S83" s="342"/>
      <c r="T83" s="342"/>
      <c r="U83" s="342"/>
      <c r="V83" s="342"/>
      <c r="W83" s="342"/>
      <c r="X83" s="341" t="str">
        <f>VLOOKUP(功能_33[[#This Row],[User]],SKL放款!A:G,7,FALSE)</f>
        <v>放款服務課</v>
      </c>
      <c r="Y83" s="343">
        <f>IF(功能_33[[#This Row],[實際展示]]="","",功能_33[[#This Row],[實際展示]]+14)</f>
        <v>44453</v>
      </c>
      <c r="Z83" s="331">
        <v>44488</v>
      </c>
      <c r="AA83" s="336">
        <v>44497</v>
      </c>
      <c r="AB83" s="368">
        <v>44497</v>
      </c>
      <c r="AC83" s="323">
        <v>44508</v>
      </c>
      <c r="AD83" s="323"/>
      <c r="AE83" s="323"/>
      <c r="AF83" s="359"/>
      <c r="AG83" s="323" t="str">
        <f>IFERROR(IF(VLOOKUP(功能_33[[#This Row],[功能代號]],E:Q,11,FALSE)=0,"",VLOOKUP(功能_33[[#This Row],[功能代號]],E:Q,11,FALSE)),"")</f>
        <v>蔡珮瑜</v>
      </c>
      <c r="AH83" s="323"/>
      <c r="AI83" s="323"/>
      <c r="AJ83" s="344"/>
      <c r="AN83" s="341" t="str">
        <f>VLOOKUP(功能_33[[#This Row],[功能代號]],工作表2!A:A,1,FALSE)</f>
        <v>L3701</v>
      </c>
    </row>
    <row r="84" spans="1:40" ht="14.25" hidden="1">
      <c r="A84" s="333">
        <v>71</v>
      </c>
      <c r="B84" s="326" t="str">
        <f>IFERROR(MID(功能_33[[#This Row],[功能代號]],2,1)&amp;"-"&amp;VLOOKUP(功能_33[[#This Row],[功能代號]],'20211105匯出'!A:F,4,FALSE)&amp;VLOOKUP(功能_33[[#This Row],[功能代號]],'20211105匯出'!A:F,6,FALSE),"")</f>
        <v>4-1撥款退款作業</v>
      </c>
      <c r="C84" s="341" t="s">
        <v>701</v>
      </c>
      <c r="D84" s="326" t="s">
        <v>2892</v>
      </c>
      <c r="E84" s="342" t="s">
        <v>252</v>
      </c>
      <c r="F84" s="341" t="s">
        <v>253</v>
      </c>
      <c r="G84" s="341"/>
      <c r="H84" s="342" t="s">
        <v>665</v>
      </c>
      <c r="I84" s="342" t="s">
        <v>27</v>
      </c>
      <c r="J84" s="347"/>
      <c r="K84" s="323">
        <v>44438</v>
      </c>
      <c r="L84" s="323">
        <v>44438</v>
      </c>
      <c r="M84" s="336" t="str">
        <f>IFERROR(IF(VLOOKUP(功能_33[[#This Row],[功能代號]],討論項目!A:H,8,FALSE)=0,"",VLOOKUP(功能_33[[#This Row],[功能代號]],討論項目!A:H,8,FALSE)),"")</f>
        <v/>
      </c>
      <c r="N84" s="342" t="s">
        <v>674</v>
      </c>
      <c r="O84" s="342" t="s">
        <v>683</v>
      </c>
      <c r="P84" s="367"/>
      <c r="Q84" s="342"/>
      <c r="R84" s="342"/>
      <c r="S84" s="342"/>
      <c r="T84" s="342"/>
      <c r="U84" s="342"/>
      <c r="V84" s="342"/>
      <c r="W84" s="342"/>
      <c r="X84" s="341" t="str">
        <f>VLOOKUP(功能_33[[#This Row],[User]],SKL放款!A:G,7,FALSE)</f>
        <v>放款服務課</v>
      </c>
      <c r="Y84" s="343">
        <f>IF(功能_33[[#This Row],[實際展示]]="","",功能_33[[#This Row],[實際展示]]+14)</f>
        <v>44452</v>
      </c>
      <c r="Z84" s="331"/>
      <c r="AA84" s="445">
        <v>44516</v>
      </c>
      <c r="AB84" s="336" t="s">
        <v>2902</v>
      </c>
      <c r="AC84" s="323"/>
      <c r="AD84" s="323"/>
      <c r="AE84" s="323"/>
      <c r="AF84" s="359"/>
      <c r="AG84" s="323" t="str">
        <f>IFERROR(IF(VLOOKUP(功能_33[[#This Row],[功能代號]],E:Q,11,FALSE)=0,"",VLOOKUP(功能_33[[#This Row],[功能代號]],E:Q,11,FALSE)),"")</f>
        <v>尹少玄</v>
      </c>
      <c r="AH84" s="323"/>
      <c r="AI84" s="323"/>
      <c r="AJ84" s="344"/>
      <c r="AN84" s="341" t="e">
        <f>VLOOKUP(功能_33[[#This Row],[功能代號]],工作表2!A:A,1,FALSE)</f>
        <v>#N/A</v>
      </c>
    </row>
    <row r="85" spans="1:40" ht="14.25" hidden="1">
      <c r="A85" s="333">
        <v>72</v>
      </c>
      <c r="B85" s="326" t="str">
        <f>IFERROR(MID(功能_33[[#This Row],[功能代號]],2,1)&amp;"-"&amp;VLOOKUP(功能_33[[#This Row],[功能代號]],'20211105匯出'!A:F,4,FALSE)&amp;VLOOKUP(功能_33[[#This Row],[功能代號]],'20211105匯出'!A:F,6,FALSE),"")</f>
        <v>4-1撥款退款作業</v>
      </c>
      <c r="C85" s="341" t="s">
        <v>701</v>
      </c>
      <c r="D85" s="326" t="s">
        <v>2891</v>
      </c>
      <c r="E85" s="342" t="s">
        <v>254</v>
      </c>
      <c r="F85" s="341" t="s">
        <v>255</v>
      </c>
      <c r="G85" s="341"/>
      <c r="H85" s="342" t="s">
        <v>665</v>
      </c>
      <c r="I85" s="342" t="s">
        <v>27</v>
      </c>
      <c r="J85" s="347"/>
      <c r="K85" s="323">
        <v>44438</v>
      </c>
      <c r="L85" s="323">
        <v>44438</v>
      </c>
      <c r="M85" s="336" t="str">
        <f>IFERROR(IF(VLOOKUP(功能_33[[#This Row],[功能代號]],討論項目!A:H,8,FALSE)=0,"",VLOOKUP(功能_33[[#This Row],[功能代號]],討論項目!A:H,8,FALSE)),"")</f>
        <v/>
      </c>
      <c r="N85" s="342" t="s">
        <v>674</v>
      </c>
      <c r="O85" s="342" t="s">
        <v>683</v>
      </c>
      <c r="P85" s="367"/>
      <c r="Q85" s="342"/>
      <c r="R85" s="342"/>
      <c r="S85" s="342"/>
      <c r="T85" s="342"/>
      <c r="U85" s="342"/>
      <c r="V85" s="342"/>
      <c r="W85" s="342"/>
      <c r="X85" s="341" t="str">
        <f>VLOOKUP(功能_33[[#This Row],[User]],SKL放款!A:G,7,FALSE)</f>
        <v>放款服務課</v>
      </c>
      <c r="Y85" s="343">
        <f>IF(功能_33[[#This Row],[實際展示]]="","",功能_33[[#This Row],[實際展示]]+14)</f>
        <v>44452</v>
      </c>
      <c r="Z85" s="331"/>
      <c r="AA85" s="445">
        <v>44516</v>
      </c>
      <c r="AB85" s="336"/>
      <c r="AC85" s="323"/>
      <c r="AD85" s="323"/>
      <c r="AE85" s="323"/>
      <c r="AF85" s="359"/>
      <c r="AG85" s="323" t="str">
        <f>IFERROR(IF(VLOOKUP(功能_33[[#This Row],[功能代號]],E:Q,11,FALSE)=0,"",VLOOKUP(功能_33[[#This Row],[功能代號]],E:Q,11,FALSE)),"")</f>
        <v>尹少玄</v>
      </c>
      <c r="AH85" s="323"/>
      <c r="AI85" s="323"/>
      <c r="AJ85" s="344"/>
      <c r="AN85" s="341" t="e">
        <f>VLOOKUP(功能_33[[#This Row],[功能代號]],工作表2!A:A,1,FALSE)</f>
        <v>#N/A</v>
      </c>
    </row>
    <row r="86" spans="1:40" ht="14.25" hidden="1">
      <c r="A86" s="333">
        <v>73</v>
      </c>
      <c r="B86" s="326" t="str">
        <f>IFERROR(MID(功能_33[[#This Row],[功能代號]],2,1)&amp;"-"&amp;VLOOKUP(功能_33[[#This Row],[功能代號]],'20211105匯出'!A:F,4,FALSE)&amp;VLOOKUP(功能_33[[#This Row],[功能代號]],'20211105匯出'!A:F,6,FALSE),"")</f>
        <v>4-1撥款退款作業</v>
      </c>
      <c r="C86" s="341" t="s">
        <v>701</v>
      </c>
      <c r="D86" s="326" t="s">
        <v>2892</v>
      </c>
      <c r="E86" s="342" t="s">
        <v>256</v>
      </c>
      <c r="F86" s="341" t="s">
        <v>257</v>
      </c>
      <c r="G86" s="341"/>
      <c r="H86" s="342" t="s">
        <v>665</v>
      </c>
      <c r="I86" s="342" t="s">
        <v>27</v>
      </c>
      <c r="J86" s="347"/>
      <c r="K86" s="323">
        <v>44438</v>
      </c>
      <c r="L86" s="323">
        <v>44438</v>
      </c>
      <c r="M86" s="336" t="str">
        <f>IFERROR(IF(VLOOKUP(功能_33[[#This Row],[功能代號]],討論項目!A:H,8,FALSE)=0,"",VLOOKUP(功能_33[[#This Row],[功能代號]],討論項目!A:H,8,FALSE)),"")</f>
        <v/>
      </c>
      <c r="N86" s="342" t="s">
        <v>674</v>
      </c>
      <c r="O86" s="342" t="s">
        <v>683</v>
      </c>
      <c r="P86" s="367"/>
      <c r="Q86" s="342"/>
      <c r="R86" s="342"/>
      <c r="S86" s="342"/>
      <c r="T86" s="342"/>
      <c r="U86" s="342"/>
      <c r="V86" s="342"/>
      <c r="W86" s="342"/>
      <c r="X86" s="341" t="str">
        <f>VLOOKUP(功能_33[[#This Row],[User]],SKL放款!A:G,7,FALSE)</f>
        <v>放款服務課</v>
      </c>
      <c r="Y86" s="343">
        <f>IF(功能_33[[#This Row],[實際展示]]="","",功能_33[[#This Row],[實際展示]]+14)</f>
        <v>44452</v>
      </c>
      <c r="Z86" s="331"/>
      <c r="AA86" s="445">
        <v>44516</v>
      </c>
      <c r="AB86" s="336"/>
      <c r="AC86" s="323"/>
      <c r="AD86" s="323"/>
      <c r="AE86" s="323"/>
      <c r="AF86" s="359"/>
      <c r="AG86" s="323" t="str">
        <f>IFERROR(IF(VLOOKUP(功能_33[[#This Row],[功能代號]],E:Q,11,FALSE)=0,"",VLOOKUP(功能_33[[#This Row],[功能代號]],E:Q,11,FALSE)),"")</f>
        <v>尹少玄</v>
      </c>
      <c r="AH86" s="323"/>
      <c r="AI86" s="323"/>
      <c r="AJ86" s="344"/>
      <c r="AN86" s="341" t="e">
        <f>VLOOKUP(功能_33[[#This Row],[功能代號]],工作表2!A:A,1,FALSE)</f>
        <v>#N/A</v>
      </c>
    </row>
    <row r="87" spans="1:40" ht="14.25" hidden="1">
      <c r="A87" s="333">
        <v>295</v>
      </c>
      <c r="B8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87" s="341" t="s">
        <v>703</v>
      </c>
      <c r="D87" s="326"/>
      <c r="E87" s="342" t="s">
        <v>514</v>
      </c>
      <c r="F87" s="341" t="s">
        <v>515</v>
      </c>
      <c r="G87" s="341"/>
      <c r="H87" s="342" t="s">
        <v>665</v>
      </c>
      <c r="I87" s="342" t="s">
        <v>135</v>
      </c>
      <c r="J87" s="347"/>
      <c r="K87" s="323">
        <v>44447</v>
      </c>
      <c r="L87" s="323">
        <v>44447</v>
      </c>
      <c r="M87" s="336" t="str">
        <f>IFERROR(IF(VLOOKUP(功能_33[[#This Row],[功能代號]],討論項目!A:H,8,FALSE)=0,"",VLOOKUP(功能_33[[#This Row],[功能代號]],討論項目!A:H,8,FALSE)),"")</f>
        <v/>
      </c>
      <c r="N87" s="342" t="s">
        <v>670</v>
      </c>
      <c r="O87" s="342" t="s">
        <v>668</v>
      </c>
      <c r="P87" s="367" t="s">
        <v>1508</v>
      </c>
      <c r="Q87" s="342"/>
      <c r="R87" s="342"/>
      <c r="S87" s="342"/>
      <c r="T87" s="342"/>
      <c r="U87" s="342"/>
      <c r="V87" s="342"/>
      <c r="W87" s="342"/>
      <c r="X87" s="341" t="str">
        <f>VLOOKUP(功能_33[[#This Row],[User]],SKL放款!A:G,7,FALSE)</f>
        <v>放款服務課</v>
      </c>
      <c r="Y87" s="343">
        <f>IF(功能_33[[#This Row],[實際展示]]="","",功能_33[[#This Row],[實際展示]]+14)</f>
        <v>44461</v>
      </c>
      <c r="Z87" s="331"/>
      <c r="AA87" s="336" t="str">
        <f>IF(功能_33[[#This Row],[URS交二審]]=0,"",功能_33[[#This Row],[URS交二審]]+7)</f>
        <v/>
      </c>
      <c r="AB87" s="336"/>
      <c r="AC87" s="323"/>
      <c r="AD87" s="323"/>
      <c r="AE87" s="323"/>
      <c r="AF87" s="359"/>
      <c r="AG87" s="323" t="str">
        <f>IFERROR(IF(VLOOKUP(功能_33[[#This Row],[功能代號]],E:Q,11,FALSE)=0,"",VLOOKUP(功能_33[[#This Row],[功能代號]],E:Q,11,FALSE)),"")</f>
        <v>蔡珮瑜</v>
      </c>
      <c r="AH87" s="323"/>
      <c r="AI87" s="323"/>
      <c r="AJ87" s="344"/>
      <c r="AK87" s="343" t="s">
        <v>2459</v>
      </c>
      <c r="AN87" s="341" t="e">
        <f>VLOOKUP(功能_33[[#This Row],[功能代號]],工作表2!A:A,1,FALSE)</f>
        <v>#N/A</v>
      </c>
    </row>
    <row r="88" spans="1:40" ht="14.25" hidden="1">
      <c r="A88" s="333">
        <v>85</v>
      </c>
      <c r="B88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88" s="341" t="s">
        <v>701</v>
      </c>
      <c r="D88" s="326" t="s">
        <v>2907</v>
      </c>
      <c r="E88" s="342" t="s">
        <v>224</v>
      </c>
      <c r="F88" s="341" t="s">
        <v>225</v>
      </c>
      <c r="G88" s="341"/>
      <c r="H88" s="342" t="s">
        <v>665</v>
      </c>
      <c r="I88" s="342" t="s">
        <v>135</v>
      </c>
      <c r="J88" s="347"/>
      <c r="K88" s="323">
        <v>44447</v>
      </c>
      <c r="L88" s="323">
        <v>44447</v>
      </c>
      <c r="M88" s="336" t="str">
        <f>IFERROR(IF(VLOOKUP(功能_33[[#This Row],[功能代號]],討論項目!A:H,8,FALSE)=0,"",VLOOKUP(功能_33[[#This Row],[功能代號]],討論項目!A:H,8,FALSE)),"")</f>
        <v/>
      </c>
      <c r="N88" s="342" t="s">
        <v>674</v>
      </c>
      <c r="O88" s="342" t="s">
        <v>680</v>
      </c>
      <c r="P88" s="367"/>
      <c r="Q88" s="342"/>
      <c r="R88" s="342"/>
      <c r="S88" s="342"/>
      <c r="T88" s="342"/>
      <c r="U88" s="342"/>
      <c r="V88" s="342"/>
      <c r="W88" s="342"/>
      <c r="X88" s="341" t="str">
        <f>VLOOKUP(功能_33[[#This Row],[User]],SKL放款!A:G,7,FALSE)</f>
        <v>放款服務課</v>
      </c>
      <c r="Y88" s="343">
        <f>IF(功能_33[[#This Row],[實際展示]]="","",功能_33[[#This Row],[實際展示]]+14)</f>
        <v>44461</v>
      </c>
      <c r="Z88" s="331"/>
      <c r="AA88" s="445">
        <v>44516</v>
      </c>
      <c r="AB88" s="336" t="s">
        <v>2902</v>
      </c>
      <c r="AC88" s="323"/>
      <c r="AD88" s="323"/>
      <c r="AE88" s="323"/>
      <c r="AF88" s="359"/>
      <c r="AG88" s="323" t="str">
        <f>IFERROR(IF(VLOOKUP(功能_33[[#This Row],[功能代號]],E:Q,11,FALSE)=0,"",VLOOKUP(功能_33[[#This Row],[功能代號]],E:Q,11,FALSE)),"")</f>
        <v>許慧玉</v>
      </c>
      <c r="AH88" s="323"/>
      <c r="AI88" s="323"/>
      <c r="AJ88" s="344"/>
      <c r="AK88" s="323"/>
      <c r="AN88" s="341" t="e">
        <f>VLOOKUP(功能_33[[#This Row],[功能代號]],工作表2!A:A,1,FALSE)</f>
        <v>#N/A</v>
      </c>
    </row>
    <row r="89" spans="1:40" ht="14.25" hidden="1">
      <c r="A89" s="333">
        <v>86</v>
      </c>
      <c r="B8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89" s="341" t="s">
        <v>701</v>
      </c>
      <c r="D89" s="326" t="s">
        <v>2907</v>
      </c>
      <c r="E89" s="342" t="s">
        <v>226</v>
      </c>
      <c r="F89" s="341" t="s">
        <v>227</v>
      </c>
      <c r="G89" s="341"/>
      <c r="H89" s="342" t="s">
        <v>665</v>
      </c>
      <c r="I89" s="342" t="s">
        <v>135</v>
      </c>
      <c r="J89" s="347"/>
      <c r="K89" s="323">
        <v>44447</v>
      </c>
      <c r="L89" s="323">
        <v>44447</v>
      </c>
      <c r="M89" s="336" t="str">
        <f>IFERROR(IF(VLOOKUP(功能_33[[#This Row],[功能代號]],討論項目!A:H,8,FALSE)=0,"",VLOOKUP(功能_33[[#This Row],[功能代號]],討論項目!A:H,8,FALSE)),"")</f>
        <v/>
      </c>
      <c r="N89" s="342" t="s">
        <v>674</v>
      </c>
      <c r="O89" s="342" t="s">
        <v>680</v>
      </c>
      <c r="P89" s="367"/>
      <c r="Q89" s="342"/>
      <c r="R89" s="342"/>
      <c r="S89" s="342"/>
      <c r="T89" s="342"/>
      <c r="U89" s="342"/>
      <c r="V89" s="342"/>
      <c r="W89" s="342"/>
      <c r="X89" s="341" t="str">
        <f>VLOOKUP(功能_33[[#This Row],[User]],SKL放款!A:G,7,FALSE)</f>
        <v>放款服務課</v>
      </c>
      <c r="Y89" s="343">
        <f>IF(功能_33[[#This Row],[實際展示]]="","",功能_33[[#This Row],[實際展示]]+14)</f>
        <v>44461</v>
      </c>
      <c r="Z89" s="331"/>
      <c r="AA89" s="445">
        <v>44516</v>
      </c>
      <c r="AB89" s="336" t="s">
        <v>2902</v>
      </c>
      <c r="AC89" s="323"/>
      <c r="AD89" s="323"/>
      <c r="AE89" s="323"/>
      <c r="AF89" s="359"/>
      <c r="AG89" s="323" t="str">
        <f>IFERROR(IF(VLOOKUP(功能_33[[#This Row],[功能代號]],E:Q,11,FALSE)=0,"",VLOOKUP(功能_33[[#This Row],[功能代號]],E:Q,11,FALSE)),"")</f>
        <v>許慧玉</v>
      </c>
      <c r="AH89" s="323"/>
      <c r="AI89" s="323"/>
      <c r="AJ89" s="344"/>
      <c r="AK89" s="323"/>
      <c r="AN89" s="341" t="e">
        <f>VLOOKUP(功能_33[[#This Row],[功能代號]],工作表2!A:A,1,FALSE)</f>
        <v>#N/A</v>
      </c>
    </row>
    <row r="90" spans="1:40" ht="14.25" hidden="1">
      <c r="A90" s="333">
        <v>87</v>
      </c>
      <c r="B90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90" s="341" t="s">
        <v>701</v>
      </c>
      <c r="D90" s="326" t="s">
        <v>2907</v>
      </c>
      <c r="E90" s="342" t="s">
        <v>228</v>
      </c>
      <c r="F90" s="341" t="s">
        <v>229</v>
      </c>
      <c r="G90" s="341"/>
      <c r="H90" s="342" t="s">
        <v>665</v>
      </c>
      <c r="I90" s="342" t="s">
        <v>135</v>
      </c>
      <c r="J90" s="347"/>
      <c r="K90" s="323">
        <v>44447</v>
      </c>
      <c r="L90" s="323">
        <v>44447</v>
      </c>
      <c r="M90" s="336" t="str">
        <f>IFERROR(IF(VLOOKUP(功能_33[[#This Row],[功能代號]],討論項目!A:H,8,FALSE)=0,"",VLOOKUP(功能_33[[#This Row],[功能代號]],討論項目!A:H,8,FALSE)),"")</f>
        <v/>
      </c>
      <c r="N90" s="342" t="s">
        <v>674</v>
      </c>
      <c r="O90" s="342" t="s">
        <v>680</v>
      </c>
      <c r="P90" s="367"/>
      <c r="Q90" s="342"/>
      <c r="R90" s="342"/>
      <c r="S90" s="342"/>
      <c r="T90" s="342"/>
      <c r="U90" s="342"/>
      <c r="V90" s="342"/>
      <c r="W90" s="342"/>
      <c r="X90" s="341" t="str">
        <f>VLOOKUP(功能_33[[#This Row],[User]],SKL放款!A:G,7,FALSE)</f>
        <v>放款服務課</v>
      </c>
      <c r="Y90" s="343">
        <f>IF(功能_33[[#This Row],[實際展示]]="","",功能_33[[#This Row],[實際展示]]+14)</f>
        <v>44461</v>
      </c>
      <c r="Z90" s="331"/>
      <c r="AA90" s="445">
        <v>44516</v>
      </c>
      <c r="AB90" s="336"/>
      <c r="AC90" s="323"/>
      <c r="AD90" s="323"/>
      <c r="AE90" s="323"/>
      <c r="AF90" s="359"/>
      <c r="AG90" s="323" t="str">
        <f>IFERROR(IF(VLOOKUP(功能_33[[#This Row],[功能代號]],E:Q,11,FALSE)=0,"",VLOOKUP(功能_33[[#This Row],[功能代號]],E:Q,11,FALSE)),"")</f>
        <v>許慧玉</v>
      </c>
      <c r="AH90" s="323"/>
      <c r="AI90" s="323"/>
      <c r="AJ90" s="344"/>
      <c r="AK90" s="323"/>
      <c r="AN90" s="341" t="e">
        <f>VLOOKUP(功能_33[[#This Row],[功能代號]],工作表2!A:A,1,FALSE)</f>
        <v>#N/A</v>
      </c>
    </row>
    <row r="91" spans="1:40" ht="14.25" hidden="1">
      <c r="A91" s="333">
        <v>91</v>
      </c>
      <c r="B91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91" s="341" t="s">
        <v>701</v>
      </c>
      <c r="D91" s="326" t="s">
        <v>2907</v>
      </c>
      <c r="E91" s="342" t="s">
        <v>236</v>
      </c>
      <c r="F91" s="341" t="s">
        <v>237</v>
      </c>
      <c r="G91" s="341"/>
      <c r="H91" s="342" t="s">
        <v>665</v>
      </c>
      <c r="I91" s="342" t="s">
        <v>135</v>
      </c>
      <c r="J91" s="347"/>
      <c r="K91" s="323">
        <v>44447</v>
      </c>
      <c r="L91" s="323">
        <v>44447</v>
      </c>
      <c r="M91" s="336" t="str">
        <f>IFERROR(IF(VLOOKUP(功能_33[[#This Row],[功能代號]],討論項目!A:H,8,FALSE)=0,"",VLOOKUP(功能_33[[#This Row],[功能代號]],討論項目!A:H,8,FALSE)),"")</f>
        <v/>
      </c>
      <c r="N91" s="342" t="s">
        <v>674</v>
      </c>
      <c r="O91" s="342" t="s">
        <v>680</v>
      </c>
      <c r="P91" s="367"/>
      <c r="Q91" s="342"/>
      <c r="R91" s="342"/>
      <c r="S91" s="342"/>
      <c r="T91" s="342"/>
      <c r="U91" s="342"/>
      <c r="V91" s="342"/>
      <c r="W91" s="342"/>
      <c r="X91" s="341" t="str">
        <f>VLOOKUP(功能_33[[#This Row],[User]],SKL放款!A:G,7,FALSE)</f>
        <v>放款服務課</v>
      </c>
      <c r="Y91" s="343">
        <f>IF(功能_33[[#This Row],[實際展示]]="","",功能_33[[#This Row],[實際展示]]+14)</f>
        <v>44461</v>
      </c>
      <c r="Z91" s="331"/>
      <c r="AA91" s="445">
        <v>44516</v>
      </c>
      <c r="AB91" s="336"/>
      <c r="AC91" s="323"/>
      <c r="AD91" s="323"/>
      <c r="AE91" s="323"/>
      <c r="AF91" s="359"/>
      <c r="AG91" s="323" t="str">
        <f>IFERROR(IF(VLOOKUP(功能_33[[#This Row],[功能代號]],E:Q,11,FALSE)=0,"",VLOOKUP(功能_33[[#This Row],[功能代號]],E:Q,11,FALSE)),"")</f>
        <v>許慧玉</v>
      </c>
      <c r="AH91" s="323"/>
      <c r="AI91" s="323"/>
      <c r="AJ91" s="344"/>
      <c r="AK91" s="323"/>
      <c r="AN91" s="341" t="e">
        <f>VLOOKUP(功能_33[[#This Row],[功能代號]],工作表2!A:A,1,FALSE)</f>
        <v>#N/A</v>
      </c>
    </row>
    <row r="92" spans="1:40" ht="14.25" hidden="1">
      <c r="A92" s="333">
        <v>92</v>
      </c>
      <c r="B9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92" s="341" t="s">
        <v>701</v>
      </c>
      <c r="D92" s="326" t="s">
        <v>2907</v>
      </c>
      <c r="E92" s="342" t="s">
        <v>238</v>
      </c>
      <c r="F92" s="341" t="s">
        <v>239</v>
      </c>
      <c r="G92" s="341"/>
      <c r="H92" s="342" t="s">
        <v>665</v>
      </c>
      <c r="I92" s="342" t="s">
        <v>135</v>
      </c>
      <c r="J92" s="347"/>
      <c r="K92" s="323">
        <v>44447</v>
      </c>
      <c r="L92" s="323">
        <v>44447</v>
      </c>
      <c r="M92" s="336" t="str">
        <f>IFERROR(IF(VLOOKUP(功能_33[[#This Row],[功能代號]],討論項目!A:H,8,FALSE)=0,"",VLOOKUP(功能_33[[#This Row],[功能代號]],討論項目!A:H,8,FALSE)),"")</f>
        <v/>
      </c>
      <c r="N92" s="342" t="s">
        <v>674</v>
      </c>
      <c r="O92" s="342" t="s">
        <v>680</v>
      </c>
      <c r="P92" s="367"/>
      <c r="Q92" s="342"/>
      <c r="R92" s="342"/>
      <c r="S92" s="342"/>
      <c r="T92" s="342"/>
      <c r="U92" s="342"/>
      <c r="V92" s="342"/>
      <c r="W92" s="342"/>
      <c r="X92" s="341" t="str">
        <f>VLOOKUP(功能_33[[#This Row],[User]],SKL放款!A:G,7,FALSE)</f>
        <v>放款服務課</v>
      </c>
      <c r="Y92" s="343">
        <f>IF(功能_33[[#This Row],[實際展示]]="","",功能_33[[#This Row],[實際展示]]+14)</f>
        <v>44461</v>
      </c>
      <c r="Z92" s="331"/>
      <c r="AA92" s="445">
        <v>44516</v>
      </c>
      <c r="AB92" s="336" t="s">
        <v>2902</v>
      </c>
      <c r="AC92" s="323"/>
      <c r="AD92" s="323"/>
      <c r="AE92" s="323"/>
      <c r="AF92" s="359"/>
      <c r="AG92" s="323" t="str">
        <f>IFERROR(IF(VLOOKUP(功能_33[[#This Row],[功能代號]],E:Q,11,FALSE)=0,"",VLOOKUP(功能_33[[#This Row],[功能代號]],E:Q,11,FALSE)),"")</f>
        <v>許慧玉</v>
      </c>
      <c r="AH92" s="323"/>
      <c r="AI92" s="323"/>
      <c r="AJ92" s="344"/>
      <c r="AK92" s="323"/>
      <c r="AN92" s="341" t="e">
        <f>VLOOKUP(功能_33[[#This Row],[功能代號]],工作表2!A:A,1,FALSE)</f>
        <v>#N/A</v>
      </c>
    </row>
    <row r="93" spans="1:40" s="350" customFormat="1" ht="14.25" hidden="1">
      <c r="A93" s="361"/>
      <c r="B93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93" s="341" t="s">
        <v>701</v>
      </c>
      <c r="D93" s="326" t="s">
        <v>2907</v>
      </c>
      <c r="E93" s="353" t="s">
        <v>1906</v>
      </c>
      <c r="F93" s="351" t="s">
        <v>1907</v>
      </c>
      <c r="G93" s="351"/>
      <c r="H93" s="342" t="s">
        <v>665</v>
      </c>
      <c r="I93" s="342" t="s">
        <v>135</v>
      </c>
      <c r="J93" s="347"/>
      <c r="K93" s="323">
        <v>44447</v>
      </c>
      <c r="L93" s="323">
        <v>44447</v>
      </c>
      <c r="M93" s="336" t="str">
        <f>IFERROR(IF(VLOOKUP(功能_33[[#This Row],[功能代號]],討論項目!A:H,8,FALSE)=0,"",VLOOKUP(功能_33[[#This Row],[功能代號]],討論項目!A:H,8,FALSE)),"")</f>
        <v/>
      </c>
      <c r="N93" s="342" t="s">
        <v>674</v>
      </c>
      <c r="O93" s="342" t="s">
        <v>680</v>
      </c>
      <c r="P93" s="450"/>
      <c r="Q93" s="353"/>
      <c r="R93" s="353"/>
      <c r="S93" s="353"/>
      <c r="T93" s="353"/>
      <c r="U93" s="353"/>
      <c r="V93" s="353"/>
      <c r="W93" s="353"/>
      <c r="X93" s="356" t="str">
        <f>VLOOKUP(功能_33[[#This Row],[User]],SKL放款!A:G,7,FALSE)</f>
        <v>放款服務課</v>
      </c>
      <c r="Y93" s="343">
        <f>IF(功能_33[[#This Row],[實際展示]]="","",功能_33[[#This Row],[實際展示]]+14)</f>
        <v>44461</v>
      </c>
      <c r="Z93" s="331"/>
      <c r="AA93" s="445">
        <v>44516</v>
      </c>
      <c r="AB93" s="336" t="s">
        <v>2902</v>
      </c>
      <c r="AC93" s="355"/>
      <c r="AD93" s="355"/>
      <c r="AE93" s="355"/>
      <c r="AF93" s="359"/>
      <c r="AG93" s="355" t="str">
        <f>IFERROR(IF(VLOOKUP(功能_33[[#This Row],[功能代號]],E:Q,11,FALSE)=0,"",VLOOKUP(功能_33[[#This Row],[功能代號]],E:Q,11,FALSE)),"")</f>
        <v>許慧玉</v>
      </c>
      <c r="AH93" s="355"/>
      <c r="AI93" s="355"/>
      <c r="AJ93" s="344"/>
      <c r="AK93" s="355"/>
      <c r="AL93" s="342"/>
      <c r="AM93" s="341"/>
      <c r="AN93" s="341" t="e">
        <f>VLOOKUP(功能_33[[#This Row],[功能代號]],工作表2!A:A,1,FALSE)</f>
        <v>#N/A</v>
      </c>
    </row>
    <row r="94" spans="1:40" ht="14.25" hidden="1">
      <c r="A94" s="333">
        <v>88</v>
      </c>
      <c r="B94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94" s="341" t="s">
        <v>701</v>
      </c>
      <c r="D94" s="326" t="s">
        <v>2907</v>
      </c>
      <c r="E94" s="342" t="s">
        <v>230</v>
      </c>
      <c r="F94" s="341" t="s">
        <v>231</v>
      </c>
      <c r="G94" s="341"/>
      <c r="H94" s="342" t="s">
        <v>665</v>
      </c>
      <c r="I94" s="342" t="s">
        <v>135</v>
      </c>
      <c r="J94" s="347"/>
      <c r="K94" s="323">
        <v>44448</v>
      </c>
      <c r="L94" s="323">
        <v>44448</v>
      </c>
      <c r="M94" s="336" t="str">
        <f>IFERROR(IF(VLOOKUP(功能_33[[#This Row],[功能代號]],討論項目!A:H,8,FALSE)=0,"",VLOOKUP(功能_33[[#This Row],[功能代號]],討論項目!A:H,8,FALSE)),"")</f>
        <v/>
      </c>
      <c r="N94" s="342" t="s">
        <v>674</v>
      </c>
      <c r="O94" s="342" t="s">
        <v>1497</v>
      </c>
      <c r="P94" s="367"/>
      <c r="Q94" s="342"/>
      <c r="R94" s="342"/>
      <c r="S94" s="342"/>
      <c r="T94" s="342"/>
      <c r="U94" s="342"/>
      <c r="V94" s="342"/>
      <c r="W94" s="342"/>
      <c r="X94" s="341" t="str">
        <f>VLOOKUP(功能_33[[#This Row],[User]],SKL放款!A:G,7,FALSE)</f>
        <v>放款服務課</v>
      </c>
      <c r="Y94" s="343">
        <f>IF(功能_33[[#This Row],[實際展示]]="","",功能_33[[#This Row],[實際展示]]+14)</f>
        <v>44462</v>
      </c>
      <c r="Z94" s="331"/>
      <c r="AA94" s="445">
        <v>44516</v>
      </c>
      <c r="AB94" s="336" t="s">
        <v>2902</v>
      </c>
      <c r="AC94" s="323"/>
      <c r="AD94" s="323"/>
      <c r="AE94" s="323"/>
      <c r="AF94" s="359"/>
      <c r="AG94" s="323" t="str">
        <f>IFERROR(IF(VLOOKUP(功能_33[[#This Row],[功能代號]],E:Q,11,FALSE)=0,"",VLOOKUP(功能_33[[#This Row],[功能代號]],E:Q,11,FALSE)),"")</f>
        <v>宋郁宏</v>
      </c>
      <c r="AH94" s="323"/>
      <c r="AI94" s="323"/>
      <c r="AJ94" s="344"/>
      <c r="AK94" s="323"/>
      <c r="AN94" s="341" t="e">
        <f>VLOOKUP(功能_33[[#This Row],[功能代號]],工作表2!A:A,1,FALSE)</f>
        <v>#N/A</v>
      </c>
    </row>
    <row r="95" spans="1:40" ht="14.25" hidden="1">
      <c r="A95" s="333">
        <v>89</v>
      </c>
      <c r="B9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95" s="341" t="s">
        <v>701</v>
      </c>
      <c r="D95" s="326" t="s">
        <v>2907</v>
      </c>
      <c r="E95" s="342" t="s">
        <v>232</v>
      </c>
      <c r="F95" s="341" t="s">
        <v>233</v>
      </c>
      <c r="G95" s="341"/>
      <c r="H95" s="342" t="s">
        <v>665</v>
      </c>
      <c r="I95" s="342" t="s">
        <v>135</v>
      </c>
      <c r="J95" s="347"/>
      <c r="K95" s="323">
        <v>44448</v>
      </c>
      <c r="L95" s="323">
        <v>44448</v>
      </c>
      <c r="M95" s="336" t="str">
        <f>IFERROR(IF(VLOOKUP(功能_33[[#This Row],[功能代號]],討論項目!A:H,8,FALSE)=0,"",VLOOKUP(功能_33[[#This Row],[功能代號]],討論項目!A:H,8,FALSE)),"")</f>
        <v/>
      </c>
      <c r="N95" s="342" t="s">
        <v>674</v>
      </c>
      <c r="O95" s="342" t="s">
        <v>1497</v>
      </c>
      <c r="P95" s="367"/>
      <c r="Q95" s="342"/>
      <c r="R95" s="342"/>
      <c r="S95" s="342"/>
      <c r="T95" s="342"/>
      <c r="U95" s="342"/>
      <c r="V95" s="342"/>
      <c r="W95" s="342"/>
      <c r="X95" s="341" t="str">
        <f>VLOOKUP(功能_33[[#This Row],[User]],SKL放款!A:G,7,FALSE)</f>
        <v>放款服務課</v>
      </c>
      <c r="Y95" s="343">
        <f>IF(功能_33[[#This Row],[實際展示]]="","",功能_33[[#This Row],[實際展示]]+14)</f>
        <v>44462</v>
      </c>
      <c r="Z95" s="331"/>
      <c r="AA95" s="445">
        <v>44516</v>
      </c>
      <c r="AB95" s="336" t="s">
        <v>2902</v>
      </c>
      <c r="AC95" s="323"/>
      <c r="AD95" s="323"/>
      <c r="AE95" s="323"/>
      <c r="AF95" s="359"/>
      <c r="AG95" s="323" t="str">
        <f>IFERROR(IF(VLOOKUP(功能_33[[#This Row],[功能代號]],E:Q,11,FALSE)=0,"",VLOOKUP(功能_33[[#This Row],[功能代號]],E:Q,11,FALSE)),"")</f>
        <v>宋郁宏</v>
      </c>
      <c r="AH95" s="323"/>
      <c r="AI95" s="323"/>
      <c r="AJ95" s="344"/>
      <c r="AK95" s="323"/>
      <c r="AN95" s="341" t="e">
        <f>VLOOKUP(功能_33[[#This Row],[功能代號]],工作表2!A:A,1,FALSE)</f>
        <v>#N/A</v>
      </c>
    </row>
    <row r="96" spans="1:40" ht="14.25" hidden="1">
      <c r="A96" s="333">
        <v>90</v>
      </c>
      <c r="B96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96" s="341" t="s">
        <v>701</v>
      </c>
      <c r="D96" s="326" t="s">
        <v>2907</v>
      </c>
      <c r="E96" s="342" t="s">
        <v>234</v>
      </c>
      <c r="F96" s="341" t="s">
        <v>235</v>
      </c>
      <c r="G96" s="341"/>
      <c r="H96" s="342" t="s">
        <v>665</v>
      </c>
      <c r="I96" s="342" t="s">
        <v>135</v>
      </c>
      <c r="J96" s="347"/>
      <c r="K96" s="323">
        <v>44448</v>
      </c>
      <c r="L96" s="323">
        <v>44448</v>
      </c>
      <c r="M96" s="336" t="str">
        <f>IFERROR(IF(VLOOKUP(功能_33[[#This Row],[功能代號]],討論項目!A:H,8,FALSE)=0,"",VLOOKUP(功能_33[[#This Row],[功能代號]],討論項目!A:H,8,FALSE)),"")</f>
        <v/>
      </c>
      <c r="N96" s="342" t="s">
        <v>674</v>
      </c>
      <c r="O96" s="342" t="s">
        <v>1497</v>
      </c>
      <c r="P96" s="367"/>
      <c r="Q96" s="342"/>
      <c r="R96" s="342"/>
      <c r="S96" s="342"/>
      <c r="T96" s="342"/>
      <c r="U96" s="342"/>
      <c r="V96" s="342"/>
      <c r="W96" s="342"/>
      <c r="X96" s="341" t="str">
        <f>VLOOKUP(功能_33[[#This Row],[User]],SKL放款!A:G,7,FALSE)</f>
        <v>放款服務課</v>
      </c>
      <c r="Y96" s="343">
        <f>IF(功能_33[[#This Row],[實際展示]]="","",功能_33[[#This Row],[實際展示]]+14)</f>
        <v>44462</v>
      </c>
      <c r="Z96" s="331"/>
      <c r="AA96" s="445">
        <v>44516</v>
      </c>
      <c r="AB96" s="336"/>
      <c r="AC96" s="323"/>
      <c r="AD96" s="323"/>
      <c r="AE96" s="323"/>
      <c r="AF96" s="359"/>
      <c r="AG96" s="323" t="str">
        <f>IFERROR(IF(VLOOKUP(功能_33[[#This Row],[功能代號]],E:Q,11,FALSE)=0,"",VLOOKUP(功能_33[[#This Row],[功能代號]],E:Q,11,FALSE)),"")</f>
        <v>宋郁宏</v>
      </c>
      <c r="AH96" s="323"/>
      <c r="AI96" s="323"/>
      <c r="AJ96" s="344"/>
      <c r="AK96" s="323"/>
      <c r="AN96" s="341" t="e">
        <f>VLOOKUP(功能_33[[#This Row],[功能代號]],工作表2!A:A,1,FALSE)</f>
        <v>#N/A</v>
      </c>
    </row>
    <row r="97" spans="1:40" s="350" customFormat="1" ht="14.25" hidden="1">
      <c r="A97" s="361"/>
      <c r="B97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97" s="341" t="s">
        <v>701</v>
      </c>
      <c r="D97" s="326" t="s">
        <v>2907</v>
      </c>
      <c r="E97" s="342" t="s">
        <v>1908</v>
      </c>
      <c r="F97" s="326" t="s">
        <v>1909</v>
      </c>
      <c r="G97" s="351"/>
      <c r="H97" s="342" t="s">
        <v>665</v>
      </c>
      <c r="I97" s="342" t="s">
        <v>135</v>
      </c>
      <c r="J97" s="347"/>
      <c r="K97" s="323">
        <v>44448</v>
      </c>
      <c r="L97" s="323">
        <v>44448</v>
      </c>
      <c r="M97" s="336" t="str">
        <f>IFERROR(IF(VLOOKUP(功能_33[[#This Row],[功能代號]],討論項目!A:H,8,FALSE)=0,"",VLOOKUP(功能_33[[#This Row],[功能代號]],討論項目!A:H,8,FALSE)),"")</f>
        <v/>
      </c>
      <c r="N97" s="342" t="s">
        <v>674</v>
      </c>
      <c r="O97" s="342" t="s">
        <v>1497</v>
      </c>
      <c r="P97" s="450"/>
      <c r="Q97" s="353"/>
      <c r="R97" s="353"/>
      <c r="S97" s="353"/>
      <c r="T97" s="353"/>
      <c r="U97" s="353"/>
      <c r="V97" s="353"/>
      <c r="W97" s="353"/>
      <c r="X97" s="356" t="str">
        <f>VLOOKUP(功能_33[[#This Row],[User]],SKL放款!A:G,7,FALSE)</f>
        <v>放款服務課</v>
      </c>
      <c r="Y97" s="343">
        <f>IF(功能_33[[#This Row],[實際展示]]="","",功能_33[[#This Row],[實際展示]]+14)</f>
        <v>44462</v>
      </c>
      <c r="Z97" s="331"/>
      <c r="AA97" s="445">
        <v>44516</v>
      </c>
      <c r="AB97" s="336"/>
      <c r="AC97" s="355"/>
      <c r="AD97" s="355"/>
      <c r="AE97" s="355"/>
      <c r="AF97" s="359"/>
      <c r="AG97" s="355" t="str">
        <f>IFERROR(IF(VLOOKUP(功能_33[[#This Row],[功能代號]],E:Q,11,FALSE)=0,"",VLOOKUP(功能_33[[#This Row],[功能代號]],E:Q,11,FALSE)),"")</f>
        <v>宋郁宏</v>
      </c>
      <c r="AH97" s="355"/>
      <c r="AI97" s="355"/>
      <c r="AJ97" s="344"/>
      <c r="AK97" s="355"/>
      <c r="AL97" s="342"/>
      <c r="AM97" s="341"/>
      <c r="AN97" s="341" t="e">
        <f>VLOOKUP(功能_33[[#This Row],[功能代號]],工作表2!A:A,1,FALSE)</f>
        <v>#N/A</v>
      </c>
    </row>
    <row r="98" spans="1:40" ht="14.25">
      <c r="A98" s="333">
        <v>205</v>
      </c>
      <c r="B98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98" s="341" t="s">
        <v>700</v>
      </c>
      <c r="D98" s="326"/>
      <c r="E98" s="342" t="s">
        <v>146</v>
      </c>
      <c r="F98" s="341" t="s">
        <v>147</v>
      </c>
      <c r="G98" s="341"/>
      <c r="H98" s="342" t="s">
        <v>665</v>
      </c>
      <c r="I98" s="342" t="s">
        <v>27</v>
      </c>
      <c r="J98" s="347" t="s">
        <v>2141</v>
      </c>
      <c r="K98" s="323">
        <v>44452</v>
      </c>
      <c r="L98" s="323">
        <v>44452</v>
      </c>
      <c r="M98" s="336" t="str">
        <f>IFERROR(IF(VLOOKUP(功能_33[[#This Row],[功能代號]],討論項目!A:H,8,FALSE)=0,"",VLOOKUP(功能_33[[#This Row],[功能代號]],討論項目!A:H,8,FALSE)),"")</f>
        <v/>
      </c>
      <c r="N98" s="342" t="s">
        <v>670</v>
      </c>
      <c r="O98" s="342" t="s">
        <v>676</v>
      </c>
      <c r="P98" s="367"/>
      <c r="Q98" s="342"/>
      <c r="R98" s="342"/>
      <c r="S98" s="342"/>
      <c r="T98" s="342"/>
      <c r="U98" s="342"/>
      <c r="V98" s="342"/>
      <c r="W98" s="342"/>
      <c r="X98" s="341" t="str">
        <f>VLOOKUP(功能_33[[#This Row],[User]],SKL放款!A:G,7,FALSE)</f>
        <v>放款服務課</v>
      </c>
      <c r="Y98" s="343">
        <f>IF(功能_33[[#This Row],[實際展示]]="","",功能_33[[#This Row],[實際展示]]+14)</f>
        <v>44466</v>
      </c>
      <c r="Z98" s="331">
        <v>44488</v>
      </c>
      <c r="AA98" s="336">
        <v>44496</v>
      </c>
      <c r="AB98" s="336">
        <v>44496</v>
      </c>
      <c r="AC98" s="323">
        <v>44508</v>
      </c>
      <c r="AD98" s="323"/>
      <c r="AE98" s="323"/>
      <c r="AF98" s="359"/>
      <c r="AG98" s="323" t="str">
        <f>IFERROR(IF(VLOOKUP(功能_33[[#This Row],[功能代號]],E:Q,11,FALSE)=0,"",VLOOKUP(功能_33[[#This Row],[功能代號]],E:Q,11,FALSE)),"")</f>
        <v>邵淑微</v>
      </c>
      <c r="AH98" s="323"/>
      <c r="AI98" s="323"/>
      <c r="AJ98" s="344"/>
      <c r="AK98" s="323"/>
      <c r="AN98" s="341" t="str">
        <f>VLOOKUP(功能_33[[#This Row],[功能代號]],工作表2!A:A,1,FALSE)</f>
        <v>L3210</v>
      </c>
    </row>
    <row r="99" spans="1:40" ht="14.25">
      <c r="A99" s="333">
        <v>209</v>
      </c>
      <c r="B99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99" s="341" t="s">
        <v>700</v>
      </c>
      <c r="D99" s="326"/>
      <c r="E99" s="342" t="s">
        <v>153</v>
      </c>
      <c r="F99" s="341" t="s">
        <v>154</v>
      </c>
      <c r="G99" s="341"/>
      <c r="H99" s="342" t="s">
        <v>665</v>
      </c>
      <c r="I99" s="342" t="s">
        <v>27</v>
      </c>
      <c r="J99" s="347" t="s">
        <v>2141</v>
      </c>
      <c r="K99" s="323">
        <v>44452</v>
      </c>
      <c r="L99" s="323">
        <v>44452</v>
      </c>
      <c r="M99" s="336">
        <f>IFERROR(IF(VLOOKUP(功能_33[[#This Row],[功能代號]],討論項目!A:H,8,FALSE)=0,"",VLOOKUP(功能_33[[#This Row],[功能代號]],討論項目!A:H,8,FALSE)),"")</f>
        <v>44487</v>
      </c>
      <c r="N99" s="342" t="s">
        <v>1161</v>
      </c>
      <c r="O99" s="342" t="s">
        <v>676</v>
      </c>
      <c r="P99" s="367"/>
      <c r="Q99" s="342"/>
      <c r="R99" s="342"/>
      <c r="S99" s="342"/>
      <c r="T99" s="342"/>
      <c r="U99" s="342"/>
      <c r="V99" s="342"/>
      <c r="W99" s="342"/>
      <c r="X99" s="341" t="str">
        <f>VLOOKUP(功能_33[[#This Row],[User]],SKL放款!A:G,7,FALSE)</f>
        <v>放款服務課</v>
      </c>
      <c r="Y99" s="343">
        <f>IF(功能_33[[#This Row],[實際展示]]="","",功能_33[[#This Row],[實際展示]]+14)</f>
        <v>44466</v>
      </c>
      <c r="Z99" s="331">
        <v>44488</v>
      </c>
      <c r="AA99" s="336">
        <v>44497</v>
      </c>
      <c r="AB99" s="368">
        <v>44497</v>
      </c>
      <c r="AC99" s="323">
        <v>44508</v>
      </c>
      <c r="AD99" s="323"/>
      <c r="AE99" s="323"/>
      <c r="AF99" s="359"/>
      <c r="AG99" s="323" t="str">
        <f>IFERROR(IF(VLOOKUP(功能_33[[#This Row],[功能代號]],E:Q,11,FALSE)=0,"",VLOOKUP(功能_33[[#This Row],[功能代號]],E:Q,11,FALSE)),"")</f>
        <v>邵淑微</v>
      </c>
      <c r="AH99" s="323"/>
      <c r="AI99" s="323"/>
      <c r="AJ99" s="344"/>
      <c r="AK99" s="323"/>
      <c r="AN99" s="341" t="str">
        <f>VLOOKUP(功能_33[[#This Row],[功能代號]],工作表2!A:A,1,FALSE)</f>
        <v>L3220</v>
      </c>
    </row>
    <row r="100" spans="1:40" ht="14.25" hidden="1">
      <c r="A100" s="333"/>
      <c r="B100" s="326" t="str">
        <f>IFERROR(MID(功能_33[[#This Row],[功能代號]],2,1)&amp;"-"&amp;VLOOKUP(功能_33[[#This Row],[功能代號]],'20211105匯出'!A:F,4,FALSE)&amp;VLOOKUP(功能_33[[#This Row],[功能代號]],'20211105匯出'!A:F,6,FALSE),"")</f>
        <v>4-1撥款退款作業</v>
      </c>
      <c r="C100" s="350" t="s">
        <v>701</v>
      </c>
      <c r="D100" s="357" t="s">
        <v>2891</v>
      </c>
      <c r="E100" s="353" t="s">
        <v>2603</v>
      </c>
      <c r="F100" s="326" t="s">
        <v>2708</v>
      </c>
      <c r="G100" s="326" t="s">
        <v>2626</v>
      </c>
      <c r="H100" s="342" t="s">
        <v>665</v>
      </c>
      <c r="I100" s="342" t="s">
        <v>468</v>
      </c>
      <c r="J100" s="349"/>
      <c r="K100" s="323">
        <v>44481</v>
      </c>
      <c r="L100" s="323">
        <v>44484</v>
      </c>
      <c r="M100" s="336" t="str">
        <f>IFERROR(IF(VLOOKUP(功能_33[[#This Row],[功能代號]],討論項目!A:H,8,FALSE)=0,"",VLOOKUP(功能_33[[#This Row],[功能代號]],討論項目!A:H,8,FALSE)),"")</f>
        <v/>
      </c>
      <c r="N100" s="342" t="s">
        <v>674</v>
      </c>
      <c r="O100" s="342" t="s">
        <v>683</v>
      </c>
      <c r="P100" s="367"/>
      <c r="Q100" s="342"/>
      <c r="R100" s="342"/>
      <c r="S100" s="342"/>
      <c r="T100" s="342"/>
      <c r="U100" s="342"/>
      <c r="V100" s="342"/>
      <c r="W100" s="342"/>
      <c r="X100" s="344" t="str">
        <f>VLOOKUP(功能_33[[#This Row],[User]],SKL放款!A:G,7,FALSE)</f>
        <v>放款服務課</v>
      </c>
      <c r="Y100" s="343">
        <f>IF(功能_33[[#This Row],[實際展示]]="","",功能_33[[#This Row],[實際展示]]+14)</f>
        <v>44498</v>
      </c>
      <c r="Z100" s="331"/>
      <c r="AA100" s="445">
        <v>44516</v>
      </c>
      <c r="AB100" s="336" t="s">
        <v>2901</v>
      </c>
      <c r="AC100" s="336"/>
      <c r="AD100" s="336"/>
      <c r="AE100" s="336"/>
      <c r="AF100" s="336"/>
      <c r="AG100" s="336" t="str">
        <f>IFERROR(IF(VLOOKUP(功能_33[[#This Row],[功能代號]],E:Q,11,FALSE)=0,"",VLOOKUP(功能_33[[#This Row],[功能代號]],E:Q,11,FALSE)),"")</f>
        <v>尹少玄</v>
      </c>
      <c r="AH100" s="336"/>
      <c r="AI100" s="336"/>
      <c r="AJ100" s="344"/>
      <c r="AK100" s="343"/>
      <c r="AN100" s="341" t="e">
        <f>VLOOKUP(功能_33[[#This Row],[功能代號]],工作表2!A:A,1,FALSE)</f>
        <v>#N/A</v>
      </c>
    </row>
    <row r="101" spans="1:40" ht="14.25" hidden="1">
      <c r="A101" s="333"/>
      <c r="B101" s="326" t="str">
        <f>IFERROR(MID(功能_33[[#This Row],[功能代號]],2,1)&amp;"-"&amp;VLOOKUP(功能_33[[#This Row],[功能代號]],'20211105匯出'!A:F,4,FALSE)&amp;VLOOKUP(功能_33[[#This Row],[功能代號]],'20211105匯出'!A:F,6,FALSE),"")</f>
        <v>4-1撥款退款作業</v>
      </c>
      <c r="C101" s="350" t="s">
        <v>701</v>
      </c>
      <c r="D101" s="357" t="s">
        <v>2891</v>
      </c>
      <c r="E101" s="353" t="s">
        <v>2469</v>
      </c>
      <c r="F101" s="326" t="s">
        <v>2709</v>
      </c>
      <c r="G101" s="326" t="s">
        <v>2626</v>
      </c>
      <c r="H101" s="342" t="s">
        <v>665</v>
      </c>
      <c r="I101" s="342" t="s">
        <v>468</v>
      </c>
      <c r="J101" s="349"/>
      <c r="K101" s="323">
        <v>44481</v>
      </c>
      <c r="L101" s="323">
        <v>44484</v>
      </c>
      <c r="M101" s="336" t="str">
        <f>IFERROR(IF(VLOOKUP(功能_33[[#This Row],[功能代號]],討論項目!A:H,8,FALSE)=0,"",VLOOKUP(功能_33[[#This Row],[功能代號]],討論項目!A:H,8,FALSE)),"")</f>
        <v/>
      </c>
      <c r="N101" s="342" t="s">
        <v>674</v>
      </c>
      <c r="O101" s="342" t="s">
        <v>683</v>
      </c>
      <c r="P101" s="367"/>
      <c r="Q101" s="342"/>
      <c r="R101" s="342"/>
      <c r="S101" s="342"/>
      <c r="T101" s="342"/>
      <c r="U101" s="342"/>
      <c r="V101" s="342"/>
      <c r="W101" s="342"/>
      <c r="X101" s="344" t="str">
        <f>VLOOKUP(功能_33[[#This Row],[User]],SKL放款!A:G,7,FALSE)</f>
        <v>放款服務課</v>
      </c>
      <c r="Y101" s="343">
        <f>IF(功能_33[[#This Row],[實際展示]]="","",功能_33[[#This Row],[實際展示]]+14)</f>
        <v>44498</v>
      </c>
      <c r="Z101" s="331"/>
      <c r="AA101" s="445">
        <v>44516</v>
      </c>
      <c r="AB101" s="336" t="s">
        <v>2901</v>
      </c>
      <c r="AC101" s="336"/>
      <c r="AD101" s="336"/>
      <c r="AE101" s="336"/>
      <c r="AF101" s="336"/>
      <c r="AG101" s="336" t="str">
        <f>IFERROR(IF(VLOOKUP(功能_33[[#This Row],[功能代號]],E:Q,11,FALSE)=0,"",VLOOKUP(功能_33[[#This Row],[功能代號]],E:Q,11,FALSE)),"")</f>
        <v>尹少玄</v>
      </c>
      <c r="AH101" s="336"/>
      <c r="AI101" s="336"/>
      <c r="AJ101" s="344"/>
      <c r="AK101" s="343"/>
      <c r="AN101" s="341" t="e">
        <f>VLOOKUP(功能_33[[#This Row],[功能代號]],工作表2!A:A,1,FALSE)</f>
        <v>#N/A</v>
      </c>
    </row>
    <row r="102" spans="1:40" ht="14.25" hidden="1">
      <c r="A102" s="333"/>
      <c r="B102" s="326" t="str">
        <f>IFERROR(MID(功能_33[[#This Row],[功能代號]],2,1)&amp;"-"&amp;VLOOKUP(功能_33[[#This Row],[功能代號]],'20211105匯出'!A:F,4,FALSE)&amp;VLOOKUP(功能_33[[#This Row],[功能代號]],'20211105匯出'!A:F,6,FALSE),"")</f>
        <v>4-2整批入帳作業</v>
      </c>
      <c r="C102" s="350" t="s">
        <v>701</v>
      </c>
      <c r="D102" s="357" t="s">
        <v>2893</v>
      </c>
      <c r="E102" s="353" t="s">
        <v>2605</v>
      </c>
      <c r="F102" s="326" t="s">
        <v>2710</v>
      </c>
      <c r="G102" s="326" t="s">
        <v>2626</v>
      </c>
      <c r="H102" s="342" t="s">
        <v>665</v>
      </c>
      <c r="I102" s="342" t="s">
        <v>468</v>
      </c>
      <c r="J102" s="349"/>
      <c r="K102" s="323">
        <v>44481</v>
      </c>
      <c r="L102" s="323">
        <v>44484</v>
      </c>
      <c r="M102" s="336" t="str">
        <f>IFERROR(IF(VLOOKUP(功能_33[[#This Row],[功能代號]],討論項目!A:H,8,FALSE)=0,"",VLOOKUP(功能_33[[#This Row],[功能代號]],討論項目!A:H,8,FALSE)),"")</f>
        <v/>
      </c>
      <c r="N102" s="342" t="s">
        <v>674</v>
      </c>
      <c r="O102" s="342" t="s">
        <v>680</v>
      </c>
      <c r="P102" s="367"/>
      <c r="Q102" s="342"/>
      <c r="R102" s="342"/>
      <c r="S102" s="342"/>
      <c r="T102" s="342"/>
      <c r="U102" s="342"/>
      <c r="V102" s="342"/>
      <c r="W102" s="342"/>
      <c r="X102" s="344" t="str">
        <f>VLOOKUP(功能_33[[#This Row],[User]],SKL放款!A:G,7,FALSE)</f>
        <v>放款服務課</v>
      </c>
      <c r="Y102" s="343">
        <f>IF(功能_33[[#This Row],[實際展示]]="","",功能_33[[#This Row],[實際展示]]+14)</f>
        <v>44498</v>
      </c>
      <c r="Z102" s="331"/>
      <c r="AA102" s="336"/>
      <c r="AB102" s="336" t="s">
        <v>2901</v>
      </c>
      <c r="AC102" s="336"/>
      <c r="AD102" s="336"/>
      <c r="AE102" s="336"/>
      <c r="AF102" s="336"/>
      <c r="AG102" s="336" t="str">
        <f>IFERROR(IF(VLOOKUP(功能_33[[#This Row],[功能代號]],E:Q,11,FALSE)=0,"",VLOOKUP(功能_33[[#This Row],[功能代號]],E:Q,11,FALSE)),"")</f>
        <v>許慧玉</v>
      </c>
      <c r="AH102" s="336"/>
      <c r="AI102" s="336"/>
      <c r="AJ102" s="344"/>
      <c r="AK102" s="343"/>
      <c r="AN102" s="341" t="e">
        <f>VLOOKUP(功能_33[[#This Row],[功能代號]],工作表2!A:A,1,FALSE)</f>
        <v>#N/A</v>
      </c>
    </row>
    <row r="103" spans="1:40" ht="14.25" hidden="1">
      <c r="A103" s="333"/>
      <c r="B10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03" s="350" t="s">
        <v>701</v>
      </c>
      <c r="D103" s="357" t="s">
        <v>2893</v>
      </c>
      <c r="E103" s="353" t="s">
        <v>2606</v>
      </c>
      <c r="F103" s="326" t="s">
        <v>2711</v>
      </c>
      <c r="G103" s="326" t="s">
        <v>2626</v>
      </c>
      <c r="H103" s="342" t="s">
        <v>665</v>
      </c>
      <c r="I103" s="342" t="s">
        <v>468</v>
      </c>
      <c r="J103" s="349"/>
      <c r="K103" s="323">
        <v>44481</v>
      </c>
      <c r="L103" s="323">
        <v>44484</v>
      </c>
      <c r="M103" s="336" t="str">
        <f>IFERROR(IF(VLOOKUP(功能_33[[#This Row],[功能代號]],討論項目!A:H,8,FALSE)=0,"",VLOOKUP(功能_33[[#This Row],[功能代號]],討論項目!A:H,8,FALSE)),"")</f>
        <v/>
      </c>
      <c r="N103" s="342" t="s">
        <v>674</v>
      </c>
      <c r="O103" s="342" t="s">
        <v>680</v>
      </c>
      <c r="P103" s="367"/>
      <c r="Q103" s="342"/>
      <c r="R103" s="342"/>
      <c r="S103" s="342"/>
      <c r="T103" s="342"/>
      <c r="U103" s="342"/>
      <c r="V103" s="342"/>
      <c r="W103" s="342"/>
      <c r="X103" s="344" t="str">
        <f>VLOOKUP(功能_33[[#This Row],[User]],SKL放款!A:G,7,FALSE)</f>
        <v>放款服務課</v>
      </c>
      <c r="Y103" s="343">
        <f>IF(功能_33[[#This Row],[實際展示]]="","",功能_33[[#This Row],[實際展示]]+14)</f>
        <v>44498</v>
      </c>
      <c r="Z103" s="331"/>
      <c r="AA103" s="336"/>
      <c r="AB103" s="336" t="s">
        <v>2901</v>
      </c>
      <c r="AC103" s="336"/>
      <c r="AD103" s="336"/>
      <c r="AE103" s="336"/>
      <c r="AF103" s="336"/>
      <c r="AG103" s="336" t="str">
        <f>IFERROR(IF(VLOOKUP(功能_33[[#This Row],[功能代號]],E:Q,11,FALSE)=0,"",VLOOKUP(功能_33[[#This Row],[功能代號]],E:Q,11,FALSE)),"")</f>
        <v>許慧玉</v>
      </c>
      <c r="AH103" s="336"/>
      <c r="AI103" s="336"/>
      <c r="AJ103" s="344"/>
      <c r="AK103" s="343"/>
      <c r="AN103" s="341" t="e">
        <f>VLOOKUP(功能_33[[#This Row],[功能代號]],工作表2!A:A,1,FALSE)</f>
        <v>#N/A</v>
      </c>
    </row>
    <row r="104" spans="1:40" ht="14.25" hidden="1">
      <c r="A104" s="333">
        <v>296</v>
      </c>
      <c r="B104" s="326" t="str">
        <f>IFERROR(MID(功能_33[[#This Row],[功能代號]],2,1)&amp;"-"&amp;VLOOKUP(功能_33[[#This Row],[功能代號]],'20211105匯出'!A:F,4,FALSE)&amp;VLOOKUP(功能_33[[#This Row],[功能代號]],'20211105匯出'!A:F,6,FALSE),"")</f>
        <v>6-1控制類</v>
      </c>
      <c r="C104" s="341" t="s">
        <v>703</v>
      </c>
      <c r="D104" s="326"/>
      <c r="E104" s="342" t="s">
        <v>497</v>
      </c>
      <c r="F104" s="341" t="s">
        <v>1564</v>
      </c>
      <c r="G104" s="341"/>
      <c r="H104" s="342" t="s">
        <v>665</v>
      </c>
      <c r="I104" s="342" t="s">
        <v>471</v>
      </c>
      <c r="J104" s="347"/>
      <c r="K104" s="323">
        <v>44452</v>
      </c>
      <c r="L104" s="323">
        <v>44452</v>
      </c>
      <c r="M104" s="336">
        <f>IFERROR(IF(VLOOKUP(功能_33[[#This Row],[功能代號]],討論項目!A:H,8,FALSE)=0,"",VLOOKUP(功能_33[[#This Row],[功能代號]],討論項目!A:H,8,FALSE)),"")</f>
        <v>44466</v>
      </c>
      <c r="N104" s="342" t="s">
        <v>674</v>
      </c>
      <c r="O104" s="342" t="s">
        <v>672</v>
      </c>
      <c r="P104" s="367"/>
      <c r="Q104" s="342"/>
      <c r="R104" s="342"/>
      <c r="S104" s="342"/>
      <c r="T104" s="342"/>
      <c r="U104" s="342"/>
      <c r="V104" s="342"/>
      <c r="W104" s="342"/>
      <c r="X104" s="341" t="str">
        <f>VLOOKUP(功能_33[[#This Row],[User]],SKL放款!A:G,7,FALSE)</f>
        <v>放款服務課</v>
      </c>
      <c r="Y104" s="343">
        <f>IF(功能_33[[#This Row],[實際展示]]="","",功能_33[[#This Row],[實際展示]]+14)</f>
        <v>44466</v>
      </c>
      <c r="Z104" s="331"/>
      <c r="AA104" s="336" t="str">
        <f>IF(功能_33[[#This Row],[URS交二審]]=0,"",功能_33[[#This Row],[URS交二審]]+7)</f>
        <v/>
      </c>
      <c r="AB104" s="336"/>
      <c r="AC104" s="323"/>
      <c r="AD104" s="323"/>
      <c r="AE104" s="323"/>
      <c r="AF104" s="359"/>
      <c r="AG104" s="323" t="str">
        <f>IFERROR(IF(VLOOKUP(功能_33[[#This Row],[功能代號]],E:Q,11,FALSE)=0,"",VLOOKUP(功能_33[[#This Row],[功能代號]],E:Q,11,FALSE)),"")</f>
        <v>陳政皓</v>
      </c>
      <c r="AH104" s="323"/>
      <c r="AI104" s="323"/>
      <c r="AJ104" s="344"/>
      <c r="AK104" s="343" t="s">
        <v>2640</v>
      </c>
      <c r="AN104" s="341" t="e">
        <f>VLOOKUP(功能_33[[#This Row],[功能代號]],工作表2!A:A,1,FALSE)</f>
        <v>#N/A</v>
      </c>
    </row>
    <row r="105" spans="1:40" ht="14.25" hidden="1">
      <c r="A105" s="333">
        <v>223</v>
      </c>
      <c r="B105" s="326" t="str">
        <f>IFERROR(MID(功能_33[[#This Row],[功能代號]],2,1)&amp;"-"&amp;VLOOKUP(功能_33[[#This Row],[功能代號]],'20211105匯出'!A:F,4,FALSE)&amp;VLOOKUP(功能_33[[#This Row],[功能代號]],'20211105匯出'!A:F,6,FALSE),"")</f>
        <v>4-7其他作業</v>
      </c>
      <c r="C105" s="341" t="s">
        <v>701</v>
      </c>
      <c r="D105" s="326" t="s">
        <v>2898</v>
      </c>
      <c r="E105" s="342" t="s">
        <v>284</v>
      </c>
      <c r="F105" s="341" t="s">
        <v>285</v>
      </c>
      <c r="G105" s="341"/>
      <c r="H105" s="342" t="s">
        <v>665</v>
      </c>
      <c r="I105" s="342" t="s">
        <v>27</v>
      </c>
      <c r="J105" s="347"/>
      <c r="K105" s="323">
        <v>44452</v>
      </c>
      <c r="L105" s="323">
        <v>44452</v>
      </c>
      <c r="M105" s="336" t="str">
        <f>IFERROR(IF(VLOOKUP(功能_33[[#This Row],[功能代號]],討論項目!A:H,8,FALSE)=0,"",VLOOKUP(功能_33[[#This Row],[功能代號]],討論項目!A:H,8,FALSE)),"")</f>
        <v/>
      </c>
      <c r="N105" s="342" t="s">
        <v>670</v>
      </c>
      <c r="O105" s="342" t="s">
        <v>676</v>
      </c>
      <c r="P105" s="367"/>
      <c r="Q105" s="342"/>
      <c r="R105" s="342"/>
      <c r="S105" s="342"/>
      <c r="T105" s="342"/>
      <c r="U105" s="342"/>
      <c r="V105" s="342"/>
      <c r="W105" s="342"/>
      <c r="X105" s="341" t="str">
        <f>VLOOKUP(功能_33[[#This Row],[User]],SKL放款!A:G,7,FALSE)</f>
        <v>放款服務課</v>
      </c>
      <c r="Y105" s="343">
        <f>IF(功能_33[[#This Row],[實際展示]]="","",功能_33[[#This Row],[實際展示]]+14)</f>
        <v>44466</v>
      </c>
      <c r="Z105" s="331"/>
      <c r="AA105" s="336"/>
      <c r="AB105" s="336"/>
      <c r="AC105" s="323"/>
      <c r="AD105" s="323"/>
      <c r="AE105" s="323"/>
      <c r="AF105" s="359"/>
      <c r="AG105" s="323" t="str">
        <f>IFERROR(IF(VLOOKUP(功能_33[[#This Row],[功能代號]],E:Q,11,FALSE)=0,"",VLOOKUP(功能_33[[#This Row],[功能代號]],E:Q,11,FALSE)),"")</f>
        <v>邵淑微</v>
      </c>
      <c r="AH105" s="323"/>
      <c r="AI105" s="323"/>
      <c r="AJ105" s="344"/>
      <c r="AK105" s="323"/>
      <c r="AN105" s="341" t="e">
        <f>VLOOKUP(功能_33[[#This Row],[功能代號]],工作表2!A:A,1,FALSE)</f>
        <v>#N/A</v>
      </c>
    </row>
    <row r="106" spans="1:40" ht="14.25">
      <c r="A106" s="333">
        <v>206</v>
      </c>
      <c r="B106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106" s="341" t="s">
        <v>700</v>
      </c>
      <c r="D106" s="326"/>
      <c r="E106" s="342" t="s">
        <v>148</v>
      </c>
      <c r="F106" s="341" t="s">
        <v>149</v>
      </c>
      <c r="G106" s="341"/>
      <c r="H106" s="342" t="s">
        <v>665</v>
      </c>
      <c r="I106" s="342" t="s">
        <v>27</v>
      </c>
      <c r="J106" s="347" t="s">
        <v>2141</v>
      </c>
      <c r="K106" s="323">
        <v>44452</v>
      </c>
      <c r="L106" s="323">
        <v>44452</v>
      </c>
      <c r="M106" s="336">
        <f>IFERROR(IF(VLOOKUP(功能_33[[#This Row],[功能代號]],討論項目!A:H,8,FALSE)=0,"",VLOOKUP(功能_33[[#This Row],[功能代號]],討論項目!A:H,8,FALSE)),"")</f>
        <v>44487</v>
      </c>
      <c r="N106" s="342" t="s">
        <v>670</v>
      </c>
      <c r="O106" s="342" t="s">
        <v>676</v>
      </c>
      <c r="P106" s="367"/>
      <c r="Q106" s="342"/>
      <c r="R106" s="342"/>
      <c r="S106" s="342"/>
      <c r="T106" s="342"/>
      <c r="U106" s="342"/>
      <c r="V106" s="342"/>
      <c r="W106" s="342"/>
      <c r="X106" s="341" t="str">
        <f>VLOOKUP(功能_33[[#This Row],[User]],SKL放款!A:G,7,FALSE)</f>
        <v>放款服務課</v>
      </c>
      <c r="Y106" s="343">
        <f>IF(功能_33[[#This Row],[實際展示]]="","",功能_33[[#This Row],[實際展示]]+14)</f>
        <v>44466</v>
      </c>
      <c r="Z106" s="331">
        <v>44488</v>
      </c>
      <c r="AA106" s="336">
        <v>44496</v>
      </c>
      <c r="AB106" s="368">
        <v>44496</v>
      </c>
      <c r="AC106" s="323">
        <v>44508</v>
      </c>
      <c r="AD106" s="323"/>
      <c r="AE106" s="323"/>
      <c r="AF106" s="359"/>
      <c r="AG106" s="323" t="str">
        <f>IFERROR(IF(VLOOKUP(功能_33[[#This Row],[功能代號]],E:Q,11,FALSE)=0,"",VLOOKUP(功能_33[[#This Row],[功能代號]],E:Q,11,FALSE)),"")</f>
        <v>邵淑微</v>
      </c>
      <c r="AH106" s="323"/>
      <c r="AI106" s="323"/>
      <c r="AJ106" s="344"/>
      <c r="AK106" s="323"/>
      <c r="AN106" s="341" t="str">
        <f>VLOOKUP(功能_33[[#This Row],[功能代號]],工作表2!A:A,1,FALSE)</f>
        <v>L3007</v>
      </c>
    </row>
    <row r="107" spans="1:40" ht="14.25">
      <c r="A107" s="333">
        <v>208</v>
      </c>
      <c r="B107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107" s="341" t="s">
        <v>700</v>
      </c>
      <c r="D107" s="326"/>
      <c r="E107" s="342" t="s">
        <v>151</v>
      </c>
      <c r="F107" s="341" t="s">
        <v>152</v>
      </c>
      <c r="G107" s="341"/>
      <c r="H107" s="342" t="s">
        <v>665</v>
      </c>
      <c r="I107" s="342" t="s">
        <v>27</v>
      </c>
      <c r="J107" s="347" t="s">
        <v>2141</v>
      </c>
      <c r="K107" s="323">
        <v>44452</v>
      </c>
      <c r="L107" s="323">
        <v>44452</v>
      </c>
      <c r="M107" s="336">
        <f>IFERROR(IF(VLOOKUP(功能_33[[#This Row],[功能代號]],討論項目!A:H,8,FALSE)=0,"",VLOOKUP(功能_33[[#This Row],[功能代號]],討論項目!A:H,8,FALSE)),"")</f>
        <v>44487</v>
      </c>
      <c r="N107" s="342" t="s">
        <v>670</v>
      </c>
      <c r="O107" s="342" t="s">
        <v>676</v>
      </c>
      <c r="P107" s="367"/>
      <c r="Q107" s="342"/>
      <c r="R107" s="342"/>
      <c r="S107" s="342"/>
      <c r="T107" s="342"/>
      <c r="U107" s="342"/>
      <c r="V107" s="342"/>
      <c r="W107" s="342"/>
      <c r="X107" s="341" t="str">
        <f>VLOOKUP(功能_33[[#This Row],[User]],SKL放款!A:G,7,FALSE)</f>
        <v>放款服務課</v>
      </c>
      <c r="Y107" s="343">
        <f>IF(功能_33[[#This Row],[實際展示]]="","",功能_33[[#This Row],[實際展示]]+14)</f>
        <v>44466</v>
      </c>
      <c r="Z107" s="331">
        <v>44488</v>
      </c>
      <c r="AA107" s="336">
        <v>44496</v>
      </c>
      <c r="AB107" s="368">
        <v>44496</v>
      </c>
      <c r="AC107" s="323">
        <v>44508</v>
      </c>
      <c r="AD107" s="323"/>
      <c r="AE107" s="323"/>
      <c r="AF107" s="359"/>
      <c r="AG107" s="323" t="str">
        <f>IFERROR(IF(VLOOKUP(功能_33[[#This Row],[功能代號]],E:Q,11,FALSE)=0,"",VLOOKUP(功能_33[[#This Row],[功能代號]],E:Q,11,FALSE)),"")</f>
        <v>邵淑微</v>
      </c>
      <c r="AH107" s="323"/>
      <c r="AI107" s="323"/>
      <c r="AJ107" s="344"/>
      <c r="AK107" s="323"/>
      <c r="AN107" s="341" t="str">
        <f>VLOOKUP(功能_33[[#This Row],[功能代號]],工作表2!A:A,1,FALSE)</f>
        <v>L3009</v>
      </c>
    </row>
    <row r="108" spans="1:40" ht="14.25">
      <c r="A108" s="333">
        <v>203</v>
      </c>
      <c r="B108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108" s="341" t="s">
        <v>700</v>
      </c>
      <c r="D108" s="326"/>
      <c r="E108" s="342" t="s">
        <v>174</v>
      </c>
      <c r="F108" s="341" t="s">
        <v>175</v>
      </c>
      <c r="G108" s="341"/>
      <c r="H108" s="342" t="s">
        <v>665</v>
      </c>
      <c r="I108" s="342" t="s">
        <v>27</v>
      </c>
      <c r="J108" s="347" t="s">
        <v>2141</v>
      </c>
      <c r="K108" s="323">
        <v>44452</v>
      </c>
      <c r="L108" s="323">
        <v>44452</v>
      </c>
      <c r="M108" s="336">
        <f>IFERROR(IF(VLOOKUP(功能_33[[#This Row],[功能代號]],討論項目!A:H,8,FALSE)=0,"",VLOOKUP(功能_33[[#This Row],[功能代號]],討論項目!A:H,8,FALSE)),"")</f>
        <v>44487</v>
      </c>
      <c r="N108" s="342" t="s">
        <v>670</v>
      </c>
      <c r="O108" s="342" t="s">
        <v>676</v>
      </c>
      <c r="P108" s="367"/>
      <c r="Q108" s="342"/>
      <c r="R108" s="342"/>
      <c r="S108" s="342"/>
      <c r="T108" s="342"/>
      <c r="U108" s="342"/>
      <c r="V108" s="342"/>
      <c r="W108" s="342"/>
      <c r="X108" s="341" t="str">
        <f>VLOOKUP(功能_33[[#This Row],[User]],SKL放款!A:G,7,FALSE)</f>
        <v>放款服務課</v>
      </c>
      <c r="Y108" s="343">
        <f>IF(功能_33[[#This Row],[實際展示]]="","",功能_33[[#This Row],[實際展示]]+14)</f>
        <v>44466</v>
      </c>
      <c r="Z108" s="331">
        <v>44488</v>
      </c>
      <c r="AA108" s="336">
        <v>44496</v>
      </c>
      <c r="AB108" s="368">
        <v>44496</v>
      </c>
      <c r="AC108" s="323">
        <v>44508</v>
      </c>
      <c r="AD108" s="323"/>
      <c r="AE108" s="323"/>
      <c r="AF108" s="359"/>
      <c r="AG108" s="323" t="str">
        <f>IFERROR(IF(VLOOKUP(功能_33[[#This Row],[功能代號]],E:Q,11,FALSE)=0,"",VLOOKUP(功能_33[[#This Row],[功能代號]],E:Q,11,FALSE)),"")</f>
        <v>邵淑微</v>
      </c>
      <c r="AH108" s="323"/>
      <c r="AI108" s="323"/>
      <c r="AJ108" s="344"/>
      <c r="AK108" s="323"/>
      <c r="AN108" s="341" t="str">
        <f>VLOOKUP(功能_33[[#This Row],[功能代號]],工作表2!A:A,1,FALSE)</f>
        <v>L3943</v>
      </c>
    </row>
    <row r="109" spans="1:40" ht="14.25" hidden="1">
      <c r="A109" s="333">
        <v>190</v>
      </c>
      <c r="B109" s="326" t="str">
        <f>IFERROR(MID(功能_33[[#This Row],[功能代號]],2,1)&amp;"-"&amp;VLOOKUP(功能_33[[#This Row],[功能代號]],'20211105匯出'!A:F,4,FALSE)&amp;VLOOKUP(功能_33[[#This Row],[功能代號]],'20211105匯出'!A:F,6,FALSE),"")</f>
        <v>2-9其他</v>
      </c>
      <c r="C109" s="341" t="s">
        <v>699</v>
      </c>
      <c r="D109" s="326"/>
      <c r="E109" s="342" t="s">
        <v>45</v>
      </c>
      <c r="F109" s="341" t="s">
        <v>46</v>
      </c>
      <c r="G109" s="341"/>
      <c r="H109" s="342" t="s">
        <v>665</v>
      </c>
      <c r="I109" s="348" t="s">
        <v>468</v>
      </c>
      <c r="J109" s="349" t="s">
        <v>2080</v>
      </c>
      <c r="K109" s="323">
        <v>44453</v>
      </c>
      <c r="L109" s="323">
        <v>44453</v>
      </c>
      <c r="M109" s="336">
        <f>IFERROR(IF(VLOOKUP(功能_33[[#This Row],[功能代號]],討論項目!A:H,8,FALSE)=0,"",VLOOKUP(功能_33[[#This Row],[功能代號]],討論項目!A:H,8,FALSE)),"")</f>
        <v>44461</v>
      </c>
      <c r="N109" s="342" t="s">
        <v>674</v>
      </c>
      <c r="O109" s="342" t="s">
        <v>668</v>
      </c>
      <c r="P109" s="367"/>
      <c r="Q109" s="342"/>
      <c r="R109" s="342"/>
      <c r="S109" s="342"/>
      <c r="T109" s="342"/>
      <c r="U109" s="342"/>
      <c r="V109" s="342"/>
      <c r="W109" s="342"/>
      <c r="X109" s="341" t="str">
        <f>VLOOKUP(功能_33[[#This Row],[User]],SKL放款!A:G,7,FALSE)</f>
        <v>放款服務課</v>
      </c>
      <c r="Y109" s="343">
        <f>IF(功能_33[[#This Row],[實際展示]]="","",功能_33[[#This Row],[實際展示]]+14)</f>
        <v>44467</v>
      </c>
      <c r="Z109" s="331">
        <v>44470</v>
      </c>
      <c r="AA109" s="336">
        <f>IF(功能_33[[#This Row],[URS交二審]]=0,"",功能_33[[#This Row],[URS交二審]]+7)</f>
        <v>44477</v>
      </c>
      <c r="AB109" s="336">
        <f>IF(功能_33[[#This Row],[URS交二審]]=0,"",功能_33[[#This Row],[URS交二審]]+7)</f>
        <v>44477</v>
      </c>
      <c r="AC109" s="323"/>
      <c r="AD109" s="323"/>
      <c r="AE109" s="323"/>
      <c r="AF109" s="359"/>
      <c r="AG109" s="323" t="str">
        <f>IFERROR(IF(VLOOKUP(功能_33[[#This Row],[功能代號]],E:Q,11,FALSE)=0,"",VLOOKUP(功能_33[[#This Row],[功能代號]],E:Q,11,FALSE)),"")</f>
        <v>蔡珮瑜</v>
      </c>
      <c r="AH109" s="323"/>
      <c r="AI109" s="323"/>
      <c r="AJ109" s="344"/>
      <c r="AK109" s="323"/>
      <c r="AN109" s="341" t="e">
        <f>VLOOKUP(功能_33[[#This Row],[功能代號]],工作表2!A:A,1,FALSE)</f>
        <v>#N/A</v>
      </c>
    </row>
    <row r="110" spans="1:40" ht="14.25" hidden="1">
      <c r="A110" s="333">
        <v>191</v>
      </c>
      <c r="B11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10" s="341" t="s">
        <v>699</v>
      </c>
      <c r="D110" s="326"/>
      <c r="E110" s="342" t="s">
        <v>47</v>
      </c>
      <c r="F110" s="341" t="s">
        <v>48</v>
      </c>
      <c r="G110" s="341"/>
      <c r="H110" s="342" t="s">
        <v>665</v>
      </c>
      <c r="I110" s="348" t="s">
        <v>468</v>
      </c>
      <c r="J110" s="349" t="s">
        <v>2080</v>
      </c>
      <c r="K110" s="323">
        <v>44453</v>
      </c>
      <c r="L110" s="323">
        <v>44453</v>
      </c>
      <c r="M110" s="336">
        <f>IFERROR(IF(VLOOKUP(功能_33[[#This Row],[功能代號]],討論項目!A:H,8,FALSE)=0,"",VLOOKUP(功能_33[[#This Row],[功能代號]],討論項目!A:H,8,FALSE)),"")</f>
        <v>44461</v>
      </c>
      <c r="N110" s="342" t="s">
        <v>674</v>
      </c>
      <c r="O110" s="342" t="s">
        <v>668</v>
      </c>
      <c r="P110" s="367"/>
      <c r="Q110" s="342"/>
      <c r="R110" s="342"/>
      <c r="S110" s="342"/>
      <c r="T110" s="342"/>
      <c r="U110" s="342"/>
      <c r="V110" s="342"/>
      <c r="W110" s="342"/>
      <c r="X110" s="341" t="str">
        <f>VLOOKUP(功能_33[[#This Row],[User]],SKL放款!A:G,7,FALSE)</f>
        <v>放款服務課</v>
      </c>
      <c r="Y110" s="343">
        <f>IF(功能_33[[#This Row],[實際展示]]="","",功能_33[[#This Row],[實際展示]]+14)</f>
        <v>44467</v>
      </c>
      <c r="Z110" s="331">
        <v>44470</v>
      </c>
      <c r="AA110" s="336">
        <f>IF(功能_33[[#This Row],[URS交二審]]=0,"",功能_33[[#This Row],[URS交二審]]+7)</f>
        <v>44477</v>
      </c>
      <c r="AB110" s="336">
        <f>IF(功能_33[[#This Row],[URS交二審]]=0,"",功能_33[[#This Row],[URS交二審]]+7)</f>
        <v>44477</v>
      </c>
      <c r="AC110" s="323"/>
      <c r="AD110" s="323"/>
      <c r="AE110" s="323"/>
      <c r="AF110" s="359"/>
      <c r="AG110" s="323" t="str">
        <f>IFERROR(IF(VLOOKUP(功能_33[[#This Row],[功能代號]],E:Q,11,FALSE)=0,"",VLOOKUP(功能_33[[#This Row],[功能代號]],E:Q,11,FALSE)),"")</f>
        <v>蔡珮瑜</v>
      </c>
      <c r="AH110" s="323"/>
      <c r="AI110" s="323"/>
      <c r="AJ110" s="344"/>
      <c r="AK110" s="323"/>
      <c r="AN110" s="341" t="e">
        <f>VLOOKUP(功能_33[[#This Row],[功能代號]],工作表2!A:A,1,FALSE)</f>
        <v>#N/A</v>
      </c>
    </row>
    <row r="111" spans="1:40" ht="14.25" hidden="1">
      <c r="A111" s="333">
        <v>192</v>
      </c>
      <c r="B111" s="326" t="str">
        <f>IFERROR(MID(功能_33[[#This Row],[功能代號]],2,1)&amp;"-"&amp;VLOOKUP(功能_33[[#This Row],[功能代號]],'20211105匯出'!A:F,4,FALSE)&amp;VLOOKUP(功能_33[[#This Row],[功能代號]],'20211105匯出'!A:F,6,FALSE),"")</f>
        <v>2-9其他</v>
      </c>
      <c r="C111" s="341" t="s">
        <v>699</v>
      </c>
      <c r="D111" s="326"/>
      <c r="E111" s="342" t="s">
        <v>49</v>
      </c>
      <c r="F111" s="341" t="s">
        <v>50</v>
      </c>
      <c r="G111" s="341"/>
      <c r="H111" s="342" t="s">
        <v>665</v>
      </c>
      <c r="I111" s="348" t="s">
        <v>468</v>
      </c>
      <c r="J111" s="349" t="s">
        <v>2080</v>
      </c>
      <c r="K111" s="323">
        <v>44453</v>
      </c>
      <c r="L111" s="323">
        <v>44453</v>
      </c>
      <c r="M111" s="336">
        <f>IFERROR(IF(VLOOKUP(功能_33[[#This Row],[功能代號]],討論項目!A:H,8,FALSE)=0,"",VLOOKUP(功能_33[[#This Row],[功能代號]],討論項目!A:H,8,FALSE)),"")</f>
        <v>44461</v>
      </c>
      <c r="N111" s="342" t="s">
        <v>674</v>
      </c>
      <c r="O111" s="342" t="s">
        <v>668</v>
      </c>
      <c r="P111" s="367"/>
      <c r="Q111" s="342"/>
      <c r="R111" s="342"/>
      <c r="S111" s="342"/>
      <c r="T111" s="342"/>
      <c r="U111" s="342"/>
      <c r="V111" s="342"/>
      <c r="W111" s="342"/>
      <c r="X111" s="341" t="str">
        <f>VLOOKUP(功能_33[[#This Row],[User]],SKL放款!A:G,7,FALSE)</f>
        <v>放款服務課</v>
      </c>
      <c r="Y111" s="343">
        <f>IF(功能_33[[#This Row],[實際展示]]="","",功能_33[[#This Row],[實際展示]]+14)</f>
        <v>44467</v>
      </c>
      <c r="Z111" s="331">
        <v>44470</v>
      </c>
      <c r="AA111" s="336">
        <f>IF(功能_33[[#This Row],[URS交二審]]=0,"",功能_33[[#This Row],[URS交二審]]+7)</f>
        <v>44477</v>
      </c>
      <c r="AB111" s="336">
        <f>IF(功能_33[[#This Row],[URS交二審]]=0,"",功能_33[[#This Row],[URS交二審]]+7)</f>
        <v>44477</v>
      </c>
      <c r="AC111" s="323"/>
      <c r="AD111" s="323"/>
      <c r="AE111" s="323"/>
      <c r="AF111" s="359"/>
      <c r="AG111" s="323" t="str">
        <f>IFERROR(IF(VLOOKUP(功能_33[[#This Row],[功能代號]],E:Q,11,FALSE)=0,"",VLOOKUP(功能_33[[#This Row],[功能代號]],E:Q,11,FALSE)),"")</f>
        <v>蔡珮瑜</v>
      </c>
      <c r="AH111" s="323"/>
      <c r="AI111" s="323"/>
      <c r="AJ111" s="344"/>
      <c r="AK111" s="323"/>
      <c r="AN111" s="341" t="e">
        <f>VLOOKUP(功能_33[[#This Row],[功能代號]],工作表2!A:A,1,FALSE)</f>
        <v>#N/A</v>
      </c>
    </row>
    <row r="112" spans="1:40" ht="14.25" hidden="1">
      <c r="A112" s="333">
        <v>111</v>
      </c>
      <c r="B112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12" s="341" t="s">
        <v>701</v>
      </c>
      <c r="D112" s="326" t="s">
        <v>1580</v>
      </c>
      <c r="E112" s="342" t="s">
        <v>194</v>
      </c>
      <c r="F112" s="341" t="s">
        <v>195</v>
      </c>
      <c r="G112" s="341"/>
      <c r="H112" s="342" t="s">
        <v>665</v>
      </c>
      <c r="I112" s="342" t="s">
        <v>1938</v>
      </c>
      <c r="J112" s="347"/>
      <c r="K112" s="323">
        <v>44455</v>
      </c>
      <c r="L112" s="323">
        <v>44455</v>
      </c>
      <c r="M112" s="336" t="str">
        <f>IFERROR(IF(VLOOKUP(功能_33[[#This Row],[功能代號]],討論項目!A:H,8,FALSE)=0,"",VLOOKUP(功能_33[[#This Row],[功能代號]],討論項目!A:H,8,FALSE)),"")</f>
        <v/>
      </c>
      <c r="N112" s="342" t="s">
        <v>669</v>
      </c>
      <c r="O112" s="342" t="s">
        <v>676</v>
      </c>
      <c r="P112" s="367"/>
      <c r="Q112" s="342"/>
      <c r="R112" s="342"/>
      <c r="S112" s="342"/>
      <c r="T112" s="342"/>
      <c r="U112" s="342"/>
      <c r="V112" s="342"/>
      <c r="W112" s="342"/>
      <c r="X112" s="341" t="str">
        <f>VLOOKUP(功能_33[[#This Row],[User]],SKL放款!A:G,7,FALSE)</f>
        <v>放款服務課</v>
      </c>
      <c r="Y112" s="343">
        <f>IF(功能_33[[#This Row],[實際展示]]="","",功能_33[[#This Row],[實際展示]]+14)</f>
        <v>44469</v>
      </c>
      <c r="Z112" s="331"/>
      <c r="AA112" s="368"/>
      <c r="AB112" s="336"/>
      <c r="AC112" s="323"/>
      <c r="AD112" s="323"/>
      <c r="AE112" s="323"/>
      <c r="AF112" s="359"/>
      <c r="AG112" s="323" t="str">
        <f>IFERROR(IF(VLOOKUP(功能_33[[#This Row],[功能代號]],E:Q,11,FALSE)=0,"",VLOOKUP(功能_33[[#This Row],[功能代號]],E:Q,11,FALSE)),"")</f>
        <v>邵淑微</v>
      </c>
      <c r="AH112" s="323"/>
      <c r="AI112" s="323"/>
      <c r="AJ112" s="344"/>
      <c r="AK112" s="323"/>
      <c r="AN112" s="341" t="e">
        <f>VLOOKUP(功能_33[[#This Row],[功能代號]],工作表2!A:A,1,FALSE)</f>
        <v>#N/A</v>
      </c>
    </row>
    <row r="113" spans="1:40" ht="14.25" hidden="1">
      <c r="A113" s="333">
        <v>112</v>
      </c>
      <c r="B11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13" s="341" t="s">
        <v>701</v>
      </c>
      <c r="D113" s="326" t="s">
        <v>2897</v>
      </c>
      <c r="E113" s="342" t="s">
        <v>196</v>
      </c>
      <c r="F113" s="341" t="s">
        <v>197</v>
      </c>
      <c r="G113" s="341"/>
      <c r="H113" s="342" t="s">
        <v>665</v>
      </c>
      <c r="I113" s="342" t="s">
        <v>1938</v>
      </c>
      <c r="J113" s="347"/>
      <c r="K113" s="323">
        <v>44455</v>
      </c>
      <c r="L113" s="323">
        <v>44455</v>
      </c>
      <c r="M113" s="336" t="str">
        <f>IFERROR(IF(VLOOKUP(功能_33[[#This Row],[功能代號]],討論項目!A:H,8,FALSE)=0,"",VLOOKUP(功能_33[[#This Row],[功能代號]],討論項目!A:H,8,FALSE)),"")</f>
        <v/>
      </c>
      <c r="N113" s="342" t="s">
        <v>669</v>
      </c>
      <c r="O113" s="342" t="s">
        <v>676</v>
      </c>
      <c r="P113" s="367"/>
      <c r="Q113" s="342"/>
      <c r="R113" s="342"/>
      <c r="S113" s="342"/>
      <c r="T113" s="342"/>
      <c r="U113" s="342"/>
      <c r="V113" s="342"/>
      <c r="W113" s="342"/>
      <c r="X113" s="341" t="str">
        <f>VLOOKUP(功能_33[[#This Row],[User]],SKL放款!A:G,7,FALSE)</f>
        <v>放款服務課</v>
      </c>
      <c r="Y113" s="343">
        <f>IF(功能_33[[#This Row],[實際展示]]="","",功能_33[[#This Row],[實際展示]]+14)</f>
        <v>44469</v>
      </c>
      <c r="Z113" s="331"/>
      <c r="AA113" s="368"/>
      <c r="AB113" s="336"/>
      <c r="AC113" s="323"/>
      <c r="AD113" s="323"/>
      <c r="AE113" s="323"/>
      <c r="AF113" s="359"/>
      <c r="AG113" s="323" t="str">
        <f>IFERROR(IF(VLOOKUP(功能_33[[#This Row],[功能代號]],E:Q,11,FALSE)=0,"",VLOOKUP(功能_33[[#This Row],[功能代號]],E:Q,11,FALSE)),"")</f>
        <v>邵淑微</v>
      </c>
      <c r="AH113" s="323"/>
      <c r="AI113" s="323"/>
      <c r="AJ113" s="344"/>
      <c r="AK113" s="343">
        <f>功能_33[[#This Row],[實際展示]]</f>
        <v>44455</v>
      </c>
      <c r="AN113" s="341" t="e">
        <f>VLOOKUP(功能_33[[#This Row],[功能代號]],工作表2!A:A,1,FALSE)</f>
        <v>#N/A</v>
      </c>
    </row>
    <row r="114" spans="1:40" ht="14.25" hidden="1">
      <c r="A114" s="333">
        <v>114</v>
      </c>
      <c r="B114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14" s="341" t="s">
        <v>701</v>
      </c>
      <c r="D114" s="326" t="s">
        <v>1580</v>
      </c>
      <c r="E114" s="342" t="s">
        <v>200</v>
      </c>
      <c r="F114" s="341" t="s">
        <v>201</v>
      </c>
      <c r="G114" s="341"/>
      <c r="H114" s="342" t="s">
        <v>665</v>
      </c>
      <c r="I114" s="342" t="s">
        <v>1938</v>
      </c>
      <c r="J114" s="347"/>
      <c r="K114" s="323">
        <v>44455</v>
      </c>
      <c r="L114" s="323">
        <v>44455</v>
      </c>
      <c r="M114" s="336" t="str">
        <f>IFERROR(IF(VLOOKUP(功能_33[[#This Row],[功能代號]],討論項目!A:H,8,FALSE)=0,"",VLOOKUP(功能_33[[#This Row],[功能代號]],討論項目!A:H,8,FALSE)),"")</f>
        <v/>
      </c>
      <c r="N114" s="342" t="s">
        <v>1016</v>
      </c>
      <c r="O114" s="342" t="s">
        <v>676</v>
      </c>
      <c r="P114" s="367"/>
      <c r="Q114" s="342"/>
      <c r="R114" s="342"/>
      <c r="S114" s="342"/>
      <c r="T114" s="342"/>
      <c r="U114" s="342"/>
      <c r="V114" s="342"/>
      <c r="W114" s="342"/>
      <c r="X114" s="341" t="str">
        <f>VLOOKUP(功能_33[[#This Row],[User]],SKL放款!A:G,7,FALSE)</f>
        <v>放款服務課</v>
      </c>
      <c r="Y114" s="343">
        <f>IF(功能_33[[#This Row],[實際展示]]="","",功能_33[[#This Row],[實際展示]]+14)</f>
        <v>44469</v>
      </c>
      <c r="Z114" s="331"/>
      <c r="AA114" s="444"/>
      <c r="AB114" s="336" t="s">
        <v>2902</v>
      </c>
      <c r="AC114" s="336"/>
      <c r="AD114" s="323"/>
      <c r="AE114" s="323"/>
      <c r="AF114" s="359"/>
      <c r="AG114" s="323" t="str">
        <f>IFERROR(IF(VLOOKUP(功能_33[[#This Row],[功能代號]],E:Q,11,FALSE)=0,"",VLOOKUP(功能_33[[#This Row],[功能代號]],E:Q,11,FALSE)),"")</f>
        <v>邵淑微</v>
      </c>
      <c r="AH114" s="323"/>
      <c r="AI114" s="323"/>
      <c r="AJ114" s="344"/>
      <c r="AK114" s="323"/>
      <c r="AN114" s="341" t="e">
        <f>VLOOKUP(功能_33[[#This Row],[功能代號]],工作表2!A:A,1,FALSE)</f>
        <v>#N/A</v>
      </c>
    </row>
    <row r="115" spans="1:40" ht="14.25" hidden="1">
      <c r="A115" s="333">
        <v>115</v>
      </c>
      <c r="B115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15" s="341" t="s">
        <v>701</v>
      </c>
      <c r="D115" s="326" t="s">
        <v>1580</v>
      </c>
      <c r="E115" s="342" t="s">
        <v>202</v>
      </c>
      <c r="F115" s="341" t="s">
        <v>203</v>
      </c>
      <c r="G115" s="341"/>
      <c r="H115" s="342" t="s">
        <v>665</v>
      </c>
      <c r="I115" s="342" t="s">
        <v>1938</v>
      </c>
      <c r="J115" s="347"/>
      <c r="K115" s="323">
        <v>44455</v>
      </c>
      <c r="L115" s="323">
        <v>44455</v>
      </c>
      <c r="M115" s="336" t="str">
        <f>IFERROR(IF(VLOOKUP(功能_33[[#This Row],[功能代號]],討論項目!A:H,8,FALSE)=0,"",VLOOKUP(功能_33[[#This Row],[功能代號]],討論項目!A:H,8,FALSE)),"")</f>
        <v/>
      </c>
      <c r="N115" s="342" t="s">
        <v>669</v>
      </c>
      <c r="O115" s="342" t="s">
        <v>676</v>
      </c>
      <c r="P115" s="367"/>
      <c r="Q115" s="342"/>
      <c r="R115" s="342"/>
      <c r="S115" s="342"/>
      <c r="T115" s="342"/>
      <c r="U115" s="342"/>
      <c r="V115" s="342"/>
      <c r="W115" s="342"/>
      <c r="X115" s="341" t="str">
        <f>VLOOKUP(功能_33[[#This Row],[User]],SKL放款!A:G,7,FALSE)</f>
        <v>放款服務課</v>
      </c>
      <c r="Y115" s="343">
        <f>IF(功能_33[[#This Row],[實際展示]]="","",功能_33[[#This Row],[實際展示]]+14)</f>
        <v>44469</v>
      </c>
      <c r="Z115" s="331"/>
      <c r="AA115" s="444"/>
      <c r="AB115" s="336" t="s">
        <v>2902</v>
      </c>
      <c r="AC115" s="323"/>
      <c r="AD115" s="323"/>
      <c r="AE115" s="323"/>
      <c r="AF115" s="359"/>
      <c r="AG115" s="323" t="str">
        <f>IFERROR(IF(VLOOKUP(功能_33[[#This Row],[功能代號]],E:Q,11,FALSE)=0,"",VLOOKUP(功能_33[[#This Row],[功能代號]],E:Q,11,FALSE)),"")</f>
        <v>邵淑微</v>
      </c>
      <c r="AH115" s="323"/>
      <c r="AI115" s="323"/>
      <c r="AJ115" s="344"/>
      <c r="AK115" s="323"/>
      <c r="AN115" s="341" t="e">
        <f>VLOOKUP(功能_33[[#This Row],[功能代號]],工作表2!A:A,1,FALSE)</f>
        <v>#N/A</v>
      </c>
    </row>
    <row r="116" spans="1:40" ht="14.25" hidden="1">
      <c r="A116" s="333">
        <v>113</v>
      </c>
      <c r="B11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16" s="341" t="s">
        <v>701</v>
      </c>
      <c r="D116" s="326" t="s">
        <v>2897</v>
      </c>
      <c r="E116" s="342" t="s">
        <v>198</v>
      </c>
      <c r="F116" s="341" t="s">
        <v>199</v>
      </c>
      <c r="G116" s="341"/>
      <c r="H116" s="342" t="s">
        <v>665</v>
      </c>
      <c r="I116" s="342" t="s">
        <v>1938</v>
      </c>
      <c r="J116" s="347"/>
      <c r="K116" s="323">
        <v>44455</v>
      </c>
      <c r="L116" s="323">
        <v>44455</v>
      </c>
      <c r="M116" s="336" t="str">
        <f>IFERROR(IF(VLOOKUP(功能_33[[#This Row],[功能代號]],討論項目!A:H,8,FALSE)=0,"",VLOOKUP(功能_33[[#This Row],[功能代號]],討論項目!A:H,8,FALSE)),"")</f>
        <v/>
      </c>
      <c r="N116" s="342" t="s">
        <v>669</v>
      </c>
      <c r="O116" s="342" t="s">
        <v>676</v>
      </c>
      <c r="P116" s="367"/>
      <c r="Q116" s="342"/>
      <c r="R116" s="342"/>
      <c r="S116" s="342"/>
      <c r="T116" s="342"/>
      <c r="U116" s="342"/>
      <c r="V116" s="342"/>
      <c r="W116" s="342"/>
      <c r="X116" s="341" t="str">
        <f>VLOOKUP(功能_33[[#This Row],[User]],SKL放款!A:G,7,FALSE)</f>
        <v>放款服務課</v>
      </c>
      <c r="Y116" s="343">
        <f>IF(功能_33[[#This Row],[實際展示]]="","",功能_33[[#This Row],[實際展示]]+14)</f>
        <v>44469</v>
      </c>
      <c r="Z116" s="331"/>
      <c r="AA116" s="444"/>
      <c r="AB116" s="336" t="s">
        <v>2902</v>
      </c>
      <c r="AC116" s="323"/>
      <c r="AD116" s="323"/>
      <c r="AE116" s="323"/>
      <c r="AF116" s="359"/>
      <c r="AG116" s="323" t="str">
        <f>IFERROR(IF(VLOOKUP(功能_33[[#This Row],[功能代號]],E:Q,11,FALSE)=0,"",VLOOKUP(功能_33[[#This Row],[功能代號]],E:Q,11,FALSE)),"")</f>
        <v>邵淑微</v>
      </c>
      <c r="AH116" s="323"/>
      <c r="AI116" s="323"/>
      <c r="AJ116" s="344"/>
      <c r="AK116" s="343">
        <f>功能_33[[#This Row],[實際展示]]</f>
        <v>44455</v>
      </c>
      <c r="AN116" s="341" t="e">
        <f>VLOOKUP(功能_33[[#This Row],[功能代號]],工作表2!A:A,1,FALSE)</f>
        <v>#N/A</v>
      </c>
    </row>
    <row r="117" spans="1:40" ht="14.25" hidden="1">
      <c r="A117" s="333">
        <v>116</v>
      </c>
      <c r="B117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17" s="341" t="s">
        <v>701</v>
      </c>
      <c r="D117" s="326" t="s">
        <v>1580</v>
      </c>
      <c r="E117" s="342" t="s">
        <v>210</v>
      </c>
      <c r="F117" s="341" t="s">
        <v>211</v>
      </c>
      <c r="G117" s="341"/>
      <c r="H117" s="342" t="s">
        <v>665</v>
      </c>
      <c r="I117" s="342" t="s">
        <v>1938</v>
      </c>
      <c r="J117" s="347"/>
      <c r="K117" s="323">
        <v>44455</v>
      </c>
      <c r="L117" s="323">
        <v>44455</v>
      </c>
      <c r="M117" s="336" t="str">
        <f>IFERROR(IF(VLOOKUP(功能_33[[#This Row],[功能代號]],討論項目!A:H,8,FALSE)=0,"",VLOOKUP(功能_33[[#This Row],[功能代號]],討論項目!A:H,8,FALSE)),"")</f>
        <v/>
      </c>
      <c r="N117" s="342" t="s">
        <v>669</v>
      </c>
      <c r="O117" s="342" t="s">
        <v>676</v>
      </c>
      <c r="P117" s="367"/>
      <c r="Q117" s="342"/>
      <c r="R117" s="342"/>
      <c r="S117" s="342"/>
      <c r="T117" s="342"/>
      <c r="U117" s="342"/>
      <c r="V117" s="342"/>
      <c r="W117" s="342"/>
      <c r="X117" s="341" t="str">
        <f>VLOOKUP(功能_33[[#This Row],[User]],SKL放款!A:G,7,FALSE)</f>
        <v>放款服務課</v>
      </c>
      <c r="Y117" s="343">
        <f>IF(功能_33[[#This Row],[實際展示]]="","",功能_33[[#This Row],[實際展示]]+14)</f>
        <v>44469</v>
      </c>
      <c r="Z117" s="331"/>
      <c r="AA117" s="336"/>
      <c r="AB117" s="336"/>
      <c r="AC117" s="323"/>
      <c r="AD117" s="323"/>
      <c r="AE117" s="323"/>
      <c r="AF117" s="359"/>
      <c r="AG117" s="323" t="str">
        <f>IFERROR(IF(VLOOKUP(功能_33[[#This Row],[功能代號]],E:Q,11,FALSE)=0,"",VLOOKUP(功能_33[[#This Row],[功能代號]],E:Q,11,FALSE)),"")</f>
        <v>邵淑微</v>
      </c>
      <c r="AH117" s="323"/>
      <c r="AI117" s="323"/>
      <c r="AJ117" s="344"/>
      <c r="AK117" s="323"/>
      <c r="AN117" s="341" t="e">
        <f>VLOOKUP(功能_33[[#This Row],[功能代號]],工作表2!A:A,1,FALSE)</f>
        <v>#N/A</v>
      </c>
    </row>
    <row r="118" spans="1:40" ht="14.25" hidden="1">
      <c r="A118" s="333">
        <v>117</v>
      </c>
      <c r="B118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18" s="341" t="s">
        <v>701</v>
      </c>
      <c r="D118" s="326" t="s">
        <v>1580</v>
      </c>
      <c r="E118" s="342" t="s">
        <v>204</v>
      </c>
      <c r="F118" s="341" t="s">
        <v>205</v>
      </c>
      <c r="G118" s="341"/>
      <c r="H118" s="342" t="s">
        <v>665</v>
      </c>
      <c r="I118" s="342" t="s">
        <v>1938</v>
      </c>
      <c r="J118" s="347"/>
      <c r="K118" s="323">
        <v>44455</v>
      </c>
      <c r="L118" s="323">
        <v>44455</v>
      </c>
      <c r="M118" s="336" t="str">
        <f>IFERROR(IF(VLOOKUP(功能_33[[#This Row],[功能代號]],討論項目!A:H,8,FALSE)=0,"",VLOOKUP(功能_33[[#This Row],[功能代號]],討論項目!A:H,8,FALSE)),"")</f>
        <v/>
      </c>
      <c r="N118" s="342" t="s">
        <v>669</v>
      </c>
      <c r="O118" s="342" t="s">
        <v>676</v>
      </c>
      <c r="P118" s="367"/>
      <c r="Q118" s="342"/>
      <c r="R118" s="342"/>
      <c r="S118" s="342"/>
      <c r="T118" s="342"/>
      <c r="U118" s="342"/>
      <c r="V118" s="342"/>
      <c r="W118" s="342"/>
      <c r="X118" s="341" t="str">
        <f>VLOOKUP(功能_33[[#This Row],[User]],SKL放款!A:G,7,FALSE)</f>
        <v>放款服務課</v>
      </c>
      <c r="Y118" s="343">
        <f>IF(功能_33[[#This Row],[實際展示]]="","",功能_33[[#This Row],[實際展示]]+14)</f>
        <v>44469</v>
      </c>
      <c r="Z118" s="331"/>
      <c r="AA118" s="444"/>
      <c r="AB118" s="336" t="s">
        <v>2902</v>
      </c>
      <c r="AC118" s="323"/>
      <c r="AD118" s="323"/>
      <c r="AE118" s="323"/>
      <c r="AF118" s="359"/>
      <c r="AG118" s="323" t="str">
        <f>IFERROR(IF(VLOOKUP(功能_33[[#This Row],[功能代號]],E:Q,11,FALSE)=0,"",VLOOKUP(功能_33[[#This Row],[功能代號]],E:Q,11,FALSE)),"")</f>
        <v>邵淑微</v>
      </c>
      <c r="AH118" s="323"/>
      <c r="AI118" s="323"/>
      <c r="AJ118" s="344"/>
      <c r="AK118" s="323"/>
      <c r="AN118" s="341" t="e">
        <f>VLOOKUP(功能_33[[#This Row],[功能代號]],工作表2!A:A,1,FALSE)</f>
        <v>#N/A</v>
      </c>
    </row>
    <row r="119" spans="1:40" ht="14.25" hidden="1">
      <c r="A119" s="333">
        <v>106</v>
      </c>
      <c r="B119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19" s="341" t="s">
        <v>701</v>
      </c>
      <c r="D119" s="326" t="s">
        <v>1580</v>
      </c>
      <c r="E119" s="342" t="s">
        <v>218</v>
      </c>
      <c r="F119" s="341" t="s">
        <v>219</v>
      </c>
      <c r="G119" s="341"/>
      <c r="H119" s="342" t="s">
        <v>665</v>
      </c>
      <c r="I119" s="342" t="s">
        <v>1938</v>
      </c>
      <c r="J119" s="347"/>
      <c r="K119" s="323">
        <v>44455</v>
      </c>
      <c r="L119" s="323">
        <v>44455</v>
      </c>
      <c r="M119" s="336" t="str">
        <f>IFERROR(IF(VLOOKUP(功能_33[[#This Row],[功能代號]],討論項目!A:H,8,FALSE)=0,"",VLOOKUP(功能_33[[#This Row],[功能代號]],討論項目!A:H,8,FALSE)),"")</f>
        <v/>
      </c>
      <c r="N119" s="342" t="s">
        <v>669</v>
      </c>
      <c r="O119" s="342" t="s">
        <v>676</v>
      </c>
      <c r="P119" s="367"/>
      <c r="Q119" s="342"/>
      <c r="R119" s="342"/>
      <c r="S119" s="342"/>
      <c r="T119" s="342"/>
      <c r="U119" s="342"/>
      <c r="V119" s="342"/>
      <c r="W119" s="342"/>
      <c r="X119" s="341" t="str">
        <f>VLOOKUP(功能_33[[#This Row],[User]],SKL放款!A:G,7,FALSE)</f>
        <v>放款服務課</v>
      </c>
      <c r="Y119" s="343">
        <f>IF(功能_33[[#This Row],[實際展示]]="","",功能_33[[#This Row],[實際展示]]+14)</f>
        <v>44469</v>
      </c>
      <c r="Z119" s="331"/>
      <c r="AA119" s="368"/>
      <c r="AB119" s="336" t="s">
        <v>2902</v>
      </c>
      <c r="AC119" s="323"/>
      <c r="AD119" s="323"/>
      <c r="AE119" s="323"/>
      <c r="AF119" s="359"/>
      <c r="AG119" s="323" t="str">
        <f>IFERROR(IF(VLOOKUP(功能_33[[#This Row],[功能代號]],E:Q,11,FALSE)=0,"",VLOOKUP(功能_33[[#This Row],[功能代號]],E:Q,11,FALSE)),"")</f>
        <v>邵淑微</v>
      </c>
      <c r="AH119" s="323"/>
      <c r="AI119" s="323"/>
      <c r="AJ119" s="344"/>
      <c r="AK119" s="343" t="s">
        <v>2457</v>
      </c>
      <c r="AN119" s="341" t="e">
        <f>VLOOKUP(功能_33[[#This Row],[功能代號]],工作表2!A:A,1,FALSE)</f>
        <v>#N/A</v>
      </c>
    </row>
    <row r="120" spans="1:40" ht="14.25" hidden="1">
      <c r="A120" s="333">
        <v>107</v>
      </c>
      <c r="B120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20" s="341" t="s">
        <v>701</v>
      </c>
      <c r="D120" s="326" t="s">
        <v>1580</v>
      </c>
      <c r="E120" s="342" t="s">
        <v>206</v>
      </c>
      <c r="F120" s="341" t="s">
        <v>207</v>
      </c>
      <c r="G120" s="341"/>
      <c r="H120" s="342" t="s">
        <v>665</v>
      </c>
      <c r="I120" s="342" t="s">
        <v>1938</v>
      </c>
      <c r="J120" s="347"/>
      <c r="K120" s="323">
        <v>44455</v>
      </c>
      <c r="L120" s="323">
        <v>44455</v>
      </c>
      <c r="M120" s="336" t="str">
        <f>IFERROR(IF(VLOOKUP(功能_33[[#This Row],[功能代號]],討論項目!A:H,8,FALSE)=0,"",VLOOKUP(功能_33[[#This Row],[功能代號]],討論項目!A:H,8,FALSE)),"")</f>
        <v/>
      </c>
      <c r="N120" s="342" t="s">
        <v>669</v>
      </c>
      <c r="O120" s="342" t="s">
        <v>676</v>
      </c>
      <c r="P120" s="367"/>
      <c r="Q120" s="342"/>
      <c r="R120" s="342"/>
      <c r="S120" s="342"/>
      <c r="T120" s="342"/>
      <c r="U120" s="342"/>
      <c r="V120" s="342"/>
      <c r="W120" s="342"/>
      <c r="X120" s="341" t="str">
        <f>VLOOKUP(功能_33[[#This Row],[User]],SKL放款!A:G,7,FALSE)</f>
        <v>放款服務課</v>
      </c>
      <c r="Y120" s="343">
        <f>IF(功能_33[[#This Row],[實際展示]]="","",功能_33[[#This Row],[實際展示]]+14)</f>
        <v>44469</v>
      </c>
      <c r="Z120" s="331"/>
      <c r="AA120" s="336"/>
      <c r="AB120" s="336"/>
      <c r="AC120" s="323"/>
      <c r="AD120" s="323"/>
      <c r="AE120" s="323"/>
      <c r="AF120" s="359"/>
      <c r="AG120" s="323" t="str">
        <f>IFERROR(IF(VLOOKUP(功能_33[[#This Row],[功能代號]],E:Q,11,FALSE)=0,"",VLOOKUP(功能_33[[#This Row],[功能代號]],E:Q,11,FALSE)),"")</f>
        <v>邵淑微</v>
      </c>
      <c r="AH120" s="323"/>
      <c r="AI120" s="323"/>
      <c r="AJ120" s="344"/>
      <c r="AK120" s="323"/>
      <c r="AN120" s="341" t="e">
        <f>VLOOKUP(功能_33[[#This Row],[功能代號]],工作表2!A:A,1,FALSE)</f>
        <v>#N/A</v>
      </c>
    </row>
    <row r="121" spans="1:40" ht="14.25" hidden="1">
      <c r="A121" s="333">
        <v>108</v>
      </c>
      <c r="B121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21" s="341" t="s">
        <v>701</v>
      </c>
      <c r="D121" s="326" t="s">
        <v>1580</v>
      </c>
      <c r="E121" s="342" t="s">
        <v>208</v>
      </c>
      <c r="F121" s="341" t="s">
        <v>209</v>
      </c>
      <c r="G121" s="341"/>
      <c r="H121" s="342" t="s">
        <v>665</v>
      </c>
      <c r="I121" s="342" t="s">
        <v>1938</v>
      </c>
      <c r="J121" s="347"/>
      <c r="K121" s="323">
        <v>44455</v>
      </c>
      <c r="L121" s="323">
        <v>44455</v>
      </c>
      <c r="M121" s="336" t="str">
        <f>IFERROR(IF(VLOOKUP(功能_33[[#This Row],[功能代號]],討論項目!A:H,8,FALSE)=0,"",VLOOKUP(功能_33[[#This Row],[功能代號]],討論項目!A:H,8,FALSE)),"")</f>
        <v/>
      </c>
      <c r="N121" s="342" t="s">
        <v>669</v>
      </c>
      <c r="O121" s="342" t="s">
        <v>676</v>
      </c>
      <c r="P121" s="367"/>
      <c r="Q121" s="342"/>
      <c r="R121" s="342"/>
      <c r="S121" s="342"/>
      <c r="T121" s="342"/>
      <c r="U121" s="342"/>
      <c r="V121" s="342"/>
      <c r="W121" s="342"/>
      <c r="X121" s="341" t="str">
        <f>VLOOKUP(功能_33[[#This Row],[User]],SKL放款!A:G,7,FALSE)</f>
        <v>放款服務課</v>
      </c>
      <c r="Y121" s="343">
        <f>IF(功能_33[[#This Row],[實際展示]]="","",功能_33[[#This Row],[實際展示]]+14)</f>
        <v>44469</v>
      </c>
      <c r="Z121" s="331"/>
      <c r="AA121" s="368"/>
      <c r="AB121" s="336"/>
      <c r="AC121" s="323"/>
      <c r="AD121" s="323"/>
      <c r="AE121" s="323"/>
      <c r="AF121" s="359"/>
      <c r="AG121" s="323" t="str">
        <f>IFERROR(IF(VLOOKUP(功能_33[[#This Row],[功能代號]],E:Q,11,FALSE)=0,"",VLOOKUP(功能_33[[#This Row],[功能代號]],E:Q,11,FALSE)),"")</f>
        <v>邵淑微</v>
      </c>
      <c r="AH121" s="323"/>
      <c r="AI121" s="323"/>
      <c r="AJ121" s="344"/>
      <c r="AK121" s="343" t="s">
        <v>2457</v>
      </c>
      <c r="AN121" s="341" t="e">
        <f>VLOOKUP(功能_33[[#This Row],[功能代號]],工作表2!A:A,1,FALSE)</f>
        <v>#N/A</v>
      </c>
    </row>
    <row r="122" spans="1:40" ht="14.25" hidden="1">
      <c r="A122" s="333">
        <v>109</v>
      </c>
      <c r="B12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22" s="341" t="s">
        <v>701</v>
      </c>
      <c r="D122" s="326" t="s">
        <v>2897</v>
      </c>
      <c r="E122" s="342" t="s">
        <v>222</v>
      </c>
      <c r="F122" s="341" t="s">
        <v>223</v>
      </c>
      <c r="G122" s="341"/>
      <c r="H122" s="342" t="s">
        <v>665</v>
      </c>
      <c r="I122" s="342" t="s">
        <v>1938</v>
      </c>
      <c r="J122" s="347"/>
      <c r="K122" s="323">
        <v>44455</v>
      </c>
      <c r="L122" s="323">
        <v>44455</v>
      </c>
      <c r="M122" s="336" t="str">
        <f>IFERROR(IF(VLOOKUP(功能_33[[#This Row],[功能代號]],討論項目!A:H,8,FALSE)=0,"",VLOOKUP(功能_33[[#This Row],[功能代號]],討論項目!A:H,8,FALSE)),"")</f>
        <v/>
      </c>
      <c r="N122" s="342" t="s">
        <v>669</v>
      </c>
      <c r="O122" s="342" t="s">
        <v>676</v>
      </c>
      <c r="P122" s="367"/>
      <c r="Q122" s="342"/>
      <c r="R122" s="342"/>
      <c r="S122" s="342"/>
      <c r="T122" s="342"/>
      <c r="U122" s="342"/>
      <c r="V122" s="342"/>
      <c r="W122" s="342"/>
      <c r="X122" s="341" t="str">
        <f>VLOOKUP(功能_33[[#This Row],[User]],SKL放款!A:G,7,FALSE)</f>
        <v>放款服務課</v>
      </c>
      <c r="Y122" s="343">
        <f>IF(功能_33[[#This Row],[實際展示]]="","",功能_33[[#This Row],[實際展示]]+14)</f>
        <v>44469</v>
      </c>
      <c r="Z122" s="331"/>
      <c r="AA122" s="336"/>
      <c r="AB122" s="336"/>
      <c r="AC122" s="323"/>
      <c r="AD122" s="323"/>
      <c r="AE122" s="323"/>
      <c r="AF122" s="359"/>
      <c r="AG122" s="323" t="str">
        <f>IFERROR(IF(VLOOKUP(功能_33[[#This Row],[功能代號]],E:Q,11,FALSE)=0,"",VLOOKUP(功能_33[[#This Row],[功能代號]],E:Q,11,FALSE)),"")</f>
        <v>邵淑微</v>
      </c>
      <c r="AH122" s="323"/>
      <c r="AI122" s="323"/>
      <c r="AJ122" s="344"/>
      <c r="AK122" s="323"/>
      <c r="AN122" s="341" t="e">
        <f>VLOOKUP(功能_33[[#This Row],[功能代號]],工作表2!A:A,1,FALSE)</f>
        <v>#N/A</v>
      </c>
    </row>
    <row r="123" spans="1:40" ht="14.25" hidden="1">
      <c r="A123" s="333">
        <v>110</v>
      </c>
      <c r="B123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123" s="341" t="s">
        <v>701</v>
      </c>
      <c r="D123" s="326" t="s">
        <v>1580</v>
      </c>
      <c r="E123" s="342" t="s">
        <v>220</v>
      </c>
      <c r="F123" s="341" t="s">
        <v>221</v>
      </c>
      <c r="G123" s="341"/>
      <c r="H123" s="342" t="s">
        <v>665</v>
      </c>
      <c r="I123" s="342" t="s">
        <v>1938</v>
      </c>
      <c r="J123" s="347"/>
      <c r="K123" s="323">
        <v>44455</v>
      </c>
      <c r="L123" s="323">
        <v>44455</v>
      </c>
      <c r="M123" s="336" t="str">
        <f>IFERROR(IF(VLOOKUP(功能_33[[#This Row],[功能代號]],討論項目!A:H,8,FALSE)=0,"",VLOOKUP(功能_33[[#This Row],[功能代號]],討論項目!A:H,8,FALSE)),"")</f>
        <v/>
      </c>
      <c r="N123" s="342" t="s">
        <v>669</v>
      </c>
      <c r="O123" s="342" t="s">
        <v>676</v>
      </c>
      <c r="P123" s="367"/>
      <c r="Q123" s="342"/>
      <c r="R123" s="342"/>
      <c r="S123" s="342"/>
      <c r="T123" s="342"/>
      <c r="U123" s="342"/>
      <c r="V123" s="342"/>
      <c r="W123" s="342"/>
      <c r="X123" s="341" t="str">
        <f>VLOOKUP(功能_33[[#This Row],[User]],SKL放款!A:G,7,FALSE)</f>
        <v>放款服務課</v>
      </c>
      <c r="Y123" s="343">
        <f>IF(功能_33[[#This Row],[實際展示]]="","",功能_33[[#This Row],[實際展示]]+14)</f>
        <v>44469</v>
      </c>
      <c r="Z123" s="331"/>
      <c r="AA123" s="444"/>
      <c r="AB123" s="336" t="s">
        <v>2902</v>
      </c>
      <c r="AC123" s="323"/>
      <c r="AD123" s="323"/>
      <c r="AE123" s="323"/>
      <c r="AF123" s="359"/>
      <c r="AG123" s="323" t="str">
        <f>IFERROR(IF(VLOOKUP(功能_33[[#This Row],[功能代號]],E:Q,11,FALSE)=0,"",VLOOKUP(功能_33[[#This Row],[功能代號]],E:Q,11,FALSE)),"")</f>
        <v>邵淑微</v>
      </c>
      <c r="AH123" s="323"/>
      <c r="AI123" s="323"/>
      <c r="AJ123" s="344"/>
      <c r="AK123" s="343" t="s">
        <v>2457</v>
      </c>
      <c r="AN123" s="341" t="e">
        <f>VLOOKUP(功能_33[[#This Row],[功能代號]],工作表2!A:A,1,FALSE)</f>
        <v>#N/A</v>
      </c>
    </row>
    <row r="124" spans="1:40" ht="14.25" hidden="1">
      <c r="A124" s="333">
        <v>93</v>
      </c>
      <c r="B124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124" s="341" t="s">
        <v>701</v>
      </c>
      <c r="D124" s="326" t="s">
        <v>1578</v>
      </c>
      <c r="E124" s="342" t="s">
        <v>250</v>
      </c>
      <c r="F124" s="341" t="s">
        <v>251</v>
      </c>
      <c r="G124" s="341"/>
      <c r="H124" s="342" t="s">
        <v>665</v>
      </c>
      <c r="I124" s="342" t="s">
        <v>1938</v>
      </c>
      <c r="J124" s="347"/>
      <c r="K124" s="323">
        <v>44456</v>
      </c>
      <c r="L124" s="323">
        <v>44456</v>
      </c>
      <c r="M124" s="336" t="str">
        <f>IFERROR(IF(VLOOKUP(功能_33[[#This Row],[功能代號]],討論項目!A:H,8,FALSE)=0,"",VLOOKUP(功能_33[[#This Row],[功能代號]],討論項目!A:H,8,FALSE)),"")</f>
        <v/>
      </c>
      <c r="N124" s="342" t="s">
        <v>670</v>
      </c>
      <c r="O124" s="342" t="s">
        <v>680</v>
      </c>
      <c r="P124" s="367" t="s">
        <v>1635</v>
      </c>
      <c r="Q124" s="342"/>
      <c r="R124" s="342"/>
      <c r="S124" s="342"/>
      <c r="T124" s="342"/>
      <c r="U124" s="342"/>
      <c r="V124" s="342"/>
      <c r="W124" s="342"/>
      <c r="X124" s="341" t="str">
        <f>VLOOKUP(功能_33[[#This Row],[User]],SKL放款!A:G,7,FALSE)</f>
        <v>放款服務課</v>
      </c>
      <c r="Y124" s="343">
        <f>IF(功能_33[[#This Row],[實際展示]]="","",功能_33[[#This Row],[實際展示]]+14)</f>
        <v>44470</v>
      </c>
      <c r="Z124" s="331"/>
      <c r="AA124" s="444"/>
      <c r="AB124" s="336" t="s">
        <v>2902</v>
      </c>
      <c r="AC124" s="323"/>
      <c r="AD124" s="323"/>
      <c r="AE124" s="323"/>
      <c r="AF124" s="359"/>
      <c r="AG124" s="323" t="str">
        <f>IFERROR(IF(VLOOKUP(功能_33[[#This Row],[功能代號]],E:Q,11,FALSE)=0,"",VLOOKUP(功能_33[[#This Row],[功能代號]],E:Q,11,FALSE)),"")</f>
        <v>許慧玉</v>
      </c>
      <c r="AH124" s="323"/>
      <c r="AI124" s="323"/>
      <c r="AJ124" s="344"/>
      <c r="AK124" s="323"/>
      <c r="AN124" s="341" t="e">
        <f>VLOOKUP(功能_33[[#This Row],[功能代號]],工作表2!A:A,1,FALSE)</f>
        <v>#N/A</v>
      </c>
    </row>
    <row r="125" spans="1:40" ht="14.25" hidden="1">
      <c r="A125" s="333">
        <v>94</v>
      </c>
      <c r="B125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125" s="341" t="s">
        <v>701</v>
      </c>
      <c r="D125" s="326" t="s">
        <v>1578</v>
      </c>
      <c r="E125" s="342" t="s">
        <v>242</v>
      </c>
      <c r="F125" s="341" t="s">
        <v>243</v>
      </c>
      <c r="G125" s="341"/>
      <c r="H125" s="342" t="s">
        <v>665</v>
      </c>
      <c r="I125" s="342" t="s">
        <v>1938</v>
      </c>
      <c r="J125" s="347"/>
      <c r="K125" s="323">
        <v>44456</v>
      </c>
      <c r="L125" s="323">
        <v>44456</v>
      </c>
      <c r="M125" s="336" t="str">
        <f>IFERROR(IF(VLOOKUP(功能_33[[#This Row],[功能代號]],討論項目!A:H,8,FALSE)=0,"",VLOOKUP(功能_33[[#This Row],[功能代號]],討論項目!A:H,8,FALSE)),"")</f>
        <v/>
      </c>
      <c r="N125" s="342" t="s">
        <v>670</v>
      </c>
      <c r="O125" s="342" t="s">
        <v>680</v>
      </c>
      <c r="P125" s="367" t="s">
        <v>1635</v>
      </c>
      <c r="Q125" s="342"/>
      <c r="R125" s="342"/>
      <c r="S125" s="342"/>
      <c r="T125" s="342"/>
      <c r="U125" s="342"/>
      <c r="V125" s="342"/>
      <c r="W125" s="342"/>
      <c r="X125" s="341" t="str">
        <f>VLOOKUP(功能_33[[#This Row],[User]],SKL放款!A:G,7,FALSE)</f>
        <v>放款服務課</v>
      </c>
      <c r="Y125" s="343">
        <f>IF(功能_33[[#This Row],[實際展示]]="","",功能_33[[#This Row],[實際展示]]+14)</f>
        <v>44470</v>
      </c>
      <c r="Z125" s="331"/>
      <c r="AA125" s="368"/>
      <c r="AB125" s="336" t="s">
        <v>2902</v>
      </c>
      <c r="AC125" s="323"/>
      <c r="AD125" s="323"/>
      <c r="AE125" s="323"/>
      <c r="AF125" s="359"/>
      <c r="AG125" s="323" t="str">
        <f>IFERROR(IF(VLOOKUP(功能_33[[#This Row],[功能代號]],E:Q,11,FALSE)=0,"",VLOOKUP(功能_33[[#This Row],[功能代號]],E:Q,11,FALSE)),"")</f>
        <v>許慧玉</v>
      </c>
      <c r="AH125" s="323"/>
      <c r="AI125" s="323"/>
      <c r="AJ125" s="344"/>
      <c r="AK125" s="343" t="s">
        <v>2454</v>
      </c>
      <c r="AN125" s="341" t="e">
        <f>VLOOKUP(功能_33[[#This Row],[功能代號]],工作表2!A:A,1,FALSE)</f>
        <v>#N/A</v>
      </c>
    </row>
    <row r="126" spans="1:40" ht="14.25" hidden="1">
      <c r="A126" s="333">
        <v>95</v>
      </c>
      <c r="B12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26" s="341" t="s">
        <v>701</v>
      </c>
      <c r="D126" s="326" t="s">
        <v>2904</v>
      </c>
      <c r="E126" s="342" t="s">
        <v>240</v>
      </c>
      <c r="F126" s="341" t="s">
        <v>241</v>
      </c>
      <c r="G126" s="341"/>
      <c r="H126" s="342" t="s">
        <v>665</v>
      </c>
      <c r="I126" s="342" t="s">
        <v>1938</v>
      </c>
      <c r="J126" s="347"/>
      <c r="K126" s="323">
        <v>44456</v>
      </c>
      <c r="L126" s="323">
        <v>44456</v>
      </c>
      <c r="M126" s="336" t="str">
        <f>IFERROR(IF(VLOOKUP(功能_33[[#This Row],[功能代號]],討論項目!A:H,8,FALSE)=0,"",VLOOKUP(功能_33[[#This Row],[功能代號]],討論項目!A:H,8,FALSE)),"")</f>
        <v/>
      </c>
      <c r="N126" s="342" t="s">
        <v>670</v>
      </c>
      <c r="O126" s="342" t="s">
        <v>680</v>
      </c>
      <c r="P126" s="367" t="s">
        <v>1635</v>
      </c>
      <c r="Q126" s="342"/>
      <c r="R126" s="342"/>
      <c r="S126" s="342"/>
      <c r="T126" s="342"/>
      <c r="U126" s="342"/>
      <c r="V126" s="342"/>
      <c r="W126" s="342"/>
      <c r="X126" s="341" t="str">
        <f>VLOOKUP(功能_33[[#This Row],[User]],SKL放款!A:G,7,FALSE)</f>
        <v>放款服務課</v>
      </c>
      <c r="Y126" s="343">
        <f>IF(功能_33[[#This Row],[實際展示]]="","",功能_33[[#This Row],[實際展示]]+14)</f>
        <v>44470</v>
      </c>
      <c r="Z126" s="331"/>
      <c r="AA126" s="444"/>
      <c r="AB126" s="336" t="s">
        <v>2902</v>
      </c>
      <c r="AC126" s="323"/>
      <c r="AD126" s="323"/>
      <c r="AE126" s="323"/>
      <c r="AF126" s="359"/>
      <c r="AG126" s="323" t="str">
        <f>IFERROR(IF(VLOOKUP(功能_33[[#This Row],[功能代號]],E:Q,11,FALSE)=0,"",VLOOKUP(功能_33[[#This Row],[功能代號]],E:Q,11,FALSE)),"")</f>
        <v>許慧玉</v>
      </c>
      <c r="AH126" s="323"/>
      <c r="AI126" s="323"/>
      <c r="AJ126" s="344"/>
      <c r="AK126" s="323"/>
      <c r="AN126" s="341" t="e">
        <f>VLOOKUP(功能_33[[#This Row],[功能代號]],工作表2!A:A,1,FALSE)</f>
        <v>#N/A</v>
      </c>
    </row>
    <row r="127" spans="1:40" ht="14.25" hidden="1">
      <c r="A127" s="333">
        <v>96</v>
      </c>
      <c r="B127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127" s="341" t="s">
        <v>701</v>
      </c>
      <c r="D127" s="326" t="s">
        <v>1578</v>
      </c>
      <c r="E127" s="342" t="s">
        <v>244</v>
      </c>
      <c r="F127" s="341" t="s">
        <v>245</v>
      </c>
      <c r="G127" s="341"/>
      <c r="H127" s="342" t="s">
        <v>665</v>
      </c>
      <c r="I127" s="342" t="s">
        <v>1938</v>
      </c>
      <c r="J127" s="347"/>
      <c r="K127" s="323">
        <v>44456</v>
      </c>
      <c r="L127" s="323">
        <v>44456</v>
      </c>
      <c r="M127" s="336" t="str">
        <f>IFERROR(IF(VLOOKUP(功能_33[[#This Row],[功能代號]],討論項目!A:H,8,FALSE)=0,"",VLOOKUP(功能_33[[#This Row],[功能代號]],討論項目!A:H,8,FALSE)),"")</f>
        <v/>
      </c>
      <c r="N127" s="342" t="s">
        <v>670</v>
      </c>
      <c r="O127" s="342" t="s">
        <v>680</v>
      </c>
      <c r="P127" s="367" t="s">
        <v>1635</v>
      </c>
      <c r="Q127" s="342"/>
      <c r="R127" s="342"/>
      <c r="S127" s="342"/>
      <c r="T127" s="342"/>
      <c r="U127" s="342"/>
      <c r="V127" s="342"/>
      <c r="W127" s="342"/>
      <c r="X127" s="341" t="str">
        <f>VLOOKUP(功能_33[[#This Row],[User]],SKL放款!A:G,7,FALSE)</f>
        <v>放款服務課</v>
      </c>
      <c r="Y127" s="343">
        <f>IF(功能_33[[#This Row],[實際展示]]="","",功能_33[[#This Row],[實際展示]]+14)</f>
        <v>44470</v>
      </c>
      <c r="Z127" s="331"/>
      <c r="AA127" s="368"/>
      <c r="AB127" s="336" t="s">
        <v>2902</v>
      </c>
      <c r="AC127" s="323"/>
      <c r="AD127" s="323"/>
      <c r="AE127" s="323"/>
      <c r="AF127" s="359"/>
      <c r="AG127" s="323" t="str">
        <f>IFERROR(IF(VLOOKUP(功能_33[[#This Row],[功能代號]],E:Q,11,FALSE)=0,"",VLOOKUP(功能_33[[#This Row],[功能代號]],E:Q,11,FALSE)),"")</f>
        <v>許慧玉</v>
      </c>
      <c r="AH127" s="323"/>
      <c r="AI127" s="323"/>
      <c r="AJ127" s="344"/>
      <c r="AK127" s="323"/>
      <c r="AN127" s="341" t="e">
        <f>VLOOKUP(功能_33[[#This Row],[功能代號]],工作表2!A:A,1,FALSE)</f>
        <v>#N/A</v>
      </c>
    </row>
    <row r="128" spans="1:40" ht="14.25" hidden="1">
      <c r="A128" s="333">
        <v>97</v>
      </c>
      <c r="B128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128" s="341" t="s">
        <v>701</v>
      </c>
      <c r="D128" s="326" t="s">
        <v>1578</v>
      </c>
      <c r="E128" s="342" t="s">
        <v>246</v>
      </c>
      <c r="F128" s="341" t="s">
        <v>247</v>
      </c>
      <c r="G128" s="341"/>
      <c r="H128" s="342" t="s">
        <v>665</v>
      </c>
      <c r="I128" s="342" t="s">
        <v>1938</v>
      </c>
      <c r="J128" s="347"/>
      <c r="K128" s="323">
        <v>44456</v>
      </c>
      <c r="L128" s="323">
        <v>44456</v>
      </c>
      <c r="M128" s="336" t="str">
        <f>IFERROR(IF(VLOOKUP(功能_33[[#This Row],[功能代號]],討論項目!A:H,8,FALSE)=0,"",VLOOKUP(功能_33[[#This Row],[功能代號]],討論項目!A:H,8,FALSE)),"")</f>
        <v/>
      </c>
      <c r="N128" s="342" t="s">
        <v>670</v>
      </c>
      <c r="O128" s="342" t="s">
        <v>680</v>
      </c>
      <c r="P128" s="367" t="s">
        <v>1635</v>
      </c>
      <c r="Q128" s="342"/>
      <c r="R128" s="342"/>
      <c r="S128" s="342"/>
      <c r="T128" s="342"/>
      <c r="U128" s="342"/>
      <c r="V128" s="342"/>
      <c r="W128" s="342"/>
      <c r="X128" s="341" t="str">
        <f>VLOOKUP(功能_33[[#This Row],[User]],SKL放款!A:G,7,FALSE)</f>
        <v>放款服務課</v>
      </c>
      <c r="Y128" s="343">
        <f>IF(功能_33[[#This Row],[實際展示]]="","",功能_33[[#This Row],[實際展示]]+14)</f>
        <v>44470</v>
      </c>
      <c r="Z128" s="331"/>
      <c r="AA128" s="444"/>
      <c r="AB128" s="336" t="s">
        <v>2902</v>
      </c>
      <c r="AC128" s="323"/>
      <c r="AD128" s="323"/>
      <c r="AE128" s="323"/>
      <c r="AF128" s="359"/>
      <c r="AG128" s="323" t="str">
        <f>IFERROR(IF(VLOOKUP(功能_33[[#This Row],[功能代號]],E:Q,11,FALSE)=0,"",VLOOKUP(功能_33[[#This Row],[功能代號]],E:Q,11,FALSE)),"")</f>
        <v>許慧玉</v>
      </c>
      <c r="AH128" s="323"/>
      <c r="AI128" s="323"/>
      <c r="AJ128" s="344"/>
      <c r="AK128" s="323"/>
      <c r="AN128" s="341" t="e">
        <f>VLOOKUP(功能_33[[#This Row],[功能代號]],工作表2!A:A,1,FALSE)</f>
        <v>#N/A</v>
      </c>
    </row>
    <row r="129" spans="1:40" ht="14.25" hidden="1">
      <c r="A129" s="333">
        <v>273</v>
      </c>
      <c r="B129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29" s="341" t="s">
        <v>702</v>
      </c>
      <c r="D129" s="326" t="s">
        <v>2630</v>
      </c>
      <c r="E129" s="342" t="s">
        <v>350</v>
      </c>
      <c r="F129" s="341" t="s">
        <v>1403</v>
      </c>
      <c r="G129" s="341"/>
      <c r="H129" s="342" t="s">
        <v>351</v>
      </c>
      <c r="I129" s="342" t="s">
        <v>351</v>
      </c>
      <c r="J129" s="347" t="s">
        <v>2129</v>
      </c>
      <c r="K129" s="323">
        <v>44462</v>
      </c>
      <c r="L129" s="323">
        <v>44462</v>
      </c>
      <c r="M129" s="336" t="str">
        <f>IFERROR(IF(VLOOKUP(功能_33[[#This Row],[功能代號]],討論項目!A:H,8,FALSE)=0,"",VLOOKUP(功能_33[[#This Row],[功能代號]],討論項目!A:H,8,FALSE)),"")</f>
        <v/>
      </c>
      <c r="N129" s="342" t="s">
        <v>679</v>
      </c>
      <c r="O129" s="342" t="s">
        <v>668</v>
      </c>
      <c r="P129" s="367" t="s">
        <v>1954</v>
      </c>
      <c r="Q129" s="342"/>
      <c r="R129" s="342"/>
      <c r="S129" s="342"/>
      <c r="T129" s="342"/>
      <c r="U129" s="342"/>
      <c r="V129" s="342"/>
      <c r="W129" s="342"/>
      <c r="X129" s="341" t="str">
        <f>VLOOKUP(功能_33[[#This Row],[User]],SKL放款!A:G,7,FALSE)</f>
        <v>放款服務課</v>
      </c>
      <c r="Y129" s="343">
        <f>IF(功能_33[[#This Row],[實際展示]]="","",功能_33[[#This Row],[實際展示]]+14)</f>
        <v>44476</v>
      </c>
      <c r="Z129" s="331">
        <v>44477</v>
      </c>
      <c r="AA129" s="336">
        <f>IF(功能_33[[#This Row],[URS交二審]]=0,"",功能_33[[#This Row],[URS交二審]]+7)</f>
        <v>44484</v>
      </c>
      <c r="AB129" s="336">
        <f>IF(功能_33[[#This Row],[URS交二審]]=0,"",功能_33[[#This Row],[URS交二審]]+7)</f>
        <v>44484</v>
      </c>
      <c r="AC129" s="336">
        <v>44489</v>
      </c>
      <c r="AD129" s="336"/>
      <c r="AE129" s="338"/>
      <c r="AG129" s="336" t="str">
        <f>IFERROR(IF(VLOOKUP(功能_33[[#This Row],[功能代號]],E:Q,11,FALSE)=0,"",VLOOKUP(功能_33[[#This Row],[功能代號]],E:Q,11,FALSE)),"")</f>
        <v>蔡珮瑜</v>
      </c>
      <c r="AH129" s="336"/>
      <c r="AI129" s="336"/>
      <c r="AJ129" s="344"/>
      <c r="AK129" s="323"/>
      <c r="AN129" s="341" t="e">
        <f>VLOOKUP(功能_33[[#This Row],[功能代號]],工作表2!A:A,1,FALSE)</f>
        <v>#N/A</v>
      </c>
    </row>
    <row r="130" spans="1:40" ht="14.25" hidden="1">
      <c r="A130" s="333">
        <v>274</v>
      </c>
      <c r="B130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0" s="341" t="s">
        <v>702</v>
      </c>
      <c r="D130" s="326" t="s">
        <v>2630</v>
      </c>
      <c r="E130" s="342" t="s">
        <v>352</v>
      </c>
      <c r="F130" s="341" t="s">
        <v>353</v>
      </c>
      <c r="G130" s="341"/>
      <c r="H130" s="342" t="s">
        <v>351</v>
      </c>
      <c r="I130" s="342" t="s">
        <v>351</v>
      </c>
      <c r="J130" s="347" t="s">
        <v>2129</v>
      </c>
      <c r="K130" s="323">
        <v>44462</v>
      </c>
      <c r="L130" s="323">
        <v>44462</v>
      </c>
      <c r="M130" s="336" t="str">
        <f>IFERROR(IF(VLOOKUP(功能_33[[#This Row],[功能代號]],討論項目!A:H,8,FALSE)=0,"",VLOOKUP(功能_33[[#This Row],[功能代號]],討論項目!A:H,8,FALSE)),"")</f>
        <v/>
      </c>
      <c r="N130" s="342" t="s">
        <v>679</v>
      </c>
      <c r="O130" s="342" t="s">
        <v>668</v>
      </c>
      <c r="P130" s="367" t="s">
        <v>1954</v>
      </c>
      <c r="Q130" s="342"/>
      <c r="R130" s="342"/>
      <c r="S130" s="342"/>
      <c r="T130" s="342"/>
      <c r="U130" s="342"/>
      <c r="V130" s="342"/>
      <c r="W130" s="342"/>
      <c r="X130" s="341" t="str">
        <f>VLOOKUP(功能_33[[#This Row],[User]],SKL放款!A:G,7,FALSE)</f>
        <v>放款服務課</v>
      </c>
      <c r="Y130" s="343">
        <f>IF(功能_33[[#This Row],[實際展示]]="","",功能_33[[#This Row],[實際展示]]+14)</f>
        <v>44476</v>
      </c>
      <c r="Z130" s="331">
        <v>44477</v>
      </c>
      <c r="AA130" s="336">
        <f>IF(功能_33[[#This Row],[URS交二審]]=0,"",功能_33[[#This Row],[URS交二審]]+7)</f>
        <v>44484</v>
      </c>
      <c r="AB130" s="336">
        <f>IF(功能_33[[#This Row],[URS交二審]]=0,"",功能_33[[#This Row],[URS交二審]]+7)</f>
        <v>44484</v>
      </c>
      <c r="AC130" s="336">
        <v>44489</v>
      </c>
      <c r="AD130" s="336"/>
      <c r="AE130" s="338"/>
      <c r="AG130" s="336" t="str">
        <f>IFERROR(IF(VLOOKUP(功能_33[[#This Row],[功能代號]],E:Q,11,FALSE)=0,"",VLOOKUP(功能_33[[#This Row],[功能代號]],E:Q,11,FALSE)),"")</f>
        <v>蔡珮瑜</v>
      </c>
      <c r="AH130" s="336"/>
      <c r="AI130" s="336"/>
      <c r="AJ130" s="344"/>
      <c r="AK130" s="323"/>
      <c r="AN130" s="341" t="e">
        <f>VLOOKUP(功能_33[[#This Row],[功能代號]],工作表2!A:A,1,FALSE)</f>
        <v>#N/A</v>
      </c>
    </row>
    <row r="131" spans="1:40" ht="13.15" hidden="1" customHeight="1">
      <c r="A131" s="333">
        <v>275</v>
      </c>
      <c r="B131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1" s="341" t="s">
        <v>702</v>
      </c>
      <c r="D131" s="326" t="s">
        <v>2630</v>
      </c>
      <c r="E131" s="342" t="s">
        <v>354</v>
      </c>
      <c r="F131" s="341" t="s">
        <v>355</v>
      </c>
      <c r="G131" s="341"/>
      <c r="H131" s="342" t="s">
        <v>351</v>
      </c>
      <c r="I131" s="342" t="s">
        <v>351</v>
      </c>
      <c r="J131" s="347" t="s">
        <v>2129</v>
      </c>
      <c r="K131" s="323">
        <v>44462</v>
      </c>
      <c r="L131" s="323">
        <v>44462</v>
      </c>
      <c r="M131" s="336">
        <f>IFERROR(IF(VLOOKUP(功能_33[[#This Row],[功能代號]],討論項目!A:H,8,FALSE)=0,"",VLOOKUP(功能_33[[#This Row],[功能代號]],討論項目!A:H,8,FALSE)),"")</f>
        <v>44470</v>
      </c>
      <c r="N131" s="342" t="s">
        <v>679</v>
      </c>
      <c r="O131" s="342" t="s">
        <v>668</v>
      </c>
      <c r="P131" s="367" t="s">
        <v>1954</v>
      </c>
      <c r="Q131" s="342"/>
      <c r="R131" s="342"/>
      <c r="S131" s="342"/>
      <c r="T131" s="342"/>
      <c r="U131" s="342"/>
      <c r="V131" s="342"/>
      <c r="W131" s="342"/>
      <c r="X131" s="341" t="str">
        <f>VLOOKUP(功能_33[[#This Row],[User]],SKL放款!A:G,7,FALSE)</f>
        <v>放款服務課</v>
      </c>
      <c r="Y131" s="343">
        <f>IF(功能_33[[#This Row],[實際展示]]="","",功能_33[[#This Row],[實際展示]]+14)</f>
        <v>44476</v>
      </c>
      <c r="Z131" s="331">
        <v>44477</v>
      </c>
      <c r="AA131" s="336">
        <f>IF(功能_33[[#This Row],[URS交二審]]=0,"",功能_33[[#This Row],[URS交二審]]+7)</f>
        <v>44484</v>
      </c>
      <c r="AB131" s="336">
        <f>IF(功能_33[[#This Row],[URS交二審]]=0,"",功能_33[[#This Row],[URS交二審]]+7)</f>
        <v>44484</v>
      </c>
      <c r="AC131" s="336">
        <v>44489</v>
      </c>
      <c r="AD131" s="336"/>
      <c r="AE131" s="338"/>
      <c r="AG131" s="336" t="str">
        <f>IFERROR(IF(VLOOKUP(功能_33[[#This Row],[功能代號]],E:Q,11,FALSE)=0,"",VLOOKUP(功能_33[[#This Row],[功能代號]],E:Q,11,FALSE)),"")</f>
        <v>蔡珮瑜</v>
      </c>
      <c r="AH131" s="336"/>
      <c r="AI131" s="336"/>
      <c r="AJ131" s="344"/>
      <c r="AK131" s="323"/>
      <c r="AN131" s="341" t="e">
        <f>VLOOKUP(功能_33[[#This Row],[功能代號]],工作表2!A:A,1,FALSE)</f>
        <v>#N/A</v>
      </c>
    </row>
    <row r="132" spans="1:40" ht="14.25" hidden="1">
      <c r="A132" s="333">
        <v>284</v>
      </c>
      <c r="B13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32" s="341" t="s">
        <v>702</v>
      </c>
      <c r="D132" s="326" t="s">
        <v>2630</v>
      </c>
      <c r="E132" s="342" t="s">
        <v>370</v>
      </c>
      <c r="F132" s="341" t="s">
        <v>371</v>
      </c>
      <c r="G132" s="341"/>
      <c r="H132" s="342" t="s">
        <v>351</v>
      </c>
      <c r="I132" s="342" t="s">
        <v>351</v>
      </c>
      <c r="J132" s="347" t="s">
        <v>2129</v>
      </c>
      <c r="K132" s="323">
        <v>44462</v>
      </c>
      <c r="L132" s="323">
        <v>44462</v>
      </c>
      <c r="M132" s="336">
        <f>IFERROR(IF(VLOOKUP(功能_33[[#This Row],[功能代號]],討論項目!A:H,8,FALSE)=0,"",VLOOKUP(功能_33[[#This Row],[功能代號]],討論項目!A:H,8,FALSE)),"")</f>
        <v>44473</v>
      </c>
      <c r="N132" s="342" t="s">
        <v>679</v>
      </c>
      <c r="O132" s="342" t="s">
        <v>668</v>
      </c>
      <c r="P132" s="367" t="s">
        <v>1954</v>
      </c>
      <c r="Q132" s="342"/>
      <c r="R132" s="342"/>
      <c r="S132" s="342"/>
      <c r="T132" s="342"/>
      <c r="U132" s="342"/>
      <c r="V132" s="342"/>
      <c r="W132" s="342"/>
      <c r="X132" s="341" t="str">
        <f>VLOOKUP(功能_33[[#This Row],[User]],SKL放款!A:G,7,FALSE)</f>
        <v>放款服務課</v>
      </c>
      <c r="Y132" s="343">
        <f>IF(功能_33[[#This Row],[實際展示]]="","",功能_33[[#This Row],[實際展示]]+14)</f>
        <v>44476</v>
      </c>
      <c r="Z132" s="331">
        <v>44477</v>
      </c>
      <c r="AA132" s="336">
        <f>IF(功能_33[[#This Row],[URS交二審]]=0,"",功能_33[[#This Row],[URS交二審]]+7)</f>
        <v>44484</v>
      </c>
      <c r="AB132" s="336">
        <f>IF(功能_33[[#This Row],[URS交二審]]=0,"",功能_33[[#This Row],[URS交二審]]+7)</f>
        <v>44484</v>
      </c>
      <c r="AC132" s="336">
        <v>44489</v>
      </c>
      <c r="AD132" s="336"/>
      <c r="AE132" s="338"/>
      <c r="AG132" s="336" t="str">
        <f>IFERROR(IF(VLOOKUP(功能_33[[#This Row],[功能代號]],E:Q,11,FALSE)=0,"",VLOOKUP(功能_33[[#This Row],[功能代號]],E:Q,11,FALSE)),"")</f>
        <v>蔡珮瑜</v>
      </c>
      <c r="AH132" s="336"/>
      <c r="AI132" s="336"/>
      <c r="AJ132" s="344"/>
      <c r="AK132" s="323"/>
      <c r="AN132" s="341" t="e">
        <f>VLOOKUP(功能_33[[#This Row],[功能代號]],工作表2!A:A,1,FALSE)</f>
        <v>#N/A</v>
      </c>
    </row>
    <row r="133" spans="1:40" ht="14.25" hidden="1">
      <c r="A133" s="333">
        <v>285</v>
      </c>
      <c r="B133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3" s="341" t="s">
        <v>702</v>
      </c>
      <c r="D133" s="326" t="s">
        <v>2630</v>
      </c>
      <c r="E133" s="342" t="s">
        <v>686</v>
      </c>
      <c r="F133" s="363" t="s">
        <v>692</v>
      </c>
      <c r="G133" s="363"/>
      <c r="H133" s="342" t="s">
        <v>351</v>
      </c>
      <c r="I133" s="342" t="s">
        <v>351</v>
      </c>
      <c r="J133" s="347" t="s">
        <v>2129</v>
      </c>
      <c r="K133" s="323">
        <v>44462</v>
      </c>
      <c r="L133" s="323">
        <v>44462</v>
      </c>
      <c r="M133" s="336" t="str">
        <f>IFERROR(IF(VLOOKUP(功能_33[[#This Row],[功能代號]],討論項目!A:H,8,FALSE)=0,"",VLOOKUP(功能_33[[#This Row],[功能代號]],討論項目!A:H,8,FALSE)),"")</f>
        <v/>
      </c>
      <c r="N133" s="342" t="s">
        <v>679</v>
      </c>
      <c r="O133" s="342" t="s">
        <v>668</v>
      </c>
      <c r="P133" s="367" t="s">
        <v>1954</v>
      </c>
      <c r="Q133" s="342"/>
      <c r="R133" s="342"/>
      <c r="S133" s="342"/>
      <c r="T133" s="342"/>
      <c r="U133" s="342"/>
      <c r="V133" s="342"/>
      <c r="W133" s="342"/>
      <c r="X133" s="341" t="str">
        <f>VLOOKUP(功能_33[[#This Row],[User]],SKL放款!A:G,7,FALSE)</f>
        <v>放款服務課</v>
      </c>
      <c r="Y133" s="343">
        <f>IF(功能_33[[#This Row],[實際展示]]="","",功能_33[[#This Row],[實際展示]]+14)</f>
        <v>44476</v>
      </c>
      <c r="Z133" s="331">
        <v>44477</v>
      </c>
      <c r="AA133" s="336">
        <f>IF(功能_33[[#This Row],[URS交二審]]=0,"",功能_33[[#This Row],[URS交二審]]+7)</f>
        <v>44484</v>
      </c>
      <c r="AB133" s="336">
        <f>IF(功能_33[[#This Row],[URS交二審]]=0,"",功能_33[[#This Row],[URS交二審]]+7)</f>
        <v>44484</v>
      </c>
      <c r="AC133" s="336">
        <v>44489</v>
      </c>
      <c r="AD133" s="336"/>
      <c r="AE133" s="338"/>
      <c r="AG133" s="336" t="str">
        <f>IFERROR(IF(VLOOKUP(功能_33[[#This Row],[功能代號]],E:Q,11,FALSE)=0,"",VLOOKUP(功能_33[[#This Row],[功能代號]],E:Q,11,FALSE)),"")</f>
        <v>蔡珮瑜</v>
      </c>
      <c r="AH133" s="336"/>
      <c r="AI133" s="336"/>
      <c r="AJ133" s="344"/>
      <c r="AK133" s="323"/>
      <c r="AN133" s="341" t="e">
        <f>VLOOKUP(功能_33[[#This Row],[功能代號]],工作表2!A:A,1,FALSE)</f>
        <v>#N/A</v>
      </c>
    </row>
    <row r="134" spans="1:40" ht="14.25" hidden="1">
      <c r="A134" s="333">
        <v>283</v>
      </c>
      <c r="B134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4" s="341" t="s">
        <v>702</v>
      </c>
      <c r="D134" s="326" t="s">
        <v>2630</v>
      </c>
      <c r="E134" s="342" t="s">
        <v>368</v>
      </c>
      <c r="F134" s="341" t="s">
        <v>369</v>
      </c>
      <c r="G134" s="341"/>
      <c r="H134" s="342" t="s">
        <v>351</v>
      </c>
      <c r="I134" s="342" t="s">
        <v>351</v>
      </c>
      <c r="J134" s="347" t="s">
        <v>2129</v>
      </c>
      <c r="K134" s="323">
        <v>44467</v>
      </c>
      <c r="L134" s="323">
        <v>44462</v>
      </c>
      <c r="M134" s="336">
        <f>IFERROR(IF(VLOOKUP(功能_33[[#This Row],[功能代號]],討論項目!A:H,8,FALSE)=0,"",VLOOKUP(功能_33[[#This Row],[功能代號]],討論項目!A:H,8,FALSE)),"")</f>
        <v>44468</v>
      </c>
      <c r="N134" s="342" t="s">
        <v>679</v>
      </c>
      <c r="O134" s="342" t="s">
        <v>668</v>
      </c>
      <c r="P134" s="367" t="s">
        <v>1954</v>
      </c>
      <c r="Q134" s="342"/>
      <c r="R134" s="342"/>
      <c r="S134" s="342"/>
      <c r="T134" s="342"/>
      <c r="U134" s="342"/>
      <c r="V134" s="342"/>
      <c r="W134" s="342"/>
      <c r="X134" s="341" t="str">
        <f>VLOOKUP(功能_33[[#This Row],[User]],SKL放款!A:G,7,FALSE)</f>
        <v>放款服務課</v>
      </c>
      <c r="Y134" s="343">
        <f>IF(功能_33[[#This Row],[實際展示]]="","",功能_33[[#This Row],[實際展示]]+14)</f>
        <v>44476</v>
      </c>
      <c r="Z134" s="331">
        <v>44477</v>
      </c>
      <c r="AA134" s="336">
        <f>IF(功能_33[[#This Row],[URS交二審]]=0,"",功能_33[[#This Row],[URS交二審]]+7)</f>
        <v>44484</v>
      </c>
      <c r="AB134" s="336">
        <f>IF(功能_33[[#This Row],[URS交二審]]=0,"",功能_33[[#This Row],[URS交二審]]+7)</f>
        <v>44484</v>
      </c>
      <c r="AC134" s="336">
        <v>44489</v>
      </c>
      <c r="AD134" s="336"/>
      <c r="AE134" s="338"/>
      <c r="AG134" s="336" t="str">
        <f>IFERROR(IF(VLOOKUP(功能_33[[#This Row],[功能代號]],E:Q,11,FALSE)=0,"",VLOOKUP(功能_33[[#This Row],[功能代號]],E:Q,11,FALSE)),"")</f>
        <v>蔡珮瑜</v>
      </c>
      <c r="AH134" s="336"/>
      <c r="AI134" s="336"/>
      <c r="AJ134" s="344"/>
      <c r="AK134" s="323"/>
      <c r="AN134" s="341" t="e">
        <f>VLOOKUP(功能_33[[#This Row],[功能代號]],工作表2!A:A,1,FALSE)</f>
        <v>#N/A</v>
      </c>
    </row>
    <row r="135" spans="1:40" ht="14.25" hidden="1">
      <c r="A135" s="333">
        <v>286</v>
      </c>
      <c r="B135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5" s="341" t="s">
        <v>702</v>
      </c>
      <c r="D135" s="326" t="s">
        <v>2630</v>
      </c>
      <c r="E135" s="342" t="s">
        <v>372</v>
      </c>
      <c r="F135" s="341" t="s">
        <v>373</v>
      </c>
      <c r="G135" s="341"/>
      <c r="H135" s="342" t="s">
        <v>351</v>
      </c>
      <c r="I135" s="342" t="s">
        <v>351</v>
      </c>
      <c r="J135" s="347" t="s">
        <v>2129</v>
      </c>
      <c r="K135" s="323">
        <v>44467</v>
      </c>
      <c r="L135" s="323">
        <v>44462</v>
      </c>
      <c r="M135" s="336" t="str">
        <f>IFERROR(IF(VLOOKUP(功能_33[[#This Row],[功能代號]],討論項目!A:H,8,FALSE)=0,"",VLOOKUP(功能_33[[#This Row],[功能代號]],討論項目!A:H,8,FALSE)),"")</f>
        <v/>
      </c>
      <c r="N135" s="342" t="s">
        <v>679</v>
      </c>
      <c r="O135" s="342" t="s">
        <v>668</v>
      </c>
      <c r="P135" s="367" t="s">
        <v>1954</v>
      </c>
      <c r="Q135" s="342"/>
      <c r="R135" s="342"/>
      <c r="S135" s="342"/>
      <c r="T135" s="342"/>
      <c r="U135" s="342"/>
      <c r="V135" s="342"/>
      <c r="W135" s="342"/>
      <c r="X135" s="341" t="str">
        <f>VLOOKUP(功能_33[[#This Row],[User]],SKL放款!A:G,7,FALSE)</f>
        <v>放款服務課</v>
      </c>
      <c r="Y135" s="343">
        <f>IF(功能_33[[#This Row],[實際展示]]="","",功能_33[[#This Row],[實際展示]]+14)</f>
        <v>44476</v>
      </c>
      <c r="Z135" s="331">
        <v>44477</v>
      </c>
      <c r="AA135" s="336">
        <f>IF(功能_33[[#This Row],[URS交二審]]=0,"",功能_33[[#This Row],[URS交二審]]+7)</f>
        <v>44484</v>
      </c>
      <c r="AB135" s="336">
        <f>IF(功能_33[[#This Row],[URS交二審]]=0,"",功能_33[[#This Row],[URS交二審]]+7)</f>
        <v>44484</v>
      </c>
      <c r="AC135" s="336">
        <v>44489</v>
      </c>
      <c r="AD135" s="336"/>
      <c r="AE135" s="338"/>
      <c r="AG135" s="336" t="str">
        <f>IFERROR(IF(VLOOKUP(功能_33[[#This Row],[功能代號]],E:Q,11,FALSE)=0,"",VLOOKUP(功能_33[[#This Row],[功能代號]],E:Q,11,FALSE)),"")</f>
        <v>蔡珮瑜</v>
      </c>
      <c r="AH135" s="336"/>
      <c r="AI135" s="336"/>
      <c r="AJ135" s="344"/>
      <c r="AK135" s="323"/>
      <c r="AN135" s="341" t="e">
        <f>VLOOKUP(功能_33[[#This Row],[功能代號]],工作表2!A:A,1,FALSE)</f>
        <v>#N/A</v>
      </c>
    </row>
    <row r="136" spans="1:40" ht="14.25" hidden="1">
      <c r="A136" s="333">
        <v>289</v>
      </c>
      <c r="B136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6" s="341" t="s">
        <v>702</v>
      </c>
      <c r="D136" s="326" t="s">
        <v>2630</v>
      </c>
      <c r="E136" s="342" t="s">
        <v>687</v>
      </c>
      <c r="F136" s="363" t="s">
        <v>693</v>
      </c>
      <c r="G136" s="363"/>
      <c r="H136" s="342" t="s">
        <v>351</v>
      </c>
      <c r="I136" s="342" t="s">
        <v>351</v>
      </c>
      <c r="J136" s="347" t="s">
        <v>2129</v>
      </c>
      <c r="K136" s="323">
        <v>44467</v>
      </c>
      <c r="L136" s="323">
        <v>44462</v>
      </c>
      <c r="M136" s="336" t="str">
        <f>IFERROR(IF(VLOOKUP(功能_33[[#This Row],[功能代號]],討論項目!A:H,8,FALSE)=0,"",VLOOKUP(功能_33[[#This Row],[功能代號]],討論項目!A:H,8,FALSE)),"")</f>
        <v/>
      </c>
      <c r="N136" s="342" t="s">
        <v>679</v>
      </c>
      <c r="O136" s="342" t="s">
        <v>668</v>
      </c>
      <c r="P136" s="367" t="s">
        <v>1954</v>
      </c>
      <c r="Q136" s="342"/>
      <c r="R136" s="342"/>
      <c r="S136" s="342"/>
      <c r="T136" s="342"/>
      <c r="U136" s="342"/>
      <c r="V136" s="342"/>
      <c r="W136" s="342"/>
      <c r="X136" s="341" t="str">
        <f>VLOOKUP(功能_33[[#This Row],[User]],SKL放款!A:G,7,FALSE)</f>
        <v>放款服務課</v>
      </c>
      <c r="Y136" s="343">
        <f>IF(功能_33[[#This Row],[實際展示]]="","",功能_33[[#This Row],[實際展示]]+14)</f>
        <v>44476</v>
      </c>
      <c r="Z136" s="331">
        <v>44477</v>
      </c>
      <c r="AA136" s="336">
        <f>IF(功能_33[[#This Row],[URS交二審]]=0,"",功能_33[[#This Row],[URS交二審]]+7)</f>
        <v>44484</v>
      </c>
      <c r="AB136" s="336">
        <f>IF(功能_33[[#This Row],[URS交二審]]=0,"",功能_33[[#This Row],[URS交二審]]+7)</f>
        <v>44484</v>
      </c>
      <c r="AC136" s="336">
        <v>44489</v>
      </c>
      <c r="AD136" s="336"/>
      <c r="AE136" s="338"/>
      <c r="AG136" s="336" t="str">
        <f>IFERROR(IF(VLOOKUP(功能_33[[#This Row],[功能代號]],E:Q,11,FALSE)=0,"",VLOOKUP(功能_33[[#This Row],[功能代號]],E:Q,11,FALSE)),"")</f>
        <v>蔡珮瑜</v>
      </c>
      <c r="AH136" s="336"/>
      <c r="AI136" s="336"/>
      <c r="AJ136" s="344"/>
      <c r="AK136" s="323"/>
      <c r="AN136" s="341" t="e">
        <f>VLOOKUP(功能_33[[#This Row],[功能代號]],工作表2!A:A,1,FALSE)</f>
        <v>#N/A</v>
      </c>
    </row>
    <row r="137" spans="1:40" ht="14.25" hidden="1">
      <c r="A137" s="333">
        <v>288</v>
      </c>
      <c r="B137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7" s="341" t="s">
        <v>702</v>
      </c>
      <c r="D137" s="326" t="s">
        <v>2630</v>
      </c>
      <c r="E137" s="342" t="s">
        <v>376</v>
      </c>
      <c r="F137" s="341" t="s">
        <v>377</v>
      </c>
      <c r="G137" s="341"/>
      <c r="H137" s="342" t="s">
        <v>351</v>
      </c>
      <c r="I137" s="342" t="s">
        <v>351</v>
      </c>
      <c r="J137" s="347" t="s">
        <v>2129</v>
      </c>
      <c r="K137" s="323">
        <v>44467</v>
      </c>
      <c r="L137" s="323">
        <v>44462</v>
      </c>
      <c r="M137" s="336">
        <f>IFERROR(IF(VLOOKUP(功能_33[[#This Row],[功能代號]],討論項目!A:H,8,FALSE)=0,"",VLOOKUP(功能_33[[#This Row],[功能代號]],討論項目!A:H,8,FALSE)),"")</f>
        <v>44468</v>
      </c>
      <c r="N137" s="342" t="s">
        <v>679</v>
      </c>
      <c r="O137" s="342" t="s">
        <v>668</v>
      </c>
      <c r="P137" s="367" t="s">
        <v>1954</v>
      </c>
      <c r="Q137" s="342"/>
      <c r="R137" s="342"/>
      <c r="S137" s="342"/>
      <c r="T137" s="342"/>
      <c r="U137" s="342"/>
      <c r="V137" s="342"/>
      <c r="W137" s="342"/>
      <c r="X137" s="341" t="str">
        <f>VLOOKUP(功能_33[[#This Row],[User]],SKL放款!A:G,7,FALSE)</f>
        <v>放款服務課</v>
      </c>
      <c r="Y137" s="343">
        <f>IF(功能_33[[#This Row],[實際展示]]="","",功能_33[[#This Row],[實際展示]]+14)</f>
        <v>44476</v>
      </c>
      <c r="Z137" s="331">
        <v>44477</v>
      </c>
      <c r="AA137" s="336">
        <f>IF(功能_33[[#This Row],[URS交二審]]=0,"",功能_33[[#This Row],[URS交二審]]+7)</f>
        <v>44484</v>
      </c>
      <c r="AB137" s="336">
        <f>IF(功能_33[[#This Row],[URS交二審]]=0,"",功能_33[[#This Row],[URS交二審]]+7)</f>
        <v>44484</v>
      </c>
      <c r="AC137" s="336">
        <v>44489</v>
      </c>
      <c r="AD137" s="336"/>
      <c r="AE137" s="338"/>
      <c r="AG137" s="336" t="str">
        <f>IFERROR(IF(VLOOKUP(功能_33[[#This Row],[功能代號]],E:Q,11,FALSE)=0,"",VLOOKUP(功能_33[[#This Row],[功能代號]],E:Q,11,FALSE)),"")</f>
        <v>蔡珮瑜</v>
      </c>
      <c r="AH137" s="336"/>
      <c r="AI137" s="336"/>
      <c r="AJ137" s="344"/>
      <c r="AK137" s="323"/>
      <c r="AN137" s="341" t="e">
        <f>VLOOKUP(功能_33[[#This Row],[功能代號]],工作表2!A:A,1,FALSE)</f>
        <v>#N/A</v>
      </c>
    </row>
    <row r="138" spans="1:40" ht="14.25" hidden="1">
      <c r="A138" s="333">
        <v>291</v>
      </c>
      <c r="B138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38" s="341" t="s">
        <v>702</v>
      </c>
      <c r="D138" s="326" t="s">
        <v>2630</v>
      </c>
      <c r="E138" s="342" t="s">
        <v>380</v>
      </c>
      <c r="F138" s="341" t="s">
        <v>381</v>
      </c>
      <c r="G138" s="341"/>
      <c r="H138" s="342" t="s">
        <v>351</v>
      </c>
      <c r="I138" s="342" t="s">
        <v>351</v>
      </c>
      <c r="J138" s="347" t="s">
        <v>2129</v>
      </c>
      <c r="K138" s="323">
        <v>44463</v>
      </c>
      <c r="L138" s="323">
        <v>44463</v>
      </c>
      <c r="M138" s="336" t="str">
        <f>IFERROR(IF(VLOOKUP(功能_33[[#This Row],[功能代號]],討論項目!A:H,8,FALSE)=0,"",VLOOKUP(功能_33[[#This Row],[功能代號]],討論項目!A:H,8,FALSE)),"")</f>
        <v/>
      </c>
      <c r="N138" s="342" t="s">
        <v>679</v>
      </c>
      <c r="O138" s="342" t="s">
        <v>668</v>
      </c>
      <c r="P138" s="367" t="s">
        <v>1954</v>
      </c>
      <c r="Q138" s="342"/>
      <c r="R138" s="342"/>
      <c r="S138" s="342"/>
      <c r="T138" s="342"/>
      <c r="U138" s="342"/>
      <c r="V138" s="342"/>
      <c r="W138" s="342"/>
      <c r="X138" s="341" t="str">
        <f>VLOOKUP(功能_33[[#This Row],[User]],SKL放款!A:G,7,FALSE)</f>
        <v>放款服務課</v>
      </c>
      <c r="Y138" s="343">
        <f>IF(功能_33[[#This Row],[實際展示]]="","",功能_33[[#This Row],[實際展示]]+14)</f>
        <v>44477</v>
      </c>
      <c r="Z138" s="331">
        <v>44477</v>
      </c>
      <c r="AA138" s="336">
        <f>IF(功能_33[[#This Row],[URS交二審]]=0,"",功能_33[[#This Row],[URS交二審]]+7)</f>
        <v>44484</v>
      </c>
      <c r="AB138" s="336">
        <f>IF(功能_33[[#This Row],[URS交二審]]=0,"",功能_33[[#This Row],[URS交二審]]+7)</f>
        <v>44484</v>
      </c>
      <c r="AC138" s="336">
        <v>44489</v>
      </c>
      <c r="AD138" s="336"/>
      <c r="AE138" s="338"/>
      <c r="AG138" s="336" t="str">
        <f>IFERROR(IF(VLOOKUP(功能_33[[#This Row],[功能代號]],E:Q,11,FALSE)=0,"",VLOOKUP(功能_33[[#This Row],[功能代號]],E:Q,11,FALSE)),"")</f>
        <v>蔡珮瑜</v>
      </c>
      <c r="AH138" s="336"/>
      <c r="AI138" s="336"/>
      <c r="AJ138" s="344"/>
      <c r="AK138" s="323"/>
      <c r="AN138" s="341" t="e">
        <f>VLOOKUP(功能_33[[#This Row],[功能代號]],工作表2!A:A,1,FALSE)</f>
        <v>#N/A</v>
      </c>
    </row>
    <row r="139" spans="1:40" ht="14.25" hidden="1">
      <c r="A139" s="333">
        <v>294</v>
      </c>
      <c r="B13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39" s="341" t="s">
        <v>702</v>
      </c>
      <c r="D139" s="326" t="s">
        <v>2630</v>
      </c>
      <c r="E139" s="342" t="s">
        <v>386</v>
      </c>
      <c r="F139" s="341" t="s">
        <v>387</v>
      </c>
      <c r="G139" s="341"/>
      <c r="H139" s="342" t="s">
        <v>351</v>
      </c>
      <c r="I139" s="342" t="s">
        <v>351</v>
      </c>
      <c r="J139" s="347" t="s">
        <v>2129</v>
      </c>
      <c r="K139" s="323">
        <v>44463</v>
      </c>
      <c r="L139" s="323">
        <v>44463</v>
      </c>
      <c r="M139" s="336">
        <f>IFERROR(IF(VLOOKUP(功能_33[[#This Row],[功能代號]],討論項目!A:H,8,FALSE)=0,"",VLOOKUP(功能_33[[#This Row],[功能代號]],討論項目!A:H,8,FALSE)),"")</f>
        <v>44474</v>
      </c>
      <c r="N139" s="342" t="s">
        <v>679</v>
      </c>
      <c r="O139" s="342" t="s">
        <v>668</v>
      </c>
      <c r="P139" s="367" t="s">
        <v>1954</v>
      </c>
      <c r="Q139" s="342"/>
      <c r="R139" s="342"/>
      <c r="S139" s="342"/>
      <c r="T139" s="342"/>
      <c r="U139" s="342"/>
      <c r="V139" s="342"/>
      <c r="W139" s="342"/>
      <c r="X139" s="341" t="str">
        <f>VLOOKUP(功能_33[[#This Row],[User]],SKL放款!A:G,7,FALSE)</f>
        <v>放款服務課</v>
      </c>
      <c r="Y139" s="343">
        <f>IF(功能_33[[#This Row],[實際展示]]="","",功能_33[[#This Row],[實際展示]]+14)</f>
        <v>44477</v>
      </c>
      <c r="Z139" s="331">
        <v>44477</v>
      </c>
      <c r="AA139" s="336">
        <f>IF(功能_33[[#This Row],[URS交二審]]=0,"",功能_33[[#This Row],[URS交二審]]+7)</f>
        <v>44484</v>
      </c>
      <c r="AB139" s="336">
        <f>IF(功能_33[[#This Row],[URS交二審]]=0,"",功能_33[[#This Row],[URS交二審]]+7)</f>
        <v>44484</v>
      </c>
      <c r="AC139" s="336">
        <v>44489</v>
      </c>
      <c r="AD139" s="336"/>
      <c r="AE139" s="338"/>
      <c r="AG139" s="336" t="str">
        <f>IFERROR(IF(VLOOKUP(功能_33[[#This Row],[功能代號]],E:Q,11,FALSE)=0,"",VLOOKUP(功能_33[[#This Row],[功能代號]],E:Q,11,FALSE)),"")</f>
        <v>蔡珮瑜</v>
      </c>
      <c r="AH139" s="336"/>
      <c r="AI139" s="336"/>
      <c r="AJ139" s="344"/>
      <c r="AK139" s="323"/>
      <c r="AN139" s="341" t="e">
        <f>VLOOKUP(功能_33[[#This Row],[功能代號]],工作表2!A:A,1,FALSE)</f>
        <v>#N/A</v>
      </c>
    </row>
    <row r="140" spans="1:40" ht="14.25" hidden="1">
      <c r="A140" s="333">
        <v>292</v>
      </c>
      <c r="B14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40" s="341" t="s">
        <v>702</v>
      </c>
      <c r="D140" s="326" t="s">
        <v>2630</v>
      </c>
      <c r="E140" s="342" t="s">
        <v>382</v>
      </c>
      <c r="F140" s="341" t="s">
        <v>383</v>
      </c>
      <c r="G140" s="341"/>
      <c r="H140" s="342" t="s">
        <v>351</v>
      </c>
      <c r="I140" s="342" t="s">
        <v>351</v>
      </c>
      <c r="J140" s="347" t="s">
        <v>2129</v>
      </c>
      <c r="K140" s="323">
        <v>44463</v>
      </c>
      <c r="L140" s="323">
        <v>44463</v>
      </c>
      <c r="M140" s="336" t="str">
        <f>IFERROR(IF(VLOOKUP(功能_33[[#This Row],[功能代號]],討論項目!A:H,8,FALSE)=0,"",VLOOKUP(功能_33[[#This Row],[功能代號]],討論項目!A:H,8,FALSE)),"")</f>
        <v/>
      </c>
      <c r="N140" s="342" t="s">
        <v>679</v>
      </c>
      <c r="O140" s="342" t="s">
        <v>668</v>
      </c>
      <c r="P140" s="367" t="s">
        <v>1954</v>
      </c>
      <c r="Q140" s="342"/>
      <c r="R140" s="342"/>
      <c r="S140" s="342"/>
      <c r="T140" s="342"/>
      <c r="U140" s="342"/>
      <c r="V140" s="342"/>
      <c r="W140" s="342"/>
      <c r="X140" s="341" t="str">
        <f>VLOOKUP(功能_33[[#This Row],[User]],SKL放款!A:G,7,FALSE)</f>
        <v>放款服務課</v>
      </c>
      <c r="Y140" s="343">
        <f>IF(功能_33[[#This Row],[實際展示]]="","",功能_33[[#This Row],[實際展示]]+14)</f>
        <v>44477</v>
      </c>
      <c r="Z140" s="331">
        <v>44477</v>
      </c>
      <c r="AA140" s="336">
        <f>IF(功能_33[[#This Row],[URS交二審]]=0,"",功能_33[[#This Row],[URS交二審]]+7)</f>
        <v>44484</v>
      </c>
      <c r="AB140" s="336">
        <f>IF(功能_33[[#This Row],[URS交二審]]=0,"",功能_33[[#This Row],[URS交二審]]+7)</f>
        <v>44484</v>
      </c>
      <c r="AC140" s="336">
        <v>44489</v>
      </c>
      <c r="AD140" s="336"/>
      <c r="AE140" s="338"/>
      <c r="AG140" s="336" t="str">
        <f>IFERROR(IF(VLOOKUP(功能_33[[#This Row],[功能代號]],E:Q,11,FALSE)=0,"",VLOOKUP(功能_33[[#This Row],[功能代號]],E:Q,11,FALSE)),"")</f>
        <v>蔡珮瑜</v>
      </c>
      <c r="AH140" s="336"/>
      <c r="AI140" s="336"/>
      <c r="AJ140" s="344"/>
      <c r="AK140" s="323"/>
      <c r="AN140" s="341" t="e">
        <f>VLOOKUP(功能_33[[#This Row],[功能代號]],工作表2!A:A,1,FALSE)</f>
        <v>#N/A</v>
      </c>
    </row>
    <row r="141" spans="1:40" ht="14.25" hidden="1">
      <c r="A141" s="333"/>
      <c r="B14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41" s="341" t="s">
        <v>702</v>
      </c>
      <c r="D141" s="326" t="s">
        <v>2630</v>
      </c>
      <c r="E141" s="342" t="s">
        <v>2130</v>
      </c>
      <c r="F141" s="326" t="s">
        <v>2131</v>
      </c>
      <c r="G141" s="326" t="s">
        <v>2627</v>
      </c>
      <c r="H141" s="342" t="s">
        <v>351</v>
      </c>
      <c r="I141" s="342" t="s">
        <v>351</v>
      </c>
      <c r="J141" s="347" t="s">
        <v>2129</v>
      </c>
      <c r="K141" s="323">
        <v>44463</v>
      </c>
      <c r="L141" s="323">
        <v>44463</v>
      </c>
      <c r="M141" s="336">
        <v>44473</v>
      </c>
      <c r="N141" s="342" t="s">
        <v>679</v>
      </c>
      <c r="O141" s="342" t="s">
        <v>668</v>
      </c>
      <c r="P141" s="367" t="s">
        <v>1954</v>
      </c>
      <c r="Q141" s="342"/>
      <c r="R141" s="342"/>
      <c r="S141" s="342"/>
      <c r="T141" s="342"/>
      <c r="U141" s="342"/>
      <c r="V141" s="342"/>
      <c r="W141" s="342"/>
      <c r="X141" s="344" t="str">
        <f>VLOOKUP(功能_33[[#This Row],[User]],SKL放款!A:G,7,FALSE)</f>
        <v>放款服務課</v>
      </c>
      <c r="Y141" s="343">
        <f>IF(功能_33[[#This Row],[實際展示]]="","",功能_33[[#This Row],[實際展示]]+14)</f>
        <v>44477</v>
      </c>
      <c r="Z141" s="331">
        <v>44477</v>
      </c>
      <c r="AA141" s="336">
        <f>IF(功能_33[[#This Row],[URS交二審]]=0,"",功能_33[[#This Row],[URS交二審]]+7)</f>
        <v>44484</v>
      </c>
      <c r="AB141" s="336">
        <f>IF(功能_33[[#This Row],[URS交二審]]=0,"",功能_33[[#This Row],[URS交二審]]+7)</f>
        <v>44484</v>
      </c>
      <c r="AC141" s="336">
        <v>44489</v>
      </c>
      <c r="AD141" s="336"/>
      <c r="AE141" s="338"/>
      <c r="AG141" s="336" t="str">
        <f>IFERROR(IF(VLOOKUP(功能_33[[#This Row],[功能代號]],E:Q,11,FALSE)=0,"",VLOOKUP(功能_33[[#This Row],[功能代號]],E:Q,11,FALSE)),"")</f>
        <v>蔡珮瑜</v>
      </c>
      <c r="AH141" s="336"/>
      <c r="AI141" s="336"/>
      <c r="AJ141" s="344"/>
      <c r="AK141" s="343"/>
      <c r="AN141" s="341" t="e">
        <f>VLOOKUP(功能_33[[#This Row],[功能代號]],工作表2!A:A,1,FALSE)</f>
        <v>#N/A</v>
      </c>
    </row>
    <row r="142" spans="1:40" ht="14.25" hidden="1">
      <c r="A142" s="333">
        <v>276</v>
      </c>
      <c r="B142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42" s="341" t="s">
        <v>702</v>
      </c>
      <c r="D142" s="326" t="s">
        <v>2630</v>
      </c>
      <c r="E142" s="342" t="s">
        <v>356</v>
      </c>
      <c r="F142" s="341" t="s">
        <v>357</v>
      </c>
      <c r="G142" s="341"/>
      <c r="H142" s="342" t="s">
        <v>351</v>
      </c>
      <c r="I142" s="342" t="s">
        <v>351</v>
      </c>
      <c r="J142" s="347" t="s">
        <v>2129</v>
      </c>
      <c r="K142" s="323">
        <v>44463</v>
      </c>
      <c r="L142" s="323">
        <v>44463</v>
      </c>
      <c r="M142" s="336">
        <f>IFERROR(IF(VLOOKUP(功能_33[[#This Row],[功能代號]],討論項目!A:H,8,FALSE)=0,"",VLOOKUP(功能_33[[#This Row],[功能代號]],討論項目!A:H,8,FALSE)),"")</f>
        <v>44468</v>
      </c>
      <c r="N142" s="342" t="s">
        <v>679</v>
      </c>
      <c r="O142" s="342" t="s">
        <v>668</v>
      </c>
      <c r="P142" s="367" t="s">
        <v>1954</v>
      </c>
      <c r="Q142" s="342"/>
      <c r="R142" s="342"/>
      <c r="S142" s="342"/>
      <c r="T142" s="342"/>
      <c r="U142" s="342"/>
      <c r="V142" s="342"/>
      <c r="W142" s="342"/>
      <c r="X142" s="341" t="str">
        <f>VLOOKUP(功能_33[[#This Row],[User]],SKL放款!A:G,7,FALSE)</f>
        <v>放款服務課</v>
      </c>
      <c r="Y142" s="343">
        <f>IF(功能_33[[#This Row],[實際展示]]="","",功能_33[[#This Row],[實際展示]]+14)</f>
        <v>44477</v>
      </c>
      <c r="Z142" s="331">
        <v>44477</v>
      </c>
      <c r="AA142" s="336">
        <f>IF(功能_33[[#This Row],[URS交二審]]=0,"",功能_33[[#This Row],[URS交二審]]+7)</f>
        <v>44484</v>
      </c>
      <c r="AB142" s="336">
        <f>IF(功能_33[[#This Row],[URS交二審]]=0,"",功能_33[[#This Row],[URS交二審]]+7)</f>
        <v>44484</v>
      </c>
      <c r="AC142" s="336">
        <v>44489</v>
      </c>
      <c r="AD142" s="336"/>
      <c r="AE142" s="338"/>
      <c r="AG142" s="336" t="str">
        <f>IFERROR(IF(VLOOKUP(功能_33[[#This Row],[功能代號]],E:Q,11,FALSE)=0,"",VLOOKUP(功能_33[[#This Row],[功能代號]],E:Q,11,FALSE)),"")</f>
        <v>蔡珮瑜</v>
      </c>
      <c r="AH142" s="336"/>
      <c r="AI142" s="336"/>
      <c r="AJ142" s="344"/>
      <c r="AK142" s="323"/>
      <c r="AN142" s="341" t="e">
        <f>VLOOKUP(功能_33[[#This Row],[功能代號]],工作表2!A:A,1,FALSE)</f>
        <v>#N/A</v>
      </c>
    </row>
    <row r="143" spans="1:40" ht="14.25" hidden="1">
      <c r="A143" s="333">
        <v>277</v>
      </c>
      <c r="B143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43" s="341" t="s">
        <v>702</v>
      </c>
      <c r="D143" s="326" t="s">
        <v>2630</v>
      </c>
      <c r="E143" s="342" t="s">
        <v>358</v>
      </c>
      <c r="F143" s="341" t="s">
        <v>359</v>
      </c>
      <c r="G143" s="341"/>
      <c r="H143" s="342" t="s">
        <v>351</v>
      </c>
      <c r="I143" s="342" t="s">
        <v>351</v>
      </c>
      <c r="J143" s="347" t="s">
        <v>2129</v>
      </c>
      <c r="K143" s="323">
        <v>44463</v>
      </c>
      <c r="L143" s="323">
        <v>44463</v>
      </c>
      <c r="M143" s="336" t="str">
        <f>IFERROR(IF(VLOOKUP(功能_33[[#This Row],[功能代號]],討論項目!A:H,8,FALSE)=0,"",VLOOKUP(功能_33[[#This Row],[功能代號]],討論項目!A:H,8,FALSE)),"")</f>
        <v/>
      </c>
      <c r="N143" s="342" t="s">
        <v>679</v>
      </c>
      <c r="O143" s="342" t="s">
        <v>668</v>
      </c>
      <c r="P143" s="367" t="s">
        <v>1954</v>
      </c>
      <c r="Q143" s="342"/>
      <c r="R143" s="342"/>
      <c r="S143" s="342"/>
      <c r="T143" s="342"/>
      <c r="U143" s="342"/>
      <c r="V143" s="342"/>
      <c r="W143" s="342"/>
      <c r="X143" s="341" t="str">
        <f>VLOOKUP(功能_33[[#This Row],[User]],SKL放款!A:G,7,FALSE)</f>
        <v>放款服務課</v>
      </c>
      <c r="Y143" s="343">
        <f>IF(功能_33[[#This Row],[實際展示]]="","",功能_33[[#This Row],[實際展示]]+14)</f>
        <v>44477</v>
      </c>
      <c r="Z143" s="331">
        <v>44477</v>
      </c>
      <c r="AA143" s="336">
        <f>IF(功能_33[[#This Row],[URS交二審]]=0,"",功能_33[[#This Row],[URS交二審]]+7)</f>
        <v>44484</v>
      </c>
      <c r="AB143" s="336">
        <f>IF(功能_33[[#This Row],[URS交二審]]=0,"",功能_33[[#This Row],[URS交二審]]+7)</f>
        <v>44484</v>
      </c>
      <c r="AC143" s="336">
        <v>44489</v>
      </c>
      <c r="AD143" s="336"/>
      <c r="AE143" s="338"/>
      <c r="AG143" s="336" t="str">
        <f>IFERROR(IF(VLOOKUP(功能_33[[#This Row],[功能代號]],E:Q,11,FALSE)=0,"",VLOOKUP(功能_33[[#This Row],[功能代號]],E:Q,11,FALSE)),"")</f>
        <v>蔡珮瑜</v>
      </c>
      <c r="AH143" s="336"/>
      <c r="AI143" s="336"/>
      <c r="AJ143" s="344"/>
      <c r="AK143" s="323"/>
      <c r="AN143" s="341" t="e">
        <f>VLOOKUP(功能_33[[#This Row],[功能代號]],工作表2!A:A,1,FALSE)</f>
        <v>#N/A</v>
      </c>
    </row>
    <row r="144" spans="1:40" ht="14.25" hidden="1">
      <c r="A144" s="333">
        <v>287</v>
      </c>
      <c r="B14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44" s="341" t="s">
        <v>702</v>
      </c>
      <c r="D144" s="326" t="s">
        <v>2630</v>
      </c>
      <c r="E144" s="342" t="s">
        <v>374</v>
      </c>
      <c r="F144" s="341" t="s">
        <v>375</v>
      </c>
      <c r="G144" s="341"/>
      <c r="H144" s="342" t="s">
        <v>351</v>
      </c>
      <c r="I144" s="342" t="s">
        <v>351</v>
      </c>
      <c r="J144" s="347" t="s">
        <v>2129</v>
      </c>
      <c r="K144" s="323">
        <v>44466</v>
      </c>
      <c r="L144" s="323">
        <v>44463</v>
      </c>
      <c r="M144" s="336" t="str">
        <f>IFERROR(IF(VLOOKUP(功能_33[[#This Row],[功能代號]],討論項目!A:H,8,FALSE)=0,"",VLOOKUP(功能_33[[#This Row],[功能代號]],討論項目!A:H,8,FALSE)),"")</f>
        <v/>
      </c>
      <c r="N144" s="342" t="s">
        <v>679</v>
      </c>
      <c r="O144" s="342" t="s">
        <v>668</v>
      </c>
      <c r="P144" s="367" t="s">
        <v>1954</v>
      </c>
      <c r="Q144" s="342"/>
      <c r="R144" s="342"/>
      <c r="S144" s="342"/>
      <c r="T144" s="342"/>
      <c r="U144" s="342"/>
      <c r="V144" s="342"/>
      <c r="W144" s="342"/>
      <c r="X144" s="341" t="str">
        <f>VLOOKUP(功能_33[[#This Row],[User]],SKL放款!A:G,7,FALSE)</f>
        <v>放款服務課</v>
      </c>
      <c r="Y144" s="343">
        <f>IF(功能_33[[#This Row],[實際展示]]="","",功能_33[[#This Row],[實際展示]]+14)</f>
        <v>44477</v>
      </c>
      <c r="Z144" s="331">
        <v>44477</v>
      </c>
      <c r="AA144" s="336">
        <f>IF(功能_33[[#This Row],[URS交二審]]=0,"",功能_33[[#This Row],[URS交二審]]+7)</f>
        <v>44484</v>
      </c>
      <c r="AB144" s="336">
        <f>IF(功能_33[[#This Row],[URS交二審]]=0,"",功能_33[[#This Row],[URS交二審]]+7)</f>
        <v>44484</v>
      </c>
      <c r="AC144" s="336">
        <v>44489</v>
      </c>
      <c r="AD144" s="336"/>
      <c r="AE144" s="338"/>
      <c r="AG144" s="336" t="str">
        <f>IFERROR(IF(VLOOKUP(功能_33[[#This Row],[功能代號]],E:Q,11,FALSE)=0,"",VLOOKUP(功能_33[[#This Row],[功能代號]],E:Q,11,FALSE)),"")</f>
        <v>蔡珮瑜</v>
      </c>
      <c r="AH144" s="336"/>
      <c r="AI144" s="336"/>
      <c r="AJ144" s="344"/>
      <c r="AK144" s="323"/>
      <c r="AN144" s="341" t="e">
        <f>VLOOKUP(功能_33[[#This Row],[功能代號]],工作表2!A:A,1,FALSE)</f>
        <v>#N/A</v>
      </c>
    </row>
    <row r="145" spans="1:40" ht="14.25" hidden="1">
      <c r="A145" s="333">
        <v>290</v>
      </c>
      <c r="B14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45" s="341" t="s">
        <v>702</v>
      </c>
      <c r="D145" s="326" t="s">
        <v>2630</v>
      </c>
      <c r="E145" s="342" t="s">
        <v>378</v>
      </c>
      <c r="F145" s="341" t="s">
        <v>379</v>
      </c>
      <c r="G145" s="341"/>
      <c r="H145" s="342" t="s">
        <v>351</v>
      </c>
      <c r="I145" s="342" t="s">
        <v>351</v>
      </c>
      <c r="J145" s="347" t="s">
        <v>2129</v>
      </c>
      <c r="K145" s="323">
        <v>44466</v>
      </c>
      <c r="L145" s="323">
        <v>44463</v>
      </c>
      <c r="M145" s="336" t="str">
        <f>IFERROR(IF(VLOOKUP(功能_33[[#This Row],[功能代號]],討論項目!A:H,8,FALSE)=0,"",VLOOKUP(功能_33[[#This Row],[功能代號]],討論項目!A:H,8,FALSE)),"")</f>
        <v/>
      </c>
      <c r="N145" s="342" t="s">
        <v>679</v>
      </c>
      <c r="O145" s="342" t="s">
        <v>668</v>
      </c>
      <c r="P145" s="367" t="s">
        <v>1954</v>
      </c>
      <c r="Q145" s="342"/>
      <c r="R145" s="342"/>
      <c r="S145" s="342"/>
      <c r="T145" s="342"/>
      <c r="U145" s="342"/>
      <c r="V145" s="342"/>
      <c r="W145" s="342"/>
      <c r="X145" s="341" t="str">
        <f>VLOOKUP(功能_33[[#This Row],[User]],SKL放款!A:G,7,FALSE)</f>
        <v>放款服務課</v>
      </c>
      <c r="Y145" s="343">
        <f>IF(功能_33[[#This Row],[實際展示]]="","",功能_33[[#This Row],[實際展示]]+14)</f>
        <v>44477</v>
      </c>
      <c r="Z145" s="331">
        <v>44477</v>
      </c>
      <c r="AA145" s="336">
        <f>IF(功能_33[[#This Row],[URS交二審]]=0,"",功能_33[[#This Row],[URS交二審]]+7)</f>
        <v>44484</v>
      </c>
      <c r="AB145" s="336">
        <f>IF(功能_33[[#This Row],[URS交二審]]=0,"",功能_33[[#This Row],[URS交二審]]+7)</f>
        <v>44484</v>
      </c>
      <c r="AC145" s="336">
        <v>44489</v>
      </c>
      <c r="AD145" s="336"/>
      <c r="AE145" s="338"/>
      <c r="AG145" s="336" t="str">
        <f>IFERROR(IF(VLOOKUP(功能_33[[#This Row],[功能代號]],E:Q,11,FALSE)=0,"",VLOOKUP(功能_33[[#This Row],[功能代號]],E:Q,11,FALSE)),"")</f>
        <v>蔡珮瑜</v>
      </c>
      <c r="AH145" s="336"/>
      <c r="AI145" s="336"/>
      <c r="AJ145" s="344"/>
      <c r="AK145" s="323"/>
      <c r="AN145" s="341" t="e">
        <f>VLOOKUP(功能_33[[#This Row],[功能代號]],工作表2!A:A,1,FALSE)</f>
        <v>#N/A</v>
      </c>
    </row>
    <row r="146" spans="1:40" ht="14.25" hidden="1">
      <c r="A146" s="333">
        <v>279</v>
      </c>
      <c r="B146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46" s="341" t="s">
        <v>702</v>
      </c>
      <c r="D146" s="326" t="s">
        <v>2630</v>
      </c>
      <c r="E146" s="342" t="s">
        <v>362</v>
      </c>
      <c r="F146" s="341" t="s">
        <v>363</v>
      </c>
      <c r="G146" s="341"/>
      <c r="H146" s="342" t="s">
        <v>351</v>
      </c>
      <c r="I146" s="342" t="s">
        <v>351</v>
      </c>
      <c r="J146" s="347" t="s">
        <v>2129</v>
      </c>
      <c r="K146" s="323">
        <v>44466</v>
      </c>
      <c r="L146" s="323">
        <v>44463</v>
      </c>
      <c r="M146" s="336" t="str">
        <f>IFERROR(IF(VLOOKUP(功能_33[[#This Row],[功能代號]],討論項目!A:H,8,FALSE)=0,"",VLOOKUP(功能_33[[#This Row],[功能代號]],討論項目!A:H,8,FALSE)),"")</f>
        <v/>
      </c>
      <c r="N146" s="342" t="s">
        <v>679</v>
      </c>
      <c r="O146" s="342" t="s">
        <v>668</v>
      </c>
      <c r="P146" s="367" t="s">
        <v>1954</v>
      </c>
      <c r="Q146" s="342"/>
      <c r="R146" s="342"/>
      <c r="S146" s="342"/>
      <c r="T146" s="342"/>
      <c r="U146" s="342"/>
      <c r="V146" s="342"/>
      <c r="W146" s="342"/>
      <c r="X146" s="341" t="str">
        <f>VLOOKUP(功能_33[[#This Row],[User]],SKL放款!A:G,7,FALSE)</f>
        <v>放款服務課</v>
      </c>
      <c r="Y146" s="343">
        <f>IF(功能_33[[#This Row],[實際展示]]="","",功能_33[[#This Row],[實際展示]]+14)</f>
        <v>44477</v>
      </c>
      <c r="Z146" s="331">
        <v>44477</v>
      </c>
      <c r="AA146" s="336">
        <f>IF(功能_33[[#This Row],[URS交二審]]=0,"",功能_33[[#This Row],[URS交二審]]+7)</f>
        <v>44484</v>
      </c>
      <c r="AB146" s="336">
        <f>IF(功能_33[[#This Row],[URS交二審]]=0,"",功能_33[[#This Row],[URS交二審]]+7)</f>
        <v>44484</v>
      </c>
      <c r="AC146" s="336">
        <v>44489</v>
      </c>
      <c r="AD146" s="336"/>
      <c r="AE146" s="338"/>
      <c r="AG146" s="336" t="str">
        <f>IFERROR(IF(VLOOKUP(功能_33[[#This Row],[功能代號]],E:Q,11,FALSE)=0,"",VLOOKUP(功能_33[[#This Row],[功能代號]],E:Q,11,FALSE)),"")</f>
        <v>蔡珮瑜</v>
      </c>
      <c r="AH146" s="336"/>
      <c r="AI146" s="336"/>
      <c r="AJ146" s="344"/>
      <c r="AK146" s="323"/>
      <c r="AN146" s="341" t="e">
        <f>VLOOKUP(功能_33[[#This Row],[功能代號]],工作表2!A:A,1,FALSE)</f>
        <v>#N/A</v>
      </c>
    </row>
    <row r="147" spans="1:40" ht="14.25" hidden="1">
      <c r="A147" s="333">
        <v>278</v>
      </c>
      <c r="B147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47" s="341" t="s">
        <v>702</v>
      </c>
      <c r="D147" s="326" t="s">
        <v>2630</v>
      </c>
      <c r="E147" s="342" t="s">
        <v>360</v>
      </c>
      <c r="F147" s="341" t="s">
        <v>361</v>
      </c>
      <c r="G147" s="341"/>
      <c r="H147" s="342" t="s">
        <v>351</v>
      </c>
      <c r="I147" s="342" t="s">
        <v>351</v>
      </c>
      <c r="J147" s="347" t="s">
        <v>2129</v>
      </c>
      <c r="K147" s="323">
        <v>44466</v>
      </c>
      <c r="L147" s="323">
        <v>44463</v>
      </c>
      <c r="M147" s="336" t="str">
        <f>IFERROR(IF(VLOOKUP(功能_33[[#This Row],[功能代號]],討論項目!A:H,8,FALSE)=0,"",VLOOKUP(功能_33[[#This Row],[功能代號]],討論項目!A:H,8,FALSE)),"")</f>
        <v/>
      </c>
      <c r="N147" s="342" t="s">
        <v>679</v>
      </c>
      <c r="O147" s="342" t="s">
        <v>668</v>
      </c>
      <c r="P147" s="367" t="s">
        <v>1954</v>
      </c>
      <c r="Q147" s="342"/>
      <c r="R147" s="342"/>
      <c r="S147" s="342"/>
      <c r="T147" s="342"/>
      <c r="U147" s="342"/>
      <c r="V147" s="342"/>
      <c r="W147" s="342"/>
      <c r="X147" s="341" t="str">
        <f>VLOOKUP(功能_33[[#This Row],[User]],SKL放款!A:G,7,FALSE)</f>
        <v>放款服務課</v>
      </c>
      <c r="Y147" s="343">
        <f>IF(功能_33[[#This Row],[實際展示]]="","",功能_33[[#This Row],[實際展示]]+14)</f>
        <v>44477</v>
      </c>
      <c r="Z147" s="331">
        <v>44477</v>
      </c>
      <c r="AA147" s="336">
        <f>IF(功能_33[[#This Row],[URS交二審]]=0,"",功能_33[[#This Row],[URS交二審]]+7)</f>
        <v>44484</v>
      </c>
      <c r="AB147" s="336">
        <f>IF(功能_33[[#This Row],[URS交二審]]=0,"",功能_33[[#This Row],[URS交二審]]+7)</f>
        <v>44484</v>
      </c>
      <c r="AC147" s="336">
        <v>44489</v>
      </c>
      <c r="AD147" s="336"/>
      <c r="AE147" s="338"/>
      <c r="AG147" s="336" t="str">
        <f>IFERROR(IF(VLOOKUP(功能_33[[#This Row],[功能代號]],E:Q,11,FALSE)=0,"",VLOOKUP(功能_33[[#This Row],[功能代號]],E:Q,11,FALSE)),"")</f>
        <v>蔡珮瑜</v>
      </c>
      <c r="AH147" s="336"/>
      <c r="AI147" s="336"/>
      <c r="AJ147" s="344"/>
      <c r="AK147" s="323"/>
      <c r="AN147" s="341" t="e">
        <f>VLOOKUP(功能_33[[#This Row],[功能代號]],工作表2!A:A,1,FALSE)</f>
        <v>#N/A</v>
      </c>
    </row>
    <row r="148" spans="1:40" ht="14.25" hidden="1">
      <c r="A148" s="333">
        <v>282</v>
      </c>
      <c r="B148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48" s="341" t="s">
        <v>702</v>
      </c>
      <c r="D148" s="326" t="s">
        <v>2630</v>
      </c>
      <c r="E148" s="342" t="s">
        <v>714</v>
      </c>
      <c r="F148" s="341" t="s">
        <v>711</v>
      </c>
      <c r="G148" s="341"/>
      <c r="H148" s="342" t="s">
        <v>716</v>
      </c>
      <c r="I148" s="348" t="s">
        <v>716</v>
      </c>
      <c r="J148" s="349" t="s">
        <v>2129</v>
      </c>
      <c r="K148" s="323">
        <v>44466</v>
      </c>
      <c r="L148" s="323">
        <v>44463</v>
      </c>
      <c r="M148" s="336" t="str">
        <f>IFERROR(IF(VLOOKUP(功能_33[[#This Row],[功能代號]],討論項目!A:H,8,FALSE)=0,"",VLOOKUP(功能_33[[#This Row],[功能代號]],討論項目!A:H,8,FALSE)),"")</f>
        <v/>
      </c>
      <c r="N148" s="342" t="s">
        <v>679</v>
      </c>
      <c r="O148" s="342" t="s">
        <v>668</v>
      </c>
      <c r="P148" s="367" t="s">
        <v>1954</v>
      </c>
      <c r="Q148" s="342"/>
      <c r="R148" s="342"/>
      <c r="S148" s="342"/>
      <c r="T148" s="342"/>
      <c r="U148" s="342"/>
      <c r="V148" s="342"/>
      <c r="W148" s="342"/>
      <c r="X148" s="341" t="str">
        <f>VLOOKUP(功能_33[[#This Row],[User]],SKL放款!A:G,7,FALSE)</f>
        <v>放款服務課</v>
      </c>
      <c r="Y148" s="343">
        <f>IF(功能_33[[#This Row],[實際展示]]="","",功能_33[[#This Row],[實際展示]]+14)</f>
        <v>44477</v>
      </c>
      <c r="Z148" s="331">
        <v>44477</v>
      </c>
      <c r="AA148" s="336">
        <f>IF(功能_33[[#This Row],[URS交二審]]=0,"",功能_33[[#This Row],[URS交二審]]+7)</f>
        <v>44484</v>
      </c>
      <c r="AB148" s="336">
        <f>IF(功能_33[[#This Row],[URS交二審]]=0,"",功能_33[[#This Row],[URS交二審]]+7)</f>
        <v>44484</v>
      </c>
      <c r="AC148" s="336">
        <v>44489</v>
      </c>
      <c r="AD148" s="336"/>
      <c r="AE148" s="338"/>
      <c r="AG148" s="336" t="str">
        <f>IFERROR(IF(VLOOKUP(功能_33[[#This Row],[功能代號]],E:Q,11,FALSE)=0,"",VLOOKUP(功能_33[[#This Row],[功能代號]],E:Q,11,FALSE)),"")</f>
        <v>蔡珮瑜</v>
      </c>
      <c r="AH148" s="336"/>
      <c r="AI148" s="336"/>
      <c r="AJ148" s="344"/>
      <c r="AK148" s="323"/>
      <c r="AN148" s="341" t="e">
        <f>VLOOKUP(功能_33[[#This Row],[功能代號]],工作表2!A:A,1,FALSE)</f>
        <v>#N/A</v>
      </c>
    </row>
    <row r="149" spans="1:40" ht="14.25" hidden="1">
      <c r="A149" s="333"/>
      <c r="B14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49" s="341" t="s">
        <v>702</v>
      </c>
      <c r="D149" s="326" t="s">
        <v>2630</v>
      </c>
      <c r="E149" s="342" t="s">
        <v>2076</v>
      </c>
      <c r="F149" s="326" t="s">
        <v>2073</v>
      </c>
      <c r="G149" s="326"/>
      <c r="H149" s="342" t="s">
        <v>716</v>
      </c>
      <c r="I149" s="348" t="s">
        <v>716</v>
      </c>
      <c r="J149" s="349" t="s">
        <v>2129</v>
      </c>
      <c r="K149" s="323">
        <v>44462</v>
      </c>
      <c r="L149" s="323">
        <v>44462</v>
      </c>
      <c r="M149" s="336" t="str">
        <f>IFERROR(IF(VLOOKUP(功能_33[[#This Row],[功能代號]],討論項目!A:H,8,FALSE)=0,"",VLOOKUP(功能_33[[#This Row],[功能代號]],討論項目!A:H,8,FALSE)),"")</f>
        <v/>
      </c>
      <c r="N149" s="342" t="s">
        <v>679</v>
      </c>
      <c r="O149" s="342" t="s">
        <v>668</v>
      </c>
      <c r="P149" s="367" t="s">
        <v>1954</v>
      </c>
      <c r="Q149" s="342"/>
      <c r="R149" s="342"/>
      <c r="S149" s="342"/>
      <c r="T149" s="342"/>
      <c r="U149" s="342"/>
      <c r="V149" s="342"/>
      <c r="W149" s="342"/>
      <c r="X149" s="344" t="str">
        <f>VLOOKUP(功能_33[[#This Row],[User]],SKL放款!A:G,7,FALSE)</f>
        <v>放款服務課</v>
      </c>
      <c r="Y149" s="343">
        <f>IF(功能_33[[#This Row],[實際展示]]="","",功能_33[[#This Row],[實際展示]]+14)</f>
        <v>44476</v>
      </c>
      <c r="Z149" s="331">
        <v>44477</v>
      </c>
      <c r="AA149" s="336">
        <f>IF(功能_33[[#This Row],[URS交二審]]=0,"",功能_33[[#This Row],[URS交二審]]+7)</f>
        <v>44484</v>
      </c>
      <c r="AB149" s="336">
        <f>IF(功能_33[[#This Row],[URS交二審]]=0,"",功能_33[[#This Row],[URS交二審]]+7)</f>
        <v>44484</v>
      </c>
      <c r="AC149" s="336">
        <v>44489</v>
      </c>
      <c r="AD149" s="336"/>
      <c r="AE149" s="338"/>
      <c r="AG149" s="336" t="str">
        <f>IFERROR(IF(VLOOKUP(功能_33[[#This Row],[功能代號]],E:Q,11,FALSE)=0,"",VLOOKUP(功能_33[[#This Row],[功能代號]],E:Q,11,FALSE)),"")</f>
        <v>蔡珮瑜</v>
      </c>
      <c r="AH149" s="336"/>
      <c r="AI149" s="336"/>
      <c r="AJ149" s="344"/>
      <c r="AK149" s="343"/>
      <c r="AN149" s="341" t="e">
        <f>VLOOKUP(功能_33[[#This Row],[功能代號]],工作表2!A:A,1,FALSE)</f>
        <v>#N/A</v>
      </c>
    </row>
    <row r="150" spans="1:40" ht="14.25" hidden="1">
      <c r="A150" s="333"/>
      <c r="B150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50" s="341" t="s">
        <v>702</v>
      </c>
      <c r="D150" s="326" t="s">
        <v>2630</v>
      </c>
      <c r="E150" s="342" t="s">
        <v>2077</v>
      </c>
      <c r="F150" s="326" t="s">
        <v>2074</v>
      </c>
      <c r="G150" s="326"/>
      <c r="H150" s="342" t="s">
        <v>716</v>
      </c>
      <c r="I150" s="348" t="s">
        <v>716</v>
      </c>
      <c r="J150" s="349" t="s">
        <v>2129</v>
      </c>
      <c r="K150" s="323">
        <v>44463</v>
      </c>
      <c r="L150" s="323">
        <v>44463</v>
      </c>
      <c r="M150" s="336" t="str">
        <f>IFERROR(IF(VLOOKUP(功能_33[[#This Row],[功能代號]],討論項目!A:H,8,FALSE)=0,"",VLOOKUP(功能_33[[#This Row],[功能代號]],討論項目!A:H,8,FALSE)),"")</f>
        <v/>
      </c>
      <c r="N150" s="342" t="s">
        <v>679</v>
      </c>
      <c r="O150" s="342" t="s">
        <v>668</v>
      </c>
      <c r="P150" s="367" t="s">
        <v>1954</v>
      </c>
      <c r="Q150" s="342"/>
      <c r="R150" s="342"/>
      <c r="S150" s="342"/>
      <c r="T150" s="342"/>
      <c r="U150" s="342"/>
      <c r="V150" s="342"/>
      <c r="W150" s="342"/>
      <c r="X150" s="344" t="str">
        <f>VLOOKUP(功能_33[[#This Row],[User]],SKL放款!A:G,7,FALSE)</f>
        <v>放款服務課</v>
      </c>
      <c r="Y150" s="343">
        <f>IF(功能_33[[#This Row],[實際展示]]="","",功能_33[[#This Row],[實際展示]]+14)</f>
        <v>44477</v>
      </c>
      <c r="Z150" s="331">
        <v>44477</v>
      </c>
      <c r="AA150" s="336">
        <f>IF(功能_33[[#This Row],[URS交二審]]=0,"",功能_33[[#This Row],[URS交二審]]+7)</f>
        <v>44484</v>
      </c>
      <c r="AB150" s="336">
        <f>IF(功能_33[[#This Row],[URS交二審]]=0,"",功能_33[[#This Row],[URS交二審]]+7)</f>
        <v>44484</v>
      </c>
      <c r="AC150" s="336">
        <v>44489</v>
      </c>
      <c r="AD150" s="336"/>
      <c r="AE150" s="338"/>
      <c r="AG150" s="336" t="str">
        <f>IFERROR(IF(VLOOKUP(功能_33[[#This Row],[功能代號]],E:Q,11,FALSE)=0,"",VLOOKUP(功能_33[[#This Row],[功能代號]],E:Q,11,FALSE)),"")</f>
        <v>蔡珮瑜</v>
      </c>
      <c r="AH150" s="336"/>
      <c r="AI150" s="336"/>
      <c r="AJ150" s="344"/>
      <c r="AK150" s="343"/>
      <c r="AN150" s="341" t="e">
        <f>VLOOKUP(功能_33[[#This Row],[功能代號]],工作表2!A:A,1,FALSE)</f>
        <v>#N/A</v>
      </c>
    </row>
    <row r="151" spans="1:40" ht="14.25" hidden="1">
      <c r="A151" s="333"/>
      <c r="B15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51" s="341" t="s">
        <v>702</v>
      </c>
      <c r="D151" s="326" t="s">
        <v>2630</v>
      </c>
      <c r="E151" s="342" t="s">
        <v>2078</v>
      </c>
      <c r="F151" s="326" t="s">
        <v>2075</v>
      </c>
      <c r="G151" s="326"/>
      <c r="H151" s="342" t="s">
        <v>716</v>
      </c>
      <c r="I151" s="348" t="s">
        <v>716</v>
      </c>
      <c r="J151" s="349" t="s">
        <v>2129</v>
      </c>
      <c r="K151" s="323">
        <v>44463</v>
      </c>
      <c r="L151" s="323">
        <v>44463</v>
      </c>
      <c r="M151" s="336" t="str">
        <f>IFERROR(IF(VLOOKUP(功能_33[[#This Row],[功能代號]],討論項目!A:H,8,FALSE)=0,"",VLOOKUP(功能_33[[#This Row],[功能代號]],討論項目!A:H,8,FALSE)),"")</f>
        <v/>
      </c>
      <c r="N151" s="342" t="s">
        <v>679</v>
      </c>
      <c r="O151" s="342" t="s">
        <v>668</v>
      </c>
      <c r="P151" s="367" t="s">
        <v>1954</v>
      </c>
      <c r="Q151" s="342"/>
      <c r="R151" s="342"/>
      <c r="S151" s="342"/>
      <c r="T151" s="342"/>
      <c r="U151" s="342"/>
      <c r="V151" s="342"/>
      <c r="W151" s="342"/>
      <c r="X151" s="344" t="str">
        <f>VLOOKUP(功能_33[[#This Row],[User]],SKL放款!A:G,7,FALSE)</f>
        <v>放款服務課</v>
      </c>
      <c r="Y151" s="343">
        <f>IF(功能_33[[#This Row],[實際展示]]="","",功能_33[[#This Row],[實際展示]]+14)</f>
        <v>44477</v>
      </c>
      <c r="Z151" s="331">
        <v>44477</v>
      </c>
      <c r="AA151" s="336">
        <f>IF(功能_33[[#This Row],[URS交二審]]=0,"",功能_33[[#This Row],[URS交二審]]+7)</f>
        <v>44484</v>
      </c>
      <c r="AB151" s="336">
        <f>IF(功能_33[[#This Row],[URS交二審]]=0,"",功能_33[[#This Row],[URS交二審]]+7)</f>
        <v>44484</v>
      </c>
      <c r="AC151" s="336">
        <v>44489</v>
      </c>
      <c r="AD151" s="336"/>
      <c r="AE151" s="338"/>
      <c r="AG151" s="336" t="str">
        <f>IFERROR(IF(VLOOKUP(功能_33[[#This Row],[功能代號]],E:Q,11,FALSE)=0,"",VLOOKUP(功能_33[[#This Row],[功能代號]],E:Q,11,FALSE)),"")</f>
        <v>蔡珮瑜</v>
      </c>
      <c r="AH151" s="336"/>
      <c r="AI151" s="336"/>
      <c r="AJ151" s="344"/>
      <c r="AK151" s="343"/>
      <c r="AN151" s="341" t="e">
        <f>VLOOKUP(功能_33[[#This Row],[功能代號]],工作表2!A:A,1,FALSE)</f>
        <v>#N/A</v>
      </c>
    </row>
    <row r="152" spans="1:40" ht="14.25" hidden="1">
      <c r="A152" s="333">
        <v>280</v>
      </c>
      <c r="B152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52" s="341" t="s">
        <v>702</v>
      </c>
      <c r="D152" s="326" t="s">
        <v>2630</v>
      </c>
      <c r="E152" s="342" t="s">
        <v>364</v>
      </c>
      <c r="F152" s="341" t="s">
        <v>365</v>
      </c>
      <c r="G152" s="341"/>
      <c r="H152" s="342" t="s">
        <v>351</v>
      </c>
      <c r="I152" s="342" t="s">
        <v>351</v>
      </c>
      <c r="J152" s="347" t="s">
        <v>2129</v>
      </c>
      <c r="K152" s="323">
        <v>44466</v>
      </c>
      <c r="L152" s="323">
        <v>44463</v>
      </c>
      <c r="M152" s="336" t="str">
        <f>IFERROR(IF(VLOOKUP(功能_33[[#This Row],[功能代號]],討論項目!A:H,8,FALSE)=0,"",VLOOKUP(功能_33[[#This Row],[功能代號]],討論項目!A:H,8,FALSE)),"")</f>
        <v/>
      </c>
      <c r="N152" s="342" t="s">
        <v>679</v>
      </c>
      <c r="O152" s="342" t="s">
        <v>668</v>
      </c>
      <c r="P152" s="367" t="s">
        <v>1954</v>
      </c>
      <c r="Q152" s="342"/>
      <c r="R152" s="342"/>
      <c r="S152" s="342"/>
      <c r="T152" s="342"/>
      <c r="U152" s="342"/>
      <c r="V152" s="342"/>
      <c r="W152" s="342"/>
      <c r="X152" s="341" t="str">
        <f>VLOOKUP(功能_33[[#This Row],[User]],SKL放款!A:G,7,FALSE)</f>
        <v>放款服務課</v>
      </c>
      <c r="Y152" s="343">
        <f>IF(功能_33[[#This Row],[實際展示]]="","",功能_33[[#This Row],[實際展示]]+14)</f>
        <v>44477</v>
      </c>
      <c r="Z152" s="331">
        <v>44477</v>
      </c>
      <c r="AA152" s="336">
        <f>IF(功能_33[[#This Row],[URS交二審]]=0,"",功能_33[[#This Row],[URS交二審]]+7)</f>
        <v>44484</v>
      </c>
      <c r="AB152" s="336">
        <f>IF(功能_33[[#This Row],[URS交二審]]=0,"",功能_33[[#This Row],[URS交二審]]+7)</f>
        <v>44484</v>
      </c>
      <c r="AC152" s="336">
        <v>44489</v>
      </c>
      <c r="AD152" s="336"/>
      <c r="AE152" s="338"/>
      <c r="AG152" s="336" t="str">
        <f>IFERROR(IF(VLOOKUP(功能_33[[#This Row],[功能代號]],E:Q,11,FALSE)=0,"",VLOOKUP(功能_33[[#This Row],[功能代號]],E:Q,11,FALSE)),"")</f>
        <v>蔡珮瑜</v>
      </c>
      <c r="AH152" s="336"/>
      <c r="AI152" s="336"/>
      <c r="AJ152" s="344"/>
      <c r="AK152" s="323"/>
      <c r="AN152" s="341" t="e">
        <f>VLOOKUP(功能_33[[#This Row],[功能代號]],工作表2!A:A,1,FALSE)</f>
        <v>#N/A</v>
      </c>
    </row>
    <row r="153" spans="1:40" ht="14.25" hidden="1">
      <c r="A153" s="333">
        <v>281</v>
      </c>
      <c r="B153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53" s="341" t="s">
        <v>702</v>
      </c>
      <c r="D153" s="326" t="s">
        <v>2630</v>
      </c>
      <c r="E153" s="342" t="s">
        <v>366</v>
      </c>
      <c r="F153" s="341" t="s">
        <v>367</v>
      </c>
      <c r="G153" s="341"/>
      <c r="H153" s="342" t="s">
        <v>351</v>
      </c>
      <c r="I153" s="342" t="s">
        <v>351</v>
      </c>
      <c r="J153" s="347" t="s">
        <v>2129</v>
      </c>
      <c r="K153" s="323">
        <v>44466</v>
      </c>
      <c r="L153" s="323">
        <v>44463</v>
      </c>
      <c r="M153" s="336">
        <f>IFERROR(IF(VLOOKUP(功能_33[[#This Row],[功能代號]],討論項目!A:H,8,FALSE)=0,"",VLOOKUP(功能_33[[#This Row],[功能代號]],討論項目!A:H,8,FALSE)),"")</f>
        <v>44473</v>
      </c>
      <c r="N153" s="342" t="s">
        <v>679</v>
      </c>
      <c r="O153" s="342" t="s">
        <v>668</v>
      </c>
      <c r="P153" s="367" t="s">
        <v>1954</v>
      </c>
      <c r="Q153" s="342"/>
      <c r="R153" s="342"/>
      <c r="S153" s="342"/>
      <c r="T153" s="342"/>
      <c r="U153" s="342"/>
      <c r="V153" s="342"/>
      <c r="W153" s="342"/>
      <c r="X153" s="341" t="str">
        <f>VLOOKUP(功能_33[[#This Row],[User]],SKL放款!A:G,7,FALSE)</f>
        <v>放款服務課</v>
      </c>
      <c r="Y153" s="343">
        <f>IF(功能_33[[#This Row],[實際展示]]="","",功能_33[[#This Row],[實際展示]]+14)</f>
        <v>44477</v>
      </c>
      <c r="Z153" s="331">
        <v>44477</v>
      </c>
      <c r="AA153" s="336">
        <f>IF(功能_33[[#This Row],[URS交二審]]=0,"",功能_33[[#This Row],[URS交二審]]+7)</f>
        <v>44484</v>
      </c>
      <c r="AB153" s="336">
        <f>IF(功能_33[[#This Row],[URS交二審]]=0,"",功能_33[[#This Row],[URS交二審]]+7)</f>
        <v>44484</v>
      </c>
      <c r="AC153" s="336">
        <v>44489</v>
      </c>
      <c r="AD153" s="336"/>
      <c r="AE153" s="338"/>
      <c r="AG153" s="336" t="str">
        <f>IFERROR(IF(VLOOKUP(功能_33[[#This Row],[功能代號]],E:Q,11,FALSE)=0,"",VLOOKUP(功能_33[[#This Row],[功能代號]],E:Q,11,FALSE)),"")</f>
        <v>蔡珮瑜</v>
      </c>
      <c r="AH153" s="336"/>
      <c r="AI153" s="336"/>
      <c r="AJ153" s="344"/>
      <c r="AK153" s="323"/>
      <c r="AN153" s="341" t="e">
        <f>VLOOKUP(功能_33[[#This Row],[功能代號]],工作表2!A:A,1,FALSE)</f>
        <v>#N/A</v>
      </c>
    </row>
    <row r="154" spans="1:40" ht="14.25" hidden="1">
      <c r="A154" s="333">
        <v>293</v>
      </c>
      <c r="B154" s="326" t="str">
        <f>IFERROR(MID(功能_33[[#This Row],[功能代號]],2,1)&amp;"-"&amp;VLOOKUP(功能_33[[#This Row],[功能代號]],'20211105匯出'!A:F,4,FALSE)&amp;VLOOKUP(功能_33[[#This Row],[功能代號]],'20211105匯出'!A:F,6,FALSE),"")</f>
        <v>5-5債務協商作業</v>
      </c>
      <c r="C154" s="341" t="s">
        <v>702</v>
      </c>
      <c r="D154" s="326" t="s">
        <v>2630</v>
      </c>
      <c r="E154" s="342" t="s">
        <v>384</v>
      </c>
      <c r="F154" s="341" t="s">
        <v>385</v>
      </c>
      <c r="G154" s="341"/>
      <c r="H154" s="342" t="s">
        <v>351</v>
      </c>
      <c r="I154" s="342" t="s">
        <v>351</v>
      </c>
      <c r="J154" s="347" t="s">
        <v>2129</v>
      </c>
      <c r="K154" s="323">
        <v>44466</v>
      </c>
      <c r="L154" s="323">
        <v>44463</v>
      </c>
      <c r="M154" s="336">
        <f>IFERROR(IF(VLOOKUP(功能_33[[#This Row],[功能代號]],討論項目!A:H,8,FALSE)=0,"",VLOOKUP(功能_33[[#This Row],[功能代號]],討論項目!A:H,8,FALSE)),"")</f>
        <v>44473</v>
      </c>
      <c r="N154" s="342" t="s">
        <v>679</v>
      </c>
      <c r="O154" s="342" t="s">
        <v>668</v>
      </c>
      <c r="P154" s="367" t="s">
        <v>1954</v>
      </c>
      <c r="Q154" s="342"/>
      <c r="R154" s="342"/>
      <c r="S154" s="342"/>
      <c r="T154" s="342"/>
      <c r="U154" s="342"/>
      <c r="V154" s="342"/>
      <c r="W154" s="342"/>
      <c r="X154" s="341" t="str">
        <f>VLOOKUP(功能_33[[#This Row],[User]],SKL放款!A:G,7,FALSE)</f>
        <v>放款服務課</v>
      </c>
      <c r="Y154" s="343">
        <f>IF(功能_33[[#This Row],[實際展示]]="","",功能_33[[#This Row],[實際展示]]+14)</f>
        <v>44477</v>
      </c>
      <c r="Z154" s="331">
        <v>44477</v>
      </c>
      <c r="AA154" s="336">
        <f>IF(功能_33[[#This Row],[URS交二審]]=0,"",功能_33[[#This Row],[URS交二審]]+7)</f>
        <v>44484</v>
      </c>
      <c r="AB154" s="336">
        <f>IF(功能_33[[#This Row],[URS交二審]]=0,"",功能_33[[#This Row],[URS交二審]]+7)</f>
        <v>44484</v>
      </c>
      <c r="AC154" s="336">
        <v>44489</v>
      </c>
      <c r="AD154" s="336"/>
      <c r="AE154" s="338"/>
      <c r="AG154" s="336" t="str">
        <f>IFERROR(IF(VLOOKUP(功能_33[[#This Row],[功能代號]],E:Q,11,FALSE)=0,"",VLOOKUP(功能_33[[#This Row],[功能代號]],E:Q,11,FALSE)),"")</f>
        <v>蔡珮瑜</v>
      </c>
      <c r="AH154" s="336"/>
      <c r="AI154" s="336"/>
      <c r="AJ154" s="344"/>
      <c r="AK154" s="323"/>
      <c r="AN154" s="341" t="e">
        <f>VLOOKUP(功能_33[[#This Row],[功能代號]],工作表2!A:A,1,FALSE)</f>
        <v>#N/A</v>
      </c>
    </row>
    <row r="155" spans="1:40" ht="14.25" hidden="1">
      <c r="A155" s="333">
        <v>356</v>
      </c>
      <c r="B155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55" s="341" t="s">
        <v>703</v>
      </c>
      <c r="D155" s="326"/>
      <c r="E155" s="342" t="s">
        <v>533</v>
      </c>
      <c r="F155" s="341" t="s">
        <v>534</v>
      </c>
      <c r="G155" s="341"/>
      <c r="H155" s="342" t="s">
        <v>665</v>
      </c>
      <c r="I155" s="342" t="s">
        <v>471</v>
      </c>
      <c r="J155" s="347"/>
      <c r="K155" s="323">
        <v>44515</v>
      </c>
      <c r="L155" s="323">
        <v>44466</v>
      </c>
      <c r="M155" s="336">
        <f>IFERROR(IF(VLOOKUP(功能_33[[#This Row],[功能代號]],討論項目!A:H,8,FALSE)=0,"",VLOOKUP(功能_33[[#This Row],[功能代號]],討論項目!A:H,8,FALSE)),"")</f>
        <v>44475</v>
      </c>
      <c r="N155" s="342" t="s">
        <v>674</v>
      </c>
      <c r="O155" s="342" t="s">
        <v>1994</v>
      </c>
      <c r="P155" s="367" t="s">
        <v>708</v>
      </c>
      <c r="Q155" s="342"/>
      <c r="R155" s="342"/>
      <c r="S155" s="342"/>
      <c r="T155" s="342"/>
      <c r="U155" s="342"/>
      <c r="V155" s="342"/>
      <c r="W155" s="342"/>
      <c r="X155" s="341" t="str">
        <f>VLOOKUP(功能_33[[#This Row],[User]],SKL放款!A:G,7,FALSE)</f>
        <v>放款推展課</v>
      </c>
      <c r="Y155" s="343">
        <f>IF(功能_33[[#This Row],[實際展示]]="","",功能_33[[#This Row],[實際展示]]+14)</f>
        <v>44480</v>
      </c>
      <c r="Z155" s="331"/>
      <c r="AA155" s="336" t="str">
        <f>IF(功能_33[[#This Row],[URS交二審]]=0,"",功能_33[[#This Row],[URS交二審]]+7)</f>
        <v/>
      </c>
      <c r="AB155" s="336"/>
      <c r="AC155" s="323"/>
      <c r="AD155" s="323"/>
      <c r="AE155" s="323"/>
      <c r="AF155" s="359"/>
      <c r="AG155" s="323" t="str">
        <f>IFERROR(IF(VLOOKUP(功能_33[[#This Row],[功能代號]],E:Q,11,FALSE)=0,"",VLOOKUP(功能_33[[#This Row],[功能代號]],E:Q,11,FALSE)),"")</f>
        <v>李珮君</v>
      </c>
      <c r="AH155" s="323"/>
      <c r="AI155" s="323"/>
      <c r="AJ155" s="344"/>
      <c r="AK155" s="323"/>
      <c r="AN155" s="341" t="e">
        <f>VLOOKUP(功能_33[[#This Row],[功能代號]],工作表2!A:A,1,FALSE)</f>
        <v>#N/A</v>
      </c>
    </row>
    <row r="156" spans="1:40" ht="14.25" hidden="1">
      <c r="A156" s="333">
        <v>357</v>
      </c>
      <c r="B15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56" s="341" t="s">
        <v>703</v>
      </c>
      <c r="D156" s="326"/>
      <c r="E156" s="342" t="s">
        <v>535</v>
      </c>
      <c r="F156" s="341" t="s">
        <v>536</v>
      </c>
      <c r="G156" s="341"/>
      <c r="H156" s="342" t="s">
        <v>665</v>
      </c>
      <c r="I156" s="342" t="s">
        <v>471</v>
      </c>
      <c r="J156" s="347"/>
      <c r="K156" s="323">
        <v>44515</v>
      </c>
      <c r="L156" s="323">
        <v>44466</v>
      </c>
      <c r="M156" s="336">
        <f>IFERROR(IF(VLOOKUP(功能_33[[#This Row],[功能代號]],討論項目!A:H,8,FALSE)=0,"",VLOOKUP(功能_33[[#This Row],[功能代號]],討論項目!A:H,8,FALSE)),"")</f>
        <v>44475</v>
      </c>
      <c r="N156" s="342" t="s">
        <v>674</v>
      </c>
      <c r="O156" s="342" t="s">
        <v>1994</v>
      </c>
      <c r="P156" s="367" t="s">
        <v>708</v>
      </c>
      <c r="Q156" s="342"/>
      <c r="R156" s="342"/>
      <c r="S156" s="342"/>
      <c r="T156" s="342"/>
      <c r="U156" s="342"/>
      <c r="V156" s="342"/>
      <c r="W156" s="342"/>
      <c r="X156" s="341" t="str">
        <f>VLOOKUP(功能_33[[#This Row],[User]],SKL放款!A:G,7,FALSE)</f>
        <v>放款推展課</v>
      </c>
      <c r="Y156" s="343">
        <f>IF(功能_33[[#This Row],[實際展示]]="","",功能_33[[#This Row],[實際展示]]+14)</f>
        <v>44480</v>
      </c>
      <c r="Z156" s="331"/>
      <c r="AA156" s="336" t="str">
        <f>IF(功能_33[[#This Row],[URS交二審]]=0,"",功能_33[[#This Row],[URS交二審]]+7)</f>
        <v/>
      </c>
      <c r="AB156" s="336"/>
      <c r="AC156" s="323"/>
      <c r="AD156" s="323"/>
      <c r="AE156" s="323"/>
      <c r="AF156" s="359"/>
      <c r="AG156" s="323" t="str">
        <f>IFERROR(IF(VLOOKUP(功能_33[[#This Row],[功能代號]],E:Q,11,FALSE)=0,"",VLOOKUP(功能_33[[#This Row],[功能代號]],E:Q,11,FALSE)),"")</f>
        <v>李珮君</v>
      </c>
      <c r="AH156" s="323"/>
      <c r="AI156" s="323"/>
      <c r="AJ156" s="344"/>
      <c r="AK156" s="323"/>
      <c r="AN156" s="341" t="e">
        <f>VLOOKUP(功能_33[[#This Row],[功能代號]],工作表2!A:A,1,FALSE)</f>
        <v>#N/A</v>
      </c>
    </row>
    <row r="157" spans="1:40" ht="14.25" hidden="1">
      <c r="A157" s="333">
        <v>358</v>
      </c>
      <c r="B157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57" s="341" t="s">
        <v>703</v>
      </c>
      <c r="D157" s="326"/>
      <c r="E157" s="342" t="s">
        <v>630</v>
      </c>
      <c r="F157" s="341" t="s">
        <v>631</v>
      </c>
      <c r="G157" s="341"/>
      <c r="H157" s="342" t="s">
        <v>665</v>
      </c>
      <c r="I157" s="342" t="s">
        <v>471</v>
      </c>
      <c r="J157" s="347"/>
      <c r="K157" s="323">
        <v>44515</v>
      </c>
      <c r="L157" s="323">
        <v>44466</v>
      </c>
      <c r="M157" s="336">
        <f>IFERROR(IF(VLOOKUP(功能_33[[#This Row],[功能代號]],討論項目!A:H,8,FALSE)=0,"",VLOOKUP(功能_33[[#This Row],[功能代號]],討論項目!A:H,8,FALSE)),"")</f>
        <v>44475</v>
      </c>
      <c r="N157" s="342" t="s">
        <v>674</v>
      </c>
      <c r="O157" s="342" t="s">
        <v>1994</v>
      </c>
      <c r="P157" s="367" t="s">
        <v>708</v>
      </c>
      <c r="Q157" s="342"/>
      <c r="R157" s="342"/>
      <c r="S157" s="342"/>
      <c r="T157" s="342"/>
      <c r="U157" s="342"/>
      <c r="V157" s="342"/>
      <c r="W157" s="342"/>
      <c r="X157" s="341" t="str">
        <f>VLOOKUP(功能_33[[#This Row],[User]],SKL放款!A:G,7,FALSE)</f>
        <v>放款推展課</v>
      </c>
      <c r="Y157" s="343">
        <f>IF(功能_33[[#This Row],[實際展示]]="","",功能_33[[#This Row],[實際展示]]+14)</f>
        <v>44480</v>
      </c>
      <c r="Z157" s="331"/>
      <c r="AA157" s="336" t="str">
        <f>IF(功能_33[[#This Row],[URS交二審]]=0,"",功能_33[[#This Row],[URS交二審]]+7)</f>
        <v/>
      </c>
      <c r="AB157" s="336"/>
      <c r="AC157" s="323"/>
      <c r="AD157" s="323"/>
      <c r="AE157" s="323"/>
      <c r="AF157" s="359"/>
      <c r="AG157" s="323" t="str">
        <f>IFERROR(IF(VLOOKUP(功能_33[[#This Row],[功能代號]],E:Q,11,FALSE)=0,"",VLOOKUP(功能_33[[#This Row],[功能代號]],E:Q,11,FALSE)),"")</f>
        <v>李珮君</v>
      </c>
      <c r="AH157" s="323"/>
      <c r="AI157" s="323"/>
      <c r="AJ157" s="344"/>
      <c r="AK157" s="323"/>
      <c r="AN157" s="341" t="e">
        <f>VLOOKUP(功能_33[[#This Row],[功能代號]],工作表2!A:A,1,FALSE)</f>
        <v>#N/A</v>
      </c>
    </row>
    <row r="158" spans="1:40" ht="14.25" hidden="1">
      <c r="A158" s="333">
        <v>313</v>
      </c>
      <c r="B158" s="326" t="str">
        <f>IFERROR(MID(功能_33[[#This Row],[功能代號]],2,1)&amp;"-"&amp;VLOOKUP(功能_33[[#This Row],[功能代號]],'20211105匯出'!A:F,4,FALSE)&amp;VLOOKUP(功能_33[[#This Row],[功能代號]],'20211105匯出'!A:F,6,FALSE),"")</f>
        <v>6-3共同資料維護(利率、營業日)</v>
      </c>
      <c r="C158" s="341" t="s">
        <v>703</v>
      </c>
      <c r="D158" s="326"/>
      <c r="E158" s="342" t="s">
        <v>550</v>
      </c>
      <c r="F158" s="341" t="s">
        <v>551</v>
      </c>
      <c r="G158" s="341"/>
      <c r="H158" s="342" t="s">
        <v>665</v>
      </c>
      <c r="I158" s="342" t="s">
        <v>471</v>
      </c>
      <c r="J158" s="347"/>
      <c r="K158" s="323">
        <v>44515</v>
      </c>
      <c r="L158" s="323">
        <v>44466</v>
      </c>
      <c r="M158" s="336">
        <f>IFERROR(IF(VLOOKUP(功能_33[[#This Row],[功能代號]],討論項目!A:H,8,FALSE)=0,"",VLOOKUP(功能_33[[#This Row],[功能代號]],討論項目!A:H,8,FALSE)),"")</f>
        <v>44475</v>
      </c>
      <c r="N158" s="342" t="s">
        <v>674</v>
      </c>
      <c r="O158" s="342" t="s">
        <v>676</v>
      </c>
      <c r="P158" s="367"/>
      <c r="Q158" s="342"/>
      <c r="R158" s="342"/>
      <c r="S158" s="342"/>
      <c r="T158" s="342"/>
      <c r="U158" s="342"/>
      <c r="V158" s="342"/>
      <c r="W158" s="342"/>
      <c r="X158" s="341" t="str">
        <f>VLOOKUP(功能_33[[#This Row],[User]],SKL放款!A:G,7,FALSE)</f>
        <v>放款服務課</v>
      </c>
      <c r="Y158" s="343">
        <f>IF(功能_33[[#This Row],[實際展示]]="","",功能_33[[#This Row],[實際展示]]+14)</f>
        <v>44480</v>
      </c>
      <c r="Z158" s="331"/>
      <c r="AA158" s="336" t="str">
        <f>IF(功能_33[[#This Row],[URS交二審]]=0,"",功能_33[[#This Row],[URS交二審]]+7)</f>
        <v/>
      </c>
      <c r="AB158" s="336"/>
      <c r="AC158" s="323"/>
      <c r="AD158" s="323"/>
      <c r="AE158" s="323"/>
      <c r="AF158" s="359"/>
      <c r="AG158" s="323" t="str">
        <f>IFERROR(IF(VLOOKUP(功能_33[[#This Row],[功能代號]],E:Q,11,FALSE)=0,"",VLOOKUP(功能_33[[#This Row],[功能代號]],E:Q,11,FALSE)),"")</f>
        <v>邵淑微</v>
      </c>
      <c r="AH158" s="323"/>
      <c r="AI158" s="323"/>
      <c r="AJ158" s="344"/>
      <c r="AK158" s="323"/>
      <c r="AN158" s="341" t="e">
        <f>VLOOKUP(功能_33[[#This Row],[功能代號]],工作表2!A:A,1,FALSE)</f>
        <v>#N/A</v>
      </c>
    </row>
    <row r="159" spans="1:40" ht="14.25" hidden="1">
      <c r="A159" s="333">
        <v>314</v>
      </c>
      <c r="B15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59" s="341" t="s">
        <v>703</v>
      </c>
      <c r="D159" s="326"/>
      <c r="E159" s="342" t="s">
        <v>552</v>
      </c>
      <c r="F159" s="341" t="s">
        <v>553</v>
      </c>
      <c r="G159" s="341"/>
      <c r="H159" s="342" t="s">
        <v>665</v>
      </c>
      <c r="I159" s="342" t="s">
        <v>471</v>
      </c>
      <c r="J159" s="347"/>
      <c r="K159" s="323">
        <v>44515</v>
      </c>
      <c r="L159" s="323">
        <v>44466</v>
      </c>
      <c r="M159" s="336" t="str">
        <f>IFERROR(IF(VLOOKUP(功能_33[[#This Row],[功能代號]],討論項目!A:H,8,FALSE)=0,"",VLOOKUP(功能_33[[#This Row],[功能代號]],討論項目!A:H,8,FALSE)),"")</f>
        <v/>
      </c>
      <c r="N159" s="342" t="s">
        <v>674</v>
      </c>
      <c r="O159" s="342" t="s">
        <v>676</v>
      </c>
      <c r="P159" s="367"/>
      <c r="Q159" s="342"/>
      <c r="R159" s="342"/>
      <c r="S159" s="342"/>
      <c r="T159" s="342"/>
      <c r="U159" s="342"/>
      <c r="V159" s="342"/>
      <c r="W159" s="342"/>
      <c r="X159" s="341" t="str">
        <f>VLOOKUP(功能_33[[#This Row],[User]],SKL放款!A:G,7,FALSE)</f>
        <v>放款服務課</v>
      </c>
      <c r="Y159" s="343">
        <f>IF(功能_33[[#This Row],[實際展示]]="","",功能_33[[#This Row],[實際展示]]+14)</f>
        <v>44480</v>
      </c>
      <c r="Z159" s="331"/>
      <c r="AA159" s="336" t="str">
        <f>IF(功能_33[[#This Row],[URS交二審]]=0,"",功能_33[[#This Row],[URS交二審]]+7)</f>
        <v/>
      </c>
      <c r="AB159" s="336"/>
      <c r="AC159" s="323"/>
      <c r="AD159" s="323"/>
      <c r="AE159" s="323"/>
      <c r="AF159" s="359"/>
      <c r="AG159" s="323" t="str">
        <f>IFERROR(IF(VLOOKUP(功能_33[[#This Row],[功能代號]],E:Q,11,FALSE)=0,"",VLOOKUP(功能_33[[#This Row],[功能代號]],E:Q,11,FALSE)),"")</f>
        <v>邵淑微</v>
      </c>
      <c r="AH159" s="323"/>
      <c r="AI159" s="323"/>
      <c r="AJ159" s="344"/>
      <c r="AK159" s="323"/>
      <c r="AN159" s="341" t="e">
        <f>VLOOKUP(功能_33[[#This Row],[功能代號]],工作表2!A:A,1,FALSE)</f>
        <v>#N/A</v>
      </c>
    </row>
    <row r="160" spans="1:40" ht="14.25" hidden="1">
      <c r="A160" s="333">
        <v>332</v>
      </c>
      <c r="B160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160" s="341" t="s">
        <v>703</v>
      </c>
      <c r="D160" s="326"/>
      <c r="E160" s="342" t="s">
        <v>578</v>
      </c>
      <c r="F160" s="341" t="s">
        <v>579</v>
      </c>
      <c r="G160" s="341"/>
      <c r="H160" s="342" t="s">
        <v>665</v>
      </c>
      <c r="I160" s="342" t="s">
        <v>471</v>
      </c>
      <c r="J160" s="347"/>
      <c r="K160" s="323">
        <v>44515</v>
      </c>
      <c r="L160" s="323">
        <v>44466</v>
      </c>
      <c r="M160" s="336">
        <f>IFERROR(IF(VLOOKUP(功能_33[[#This Row],[功能代號]],討論項目!A:H,8,FALSE)=0,"",VLOOKUP(功能_33[[#This Row],[功能代號]],討論項目!A:H,8,FALSE)),"")</f>
        <v>44475</v>
      </c>
      <c r="N160" s="342" t="s">
        <v>670</v>
      </c>
      <c r="O160" s="342" t="s">
        <v>672</v>
      </c>
      <c r="P160" s="367"/>
      <c r="Q160" s="342"/>
      <c r="R160" s="342"/>
      <c r="S160" s="342"/>
      <c r="T160" s="342"/>
      <c r="U160" s="342"/>
      <c r="V160" s="342"/>
      <c r="W160" s="342"/>
      <c r="X160" s="341" t="str">
        <f>VLOOKUP(功能_33[[#This Row],[User]],SKL放款!A:G,7,FALSE)</f>
        <v>放款服務課</v>
      </c>
      <c r="Y160" s="343">
        <f>IF(功能_33[[#This Row],[實際展示]]="","",功能_33[[#This Row],[實際展示]]+14)</f>
        <v>44480</v>
      </c>
      <c r="Z160" s="331"/>
      <c r="AA160" s="336" t="str">
        <f>IF(功能_33[[#This Row],[URS交二審]]=0,"",功能_33[[#This Row],[URS交二審]]+7)</f>
        <v/>
      </c>
      <c r="AB160" s="336"/>
      <c r="AC160" s="323"/>
      <c r="AD160" s="323"/>
      <c r="AE160" s="323"/>
      <c r="AF160" s="359"/>
      <c r="AG160" s="323" t="str">
        <f>IFERROR(IF(VLOOKUP(功能_33[[#This Row],[功能代號]],E:Q,11,FALSE)=0,"",VLOOKUP(功能_33[[#This Row],[功能代號]],E:Q,11,FALSE)),"")</f>
        <v>陳政皓</v>
      </c>
      <c r="AH160" s="323"/>
      <c r="AI160" s="323"/>
      <c r="AJ160" s="344"/>
      <c r="AK160" s="323"/>
      <c r="AN160" s="341" t="e">
        <f>VLOOKUP(功能_33[[#This Row],[功能代號]],工作表2!A:A,1,FALSE)</f>
        <v>#N/A</v>
      </c>
    </row>
    <row r="161" spans="1:40" ht="14.25" hidden="1">
      <c r="A161" s="333">
        <v>333</v>
      </c>
      <c r="B16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61" s="341" t="s">
        <v>703</v>
      </c>
      <c r="D161" s="326"/>
      <c r="E161" s="342" t="s">
        <v>580</v>
      </c>
      <c r="F161" s="341" t="s">
        <v>581</v>
      </c>
      <c r="G161" s="341"/>
      <c r="H161" s="342" t="s">
        <v>665</v>
      </c>
      <c r="I161" s="342" t="s">
        <v>471</v>
      </c>
      <c r="J161" s="347"/>
      <c r="K161" s="323">
        <v>44515</v>
      </c>
      <c r="L161" s="323">
        <v>44466</v>
      </c>
      <c r="M161" s="336">
        <f>IFERROR(IF(VLOOKUP(功能_33[[#This Row],[功能代號]],討論項目!A:H,8,FALSE)=0,"",VLOOKUP(功能_33[[#This Row],[功能代號]],討論項目!A:H,8,FALSE)),"")</f>
        <v>44475</v>
      </c>
      <c r="N161" s="342" t="s">
        <v>670</v>
      </c>
      <c r="O161" s="342" t="s">
        <v>672</v>
      </c>
      <c r="P161" s="367"/>
      <c r="Q161" s="342"/>
      <c r="R161" s="342"/>
      <c r="S161" s="342"/>
      <c r="T161" s="342"/>
      <c r="U161" s="342"/>
      <c r="V161" s="342"/>
      <c r="W161" s="342"/>
      <c r="X161" s="341" t="str">
        <f>VLOOKUP(功能_33[[#This Row],[User]],SKL放款!A:G,7,FALSE)</f>
        <v>放款服務課</v>
      </c>
      <c r="Y161" s="343">
        <f>IF(功能_33[[#This Row],[實際展示]]="","",功能_33[[#This Row],[實際展示]]+14)</f>
        <v>44480</v>
      </c>
      <c r="Z161" s="331"/>
      <c r="AA161" s="336" t="str">
        <f>IF(功能_33[[#This Row],[URS交二審]]=0,"",功能_33[[#This Row],[URS交二審]]+7)</f>
        <v/>
      </c>
      <c r="AB161" s="336"/>
      <c r="AC161" s="323"/>
      <c r="AD161" s="323"/>
      <c r="AE161" s="323"/>
      <c r="AF161" s="359"/>
      <c r="AG161" s="323" t="str">
        <f>IFERROR(IF(VLOOKUP(功能_33[[#This Row],[功能代號]],E:Q,11,FALSE)=0,"",VLOOKUP(功能_33[[#This Row],[功能代號]],E:Q,11,FALSE)),"")</f>
        <v>陳政皓</v>
      </c>
      <c r="AH161" s="323"/>
      <c r="AI161" s="323"/>
      <c r="AJ161" s="344"/>
      <c r="AK161" s="323"/>
      <c r="AN161" s="341" t="e">
        <f>VLOOKUP(功能_33[[#This Row],[功能代號]],工作表2!A:A,1,FALSE)</f>
        <v>#N/A</v>
      </c>
    </row>
    <row r="162" spans="1:40" ht="14.25" hidden="1">
      <c r="A162" s="333">
        <v>328</v>
      </c>
      <c r="B162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162" s="341" t="s">
        <v>703</v>
      </c>
      <c r="D162" s="326"/>
      <c r="E162" s="342" t="s">
        <v>570</v>
      </c>
      <c r="F162" s="341" t="s">
        <v>571</v>
      </c>
      <c r="G162" s="341"/>
      <c r="H162" s="342" t="s">
        <v>665</v>
      </c>
      <c r="I162" s="342" t="s">
        <v>471</v>
      </c>
      <c r="J162" s="347"/>
      <c r="K162" s="323">
        <v>44515</v>
      </c>
      <c r="L162" s="323">
        <v>44466</v>
      </c>
      <c r="M162" s="336" t="str">
        <f>IFERROR(IF(VLOOKUP(功能_33[[#This Row],[功能代號]],討論項目!A:H,8,FALSE)=0,"",VLOOKUP(功能_33[[#This Row],[功能代號]],討論項目!A:H,8,FALSE)),"")</f>
        <v/>
      </c>
      <c r="N162" s="342" t="s">
        <v>674</v>
      </c>
      <c r="O162" s="342" t="s">
        <v>668</v>
      </c>
      <c r="P162" s="367"/>
      <c r="Q162" s="342"/>
      <c r="R162" s="342"/>
      <c r="S162" s="342"/>
      <c r="T162" s="342"/>
      <c r="U162" s="342"/>
      <c r="V162" s="342"/>
      <c r="W162" s="342"/>
      <c r="X162" s="341" t="str">
        <f>VLOOKUP(功能_33[[#This Row],[User]],SKL放款!A:G,7,FALSE)</f>
        <v>放款服務課</v>
      </c>
      <c r="Y162" s="343">
        <f>IF(功能_33[[#This Row],[實際展示]]="","",功能_33[[#This Row],[實際展示]]+14)</f>
        <v>44480</v>
      </c>
      <c r="Z162" s="331"/>
      <c r="AA162" s="336" t="str">
        <f>IF(功能_33[[#This Row],[URS交二審]]=0,"",功能_33[[#This Row],[URS交二審]]+7)</f>
        <v/>
      </c>
      <c r="AB162" s="336"/>
      <c r="AC162" s="323"/>
      <c r="AD162" s="323"/>
      <c r="AE162" s="323"/>
      <c r="AF162" s="359"/>
      <c r="AG162" s="323" t="str">
        <f>IFERROR(IF(VLOOKUP(功能_33[[#This Row],[功能代號]],E:Q,11,FALSE)=0,"",VLOOKUP(功能_33[[#This Row],[功能代號]],E:Q,11,FALSE)),"")</f>
        <v>蔡珮瑜</v>
      </c>
      <c r="AH162" s="323"/>
      <c r="AI162" s="323"/>
      <c r="AJ162" s="344"/>
      <c r="AK162" s="323"/>
      <c r="AN162" s="341" t="e">
        <f>VLOOKUP(功能_33[[#This Row],[功能代號]],工作表2!A:A,1,FALSE)</f>
        <v>#N/A</v>
      </c>
    </row>
    <row r="163" spans="1:40" ht="14.25" hidden="1">
      <c r="A163" s="333">
        <v>329</v>
      </c>
      <c r="B16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63" s="341" t="s">
        <v>703</v>
      </c>
      <c r="D163" s="326"/>
      <c r="E163" s="342" t="s">
        <v>572</v>
      </c>
      <c r="F163" s="341" t="s">
        <v>573</v>
      </c>
      <c r="G163" s="341"/>
      <c r="H163" s="342" t="s">
        <v>665</v>
      </c>
      <c r="I163" s="342" t="s">
        <v>471</v>
      </c>
      <c r="J163" s="347"/>
      <c r="K163" s="323">
        <v>44515</v>
      </c>
      <c r="L163" s="323">
        <v>44466</v>
      </c>
      <c r="M163" s="336" t="str">
        <f>IFERROR(IF(VLOOKUP(功能_33[[#This Row],[功能代號]],討論項目!A:H,8,FALSE)=0,"",VLOOKUP(功能_33[[#This Row],[功能代號]],討論項目!A:H,8,FALSE)),"")</f>
        <v/>
      </c>
      <c r="N163" s="342" t="s">
        <v>674</v>
      </c>
      <c r="O163" s="342" t="s">
        <v>668</v>
      </c>
      <c r="P163" s="367"/>
      <c r="Q163" s="342"/>
      <c r="R163" s="342"/>
      <c r="S163" s="342"/>
      <c r="T163" s="342"/>
      <c r="U163" s="342"/>
      <c r="V163" s="342"/>
      <c r="W163" s="342"/>
      <c r="X163" s="341" t="str">
        <f>VLOOKUP(功能_33[[#This Row],[User]],SKL放款!A:G,7,FALSE)</f>
        <v>放款服務課</v>
      </c>
      <c r="Y163" s="343">
        <f>IF(功能_33[[#This Row],[實際展示]]="","",功能_33[[#This Row],[實際展示]]+14)</f>
        <v>44480</v>
      </c>
      <c r="Z163" s="331"/>
      <c r="AA163" s="336" t="str">
        <f>IF(功能_33[[#This Row],[URS交二審]]=0,"",功能_33[[#This Row],[URS交二審]]+7)</f>
        <v/>
      </c>
      <c r="AB163" s="336"/>
      <c r="AC163" s="323"/>
      <c r="AD163" s="323"/>
      <c r="AE163" s="323"/>
      <c r="AF163" s="359"/>
      <c r="AG163" s="323" t="str">
        <f>IFERROR(IF(VLOOKUP(功能_33[[#This Row],[功能代號]],E:Q,11,FALSE)=0,"",VLOOKUP(功能_33[[#This Row],[功能代號]],E:Q,11,FALSE)),"")</f>
        <v>蔡珮瑜</v>
      </c>
      <c r="AH163" s="323"/>
      <c r="AI163" s="323"/>
      <c r="AJ163" s="344"/>
      <c r="AK163" s="323"/>
      <c r="AN163" s="341" t="e">
        <f>VLOOKUP(功能_33[[#This Row],[功能代號]],工作表2!A:A,1,FALSE)</f>
        <v>#N/A</v>
      </c>
    </row>
    <row r="164" spans="1:40" ht="14.25" hidden="1">
      <c r="A164" s="333">
        <v>350</v>
      </c>
      <c r="B164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64" s="341" t="s">
        <v>703</v>
      </c>
      <c r="D164" s="326"/>
      <c r="E164" s="342" t="s">
        <v>546</v>
      </c>
      <c r="F164" s="341" t="s">
        <v>547</v>
      </c>
      <c r="G164" s="341"/>
      <c r="H164" s="342" t="s">
        <v>665</v>
      </c>
      <c r="I164" s="342" t="s">
        <v>471</v>
      </c>
      <c r="J164" s="347"/>
      <c r="K164" s="323">
        <v>44515</v>
      </c>
      <c r="L164" s="323">
        <v>44466</v>
      </c>
      <c r="M164" s="336" t="str">
        <f>IFERROR(IF(VLOOKUP(功能_33[[#This Row],[功能代號]],討論項目!A:H,8,FALSE)=0,"",VLOOKUP(功能_33[[#This Row],[功能代號]],討論項目!A:H,8,FALSE)),"")</f>
        <v/>
      </c>
      <c r="N164" s="342" t="s">
        <v>674</v>
      </c>
      <c r="O164" s="342" t="s">
        <v>709</v>
      </c>
      <c r="P164" s="367"/>
      <c r="Q164" s="342"/>
      <c r="R164" s="342"/>
      <c r="S164" s="342"/>
      <c r="T164" s="342"/>
      <c r="U164" s="342"/>
      <c r="V164" s="342"/>
      <c r="W164" s="342"/>
      <c r="X164" s="341" t="str">
        <f>VLOOKUP(功能_33[[#This Row],[User]],SKL放款!A:G,7,FALSE)</f>
        <v>放款服務課</v>
      </c>
      <c r="Y164" s="343">
        <f>IF(功能_33[[#This Row],[實際展示]]="","",功能_33[[#This Row],[實際展示]]+14)</f>
        <v>44480</v>
      </c>
      <c r="Z164" s="331"/>
      <c r="AA164" s="336" t="str">
        <f>IF(功能_33[[#This Row],[URS交二審]]=0,"",功能_33[[#This Row],[URS交二審]]+7)</f>
        <v/>
      </c>
      <c r="AB164" s="336"/>
      <c r="AC164" s="323"/>
      <c r="AD164" s="323"/>
      <c r="AE164" s="323"/>
      <c r="AF164" s="359"/>
      <c r="AG164" s="323" t="str">
        <f>IFERROR(IF(VLOOKUP(功能_33[[#This Row],[功能代號]],E:Q,11,FALSE)=0,"",VLOOKUP(功能_33[[#This Row],[功能代號]],E:Q,11,FALSE)),"")</f>
        <v>蔡珮瑜</v>
      </c>
      <c r="AH164" s="323"/>
      <c r="AI164" s="323"/>
      <c r="AJ164" s="344"/>
      <c r="AK164" s="323"/>
      <c r="AN164" s="341" t="e">
        <f>VLOOKUP(功能_33[[#This Row],[功能代號]],工作表2!A:A,1,FALSE)</f>
        <v>#N/A</v>
      </c>
    </row>
    <row r="165" spans="1:40" ht="14.25" hidden="1">
      <c r="A165" s="333">
        <v>351</v>
      </c>
      <c r="B16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65" s="341" t="s">
        <v>703</v>
      </c>
      <c r="D165" s="326"/>
      <c r="E165" s="342" t="s">
        <v>548</v>
      </c>
      <c r="F165" s="341" t="s">
        <v>549</v>
      </c>
      <c r="G165" s="341"/>
      <c r="H165" s="342" t="s">
        <v>665</v>
      </c>
      <c r="I165" s="342" t="s">
        <v>471</v>
      </c>
      <c r="J165" s="347"/>
      <c r="K165" s="323">
        <v>44515</v>
      </c>
      <c r="L165" s="323">
        <v>44466</v>
      </c>
      <c r="M165" s="336" t="str">
        <f>IFERROR(IF(VLOOKUP(功能_33[[#This Row],[功能代號]],討論項目!A:H,8,FALSE)=0,"",VLOOKUP(功能_33[[#This Row],[功能代號]],討論項目!A:H,8,FALSE)),"")</f>
        <v/>
      </c>
      <c r="N165" s="342" t="s">
        <v>674</v>
      </c>
      <c r="O165" s="342" t="s">
        <v>709</v>
      </c>
      <c r="P165" s="367"/>
      <c r="Q165" s="342"/>
      <c r="R165" s="342"/>
      <c r="S165" s="342"/>
      <c r="T165" s="342"/>
      <c r="U165" s="342"/>
      <c r="V165" s="342"/>
      <c r="W165" s="342"/>
      <c r="X165" s="341" t="str">
        <f>VLOOKUP(功能_33[[#This Row],[User]],SKL放款!A:G,7,FALSE)</f>
        <v>放款服務課</v>
      </c>
      <c r="Y165" s="343">
        <f>IF(功能_33[[#This Row],[實際展示]]="","",功能_33[[#This Row],[實際展示]]+14)</f>
        <v>44480</v>
      </c>
      <c r="Z165" s="331"/>
      <c r="AA165" s="336" t="str">
        <f>IF(功能_33[[#This Row],[URS交二審]]=0,"",功能_33[[#This Row],[URS交二審]]+7)</f>
        <v/>
      </c>
      <c r="AB165" s="336"/>
      <c r="AC165" s="323"/>
      <c r="AD165" s="323"/>
      <c r="AE165" s="323"/>
      <c r="AF165" s="359"/>
      <c r="AG165" s="323" t="str">
        <f>IFERROR(IF(VLOOKUP(功能_33[[#This Row],[功能代號]],E:Q,11,FALSE)=0,"",VLOOKUP(功能_33[[#This Row],[功能代號]],E:Q,11,FALSE)),"")</f>
        <v>蔡珮瑜</v>
      </c>
      <c r="AH165" s="323"/>
      <c r="AI165" s="323"/>
      <c r="AJ165" s="344"/>
      <c r="AK165" s="323"/>
      <c r="AN165" s="341" t="e">
        <f>VLOOKUP(功能_33[[#This Row],[功能代號]],工作表2!A:A,1,FALSE)</f>
        <v>#N/A</v>
      </c>
    </row>
    <row r="166" spans="1:40" ht="14.25" hidden="1">
      <c r="A166" s="333">
        <v>352</v>
      </c>
      <c r="B166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66" s="341" t="s">
        <v>703</v>
      </c>
      <c r="D166" s="326"/>
      <c r="E166" s="342" t="s">
        <v>612</v>
      </c>
      <c r="F166" s="341" t="s">
        <v>613</v>
      </c>
      <c r="G166" s="341"/>
      <c r="H166" s="342" t="s">
        <v>665</v>
      </c>
      <c r="I166" s="342" t="s">
        <v>471</v>
      </c>
      <c r="J166" s="347"/>
      <c r="K166" s="323">
        <v>44515</v>
      </c>
      <c r="L166" s="323">
        <v>44466</v>
      </c>
      <c r="M166" s="336" t="str">
        <f>IFERROR(IF(VLOOKUP(功能_33[[#This Row],[功能代號]],討論項目!A:H,8,FALSE)=0,"",VLOOKUP(功能_33[[#This Row],[功能代號]],討論項目!A:H,8,FALSE)),"")</f>
        <v/>
      </c>
      <c r="N166" s="342" t="s">
        <v>679</v>
      </c>
      <c r="O166" s="342" t="s">
        <v>668</v>
      </c>
      <c r="P166" s="367"/>
      <c r="Q166" s="342"/>
      <c r="R166" s="342"/>
      <c r="S166" s="342"/>
      <c r="T166" s="342"/>
      <c r="U166" s="342"/>
      <c r="V166" s="342"/>
      <c r="W166" s="342"/>
      <c r="X166" s="341" t="str">
        <f>VLOOKUP(功能_33[[#This Row],[User]],SKL放款!A:G,7,FALSE)</f>
        <v>放款服務課</v>
      </c>
      <c r="Y166" s="343">
        <f>IF(功能_33[[#This Row],[實際展示]]="","",功能_33[[#This Row],[實際展示]]+14)</f>
        <v>44480</v>
      </c>
      <c r="Z166" s="331"/>
      <c r="AA166" s="336" t="str">
        <f>IF(功能_33[[#This Row],[URS交二審]]=0,"",功能_33[[#This Row],[URS交二審]]+7)</f>
        <v/>
      </c>
      <c r="AB166" s="336"/>
      <c r="AC166" s="323"/>
      <c r="AD166" s="323"/>
      <c r="AE166" s="323"/>
      <c r="AF166" s="359"/>
      <c r="AG166" s="323" t="str">
        <f>IFERROR(IF(VLOOKUP(功能_33[[#This Row],[功能代號]],E:Q,11,FALSE)=0,"",VLOOKUP(功能_33[[#This Row],[功能代號]],E:Q,11,FALSE)),"")</f>
        <v>蔡珮瑜</v>
      </c>
      <c r="AH166" s="323"/>
      <c r="AI166" s="323"/>
      <c r="AJ166" s="344"/>
      <c r="AK166" s="323"/>
      <c r="AN166" s="341" t="e">
        <f>VLOOKUP(功能_33[[#This Row],[功能代號]],工作表2!A:A,1,FALSE)</f>
        <v>#N/A</v>
      </c>
    </row>
    <row r="167" spans="1:40" ht="14.25" hidden="1">
      <c r="A167" s="333">
        <v>353</v>
      </c>
      <c r="B16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67" s="341" t="s">
        <v>703</v>
      </c>
      <c r="D167" s="326"/>
      <c r="E167" s="342" t="s">
        <v>614</v>
      </c>
      <c r="F167" s="341" t="s">
        <v>615</v>
      </c>
      <c r="G167" s="341"/>
      <c r="H167" s="342" t="s">
        <v>665</v>
      </c>
      <c r="I167" s="342" t="s">
        <v>471</v>
      </c>
      <c r="J167" s="347"/>
      <c r="K167" s="323">
        <v>44515</v>
      </c>
      <c r="L167" s="323">
        <v>44466</v>
      </c>
      <c r="M167" s="336" t="str">
        <f>IFERROR(IF(VLOOKUP(功能_33[[#This Row],[功能代號]],討論項目!A:H,8,FALSE)=0,"",VLOOKUP(功能_33[[#This Row],[功能代號]],討論項目!A:H,8,FALSE)),"")</f>
        <v/>
      </c>
      <c r="N167" s="342" t="s">
        <v>679</v>
      </c>
      <c r="O167" s="342" t="s">
        <v>668</v>
      </c>
      <c r="P167" s="367"/>
      <c r="Q167" s="342"/>
      <c r="R167" s="342"/>
      <c r="S167" s="342"/>
      <c r="T167" s="342"/>
      <c r="U167" s="342"/>
      <c r="V167" s="342"/>
      <c r="W167" s="342"/>
      <c r="X167" s="341" t="str">
        <f>VLOOKUP(功能_33[[#This Row],[User]],SKL放款!A:G,7,FALSE)</f>
        <v>放款服務課</v>
      </c>
      <c r="Y167" s="343">
        <f>IF(功能_33[[#This Row],[實際展示]]="","",功能_33[[#This Row],[實際展示]]+14)</f>
        <v>44480</v>
      </c>
      <c r="Z167" s="331"/>
      <c r="AA167" s="336" t="str">
        <f>IF(功能_33[[#This Row],[URS交二審]]=0,"",功能_33[[#This Row],[URS交二審]]+7)</f>
        <v/>
      </c>
      <c r="AB167" s="336"/>
      <c r="AC167" s="323"/>
      <c r="AD167" s="323"/>
      <c r="AE167" s="323"/>
      <c r="AF167" s="359"/>
      <c r="AG167" s="323" t="str">
        <f>IFERROR(IF(VLOOKUP(功能_33[[#This Row],[功能代號]],E:Q,11,FALSE)=0,"",VLOOKUP(功能_33[[#This Row],[功能代號]],E:Q,11,FALSE)),"")</f>
        <v>蔡珮瑜</v>
      </c>
      <c r="AH167" s="323"/>
      <c r="AI167" s="323"/>
      <c r="AJ167" s="344"/>
      <c r="AK167" s="323"/>
      <c r="AN167" s="341" t="e">
        <f>VLOOKUP(功能_33[[#This Row],[功能代號]],工作表2!A:A,1,FALSE)</f>
        <v>#N/A</v>
      </c>
    </row>
    <row r="168" spans="1:40" ht="14.25" hidden="1">
      <c r="A168" s="333">
        <v>324</v>
      </c>
      <c r="B168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168" s="341" t="s">
        <v>703</v>
      </c>
      <c r="D168" s="341" t="s">
        <v>1313</v>
      </c>
      <c r="E168" s="342" t="s">
        <v>480</v>
      </c>
      <c r="F168" s="341" t="s">
        <v>481</v>
      </c>
      <c r="G168" s="341"/>
      <c r="H168" s="342" t="s">
        <v>665</v>
      </c>
      <c r="I168" s="342" t="s">
        <v>471</v>
      </c>
      <c r="J168" s="347"/>
      <c r="K168" s="323">
        <v>44516</v>
      </c>
      <c r="L168" s="323">
        <v>44467</v>
      </c>
      <c r="M168" s="336" t="str">
        <f>IFERROR(IF(VLOOKUP(功能_33[[#This Row],[功能代號]],討論項目!A:H,8,FALSE)=0,"",VLOOKUP(功能_33[[#This Row],[功能代號]],討論項目!A:H,8,FALSE)),"")</f>
        <v/>
      </c>
      <c r="N168" s="342" t="s">
        <v>674</v>
      </c>
      <c r="O168" s="342" t="s">
        <v>1995</v>
      </c>
      <c r="P168" s="367"/>
      <c r="Q168" s="342"/>
      <c r="R168" s="342"/>
      <c r="S168" s="342"/>
      <c r="T168" s="342"/>
      <c r="U168" s="342"/>
      <c r="V168" s="342"/>
      <c r="W168" s="342"/>
      <c r="X168" s="341" t="str">
        <f>VLOOKUP(功能_33[[#This Row],[User]],SKL放款!A:G,7,FALSE)</f>
        <v>放款審查課</v>
      </c>
      <c r="Y168" s="343">
        <f>IF(功能_33[[#This Row],[實際展示]]="","",功能_33[[#This Row],[實際展示]]+14)</f>
        <v>44481</v>
      </c>
      <c r="Z168" s="331"/>
      <c r="AA168" s="336" t="str">
        <f>IF(功能_33[[#This Row],[URS交二審]]=0,"",功能_33[[#This Row],[URS交二審]]+7)</f>
        <v/>
      </c>
      <c r="AB168" s="336"/>
      <c r="AC168" s="323"/>
      <c r="AD168" s="323"/>
      <c r="AE168" s="323"/>
      <c r="AF168" s="359"/>
      <c r="AG168" s="323" t="str">
        <f>IFERROR(IF(VLOOKUP(功能_33[[#This Row],[功能代號]],E:Q,11,FALSE)=0,"",VLOOKUP(功能_33[[#This Row],[功能代號]],E:Q,11,FALSE)),"")</f>
        <v>鄧雪美</v>
      </c>
      <c r="AH168" s="323"/>
      <c r="AI168" s="323"/>
      <c r="AJ168" s="344"/>
      <c r="AK168" s="323"/>
      <c r="AN168" s="341" t="e">
        <f>VLOOKUP(功能_33[[#This Row],[功能代號]],工作表2!A:A,1,FALSE)</f>
        <v>#N/A</v>
      </c>
    </row>
    <row r="169" spans="1:40" ht="14.25" hidden="1">
      <c r="A169" s="333">
        <v>325</v>
      </c>
      <c r="B16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69" s="341" t="s">
        <v>703</v>
      </c>
      <c r="D169" s="341" t="s">
        <v>1313</v>
      </c>
      <c r="E169" s="342" t="s">
        <v>482</v>
      </c>
      <c r="F169" s="341" t="s">
        <v>483</v>
      </c>
      <c r="G169" s="341"/>
      <c r="H169" s="342" t="s">
        <v>665</v>
      </c>
      <c r="I169" s="342" t="s">
        <v>471</v>
      </c>
      <c r="J169" s="347"/>
      <c r="K169" s="323">
        <v>44516</v>
      </c>
      <c r="L169" s="323">
        <v>44467</v>
      </c>
      <c r="M169" s="336" t="str">
        <f>IFERROR(IF(VLOOKUP(功能_33[[#This Row],[功能代號]],討論項目!A:H,8,FALSE)=0,"",VLOOKUP(功能_33[[#This Row],[功能代號]],討論項目!A:H,8,FALSE)),"")</f>
        <v/>
      </c>
      <c r="N169" s="342" t="s">
        <v>674</v>
      </c>
      <c r="O169" s="342" t="s">
        <v>1995</v>
      </c>
      <c r="P169" s="367"/>
      <c r="Q169" s="342"/>
      <c r="R169" s="342"/>
      <c r="S169" s="342"/>
      <c r="T169" s="342"/>
      <c r="U169" s="342"/>
      <c r="V169" s="342"/>
      <c r="W169" s="342"/>
      <c r="X169" s="341" t="str">
        <f>VLOOKUP(功能_33[[#This Row],[User]],SKL放款!A:G,7,FALSE)</f>
        <v>放款審查課</v>
      </c>
      <c r="Y169" s="343">
        <f>IF(功能_33[[#This Row],[實際展示]]="","",功能_33[[#This Row],[實際展示]]+14)</f>
        <v>44481</v>
      </c>
      <c r="Z169" s="331"/>
      <c r="AA169" s="336" t="str">
        <f>IF(功能_33[[#This Row],[URS交二審]]=0,"",功能_33[[#This Row],[URS交二審]]+7)</f>
        <v/>
      </c>
      <c r="AB169" s="336"/>
      <c r="AC169" s="323"/>
      <c r="AD169" s="323"/>
      <c r="AE169" s="323"/>
      <c r="AF169" s="359"/>
      <c r="AG169" s="323" t="str">
        <f>IFERROR(IF(VLOOKUP(功能_33[[#This Row],[功能代號]],E:Q,11,FALSE)=0,"",VLOOKUP(功能_33[[#This Row],[功能代號]],E:Q,11,FALSE)),"")</f>
        <v>鄧雪美</v>
      </c>
      <c r="AH169" s="323"/>
      <c r="AI169" s="323"/>
      <c r="AJ169" s="344"/>
      <c r="AK169" s="323"/>
      <c r="AN169" s="341" t="e">
        <f>VLOOKUP(功能_33[[#This Row],[功能代號]],工作表2!A:A,1,FALSE)</f>
        <v>#N/A</v>
      </c>
    </row>
    <row r="170" spans="1:40" ht="14.25" hidden="1">
      <c r="A170" s="333">
        <v>338</v>
      </c>
      <c r="B170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170" s="341" t="s">
        <v>703</v>
      </c>
      <c r="D170" s="341" t="s">
        <v>1302</v>
      </c>
      <c r="E170" s="342" t="s">
        <v>590</v>
      </c>
      <c r="F170" s="341" t="s">
        <v>591</v>
      </c>
      <c r="G170" s="341"/>
      <c r="H170" s="342" t="s">
        <v>665</v>
      </c>
      <c r="I170" s="342" t="s">
        <v>471</v>
      </c>
      <c r="J170" s="347"/>
      <c r="K170" s="323">
        <v>44516</v>
      </c>
      <c r="L170" s="323">
        <v>44467</v>
      </c>
      <c r="M170" s="336" t="str">
        <f>IFERROR(IF(VLOOKUP(功能_33[[#This Row],[功能代號]],討論項目!A:H,8,FALSE)=0,"",VLOOKUP(功能_33[[#This Row],[功能代號]],討論項目!A:H,8,FALSE)),"")</f>
        <v/>
      </c>
      <c r="N170" s="342" t="s">
        <v>670</v>
      </c>
      <c r="O170" s="342" t="s">
        <v>1995</v>
      </c>
      <c r="P170" s="367"/>
      <c r="Q170" s="342"/>
      <c r="R170" s="342"/>
      <c r="S170" s="342"/>
      <c r="T170" s="342"/>
      <c r="U170" s="342"/>
      <c r="V170" s="342"/>
      <c r="W170" s="342"/>
      <c r="X170" s="341" t="str">
        <f>VLOOKUP(功能_33[[#This Row],[User]],SKL放款!A:G,7,FALSE)</f>
        <v>放款審查課</v>
      </c>
      <c r="Y170" s="343">
        <f>IF(功能_33[[#This Row],[實際展示]]="","",功能_33[[#This Row],[實際展示]]+14)</f>
        <v>44481</v>
      </c>
      <c r="Z170" s="331"/>
      <c r="AA170" s="336" t="str">
        <f>IF(功能_33[[#This Row],[URS交二審]]=0,"",功能_33[[#This Row],[URS交二審]]+7)</f>
        <v/>
      </c>
      <c r="AB170" s="336"/>
      <c r="AC170" s="323"/>
      <c r="AD170" s="323"/>
      <c r="AE170" s="323"/>
      <c r="AF170" s="359"/>
      <c r="AG170" s="323" t="str">
        <f>IFERROR(IF(VLOOKUP(功能_33[[#This Row],[功能代號]],E:Q,11,FALSE)=0,"",VLOOKUP(功能_33[[#This Row],[功能代號]],E:Q,11,FALSE)),"")</f>
        <v>鄧雪美</v>
      </c>
      <c r="AH170" s="323"/>
      <c r="AI170" s="323"/>
      <c r="AJ170" s="344"/>
      <c r="AK170" s="323"/>
      <c r="AN170" s="341" t="e">
        <f>VLOOKUP(功能_33[[#This Row],[功能代號]],工作表2!A:A,1,FALSE)</f>
        <v>#N/A</v>
      </c>
    </row>
    <row r="171" spans="1:40" ht="14.25" hidden="1">
      <c r="A171" s="333">
        <v>339</v>
      </c>
      <c r="B17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71" s="341" t="s">
        <v>703</v>
      </c>
      <c r="D171" s="341" t="s">
        <v>1302</v>
      </c>
      <c r="E171" s="342" t="s">
        <v>592</v>
      </c>
      <c r="F171" s="341" t="s">
        <v>593</v>
      </c>
      <c r="G171" s="341"/>
      <c r="H171" s="342" t="s">
        <v>665</v>
      </c>
      <c r="I171" s="342" t="s">
        <v>471</v>
      </c>
      <c r="J171" s="347"/>
      <c r="K171" s="323">
        <v>44516</v>
      </c>
      <c r="L171" s="323">
        <v>44467</v>
      </c>
      <c r="M171" s="336" t="str">
        <f>IFERROR(IF(VLOOKUP(功能_33[[#This Row],[功能代號]],討論項目!A:H,8,FALSE)=0,"",VLOOKUP(功能_33[[#This Row],[功能代號]],討論項目!A:H,8,FALSE)),"")</f>
        <v/>
      </c>
      <c r="N171" s="342" t="s">
        <v>670</v>
      </c>
      <c r="O171" s="342" t="s">
        <v>1995</v>
      </c>
      <c r="P171" s="367"/>
      <c r="Q171" s="342"/>
      <c r="R171" s="342"/>
      <c r="S171" s="342"/>
      <c r="T171" s="342"/>
      <c r="U171" s="342"/>
      <c r="V171" s="342"/>
      <c r="W171" s="342"/>
      <c r="X171" s="341" t="str">
        <f>VLOOKUP(功能_33[[#This Row],[User]],SKL放款!A:G,7,FALSE)</f>
        <v>放款審查課</v>
      </c>
      <c r="Y171" s="343">
        <f>IF(功能_33[[#This Row],[實際展示]]="","",功能_33[[#This Row],[實際展示]]+14)</f>
        <v>44481</v>
      </c>
      <c r="Z171" s="331"/>
      <c r="AA171" s="336" t="str">
        <f>IF(功能_33[[#This Row],[URS交二審]]=0,"",功能_33[[#This Row],[URS交二審]]+7)</f>
        <v/>
      </c>
      <c r="AB171" s="336"/>
      <c r="AC171" s="323"/>
      <c r="AD171" s="323"/>
      <c r="AE171" s="323"/>
      <c r="AF171" s="359"/>
      <c r="AG171" s="323" t="str">
        <f>IFERROR(IF(VLOOKUP(功能_33[[#This Row],[功能代號]],E:Q,11,FALSE)=0,"",VLOOKUP(功能_33[[#This Row],[功能代號]],E:Q,11,FALSE)),"")</f>
        <v>鄧雪美</v>
      </c>
      <c r="AH171" s="323"/>
      <c r="AI171" s="323"/>
      <c r="AJ171" s="344"/>
      <c r="AK171" s="323"/>
      <c r="AN171" s="341" t="e">
        <f>VLOOKUP(功能_33[[#This Row],[功能代號]],工作表2!A:A,1,FALSE)</f>
        <v>#N/A</v>
      </c>
    </row>
    <row r="172" spans="1:40" ht="14.25" hidden="1">
      <c r="A172" s="333">
        <v>348</v>
      </c>
      <c r="B172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72" s="341" t="s">
        <v>703</v>
      </c>
      <c r="D172" s="326"/>
      <c r="E172" s="342" t="s">
        <v>610</v>
      </c>
      <c r="F172" s="350" t="s">
        <v>607</v>
      </c>
      <c r="G172" s="350"/>
      <c r="H172" s="342" t="s">
        <v>665</v>
      </c>
      <c r="I172" s="342" t="s">
        <v>471</v>
      </c>
      <c r="J172" s="347"/>
      <c r="K172" s="323">
        <v>44516</v>
      </c>
      <c r="L172" s="323">
        <v>44467</v>
      </c>
      <c r="M172" s="336">
        <f>IFERROR(IF(VLOOKUP(功能_33[[#This Row],[功能代號]],討論項目!A:H,8,FALSE)=0,"",VLOOKUP(功能_33[[#This Row],[功能代號]],討論項目!A:H,8,FALSE)),"")</f>
        <v>44475</v>
      </c>
      <c r="N172" s="342" t="s">
        <v>674</v>
      </c>
      <c r="O172" s="342" t="s">
        <v>1995</v>
      </c>
      <c r="P172" s="367"/>
      <c r="Q172" s="342"/>
      <c r="R172" s="342"/>
      <c r="S172" s="342"/>
      <c r="T172" s="342"/>
      <c r="U172" s="342"/>
      <c r="V172" s="342"/>
      <c r="W172" s="342"/>
      <c r="X172" s="341" t="str">
        <f>VLOOKUP(功能_33[[#This Row],[User]],SKL放款!A:G,7,FALSE)</f>
        <v>放款審查課</v>
      </c>
      <c r="Y172" s="343">
        <f>IF(功能_33[[#This Row],[實際展示]]="","",功能_33[[#This Row],[實際展示]]+14)</f>
        <v>44481</v>
      </c>
      <c r="Z172" s="331"/>
      <c r="AA172" s="336" t="str">
        <f>IF(功能_33[[#This Row],[URS交二審]]=0,"",功能_33[[#This Row],[URS交二審]]+7)</f>
        <v/>
      </c>
      <c r="AB172" s="336"/>
      <c r="AC172" s="323"/>
      <c r="AD172" s="323"/>
      <c r="AE172" s="323"/>
      <c r="AF172" s="359"/>
      <c r="AG172" s="323" t="str">
        <f>IFERROR(IF(VLOOKUP(功能_33[[#This Row],[功能代號]],E:Q,11,FALSE)=0,"",VLOOKUP(功能_33[[#This Row],[功能代號]],E:Q,11,FALSE)),"")</f>
        <v>鄧雪美</v>
      </c>
      <c r="AH172" s="323"/>
      <c r="AI172" s="323"/>
      <c r="AJ172" s="344"/>
      <c r="AK172" s="323"/>
      <c r="AN172" s="341" t="e">
        <f>VLOOKUP(功能_33[[#This Row],[功能代號]],工作表2!A:A,1,FALSE)</f>
        <v>#N/A</v>
      </c>
    </row>
    <row r="173" spans="1:40" ht="14.25" hidden="1">
      <c r="A173" s="333">
        <v>349</v>
      </c>
      <c r="B17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73" s="341" t="s">
        <v>703</v>
      </c>
      <c r="D173" s="326"/>
      <c r="E173" s="342" t="s">
        <v>611</v>
      </c>
      <c r="F173" s="350" t="s">
        <v>609</v>
      </c>
      <c r="G173" s="350"/>
      <c r="H173" s="342" t="s">
        <v>665</v>
      </c>
      <c r="I173" s="342" t="s">
        <v>471</v>
      </c>
      <c r="J173" s="347"/>
      <c r="K173" s="323">
        <v>44516</v>
      </c>
      <c r="L173" s="323">
        <v>44467</v>
      </c>
      <c r="M173" s="336">
        <f>IFERROR(IF(VLOOKUP(功能_33[[#This Row],[功能代號]],討論項目!A:H,8,FALSE)=0,"",VLOOKUP(功能_33[[#This Row],[功能代號]],討論項目!A:H,8,FALSE)),"")</f>
        <v>44475</v>
      </c>
      <c r="N173" s="342" t="s">
        <v>674</v>
      </c>
      <c r="O173" s="342" t="s">
        <v>1995</v>
      </c>
      <c r="P173" s="367"/>
      <c r="Q173" s="342"/>
      <c r="R173" s="342"/>
      <c r="S173" s="342"/>
      <c r="T173" s="342"/>
      <c r="U173" s="342"/>
      <c r="V173" s="342"/>
      <c r="W173" s="342"/>
      <c r="X173" s="341" t="str">
        <f>VLOOKUP(功能_33[[#This Row],[User]],SKL放款!A:G,7,FALSE)</f>
        <v>放款審查課</v>
      </c>
      <c r="Y173" s="343">
        <f>IF(功能_33[[#This Row],[實際展示]]="","",功能_33[[#This Row],[實際展示]]+14)</f>
        <v>44481</v>
      </c>
      <c r="Z173" s="331"/>
      <c r="AA173" s="336" t="str">
        <f>IF(功能_33[[#This Row],[URS交二審]]=0,"",功能_33[[#This Row],[URS交二審]]+7)</f>
        <v/>
      </c>
      <c r="AB173" s="336"/>
      <c r="AC173" s="323"/>
      <c r="AD173" s="323"/>
      <c r="AE173" s="323"/>
      <c r="AF173" s="359"/>
      <c r="AG173" s="323" t="str">
        <f>IFERROR(IF(VLOOKUP(功能_33[[#This Row],[功能代號]],E:Q,11,FALSE)=0,"",VLOOKUP(功能_33[[#This Row],[功能代號]],E:Q,11,FALSE)),"")</f>
        <v>鄧雪美</v>
      </c>
      <c r="AH173" s="323"/>
      <c r="AI173" s="323"/>
      <c r="AJ173" s="344"/>
      <c r="AK173" s="323"/>
      <c r="AN173" s="341" t="e">
        <f>VLOOKUP(功能_33[[#This Row],[功能代號]],工作表2!A:A,1,FALSE)</f>
        <v>#N/A</v>
      </c>
    </row>
    <row r="174" spans="1:40" ht="14.25" hidden="1">
      <c r="A174" s="333">
        <v>330</v>
      </c>
      <c r="B174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174" s="341" t="s">
        <v>703</v>
      </c>
      <c r="D174" s="326"/>
      <c r="E174" s="342" t="s">
        <v>574</v>
      </c>
      <c r="F174" s="341" t="s">
        <v>575</v>
      </c>
      <c r="G174" s="341"/>
      <c r="H174" s="342" t="s">
        <v>665</v>
      </c>
      <c r="I174" s="342" t="s">
        <v>471</v>
      </c>
      <c r="J174" s="347"/>
      <c r="K174" s="323">
        <v>44516</v>
      </c>
      <c r="L174" s="323">
        <v>44467</v>
      </c>
      <c r="M174" s="336" t="str">
        <f>IFERROR(IF(VLOOKUP(功能_33[[#This Row],[功能代號]],討論項目!A:H,8,FALSE)=0,"",VLOOKUP(功能_33[[#This Row],[功能代號]],討論項目!A:H,8,FALSE)),"")</f>
        <v/>
      </c>
      <c r="N174" s="342" t="s">
        <v>674</v>
      </c>
      <c r="O174" s="342" t="s">
        <v>1995</v>
      </c>
      <c r="P174" s="367"/>
      <c r="Q174" s="342"/>
      <c r="R174" s="342"/>
      <c r="S174" s="342"/>
      <c r="T174" s="342"/>
      <c r="U174" s="342"/>
      <c r="V174" s="342"/>
      <c r="W174" s="342"/>
      <c r="X174" s="341" t="str">
        <f>VLOOKUP(功能_33[[#This Row],[User]],SKL放款!A:G,7,FALSE)</f>
        <v>放款審查課</v>
      </c>
      <c r="Y174" s="343">
        <f>IF(功能_33[[#This Row],[實際展示]]="","",功能_33[[#This Row],[實際展示]]+14)</f>
        <v>44481</v>
      </c>
      <c r="Z174" s="331"/>
      <c r="AA174" s="336" t="str">
        <f>IF(功能_33[[#This Row],[URS交二審]]=0,"",功能_33[[#This Row],[URS交二審]]+7)</f>
        <v/>
      </c>
      <c r="AB174" s="336"/>
      <c r="AC174" s="323"/>
      <c r="AD174" s="323"/>
      <c r="AE174" s="323"/>
      <c r="AF174" s="359"/>
      <c r="AG174" s="323" t="str">
        <f>IFERROR(IF(VLOOKUP(功能_33[[#This Row],[功能代號]],E:Q,11,FALSE)=0,"",VLOOKUP(功能_33[[#This Row],[功能代號]],E:Q,11,FALSE)),"")</f>
        <v>鄧雪美</v>
      </c>
      <c r="AH174" s="323"/>
      <c r="AI174" s="323"/>
      <c r="AJ174" s="344"/>
      <c r="AK174" s="323"/>
      <c r="AN174" s="341" t="e">
        <f>VLOOKUP(功能_33[[#This Row],[功能代號]],工作表2!A:A,1,FALSE)</f>
        <v>#N/A</v>
      </c>
    </row>
    <row r="175" spans="1:40" ht="14.25" hidden="1">
      <c r="A175" s="333">
        <v>331</v>
      </c>
      <c r="B17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75" s="341" t="s">
        <v>703</v>
      </c>
      <c r="D175" s="326"/>
      <c r="E175" s="342" t="s">
        <v>576</v>
      </c>
      <c r="F175" s="341" t="s">
        <v>577</v>
      </c>
      <c r="G175" s="341"/>
      <c r="H175" s="342" t="s">
        <v>665</v>
      </c>
      <c r="I175" s="342" t="s">
        <v>471</v>
      </c>
      <c r="J175" s="347"/>
      <c r="K175" s="323">
        <v>44516</v>
      </c>
      <c r="L175" s="323">
        <v>44467</v>
      </c>
      <c r="M175" s="336" t="str">
        <f>IFERROR(IF(VLOOKUP(功能_33[[#This Row],[功能代號]],討論項目!A:H,8,FALSE)=0,"",VLOOKUP(功能_33[[#This Row],[功能代號]],討論項目!A:H,8,FALSE)),"")</f>
        <v/>
      </c>
      <c r="N175" s="342" t="s">
        <v>674</v>
      </c>
      <c r="O175" s="342" t="s">
        <v>1995</v>
      </c>
      <c r="P175" s="367"/>
      <c r="Q175" s="342"/>
      <c r="R175" s="342"/>
      <c r="S175" s="342"/>
      <c r="T175" s="342"/>
      <c r="U175" s="342"/>
      <c r="V175" s="342"/>
      <c r="W175" s="342"/>
      <c r="X175" s="341" t="str">
        <f>VLOOKUP(功能_33[[#This Row],[User]],SKL放款!A:G,7,FALSE)</f>
        <v>放款審查課</v>
      </c>
      <c r="Y175" s="343">
        <f>IF(功能_33[[#This Row],[實際展示]]="","",功能_33[[#This Row],[實際展示]]+14)</f>
        <v>44481</v>
      </c>
      <c r="Z175" s="331"/>
      <c r="AA175" s="336" t="str">
        <f>IF(功能_33[[#This Row],[URS交二審]]=0,"",功能_33[[#This Row],[URS交二審]]+7)</f>
        <v/>
      </c>
      <c r="AB175" s="336"/>
      <c r="AC175" s="323"/>
      <c r="AD175" s="323"/>
      <c r="AE175" s="323"/>
      <c r="AF175" s="359"/>
      <c r="AG175" s="323" t="str">
        <f>IFERROR(IF(VLOOKUP(功能_33[[#This Row],[功能代號]],E:Q,11,FALSE)=0,"",VLOOKUP(功能_33[[#This Row],[功能代號]],E:Q,11,FALSE)),"")</f>
        <v>鄧雪美</v>
      </c>
      <c r="AH175" s="323"/>
      <c r="AI175" s="323"/>
      <c r="AJ175" s="344"/>
      <c r="AK175" s="323"/>
      <c r="AN175" s="341" t="e">
        <f>VLOOKUP(功能_33[[#This Row],[功能代號]],工作表2!A:A,1,FALSE)</f>
        <v>#N/A</v>
      </c>
    </row>
    <row r="176" spans="1:40" ht="14.25" hidden="1">
      <c r="A176" s="333">
        <v>346</v>
      </c>
      <c r="B176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76" s="341" t="s">
        <v>703</v>
      </c>
      <c r="D176" s="326"/>
      <c r="E176" s="342" t="s">
        <v>606</v>
      </c>
      <c r="F176" s="350" t="s">
        <v>2063</v>
      </c>
      <c r="G176" s="350"/>
      <c r="H176" s="342" t="s">
        <v>665</v>
      </c>
      <c r="I176" s="342" t="s">
        <v>471</v>
      </c>
      <c r="J176" s="347"/>
      <c r="K176" s="323">
        <v>44516</v>
      </c>
      <c r="L176" s="323">
        <v>44467</v>
      </c>
      <c r="M176" s="336">
        <f>IFERROR(IF(VLOOKUP(功能_33[[#This Row],[功能代號]],討論項目!A:H,8,FALSE)=0,"",VLOOKUP(功能_33[[#This Row],[功能代號]],討論項目!A:H,8,FALSE)),"")</f>
        <v>44475</v>
      </c>
      <c r="N176" s="342" t="s">
        <v>674</v>
      </c>
      <c r="O176" s="342" t="s">
        <v>1995</v>
      </c>
      <c r="P176" s="367"/>
      <c r="Q176" s="342"/>
      <c r="R176" s="342"/>
      <c r="S176" s="342"/>
      <c r="T176" s="342"/>
      <c r="U176" s="342"/>
      <c r="V176" s="342"/>
      <c r="W176" s="342"/>
      <c r="X176" s="341" t="str">
        <f>VLOOKUP(功能_33[[#This Row],[User]],SKL放款!A:G,7,FALSE)</f>
        <v>放款審查課</v>
      </c>
      <c r="Y176" s="343">
        <f>IF(功能_33[[#This Row],[實際展示]]="","",功能_33[[#This Row],[實際展示]]+14)</f>
        <v>44481</v>
      </c>
      <c r="Z176" s="331"/>
      <c r="AA176" s="336" t="str">
        <f>IF(功能_33[[#This Row],[URS交二審]]=0,"",功能_33[[#This Row],[URS交二審]]+7)</f>
        <v/>
      </c>
      <c r="AB176" s="336"/>
      <c r="AC176" s="323"/>
      <c r="AD176" s="323"/>
      <c r="AE176" s="323"/>
      <c r="AF176" s="359"/>
      <c r="AG176" s="323" t="str">
        <f>IFERROR(IF(VLOOKUP(功能_33[[#This Row],[功能代號]],E:Q,11,FALSE)=0,"",VLOOKUP(功能_33[[#This Row],[功能代號]],E:Q,11,FALSE)),"")</f>
        <v>鄧雪美</v>
      </c>
      <c r="AH176" s="323"/>
      <c r="AI176" s="323"/>
      <c r="AJ176" s="344"/>
      <c r="AK176" s="323"/>
      <c r="AN176" s="341" t="e">
        <f>VLOOKUP(功能_33[[#This Row],[功能代號]],工作表2!A:A,1,FALSE)</f>
        <v>#N/A</v>
      </c>
    </row>
    <row r="177" spans="1:40" ht="14.25" hidden="1">
      <c r="A177" s="333">
        <v>347</v>
      </c>
      <c r="B17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77" s="341" t="s">
        <v>703</v>
      </c>
      <c r="D177" s="326"/>
      <c r="E177" s="342" t="s">
        <v>608</v>
      </c>
      <c r="F177" s="350" t="s">
        <v>2064</v>
      </c>
      <c r="G177" s="350"/>
      <c r="H177" s="342" t="s">
        <v>665</v>
      </c>
      <c r="I177" s="342" t="s">
        <v>471</v>
      </c>
      <c r="J177" s="347"/>
      <c r="K177" s="323">
        <v>44516</v>
      </c>
      <c r="L177" s="323">
        <v>44467</v>
      </c>
      <c r="M177" s="336">
        <f>IFERROR(IF(VLOOKUP(功能_33[[#This Row],[功能代號]],討論項目!A:H,8,FALSE)=0,"",VLOOKUP(功能_33[[#This Row],[功能代號]],討論項目!A:H,8,FALSE)),"")</f>
        <v>44475</v>
      </c>
      <c r="N177" s="342" t="s">
        <v>674</v>
      </c>
      <c r="O177" s="342" t="s">
        <v>1995</v>
      </c>
      <c r="P177" s="367"/>
      <c r="Q177" s="342"/>
      <c r="R177" s="342"/>
      <c r="S177" s="342"/>
      <c r="T177" s="342"/>
      <c r="U177" s="342"/>
      <c r="V177" s="342"/>
      <c r="W177" s="342"/>
      <c r="X177" s="341" t="str">
        <f>VLOOKUP(功能_33[[#This Row],[User]],SKL放款!A:G,7,FALSE)</f>
        <v>放款審查課</v>
      </c>
      <c r="Y177" s="343">
        <f>IF(功能_33[[#This Row],[實際展示]]="","",功能_33[[#This Row],[實際展示]]+14)</f>
        <v>44481</v>
      </c>
      <c r="Z177" s="331"/>
      <c r="AA177" s="336" t="str">
        <f>IF(功能_33[[#This Row],[URS交二審]]=0,"",功能_33[[#This Row],[URS交二審]]+7)</f>
        <v/>
      </c>
      <c r="AB177" s="336"/>
      <c r="AC177" s="323"/>
      <c r="AD177" s="323"/>
      <c r="AE177" s="323"/>
      <c r="AF177" s="359"/>
      <c r="AG177" s="323" t="str">
        <f>IFERROR(IF(VLOOKUP(功能_33[[#This Row],[功能代號]],E:Q,11,FALSE)=0,"",VLOOKUP(功能_33[[#This Row],[功能代號]],E:Q,11,FALSE)),"")</f>
        <v>鄧雪美</v>
      </c>
      <c r="AH177" s="323"/>
      <c r="AI177" s="323"/>
      <c r="AJ177" s="344"/>
      <c r="AK177" s="323"/>
      <c r="AN177" s="341" t="e">
        <f>VLOOKUP(功能_33[[#This Row],[功能代號]],工作表2!A:A,1,FALSE)</f>
        <v>#N/A</v>
      </c>
    </row>
    <row r="178" spans="1:40" ht="14.25" hidden="1">
      <c r="A178" s="333">
        <v>334</v>
      </c>
      <c r="B178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178" s="341" t="s">
        <v>703</v>
      </c>
      <c r="D178" s="326"/>
      <c r="E178" s="342" t="s">
        <v>582</v>
      </c>
      <c r="F178" s="341" t="s">
        <v>583</v>
      </c>
      <c r="G178" s="341"/>
      <c r="H178" s="342" t="s">
        <v>665</v>
      </c>
      <c r="I178" s="342" t="s">
        <v>471</v>
      </c>
      <c r="J178" s="347"/>
      <c r="K178" s="323">
        <v>44516</v>
      </c>
      <c r="L178" s="323">
        <v>44467</v>
      </c>
      <c r="M178" s="336" t="str">
        <f>IFERROR(IF(VLOOKUP(功能_33[[#This Row],[功能代號]],討論項目!A:H,8,FALSE)=0,"",VLOOKUP(功能_33[[#This Row],[功能代號]],討論項目!A:H,8,FALSE)),"")</f>
        <v/>
      </c>
      <c r="N178" s="342" t="s">
        <v>670</v>
      </c>
      <c r="O178" s="342" t="s">
        <v>685</v>
      </c>
      <c r="P178" s="367"/>
      <c r="Q178" s="342"/>
      <c r="R178" s="342"/>
      <c r="S178" s="342"/>
      <c r="T178" s="342"/>
      <c r="U178" s="342"/>
      <c r="V178" s="342"/>
      <c r="W178" s="342"/>
      <c r="X178" s="341" t="str">
        <f>VLOOKUP(功能_33[[#This Row],[User]],SKL放款!A:G,7,FALSE)</f>
        <v>放款管理課</v>
      </c>
      <c r="Y178" s="343">
        <f>IF(功能_33[[#This Row],[實際展示]]="","",功能_33[[#This Row],[實際展示]]+14)</f>
        <v>44481</v>
      </c>
      <c r="Z178" s="331"/>
      <c r="AA178" s="336" t="str">
        <f>IF(功能_33[[#This Row],[URS交二審]]=0,"",功能_33[[#This Row],[URS交二審]]+7)</f>
        <v/>
      </c>
      <c r="AB178" s="336"/>
      <c r="AC178" s="323"/>
      <c r="AD178" s="323"/>
      <c r="AE178" s="323"/>
      <c r="AF178" s="359"/>
      <c r="AG178" s="323" t="str">
        <f>IFERROR(IF(VLOOKUP(功能_33[[#This Row],[功能代號]],E:Q,11,FALSE)=0,"",VLOOKUP(功能_33[[#This Row],[功能代號]],E:Q,11,FALSE)),"")</f>
        <v>張舜雯</v>
      </c>
      <c r="AH178" s="323"/>
      <c r="AI178" s="323"/>
      <c r="AJ178" s="344"/>
      <c r="AK178" s="323"/>
      <c r="AN178" s="341" t="e">
        <f>VLOOKUP(功能_33[[#This Row],[功能代號]],工作表2!A:A,1,FALSE)</f>
        <v>#N/A</v>
      </c>
    </row>
    <row r="179" spans="1:40" ht="14.25" hidden="1">
      <c r="A179" s="333">
        <v>335</v>
      </c>
      <c r="B17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79" s="341" t="s">
        <v>703</v>
      </c>
      <c r="D179" s="326"/>
      <c r="E179" s="342" t="s">
        <v>584</v>
      </c>
      <c r="F179" s="341" t="s">
        <v>585</v>
      </c>
      <c r="G179" s="341"/>
      <c r="H179" s="342" t="s">
        <v>665</v>
      </c>
      <c r="I179" s="342" t="s">
        <v>471</v>
      </c>
      <c r="J179" s="347"/>
      <c r="K179" s="323">
        <v>44516</v>
      </c>
      <c r="L179" s="323">
        <v>44467</v>
      </c>
      <c r="M179" s="336" t="str">
        <f>IFERROR(IF(VLOOKUP(功能_33[[#This Row],[功能代號]],討論項目!A:H,8,FALSE)=0,"",VLOOKUP(功能_33[[#This Row],[功能代號]],討論項目!A:H,8,FALSE)),"")</f>
        <v/>
      </c>
      <c r="N179" s="342" t="s">
        <v>670</v>
      </c>
      <c r="O179" s="342" t="s">
        <v>685</v>
      </c>
      <c r="P179" s="367"/>
      <c r="Q179" s="342"/>
      <c r="R179" s="342"/>
      <c r="S179" s="342"/>
      <c r="T179" s="342"/>
      <c r="U179" s="342"/>
      <c r="V179" s="342"/>
      <c r="W179" s="342"/>
      <c r="X179" s="341" t="str">
        <f>VLOOKUP(功能_33[[#This Row],[User]],SKL放款!A:G,7,FALSE)</f>
        <v>放款管理課</v>
      </c>
      <c r="Y179" s="343">
        <f>IF(功能_33[[#This Row],[實際展示]]="","",功能_33[[#This Row],[實際展示]]+14)</f>
        <v>44481</v>
      </c>
      <c r="Z179" s="331"/>
      <c r="AA179" s="336" t="str">
        <f>IF(功能_33[[#This Row],[URS交二審]]=0,"",功能_33[[#This Row],[URS交二審]]+7)</f>
        <v/>
      </c>
      <c r="AB179" s="336"/>
      <c r="AC179" s="323"/>
      <c r="AD179" s="323"/>
      <c r="AE179" s="323"/>
      <c r="AF179" s="359"/>
      <c r="AG179" s="323" t="str">
        <f>IFERROR(IF(VLOOKUP(功能_33[[#This Row],[功能代號]],E:Q,11,FALSE)=0,"",VLOOKUP(功能_33[[#This Row],[功能代號]],E:Q,11,FALSE)),"")</f>
        <v>張舜雯</v>
      </c>
      <c r="AH179" s="323"/>
      <c r="AI179" s="323"/>
      <c r="AJ179" s="344"/>
      <c r="AK179" s="323"/>
      <c r="AN179" s="341" t="e">
        <f>VLOOKUP(功能_33[[#This Row],[功能代號]],工作表2!A:A,1,FALSE)</f>
        <v>#N/A</v>
      </c>
    </row>
    <row r="180" spans="1:40" ht="14.25" hidden="1">
      <c r="A180" s="333">
        <v>336</v>
      </c>
      <c r="B180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180" s="341" t="s">
        <v>703</v>
      </c>
      <c r="D180" s="326"/>
      <c r="E180" s="342" t="s">
        <v>586</v>
      </c>
      <c r="F180" s="341" t="s">
        <v>587</v>
      </c>
      <c r="G180" s="341"/>
      <c r="H180" s="342" t="s">
        <v>665</v>
      </c>
      <c r="I180" s="342" t="s">
        <v>471</v>
      </c>
      <c r="J180" s="347"/>
      <c r="K180" s="323">
        <v>44516</v>
      </c>
      <c r="L180" s="323">
        <v>44467</v>
      </c>
      <c r="M180" s="336" t="str">
        <f>IFERROR(IF(VLOOKUP(功能_33[[#This Row],[功能代號]],討論項目!A:H,8,FALSE)=0,"",VLOOKUP(功能_33[[#This Row],[功能代號]],討論項目!A:H,8,FALSE)),"")</f>
        <v/>
      </c>
      <c r="N180" s="342" t="s">
        <v>670</v>
      </c>
      <c r="O180" s="342" t="s">
        <v>672</v>
      </c>
      <c r="P180" s="367"/>
      <c r="Q180" s="342"/>
      <c r="R180" s="342"/>
      <c r="S180" s="342"/>
      <c r="T180" s="342"/>
      <c r="U180" s="342"/>
      <c r="V180" s="342"/>
      <c r="W180" s="342"/>
      <c r="X180" s="341" t="str">
        <f>VLOOKUP(功能_33[[#This Row],[User]],SKL放款!A:G,7,FALSE)</f>
        <v>放款服務課</v>
      </c>
      <c r="Y180" s="343">
        <f>IF(功能_33[[#This Row],[實際展示]]="","",功能_33[[#This Row],[實際展示]]+14)</f>
        <v>44481</v>
      </c>
      <c r="Z180" s="331"/>
      <c r="AA180" s="336" t="str">
        <f>IF(功能_33[[#This Row],[URS交二審]]=0,"",功能_33[[#This Row],[URS交二審]]+7)</f>
        <v/>
      </c>
      <c r="AB180" s="336"/>
      <c r="AC180" s="323"/>
      <c r="AD180" s="323"/>
      <c r="AE180" s="323"/>
      <c r="AF180" s="359"/>
      <c r="AG180" s="323" t="str">
        <f>IFERROR(IF(VLOOKUP(功能_33[[#This Row],[功能代號]],E:Q,11,FALSE)=0,"",VLOOKUP(功能_33[[#This Row],[功能代號]],E:Q,11,FALSE)),"")</f>
        <v>陳政皓</v>
      </c>
      <c r="AH180" s="323"/>
      <c r="AI180" s="323"/>
      <c r="AJ180" s="344"/>
      <c r="AK180" s="323"/>
      <c r="AN180" s="341" t="e">
        <f>VLOOKUP(功能_33[[#This Row],[功能代號]],工作表2!A:A,1,FALSE)</f>
        <v>#N/A</v>
      </c>
    </row>
    <row r="181" spans="1:40" ht="14.25" hidden="1">
      <c r="A181" s="333">
        <v>337</v>
      </c>
      <c r="B18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81" s="341" t="s">
        <v>703</v>
      </c>
      <c r="D181" s="326"/>
      <c r="E181" s="342" t="s">
        <v>588</v>
      </c>
      <c r="F181" s="341" t="s">
        <v>589</v>
      </c>
      <c r="G181" s="341"/>
      <c r="H181" s="342" t="s">
        <v>665</v>
      </c>
      <c r="I181" s="342" t="s">
        <v>471</v>
      </c>
      <c r="J181" s="347"/>
      <c r="K181" s="323">
        <v>44516</v>
      </c>
      <c r="L181" s="323">
        <v>44467</v>
      </c>
      <c r="M181" s="336" t="str">
        <f>IFERROR(IF(VLOOKUP(功能_33[[#This Row],[功能代號]],討論項目!A:H,8,FALSE)=0,"",VLOOKUP(功能_33[[#This Row],[功能代號]],討論項目!A:H,8,FALSE)),"")</f>
        <v/>
      </c>
      <c r="N181" s="342" t="s">
        <v>670</v>
      </c>
      <c r="O181" s="342" t="s">
        <v>672</v>
      </c>
      <c r="P181" s="367"/>
      <c r="Q181" s="342"/>
      <c r="R181" s="342"/>
      <c r="S181" s="342"/>
      <c r="T181" s="342"/>
      <c r="U181" s="342"/>
      <c r="V181" s="342"/>
      <c r="W181" s="342"/>
      <c r="X181" s="341" t="str">
        <f>VLOOKUP(功能_33[[#This Row],[User]],SKL放款!A:G,7,FALSE)</f>
        <v>放款服務課</v>
      </c>
      <c r="Y181" s="343">
        <f>IF(功能_33[[#This Row],[實際展示]]="","",功能_33[[#This Row],[實際展示]]+14)</f>
        <v>44481</v>
      </c>
      <c r="Z181" s="331"/>
      <c r="AA181" s="336" t="str">
        <f>IF(功能_33[[#This Row],[URS交二審]]=0,"",功能_33[[#This Row],[URS交二審]]+7)</f>
        <v/>
      </c>
      <c r="AB181" s="336"/>
      <c r="AC181" s="323"/>
      <c r="AD181" s="323"/>
      <c r="AE181" s="323"/>
      <c r="AF181" s="359"/>
      <c r="AG181" s="323" t="str">
        <f>IFERROR(IF(VLOOKUP(功能_33[[#This Row],[功能代號]],E:Q,11,FALSE)=0,"",VLOOKUP(功能_33[[#This Row],[功能代號]],E:Q,11,FALSE)),"")</f>
        <v>陳政皓</v>
      </c>
      <c r="AH181" s="323"/>
      <c r="AI181" s="323"/>
      <c r="AJ181" s="344"/>
      <c r="AK181" s="323"/>
      <c r="AN181" s="341" t="e">
        <f>VLOOKUP(功能_33[[#This Row],[功能代號]],工作表2!A:A,1,FALSE)</f>
        <v>#N/A</v>
      </c>
    </row>
    <row r="182" spans="1:40" ht="14.25" hidden="1">
      <c r="A182" s="333">
        <v>340</v>
      </c>
      <c r="B182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82" s="341" t="s">
        <v>703</v>
      </c>
      <c r="D182" s="326"/>
      <c r="E182" s="342" t="s">
        <v>594</v>
      </c>
      <c r="F182" s="341" t="s">
        <v>595</v>
      </c>
      <c r="G182" s="341"/>
      <c r="H182" s="342" t="s">
        <v>665</v>
      </c>
      <c r="I182" s="342" t="s">
        <v>471</v>
      </c>
      <c r="J182" s="347"/>
      <c r="K182" s="323">
        <v>44516</v>
      </c>
      <c r="L182" s="323">
        <v>44467</v>
      </c>
      <c r="M182" s="336" t="str">
        <f>IFERROR(IF(VLOOKUP(功能_33[[#This Row],[功能代號]],討論項目!A:H,8,FALSE)=0,"",VLOOKUP(功能_33[[#This Row],[功能代號]],討論項目!A:H,8,FALSE)),"")</f>
        <v/>
      </c>
      <c r="N182" s="342" t="s">
        <v>670</v>
      </c>
      <c r="O182" s="342" t="s">
        <v>672</v>
      </c>
      <c r="P182" s="367"/>
      <c r="Q182" s="342"/>
      <c r="R182" s="342"/>
      <c r="S182" s="342"/>
      <c r="T182" s="342"/>
      <c r="U182" s="342"/>
      <c r="V182" s="342"/>
      <c r="W182" s="342"/>
      <c r="X182" s="341" t="str">
        <f>VLOOKUP(功能_33[[#This Row],[User]],SKL放款!A:G,7,FALSE)</f>
        <v>放款服務課</v>
      </c>
      <c r="Y182" s="343">
        <f>IF(功能_33[[#This Row],[實際展示]]="","",功能_33[[#This Row],[實際展示]]+14)</f>
        <v>44481</v>
      </c>
      <c r="Z182" s="331"/>
      <c r="AA182" s="336" t="str">
        <f>IF(功能_33[[#This Row],[URS交二審]]=0,"",功能_33[[#This Row],[URS交二審]]+7)</f>
        <v/>
      </c>
      <c r="AB182" s="336"/>
      <c r="AC182" s="323"/>
      <c r="AD182" s="323"/>
      <c r="AE182" s="323"/>
      <c r="AF182" s="359"/>
      <c r="AG182" s="323" t="str">
        <f>IFERROR(IF(VLOOKUP(功能_33[[#This Row],[功能代號]],E:Q,11,FALSE)=0,"",VLOOKUP(功能_33[[#This Row],[功能代號]],E:Q,11,FALSE)),"")</f>
        <v>陳政皓</v>
      </c>
      <c r="AH182" s="323"/>
      <c r="AI182" s="323"/>
      <c r="AJ182" s="344"/>
      <c r="AK182" s="323"/>
      <c r="AN182" s="341" t="e">
        <f>VLOOKUP(功能_33[[#This Row],[功能代號]],工作表2!A:A,1,FALSE)</f>
        <v>#N/A</v>
      </c>
    </row>
    <row r="183" spans="1:40" ht="14.25" hidden="1">
      <c r="A183" s="333">
        <v>341</v>
      </c>
      <c r="B18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83" s="341" t="s">
        <v>703</v>
      </c>
      <c r="D183" s="326"/>
      <c r="E183" s="342" t="s">
        <v>596</v>
      </c>
      <c r="F183" s="341" t="s">
        <v>597</v>
      </c>
      <c r="G183" s="341"/>
      <c r="H183" s="342" t="s">
        <v>665</v>
      </c>
      <c r="I183" s="342" t="s">
        <v>471</v>
      </c>
      <c r="J183" s="347"/>
      <c r="K183" s="323">
        <v>44516</v>
      </c>
      <c r="L183" s="323">
        <v>44467</v>
      </c>
      <c r="M183" s="336" t="str">
        <f>IFERROR(IF(VLOOKUP(功能_33[[#This Row],[功能代號]],討論項目!A:H,8,FALSE)=0,"",VLOOKUP(功能_33[[#This Row],[功能代號]],討論項目!A:H,8,FALSE)),"")</f>
        <v/>
      </c>
      <c r="N183" s="342" t="s">
        <v>674</v>
      </c>
      <c r="O183" s="342" t="s">
        <v>672</v>
      </c>
      <c r="P183" s="367"/>
      <c r="Q183" s="342"/>
      <c r="R183" s="342"/>
      <c r="S183" s="342"/>
      <c r="T183" s="342"/>
      <c r="U183" s="342"/>
      <c r="V183" s="342"/>
      <c r="W183" s="342"/>
      <c r="X183" s="341" t="str">
        <f>VLOOKUP(功能_33[[#This Row],[User]],SKL放款!A:G,7,FALSE)</f>
        <v>放款服務課</v>
      </c>
      <c r="Y183" s="343">
        <f>IF(功能_33[[#This Row],[實際展示]]="","",功能_33[[#This Row],[實際展示]]+14)</f>
        <v>44481</v>
      </c>
      <c r="Z183" s="331"/>
      <c r="AA183" s="336" t="str">
        <f>IF(功能_33[[#This Row],[URS交二審]]=0,"",功能_33[[#This Row],[URS交二審]]+7)</f>
        <v/>
      </c>
      <c r="AB183" s="336"/>
      <c r="AC183" s="323"/>
      <c r="AD183" s="323"/>
      <c r="AE183" s="323"/>
      <c r="AF183" s="359"/>
      <c r="AG183" s="323" t="str">
        <f>IFERROR(IF(VLOOKUP(功能_33[[#This Row],[功能代號]],E:Q,11,FALSE)=0,"",VLOOKUP(功能_33[[#This Row],[功能代號]],E:Q,11,FALSE)),"")</f>
        <v>陳政皓</v>
      </c>
      <c r="AH183" s="323"/>
      <c r="AI183" s="323"/>
      <c r="AJ183" s="344"/>
      <c r="AK183" s="323"/>
      <c r="AN183" s="341" t="e">
        <f>VLOOKUP(功能_33[[#This Row],[功能代號]],工作表2!A:A,1,FALSE)</f>
        <v>#N/A</v>
      </c>
    </row>
    <row r="184" spans="1:40" ht="14.25" hidden="1">
      <c r="A184" s="333">
        <v>344</v>
      </c>
      <c r="B184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84" s="341" t="s">
        <v>703</v>
      </c>
      <c r="D184" s="326"/>
      <c r="E184" s="342" t="s">
        <v>602</v>
      </c>
      <c r="F184" s="341" t="s">
        <v>603</v>
      </c>
      <c r="G184" s="341"/>
      <c r="H184" s="342" t="s">
        <v>665</v>
      </c>
      <c r="I184" s="342" t="s">
        <v>471</v>
      </c>
      <c r="J184" s="347"/>
      <c r="K184" s="323">
        <v>44516</v>
      </c>
      <c r="L184" s="323">
        <v>44467</v>
      </c>
      <c r="M184" s="336" t="str">
        <f>IFERROR(IF(VLOOKUP(功能_33[[#This Row],[功能代號]],討論項目!A:H,8,FALSE)=0,"",VLOOKUP(功能_33[[#This Row],[功能代號]],討論項目!A:H,8,FALSE)),"")</f>
        <v/>
      </c>
      <c r="N184" s="342" t="s">
        <v>674</v>
      </c>
      <c r="O184" s="342" t="s">
        <v>672</v>
      </c>
      <c r="P184" s="367"/>
      <c r="Q184" s="342"/>
      <c r="R184" s="342"/>
      <c r="S184" s="342"/>
      <c r="T184" s="342"/>
      <c r="U184" s="342"/>
      <c r="V184" s="342"/>
      <c r="W184" s="342"/>
      <c r="X184" s="341" t="str">
        <f>VLOOKUP(功能_33[[#This Row],[User]],SKL放款!A:G,7,FALSE)</f>
        <v>放款服務課</v>
      </c>
      <c r="Y184" s="343">
        <f>IF(功能_33[[#This Row],[實際展示]]="","",功能_33[[#This Row],[實際展示]]+14)</f>
        <v>44481</v>
      </c>
      <c r="Z184" s="331"/>
      <c r="AA184" s="336" t="str">
        <f>IF(功能_33[[#This Row],[URS交二審]]=0,"",功能_33[[#This Row],[URS交二審]]+7)</f>
        <v/>
      </c>
      <c r="AB184" s="336"/>
      <c r="AC184" s="323"/>
      <c r="AD184" s="323"/>
      <c r="AE184" s="323"/>
      <c r="AF184" s="359"/>
      <c r="AG184" s="323" t="str">
        <f>IFERROR(IF(VLOOKUP(功能_33[[#This Row],[功能代號]],E:Q,11,FALSE)=0,"",VLOOKUP(功能_33[[#This Row],[功能代號]],E:Q,11,FALSE)),"")</f>
        <v>陳政皓</v>
      </c>
      <c r="AH184" s="323"/>
      <c r="AI184" s="323"/>
      <c r="AJ184" s="344"/>
      <c r="AK184" s="323"/>
      <c r="AN184" s="341" t="e">
        <f>VLOOKUP(功能_33[[#This Row],[功能代號]],工作表2!A:A,1,FALSE)</f>
        <v>#N/A</v>
      </c>
    </row>
    <row r="185" spans="1:40" ht="14.25" hidden="1">
      <c r="A185" s="333">
        <v>345</v>
      </c>
      <c r="B18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85" s="341" t="s">
        <v>703</v>
      </c>
      <c r="D185" s="326"/>
      <c r="E185" s="342" t="s">
        <v>604</v>
      </c>
      <c r="F185" s="341" t="s">
        <v>605</v>
      </c>
      <c r="G185" s="341"/>
      <c r="H185" s="342" t="s">
        <v>665</v>
      </c>
      <c r="I185" s="342" t="s">
        <v>471</v>
      </c>
      <c r="J185" s="347"/>
      <c r="K185" s="323">
        <v>44516</v>
      </c>
      <c r="L185" s="323">
        <v>44467</v>
      </c>
      <c r="M185" s="336">
        <f>IFERROR(IF(VLOOKUP(功能_33[[#This Row],[功能代號]],討論項目!A:H,8,FALSE)=0,"",VLOOKUP(功能_33[[#This Row],[功能代號]],討論項目!A:H,8,FALSE)),"")</f>
        <v>44475</v>
      </c>
      <c r="N185" s="342" t="s">
        <v>674</v>
      </c>
      <c r="O185" s="342" t="s">
        <v>672</v>
      </c>
      <c r="P185" s="367"/>
      <c r="Q185" s="342"/>
      <c r="R185" s="342"/>
      <c r="S185" s="342"/>
      <c r="T185" s="342"/>
      <c r="U185" s="342"/>
      <c r="V185" s="342"/>
      <c r="W185" s="342"/>
      <c r="X185" s="341" t="str">
        <f>VLOOKUP(功能_33[[#This Row],[User]],SKL放款!A:G,7,FALSE)</f>
        <v>放款服務課</v>
      </c>
      <c r="Y185" s="343">
        <f>IF(功能_33[[#This Row],[實際展示]]="","",功能_33[[#This Row],[實際展示]]+14)</f>
        <v>44481</v>
      </c>
      <c r="Z185" s="331"/>
      <c r="AA185" s="336" t="str">
        <f>IF(功能_33[[#This Row],[URS交二審]]=0,"",功能_33[[#This Row],[URS交二審]]+7)</f>
        <v/>
      </c>
      <c r="AB185" s="336"/>
      <c r="AC185" s="323"/>
      <c r="AD185" s="323"/>
      <c r="AE185" s="323"/>
      <c r="AF185" s="359"/>
      <c r="AG185" s="323" t="str">
        <f>IFERROR(IF(VLOOKUP(功能_33[[#This Row],[功能代號]],E:Q,11,FALSE)=0,"",VLOOKUP(功能_33[[#This Row],[功能代號]],E:Q,11,FALSE)),"")</f>
        <v>陳政皓</v>
      </c>
      <c r="AH185" s="323"/>
      <c r="AI185" s="323"/>
      <c r="AJ185" s="344"/>
      <c r="AK185" s="323"/>
      <c r="AN185" s="341" t="e">
        <f>VLOOKUP(功能_33[[#This Row],[功能代號]],工作表2!A:A,1,FALSE)</f>
        <v>#N/A</v>
      </c>
    </row>
    <row r="186" spans="1:40" ht="14.25" hidden="1">
      <c r="A186" s="333">
        <v>354</v>
      </c>
      <c r="B186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186" s="341" t="s">
        <v>703</v>
      </c>
      <c r="D186" s="326"/>
      <c r="E186" s="342" t="s">
        <v>491</v>
      </c>
      <c r="F186" s="341" t="s">
        <v>492</v>
      </c>
      <c r="G186" s="341"/>
      <c r="H186" s="342" t="s">
        <v>665</v>
      </c>
      <c r="I186" s="342" t="s">
        <v>471</v>
      </c>
      <c r="J186" s="347"/>
      <c r="K186" s="323">
        <v>44516</v>
      </c>
      <c r="L186" s="323">
        <v>44467</v>
      </c>
      <c r="M186" s="336" t="str">
        <f>IFERROR(IF(VLOOKUP(功能_33[[#This Row],[功能代號]],討論項目!A:H,8,FALSE)=0,"",VLOOKUP(功能_33[[#This Row],[功能代號]],討論項目!A:H,8,FALSE)),"")</f>
        <v/>
      </c>
      <c r="N186" s="342" t="s">
        <v>674</v>
      </c>
      <c r="O186" s="342" t="s">
        <v>672</v>
      </c>
      <c r="P186" s="367"/>
      <c r="Q186" s="342"/>
      <c r="R186" s="342"/>
      <c r="S186" s="342"/>
      <c r="T186" s="342"/>
      <c r="U186" s="342"/>
      <c r="V186" s="342"/>
      <c r="W186" s="342"/>
      <c r="X186" s="341" t="str">
        <f>VLOOKUP(功能_33[[#This Row],[User]],SKL放款!A:G,7,FALSE)</f>
        <v>放款服務課</v>
      </c>
      <c r="Y186" s="343">
        <f>IF(功能_33[[#This Row],[實際展示]]="","",功能_33[[#This Row],[實際展示]]+14)</f>
        <v>44481</v>
      </c>
      <c r="Z186" s="331"/>
      <c r="AA186" s="336" t="str">
        <f>IF(功能_33[[#This Row],[URS交二審]]=0,"",功能_33[[#This Row],[URS交二審]]+7)</f>
        <v/>
      </c>
      <c r="AB186" s="336"/>
      <c r="AC186" s="323"/>
      <c r="AD186" s="323"/>
      <c r="AE186" s="323"/>
      <c r="AF186" s="359"/>
      <c r="AG186" s="323" t="str">
        <f>IFERROR(IF(VLOOKUP(功能_33[[#This Row],[功能代號]],E:Q,11,FALSE)=0,"",VLOOKUP(功能_33[[#This Row],[功能代號]],E:Q,11,FALSE)),"")</f>
        <v>陳政皓</v>
      </c>
      <c r="AH186" s="323"/>
      <c r="AI186" s="323"/>
      <c r="AJ186" s="344"/>
      <c r="AK186" s="323"/>
      <c r="AN186" s="341" t="e">
        <f>VLOOKUP(功能_33[[#This Row],[功能代號]],工作表2!A:A,1,FALSE)</f>
        <v>#N/A</v>
      </c>
    </row>
    <row r="187" spans="1:40" ht="14.25" hidden="1">
      <c r="A187" s="333">
        <v>355</v>
      </c>
      <c r="B18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87" s="341" t="s">
        <v>703</v>
      </c>
      <c r="D187" s="326"/>
      <c r="E187" s="342" t="s">
        <v>493</v>
      </c>
      <c r="F187" s="341" t="s">
        <v>494</v>
      </c>
      <c r="G187" s="341"/>
      <c r="H187" s="342" t="s">
        <v>665</v>
      </c>
      <c r="I187" s="342" t="s">
        <v>471</v>
      </c>
      <c r="J187" s="347"/>
      <c r="K187" s="323">
        <v>44516</v>
      </c>
      <c r="L187" s="323">
        <v>44467</v>
      </c>
      <c r="M187" s="336" t="str">
        <f>IFERROR(IF(VLOOKUP(功能_33[[#This Row],[功能代號]],討論項目!A:H,8,FALSE)=0,"",VLOOKUP(功能_33[[#This Row],[功能代號]],討論項目!A:H,8,FALSE)),"")</f>
        <v/>
      </c>
      <c r="N187" s="342" t="s">
        <v>674</v>
      </c>
      <c r="O187" s="342" t="s">
        <v>672</v>
      </c>
      <c r="P187" s="367"/>
      <c r="Q187" s="342"/>
      <c r="R187" s="342"/>
      <c r="S187" s="342"/>
      <c r="T187" s="342"/>
      <c r="U187" s="342"/>
      <c r="V187" s="342"/>
      <c r="W187" s="342"/>
      <c r="X187" s="341" t="str">
        <f>VLOOKUP(功能_33[[#This Row],[User]],SKL放款!A:G,7,FALSE)</f>
        <v>放款服務課</v>
      </c>
      <c r="Y187" s="343">
        <f>IF(功能_33[[#This Row],[實際展示]]="","",功能_33[[#This Row],[實際展示]]+14)</f>
        <v>44481</v>
      </c>
      <c r="Z187" s="331"/>
      <c r="AA187" s="336" t="str">
        <f>IF(功能_33[[#This Row],[URS交二審]]=0,"",功能_33[[#This Row],[URS交二審]]+7)</f>
        <v/>
      </c>
      <c r="AB187" s="336"/>
      <c r="AC187" s="323"/>
      <c r="AD187" s="323"/>
      <c r="AE187" s="323"/>
      <c r="AF187" s="359"/>
      <c r="AG187" s="323" t="str">
        <f>IFERROR(IF(VLOOKUP(功能_33[[#This Row],[功能代號]],E:Q,11,FALSE)=0,"",VLOOKUP(功能_33[[#This Row],[功能代號]],E:Q,11,FALSE)),"")</f>
        <v>陳政皓</v>
      </c>
      <c r="AH187" s="323"/>
      <c r="AI187" s="323"/>
      <c r="AJ187" s="344"/>
      <c r="AK187" s="323"/>
      <c r="AN187" s="341" t="e">
        <f>VLOOKUP(功能_33[[#This Row],[功能代號]],工作表2!A:A,1,FALSE)</f>
        <v>#N/A</v>
      </c>
    </row>
    <row r="188" spans="1:40" ht="14.25" hidden="1">
      <c r="A188" s="333">
        <v>322</v>
      </c>
      <c r="B188" s="326" t="str">
        <f>IFERROR(MID(功能_33[[#This Row],[功能代號]],2,1)&amp;"-"&amp;VLOOKUP(功能_33[[#This Row],[功能代號]],'20211105匯出'!A:F,4,FALSE)&amp;VLOOKUP(功能_33[[#This Row],[功能代號]],'20211105匯出'!A:F,6,FALSE),"")</f>
        <v>6-5系統變數維護</v>
      </c>
      <c r="C188" s="341" t="s">
        <v>703</v>
      </c>
      <c r="D188" s="326"/>
      <c r="E188" s="342" t="s">
        <v>618</v>
      </c>
      <c r="F188" s="341" t="s">
        <v>619</v>
      </c>
      <c r="G188" s="341"/>
      <c r="H188" s="342" t="s">
        <v>665</v>
      </c>
      <c r="I188" s="342" t="s">
        <v>471</v>
      </c>
      <c r="J188" s="347"/>
      <c r="K188" s="323">
        <v>44516</v>
      </c>
      <c r="L188" s="323">
        <v>44467</v>
      </c>
      <c r="M188" s="336">
        <f>IFERROR(IF(VLOOKUP(功能_33[[#This Row],[功能代號]],討論項目!A:H,8,FALSE)=0,"",VLOOKUP(功能_33[[#This Row],[功能代號]],討論項目!A:H,8,FALSE)),"")</f>
        <v>44475</v>
      </c>
      <c r="N188" s="342" t="s">
        <v>1162</v>
      </c>
      <c r="O188" s="342" t="s">
        <v>672</v>
      </c>
      <c r="P188" s="367"/>
      <c r="Q188" s="342"/>
      <c r="R188" s="342"/>
      <c r="S188" s="342"/>
      <c r="T188" s="342"/>
      <c r="U188" s="342"/>
      <c r="V188" s="342"/>
      <c r="W188" s="342"/>
      <c r="X188" s="341" t="str">
        <f>VLOOKUP(功能_33[[#This Row],[User]],SKL放款!A:G,7,FALSE)</f>
        <v>放款服務課</v>
      </c>
      <c r="Y188" s="343">
        <f>IF(功能_33[[#This Row],[實際展示]]="","",功能_33[[#This Row],[實際展示]]+14)</f>
        <v>44481</v>
      </c>
      <c r="Z188" s="331"/>
      <c r="AA188" s="336" t="str">
        <f>IF(功能_33[[#This Row],[URS交二審]]=0,"",功能_33[[#This Row],[URS交二審]]+7)</f>
        <v/>
      </c>
      <c r="AB188" s="336"/>
      <c r="AC188" s="323"/>
      <c r="AD188" s="323"/>
      <c r="AE188" s="323"/>
      <c r="AF188" s="359"/>
      <c r="AG188" s="323" t="str">
        <f>IFERROR(IF(VLOOKUP(功能_33[[#This Row],[功能代號]],E:Q,11,FALSE)=0,"",VLOOKUP(功能_33[[#This Row],[功能代號]],E:Q,11,FALSE)),"")</f>
        <v>陳政皓</v>
      </c>
      <c r="AH188" s="323"/>
      <c r="AI188" s="323"/>
      <c r="AJ188" s="344"/>
      <c r="AK188" s="323"/>
      <c r="AN188" s="341" t="e">
        <f>VLOOKUP(功能_33[[#This Row],[功能代號]],工作表2!A:A,1,FALSE)</f>
        <v>#N/A</v>
      </c>
    </row>
    <row r="189" spans="1:40" ht="14.25" hidden="1">
      <c r="A189" s="333">
        <v>323</v>
      </c>
      <c r="B18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89" s="341" t="s">
        <v>703</v>
      </c>
      <c r="D189" s="326"/>
      <c r="E189" s="342" t="s">
        <v>620</v>
      </c>
      <c r="F189" s="341" t="s">
        <v>621</v>
      </c>
      <c r="G189" s="341"/>
      <c r="H189" s="342" t="s">
        <v>665</v>
      </c>
      <c r="I189" s="342" t="s">
        <v>471</v>
      </c>
      <c r="J189" s="347"/>
      <c r="K189" s="323">
        <v>44516</v>
      </c>
      <c r="L189" s="323">
        <v>44467</v>
      </c>
      <c r="M189" s="336">
        <f>IFERROR(IF(VLOOKUP(功能_33[[#This Row],[功能代號]],討論項目!A:H,8,FALSE)=0,"",VLOOKUP(功能_33[[#This Row],[功能代號]],討論項目!A:H,8,FALSE)),"")</f>
        <v>44475</v>
      </c>
      <c r="N189" s="342" t="s">
        <v>674</v>
      </c>
      <c r="O189" s="342" t="s">
        <v>672</v>
      </c>
      <c r="P189" s="367"/>
      <c r="Q189" s="342"/>
      <c r="R189" s="342"/>
      <c r="S189" s="342"/>
      <c r="T189" s="342"/>
      <c r="U189" s="342"/>
      <c r="V189" s="342"/>
      <c r="W189" s="342"/>
      <c r="X189" s="341" t="str">
        <f>VLOOKUP(功能_33[[#This Row],[User]],SKL放款!A:G,7,FALSE)</f>
        <v>放款服務課</v>
      </c>
      <c r="Y189" s="343">
        <f>IF(功能_33[[#This Row],[實際展示]]="","",功能_33[[#This Row],[實際展示]]+14)</f>
        <v>44481</v>
      </c>
      <c r="Z189" s="331"/>
      <c r="AA189" s="336" t="str">
        <f>IF(功能_33[[#This Row],[URS交二審]]=0,"",功能_33[[#This Row],[URS交二審]]+7)</f>
        <v/>
      </c>
      <c r="AB189" s="336"/>
      <c r="AC189" s="323"/>
      <c r="AD189" s="323"/>
      <c r="AE189" s="323"/>
      <c r="AF189" s="359"/>
      <c r="AG189" s="323" t="str">
        <f>IFERROR(IF(VLOOKUP(功能_33[[#This Row],[功能代號]],E:Q,11,FALSE)=0,"",VLOOKUP(功能_33[[#This Row],[功能代號]],E:Q,11,FALSE)),"")</f>
        <v>陳政皓</v>
      </c>
      <c r="AH189" s="323"/>
      <c r="AI189" s="323"/>
      <c r="AJ189" s="344"/>
      <c r="AK189" s="323"/>
      <c r="AN189" s="341" t="e">
        <f>VLOOKUP(功能_33[[#This Row],[功能代號]],工作表2!A:A,1,FALSE)</f>
        <v>#N/A</v>
      </c>
    </row>
    <row r="190" spans="1:40" ht="14.25" hidden="1">
      <c r="A190" s="333">
        <v>99</v>
      </c>
      <c r="B190" s="326" t="str">
        <f>IFERROR(MID(功能_33[[#This Row],[功能代號]],2,1)&amp;"-"&amp;VLOOKUP(功能_33[[#This Row],[功能代號]],'20211105匯出'!A:F,4,FALSE)&amp;VLOOKUP(功能_33[[#This Row],[功能代號]],'20211105匯出'!A:F,6,FALSE),"")</f>
        <v>4-5員工作業</v>
      </c>
      <c r="C190" s="341" t="s">
        <v>701</v>
      </c>
      <c r="D190" s="326" t="s">
        <v>1579</v>
      </c>
      <c r="E190" s="365" t="s">
        <v>258</v>
      </c>
      <c r="F190" s="341" t="s">
        <v>259</v>
      </c>
      <c r="G190" s="341"/>
      <c r="H190" s="342" t="s">
        <v>665</v>
      </c>
      <c r="I190" s="342" t="s">
        <v>1938</v>
      </c>
      <c r="J190" s="347"/>
      <c r="K190" s="323">
        <v>44468</v>
      </c>
      <c r="L190" s="323">
        <v>44468</v>
      </c>
      <c r="M190" s="336" t="str">
        <f>IFERROR(IF(VLOOKUP(功能_33[[#This Row],[功能代號]],討論項目!A:H,8,FALSE)=0,"",VLOOKUP(功能_33[[#This Row],[功能代號]],討論項目!A:H,8,FALSE)),"")</f>
        <v/>
      </c>
      <c r="N190" s="342" t="s">
        <v>674</v>
      </c>
      <c r="O190" s="342" t="s">
        <v>676</v>
      </c>
      <c r="P190" s="367"/>
      <c r="Q190" s="342"/>
      <c r="R190" s="342"/>
      <c r="S190" s="342"/>
      <c r="T190" s="342"/>
      <c r="U190" s="342"/>
      <c r="V190" s="342"/>
      <c r="W190" s="342"/>
      <c r="X190" s="341" t="str">
        <f>VLOOKUP(功能_33[[#This Row],[User]],SKL放款!A:G,7,FALSE)</f>
        <v>放款服務課</v>
      </c>
      <c r="Y190" s="343">
        <f>IF(功能_33[[#This Row],[實際展示]]="","",功能_33[[#This Row],[實際展示]]+14)</f>
        <v>44482</v>
      </c>
      <c r="Z190" s="331"/>
      <c r="AA190" s="336"/>
      <c r="AB190" s="336"/>
      <c r="AC190" s="323"/>
      <c r="AD190" s="323"/>
      <c r="AE190" s="323"/>
      <c r="AF190" s="359"/>
      <c r="AG190" s="323" t="str">
        <f>IFERROR(IF(VLOOKUP(功能_33[[#This Row],[功能代號]],E:Q,11,FALSE)=0,"",VLOOKUP(功能_33[[#This Row],[功能代號]],E:Q,11,FALSE)),"")</f>
        <v>邵淑微</v>
      </c>
      <c r="AH190" s="323"/>
      <c r="AI190" s="323"/>
      <c r="AJ190" s="344"/>
      <c r="AK190" s="323"/>
      <c r="AN190" s="341" t="e">
        <f>VLOOKUP(功能_33[[#This Row],[功能代號]],工作表2!A:A,1,FALSE)</f>
        <v>#N/A</v>
      </c>
    </row>
    <row r="191" spans="1:40" ht="14.25" hidden="1">
      <c r="A191" s="333">
        <v>100</v>
      </c>
      <c r="B191" s="326" t="str">
        <f>IFERROR(MID(功能_33[[#This Row],[功能代號]],2,1)&amp;"-"&amp;VLOOKUP(功能_33[[#This Row],[功能代號]],'20211105匯出'!A:F,4,FALSE)&amp;VLOOKUP(功能_33[[#This Row],[功能代號]],'20211105匯出'!A:F,6,FALSE),"")</f>
        <v>4-5員工作業</v>
      </c>
      <c r="C191" s="341" t="s">
        <v>701</v>
      </c>
      <c r="D191" s="326" t="s">
        <v>1579</v>
      </c>
      <c r="E191" s="365" t="s">
        <v>260</v>
      </c>
      <c r="F191" s="341" t="s">
        <v>261</v>
      </c>
      <c r="G191" s="341"/>
      <c r="H191" s="342" t="s">
        <v>665</v>
      </c>
      <c r="I191" s="342" t="s">
        <v>1938</v>
      </c>
      <c r="J191" s="347"/>
      <c r="K191" s="323">
        <v>44468</v>
      </c>
      <c r="L191" s="323">
        <v>44468</v>
      </c>
      <c r="M191" s="336" t="str">
        <f>IFERROR(IF(VLOOKUP(功能_33[[#This Row],[功能代號]],討論項目!A:H,8,FALSE)=0,"",VLOOKUP(功能_33[[#This Row],[功能代號]],討論項目!A:H,8,FALSE)),"")</f>
        <v/>
      </c>
      <c r="N191" s="342" t="s">
        <v>674</v>
      </c>
      <c r="O191" s="342" t="s">
        <v>676</v>
      </c>
      <c r="P191" s="367"/>
      <c r="Q191" s="342"/>
      <c r="R191" s="342"/>
      <c r="S191" s="342"/>
      <c r="T191" s="342"/>
      <c r="U191" s="342"/>
      <c r="V191" s="342"/>
      <c r="W191" s="342"/>
      <c r="X191" s="341" t="str">
        <f>VLOOKUP(功能_33[[#This Row],[User]],SKL放款!A:G,7,FALSE)</f>
        <v>放款服務課</v>
      </c>
      <c r="Y191" s="343">
        <f>IF(功能_33[[#This Row],[實際展示]]="","",功能_33[[#This Row],[實際展示]]+14)</f>
        <v>44482</v>
      </c>
      <c r="Z191" s="331"/>
      <c r="AA191" s="336"/>
      <c r="AB191" s="336"/>
      <c r="AC191" s="323"/>
      <c r="AD191" s="323"/>
      <c r="AE191" s="323"/>
      <c r="AF191" s="359"/>
      <c r="AG191" s="323" t="str">
        <f>IFERROR(IF(VLOOKUP(功能_33[[#This Row],[功能代號]],E:Q,11,FALSE)=0,"",VLOOKUP(功能_33[[#This Row],[功能代號]],E:Q,11,FALSE)),"")</f>
        <v>邵淑微</v>
      </c>
      <c r="AH191" s="323"/>
      <c r="AI191" s="323"/>
      <c r="AJ191" s="344"/>
      <c r="AK191" s="323"/>
      <c r="AN191" s="341" t="e">
        <f>VLOOKUP(功能_33[[#This Row],[功能代號]],工作表2!A:A,1,FALSE)</f>
        <v>#N/A</v>
      </c>
    </row>
    <row r="192" spans="1:40" ht="14.25" hidden="1">
      <c r="A192" s="333">
        <v>101</v>
      </c>
      <c r="B192" s="326" t="str">
        <f>IFERROR(MID(功能_33[[#This Row],[功能代號]],2,1)&amp;"-"&amp;VLOOKUP(功能_33[[#This Row],[功能代號]],'20211105匯出'!A:F,4,FALSE)&amp;VLOOKUP(功能_33[[#This Row],[功能代號]],'20211105匯出'!A:F,6,FALSE),"")</f>
        <v>4-5員工作業</v>
      </c>
      <c r="C192" s="341" t="s">
        <v>701</v>
      </c>
      <c r="D192" s="326" t="s">
        <v>1579</v>
      </c>
      <c r="E192" s="365" t="s">
        <v>262</v>
      </c>
      <c r="F192" s="341" t="s">
        <v>263</v>
      </c>
      <c r="G192" s="341"/>
      <c r="H192" s="342" t="s">
        <v>665</v>
      </c>
      <c r="I192" s="342" t="s">
        <v>1938</v>
      </c>
      <c r="J192" s="347"/>
      <c r="K192" s="323">
        <v>44468</v>
      </c>
      <c r="L192" s="323">
        <v>44468</v>
      </c>
      <c r="M192" s="336" t="str">
        <f>IFERROR(IF(VLOOKUP(功能_33[[#This Row],[功能代號]],討論項目!A:H,8,FALSE)=0,"",VLOOKUP(功能_33[[#This Row],[功能代號]],討論項目!A:H,8,FALSE)),"")</f>
        <v/>
      </c>
      <c r="N192" s="342" t="s">
        <v>674</v>
      </c>
      <c r="O192" s="342" t="s">
        <v>676</v>
      </c>
      <c r="P192" s="367"/>
      <c r="Q192" s="342"/>
      <c r="R192" s="342"/>
      <c r="S192" s="342"/>
      <c r="T192" s="342"/>
      <c r="U192" s="342"/>
      <c r="V192" s="342"/>
      <c r="W192" s="342"/>
      <c r="X192" s="341" t="str">
        <f>VLOOKUP(功能_33[[#This Row],[User]],SKL放款!A:G,7,FALSE)</f>
        <v>放款服務課</v>
      </c>
      <c r="Y192" s="343">
        <f>IF(功能_33[[#This Row],[實際展示]]="","",功能_33[[#This Row],[實際展示]]+14)</f>
        <v>44482</v>
      </c>
      <c r="Z192" s="331"/>
      <c r="AA192" s="444"/>
      <c r="AB192" s="336" t="s">
        <v>2902</v>
      </c>
      <c r="AC192" s="323"/>
      <c r="AD192" s="323"/>
      <c r="AE192" s="323"/>
      <c r="AF192" s="359"/>
      <c r="AG192" s="323" t="str">
        <f>IFERROR(IF(VLOOKUP(功能_33[[#This Row],[功能代號]],E:Q,11,FALSE)=0,"",VLOOKUP(功能_33[[#This Row],[功能代號]],E:Q,11,FALSE)),"")</f>
        <v>邵淑微</v>
      </c>
      <c r="AH192" s="323"/>
      <c r="AI192" s="323"/>
      <c r="AJ192" s="344"/>
      <c r="AK192" s="323"/>
      <c r="AN192" s="341" t="e">
        <f>VLOOKUP(功能_33[[#This Row],[功能代號]],工作表2!A:A,1,FALSE)</f>
        <v>#N/A</v>
      </c>
    </row>
    <row r="193" spans="1:40" ht="14.25" hidden="1">
      <c r="A193" s="333">
        <v>102</v>
      </c>
      <c r="B193" s="326" t="str">
        <f>IFERROR(MID(功能_33[[#This Row],[功能代號]],2,1)&amp;"-"&amp;VLOOKUP(功能_33[[#This Row],[功能代號]],'20211105匯出'!A:F,4,FALSE)&amp;VLOOKUP(功能_33[[#This Row],[功能代號]],'20211105匯出'!A:F,6,FALSE),"")</f>
        <v>4-5員工作業</v>
      </c>
      <c r="C193" s="341" t="s">
        <v>701</v>
      </c>
      <c r="D193" s="326" t="s">
        <v>1579</v>
      </c>
      <c r="E193" s="365" t="s">
        <v>266</v>
      </c>
      <c r="F193" s="341" t="s">
        <v>267</v>
      </c>
      <c r="G193" s="341"/>
      <c r="H193" s="342" t="s">
        <v>665</v>
      </c>
      <c r="I193" s="342" t="s">
        <v>1938</v>
      </c>
      <c r="J193" s="347"/>
      <c r="K193" s="323">
        <v>44468</v>
      </c>
      <c r="L193" s="323">
        <v>44468</v>
      </c>
      <c r="M193" s="336" t="str">
        <f>IFERROR(IF(VLOOKUP(功能_33[[#This Row],[功能代號]],討論項目!A:H,8,FALSE)=0,"",VLOOKUP(功能_33[[#This Row],[功能代號]],討論項目!A:H,8,FALSE)),"")</f>
        <v/>
      </c>
      <c r="N193" s="342" t="s">
        <v>674</v>
      </c>
      <c r="O193" s="342" t="s">
        <v>676</v>
      </c>
      <c r="P193" s="367"/>
      <c r="Q193" s="342"/>
      <c r="R193" s="342"/>
      <c r="S193" s="342"/>
      <c r="T193" s="342"/>
      <c r="U193" s="342"/>
      <c r="V193" s="342"/>
      <c r="W193" s="342"/>
      <c r="X193" s="341" t="str">
        <f>VLOOKUP(功能_33[[#This Row],[User]],SKL放款!A:G,7,FALSE)</f>
        <v>放款服務課</v>
      </c>
      <c r="Y193" s="343">
        <f>IF(功能_33[[#This Row],[實際展示]]="","",功能_33[[#This Row],[實際展示]]+14)</f>
        <v>44482</v>
      </c>
      <c r="Z193" s="331"/>
      <c r="AA193" s="336"/>
      <c r="AB193" s="336"/>
      <c r="AC193" s="323"/>
      <c r="AD193" s="323"/>
      <c r="AE193" s="323"/>
      <c r="AF193" s="359"/>
      <c r="AG193" s="323" t="str">
        <f>IFERROR(IF(VLOOKUP(功能_33[[#This Row],[功能代號]],E:Q,11,FALSE)=0,"",VLOOKUP(功能_33[[#This Row],[功能代號]],E:Q,11,FALSE)),"")</f>
        <v>邵淑微</v>
      </c>
      <c r="AH193" s="323"/>
      <c r="AI193" s="323"/>
      <c r="AJ193" s="344"/>
      <c r="AK193" s="323"/>
      <c r="AN193" s="341" t="e">
        <f>VLOOKUP(功能_33[[#This Row],[功能代號]],工作表2!A:A,1,FALSE)</f>
        <v>#N/A</v>
      </c>
    </row>
    <row r="194" spans="1:40" ht="14.25" hidden="1">
      <c r="A194" s="333">
        <v>103</v>
      </c>
      <c r="B19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94" s="341" t="s">
        <v>701</v>
      </c>
      <c r="D194" s="326" t="s">
        <v>2896</v>
      </c>
      <c r="E194" s="365" t="s">
        <v>268</v>
      </c>
      <c r="F194" s="341" t="s">
        <v>269</v>
      </c>
      <c r="G194" s="341"/>
      <c r="H194" s="342" t="s">
        <v>665</v>
      </c>
      <c r="I194" s="342" t="s">
        <v>1938</v>
      </c>
      <c r="J194" s="347"/>
      <c r="K194" s="323">
        <v>44468</v>
      </c>
      <c r="L194" s="323">
        <v>44468</v>
      </c>
      <c r="M194" s="336" t="str">
        <f>IFERROR(IF(VLOOKUP(功能_33[[#This Row],[功能代號]],討論項目!A:H,8,FALSE)=0,"",VLOOKUP(功能_33[[#This Row],[功能代號]],討論項目!A:H,8,FALSE)),"")</f>
        <v/>
      </c>
      <c r="N194" s="342" t="s">
        <v>674</v>
      </c>
      <c r="O194" s="342" t="s">
        <v>676</v>
      </c>
      <c r="P194" s="367"/>
      <c r="Q194" s="342"/>
      <c r="R194" s="342"/>
      <c r="S194" s="342"/>
      <c r="T194" s="342"/>
      <c r="U194" s="342"/>
      <c r="V194" s="342"/>
      <c r="W194" s="342"/>
      <c r="X194" s="341" t="str">
        <f>VLOOKUP(功能_33[[#This Row],[User]],SKL放款!A:G,7,FALSE)</f>
        <v>放款服務課</v>
      </c>
      <c r="Y194" s="343">
        <f>IF(功能_33[[#This Row],[實際展示]]="","",功能_33[[#This Row],[實際展示]]+14)</f>
        <v>44482</v>
      </c>
      <c r="Z194" s="331"/>
      <c r="AA194" s="336"/>
      <c r="AB194" s="336"/>
      <c r="AC194" s="323"/>
      <c r="AD194" s="323"/>
      <c r="AE194" s="323"/>
      <c r="AF194" s="359"/>
      <c r="AG194" s="323" t="str">
        <f>IFERROR(IF(VLOOKUP(功能_33[[#This Row],[功能代號]],E:Q,11,FALSE)=0,"",VLOOKUP(功能_33[[#This Row],[功能代號]],E:Q,11,FALSE)),"")</f>
        <v>邵淑微</v>
      </c>
      <c r="AH194" s="323"/>
      <c r="AI194" s="323"/>
      <c r="AJ194" s="344"/>
      <c r="AK194" s="323"/>
      <c r="AN194" s="341" t="e">
        <f>VLOOKUP(功能_33[[#This Row],[功能代號]],工作表2!A:A,1,FALSE)</f>
        <v>#N/A</v>
      </c>
    </row>
    <row r="195" spans="1:40" ht="14.25" hidden="1">
      <c r="A195" s="333">
        <v>104</v>
      </c>
      <c r="B195" s="326" t="str">
        <f>IFERROR(MID(功能_33[[#This Row],[功能代號]],2,1)&amp;"-"&amp;VLOOKUP(功能_33[[#This Row],[功能代號]],'20211105匯出'!A:F,4,FALSE)&amp;VLOOKUP(功能_33[[#This Row],[功能代號]],'20211105匯出'!A:F,6,FALSE),"")</f>
        <v>4-5員工作業</v>
      </c>
      <c r="C195" s="341" t="s">
        <v>701</v>
      </c>
      <c r="D195" s="326" t="s">
        <v>1579</v>
      </c>
      <c r="E195" s="365" t="s">
        <v>264</v>
      </c>
      <c r="F195" s="341" t="s">
        <v>265</v>
      </c>
      <c r="G195" s="341"/>
      <c r="H195" s="342" t="s">
        <v>665</v>
      </c>
      <c r="I195" s="342" t="s">
        <v>1938</v>
      </c>
      <c r="J195" s="347"/>
      <c r="K195" s="323">
        <v>44468</v>
      </c>
      <c r="L195" s="323">
        <v>44468</v>
      </c>
      <c r="M195" s="336" t="str">
        <f>IFERROR(IF(VLOOKUP(功能_33[[#This Row],[功能代號]],討論項目!A:H,8,FALSE)=0,"",VLOOKUP(功能_33[[#This Row],[功能代號]],討論項目!A:H,8,FALSE)),"")</f>
        <v/>
      </c>
      <c r="N195" s="342" t="s">
        <v>674</v>
      </c>
      <c r="O195" s="342" t="s">
        <v>676</v>
      </c>
      <c r="P195" s="367"/>
      <c r="Q195" s="342"/>
      <c r="R195" s="342"/>
      <c r="S195" s="342"/>
      <c r="T195" s="342"/>
      <c r="U195" s="342"/>
      <c r="V195" s="342"/>
      <c r="W195" s="342"/>
      <c r="X195" s="341" t="str">
        <f>VLOOKUP(功能_33[[#This Row],[User]],SKL放款!A:G,7,FALSE)</f>
        <v>放款服務課</v>
      </c>
      <c r="Y195" s="343">
        <f>IF(功能_33[[#This Row],[實際展示]]="","",功能_33[[#This Row],[實際展示]]+14)</f>
        <v>44482</v>
      </c>
      <c r="Z195" s="331"/>
      <c r="AA195" s="444"/>
      <c r="AB195" s="336" t="s">
        <v>2902</v>
      </c>
      <c r="AC195" s="323"/>
      <c r="AD195" s="323"/>
      <c r="AE195" s="323"/>
      <c r="AF195" s="359"/>
      <c r="AG195" s="323" t="str">
        <f>IFERROR(IF(VLOOKUP(功能_33[[#This Row],[功能代號]],E:Q,11,FALSE)=0,"",VLOOKUP(功能_33[[#This Row],[功能代號]],E:Q,11,FALSE)),"")</f>
        <v>邵淑微</v>
      </c>
      <c r="AH195" s="323"/>
      <c r="AI195" s="323"/>
      <c r="AJ195" s="344"/>
      <c r="AK195" s="323"/>
      <c r="AN195" s="341" t="e">
        <f>VLOOKUP(功能_33[[#This Row],[功能代號]],工作表2!A:A,1,FALSE)</f>
        <v>#N/A</v>
      </c>
    </row>
    <row r="196" spans="1:40" ht="14.25" hidden="1">
      <c r="A196" s="333">
        <v>217</v>
      </c>
      <c r="B196" s="326" t="str">
        <f>IFERROR(MID(功能_33[[#This Row],[功能代號]],2,1)&amp;"-"&amp;VLOOKUP(功能_33[[#This Row],[功能代號]],'20211105匯出'!A:F,4,FALSE)&amp;VLOOKUP(功能_33[[#This Row],[功能代號]],'20211105匯出'!A:F,6,FALSE),"")</f>
        <v>4-2整批入帳作業</v>
      </c>
      <c r="C196" s="341" t="s">
        <v>701</v>
      </c>
      <c r="D196" s="326" t="s">
        <v>2893</v>
      </c>
      <c r="E196" s="342" t="s">
        <v>270</v>
      </c>
      <c r="F196" s="341" t="s">
        <v>271</v>
      </c>
      <c r="G196" s="341"/>
      <c r="H196" s="342" t="s">
        <v>665</v>
      </c>
      <c r="I196" s="342" t="s">
        <v>1938</v>
      </c>
      <c r="J196" s="347"/>
      <c r="K196" s="323">
        <v>44469</v>
      </c>
      <c r="L196" s="323">
        <v>44468</v>
      </c>
      <c r="M196" s="336" t="str">
        <f>IFERROR(IF(VLOOKUP(功能_33[[#This Row],[功能代號]],討論項目!A:H,8,FALSE)=0,"",VLOOKUP(功能_33[[#This Row],[功能代號]],討論項目!A:H,8,FALSE)),"")</f>
        <v/>
      </c>
      <c r="N196" s="342" t="s">
        <v>670</v>
      </c>
      <c r="O196" s="342" t="s">
        <v>668</v>
      </c>
      <c r="P196" s="367"/>
      <c r="Q196" s="342"/>
      <c r="R196" s="342"/>
      <c r="S196" s="342"/>
      <c r="T196" s="342"/>
      <c r="U196" s="342"/>
      <c r="V196" s="342"/>
      <c r="W196" s="342"/>
      <c r="X196" s="341" t="str">
        <f>VLOOKUP(功能_33[[#This Row],[User]],SKL放款!A:G,7,FALSE)</f>
        <v>放款服務課</v>
      </c>
      <c r="Y196" s="343">
        <f>IF(功能_33[[#This Row],[實際展示]]="","",功能_33[[#This Row],[實際展示]]+14)</f>
        <v>44482</v>
      </c>
      <c r="Z196" s="331"/>
      <c r="AA196" s="368"/>
      <c r="AB196" s="336" t="s">
        <v>2902</v>
      </c>
      <c r="AC196" s="323"/>
      <c r="AD196" s="323"/>
      <c r="AE196" s="323"/>
      <c r="AF196" s="359"/>
      <c r="AG196" s="323" t="str">
        <f>IFERROR(IF(VLOOKUP(功能_33[[#This Row],[功能代號]],E:Q,11,FALSE)=0,"",VLOOKUP(功能_33[[#This Row],[功能代號]],E:Q,11,FALSE)),"")</f>
        <v>蔡珮瑜</v>
      </c>
      <c r="AH196" s="323"/>
      <c r="AI196" s="323"/>
      <c r="AJ196" s="344"/>
      <c r="AK196" s="343" t="s">
        <v>2458</v>
      </c>
      <c r="AN196" s="341" t="e">
        <f>VLOOKUP(功能_33[[#This Row],[功能代號]],工作表2!A:A,1,FALSE)</f>
        <v>#N/A</v>
      </c>
    </row>
    <row r="197" spans="1:40" ht="14.25" hidden="1">
      <c r="A197" s="333">
        <v>105</v>
      </c>
      <c r="B197" s="326" t="str">
        <f>IFERROR(MID(功能_33[[#This Row],[功能代號]],2,1)&amp;"-"&amp;VLOOKUP(功能_33[[#This Row],[功能代號]],'20211105匯出'!A:F,4,FALSE)&amp;VLOOKUP(功能_33[[#This Row],[功能代號]],'20211105匯出'!A:F,6,FALSE),"")</f>
        <v>4-5員工作業</v>
      </c>
      <c r="C197" s="341" t="s">
        <v>701</v>
      </c>
      <c r="D197" s="326" t="s">
        <v>1579</v>
      </c>
      <c r="E197" s="365" t="s">
        <v>282</v>
      </c>
      <c r="F197" s="341" t="s">
        <v>283</v>
      </c>
      <c r="G197" s="341"/>
      <c r="H197" s="342" t="s">
        <v>665</v>
      </c>
      <c r="I197" s="342" t="s">
        <v>1938</v>
      </c>
      <c r="J197" s="347"/>
      <c r="K197" s="323">
        <v>44473</v>
      </c>
      <c r="L197" s="323">
        <v>44468</v>
      </c>
      <c r="M197" s="336" t="str">
        <f>IFERROR(IF(VLOOKUP(功能_33[[#This Row],[功能代號]],討論項目!A:H,8,FALSE)=0,"",VLOOKUP(功能_33[[#This Row],[功能代號]],討論項目!A:H,8,FALSE)),"")</f>
        <v/>
      </c>
      <c r="N197" s="342" t="s">
        <v>674</v>
      </c>
      <c r="O197" s="342" t="s">
        <v>676</v>
      </c>
      <c r="P197" s="367"/>
      <c r="Q197" s="342"/>
      <c r="R197" s="342"/>
      <c r="S197" s="342"/>
      <c r="T197" s="342"/>
      <c r="U197" s="342"/>
      <c r="V197" s="342"/>
      <c r="W197" s="342"/>
      <c r="X197" s="341" t="str">
        <f>VLOOKUP(功能_33[[#This Row],[User]],SKL放款!A:G,7,FALSE)</f>
        <v>放款服務課</v>
      </c>
      <c r="Y197" s="343">
        <f>IF(功能_33[[#This Row],[實際展示]]="","",功能_33[[#This Row],[實際展示]]+14)</f>
        <v>44482</v>
      </c>
      <c r="Z197" s="331"/>
      <c r="AA197" s="368"/>
      <c r="AB197" s="336" t="s">
        <v>2902</v>
      </c>
      <c r="AC197" s="323"/>
      <c r="AD197" s="323"/>
      <c r="AE197" s="323"/>
      <c r="AF197" s="359"/>
      <c r="AG197" s="323" t="str">
        <f>IFERROR(IF(VLOOKUP(功能_33[[#This Row],[功能代號]],E:Q,11,FALSE)=0,"",VLOOKUP(功能_33[[#This Row],[功能代號]],E:Q,11,FALSE)),"")</f>
        <v>邵淑微</v>
      </c>
      <c r="AH197" s="323"/>
      <c r="AI197" s="323"/>
      <c r="AJ197" s="344"/>
      <c r="AK197" s="323"/>
      <c r="AN197" s="341" t="e">
        <f>VLOOKUP(功能_33[[#This Row],[功能代號]],工作表2!A:A,1,FALSE)</f>
        <v>#N/A</v>
      </c>
    </row>
    <row r="198" spans="1:40" ht="14.25" hidden="1">
      <c r="A198" s="333">
        <v>230</v>
      </c>
      <c r="B19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98" s="341" t="s">
        <v>701</v>
      </c>
      <c r="D198" s="326" t="s">
        <v>2896</v>
      </c>
      <c r="E198" s="342" t="s">
        <v>298</v>
      </c>
      <c r="F198" s="341" t="s">
        <v>299</v>
      </c>
      <c r="G198" s="341"/>
      <c r="H198" s="342" t="s">
        <v>665</v>
      </c>
      <c r="I198" s="342" t="s">
        <v>1938</v>
      </c>
      <c r="J198" s="347"/>
      <c r="K198" s="323">
        <v>44473</v>
      </c>
      <c r="L198" s="323">
        <v>44468</v>
      </c>
      <c r="M198" s="336" t="str">
        <f>IFERROR(IF(VLOOKUP(功能_33[[#This Row],[功能代號]],討論項目!A:H,8,FALSE)=0,"",VLOOKUP(功能_33[[#This Row],[功能代號]],討論項目!A:H,8,FALSE)),"")</f>
        <v/>
      </c>
      <c r="N198" s="342" t="s">
        <v>670</v>
      </c>
      <c r="O198" s="342" t="s">
        <v>676</v>
      </c>
      <c r="P198" s="367"/>
      <c r="Q198" s="342"/>
      <c r="R198" s="342"/>
      <c r="S198" s="342"/>
      <c r="T198" s="342"/>
      <c r="U198" s="342"/>
      <c r="V198" s="342"/>
      <c r="W198" s="342"/>
      <c r="X198" s="341" t="str">
        <f>VLOOKUP(功能_33[[#This Row],[User]],SKL放款!A:G,7,FALSE)</f>
        <v>放款服務課</v>
      </c>
      <c r="Y198" s="343">
        <f>IF(功能_33[[#This Row],[實際展示]]="","",功能_33[[#This Row],[實際展示]]+14)</f>
        <v>44482</v>
      </c>
      <c r="Z198" s="331"/>
      <c r="AA198" s="336"/>
      <c r="AB198" s="336"/>
      <c r="AC198" s="323"/>
      <c r="AD198" s="323"/>
      <c r="AE198" s="323"/>
      <c r="AF198" s="359"/>
      <c r="AG198" s="323" t="str">
        <f>IFERROR(IF(VLOOKUP(功能_33[[#This Row],[功能代號]],E:Q,11,FALSE)=0,"",VLOOKUP(功能_33[[#This Row],[功能代號]],E:Q,11,FALSE)),"")</f>
        <v>邵淑微</v>
      </c>
      <c r="AH198" s="323"/>
      <c r="AI198" s="323"/>
      <c r="AJ198" s="344"/>
      <c r="AK198" s="323"/>
      <c r="AN198" s="341" t="e">
        <f>VLOOKUP(功能_33[[#This Row],[功能代號]],工作表2!A:A,1,FALSE)</f>
        <v>#N/A</v>
      </c>
    </row>
    <row r="199" spans="1:40" ht="14.25" hidden="1">
      <c r="A199" s="333">
        <v>231</v>
      </c>
      <c r="B19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199" s="341" t="s">
        <v>701</v>
      </c>
      <c r="D199" s="326"/>
      <c r="E199" s="342" t="s">
        <v>300</v>
      </c>
      <c r="F199" s="341" t="s">
        <v>301</v>
      </c>
      <c r="G199" s="341"/>
      <c r="H199" s="342" t="s">
        <v>665</v>
      </c>
      <c r="I199" s="342" t="s">
        <v>1938</v>
      </c>
      <c r="J199" s="347"/>
      <c r="K199" s="323">
        <v>44470</v>
      </c>
      <c r="L199" s="323">
        <v>44470</v>
      </c>
      <c r="M199" s="336" t="str">
        <f>IFERROR(IF(VLOOKUP(功能_33[[#This Row],[功能代號]],討論項目!A:H,8,FALSE)=0,"",VLOOKUP(功能_33[[#This Row],[功能代號]],討論項目!A:H,8,FALSE)),"")</f>
        <v/>
      </c>
      <c r="N199" s="342" t="s">
        <v>670</v>
      </c>
      <c r="O199" s="342" t="s">
        <v>676</v>
      </c>
      <c r="P199" s="367"/>
      <c r="Q199" s="342"/>
      <c r="R199" s="342"/>
      <c r="S199" s="342"/>
      <c r="T199" s="342"/>
      <c r="U199" s="342"/>
      <c r="V199" s="342"/>
      <c r="W199" s="342"/>
      <c r="X199" s="341" t="str">
        <f>VLOOKUP(功能_33[[#This Row],[User]],SKL放款!A:G,7,FALSE)</f>
        <v>放款服務課</v>
      </c>
      <c r="Y199" s="343">
        <f>IF(功能_33[[#This Row],[實際展示]]="","",功能_33[[#This Row],[實際展示]]+14)</f>
        <v>44484</v>
      </c>
      <c r="Z199" s="331"/>
      <c r="AA199" s="336"/>
      <c r="AB199" s="336"/>
      <c r="AC199" s="323"/>
      <c r="AD199" s="323"/>
      <c r="AE199" s="323"/>
      <c r="AF199" s="359"/>
      <c r="AG199" s="323" t="str">
        <f>IFERROR(IF(VLOOKUP(功能_33[[#This Row],[功能代號]],E:Q,11,FALSE)=0,"",VLOOKUP(功能_33[[#This Row],[功能代號]],E:Q,11,FALSE)),"")</f>
        <v>邵淑微</v>
      </c>
      <c r="AH199" s="323"/>
      <c r="AI199" s="323"/>
      <c r="AJ199" s="344"/>
      <c r="AK199" s="323"/>
      <c r="AN199" s="341" t="e">
        <f>VLOOKUP(功能_33[[#This Row],[功能代號]],工作表2!A:A,1,FALSE)</f>
        <v>#N/A</v>
      </c>
    </row>
    <row r="200" spans="1:40" ht="14.25" hidden="1">
      <c r="A200" s="333">
        <v>218</v>
      </c>
      <c r="B200" s="326" t="str">
        <f>IFERROR(MID(功能_33[[#This Row],[功能代號]],2,1)&amp;"-"&amp;VLOOKUP(功能_33[[#This Row],[功能代號]],'20211105匯出'!A:F,4,FALSE)&amp;VLOOKUP(功能_33[[#This Row],[功能代號]],'20211105匯出'!A:F,6,FALSE),"")</f>
        <v>4-2整批入帳作業</v>
      </c>
      <c r="C200" s="341" t="s">
        <v>701</v>
      </c>
      <c r="D200" s="326" t="s">
        <v>2894</v>
      </c>
      <c r="E200" s="342" t="s">
        <v>272</v>
      </c>
      <c r="F200" s="341" t="s">
        <v>273</v>
      </c>
      <c r="G200" s="341"/>
      <c r="H200" s="342" t="s">
        <v>665</v>
      </c>
      <c r="I200" s="342" t="s">
        <v>1938</v>
      </c>
      <c r="J200" s="347"/>
      <c r="K200" s="323">
        <v>44469</v>
      </c>
      <c r="L200" s="434">
        <v>44484</v>
      </c>
      <c r="M200" s="336" t="str">
        <f>IFERROR(IF(VLOOKUP(功能_33[[#This Row],[功能代號]],討論項目!A:H,8,FALSE)=0,"",VLOOKUP(功能_33[[#This Row],[功能代號]],討論項目!A:H,8,FALSE)),"")</f>
        <v/>
      </c>
      <c r="N200" s="342" t="s">
        <v>670</v>
      </c>
      <c r="O200" s="342" t="s">
        <v>668</v>
      </c>
      <c r="P200" s="367" t="s">
        <v>1497</v>
      </c>
      <c r="Q200" s="342"/>
      <c r="R200" s="342"/>
      <c r="S200" s="342"/>
      <c r="T200" s="342"/>
      <c r="U200" s="342"/>
      <c r="V200" s="342"/>
      <c r="W200" s="342"/>
      <c r="X200" s="341" t="str">
        <f>VLOOKUP(功能_33[[#This Row],[User]],SKL放款!A:G,7,FALSE)</f>
        <v>放款服務課</v>
      </c>
      <c r="Y200" s="343">
        <f>IF(功能_33[[#This Row],[實際展示]]="","",功能_33[[#This Row],[實際展示]]+14)</f>
        <v>44498</v>
      </c>
      <c r="Z200" s="331"/>
      <c r="AA200" s="368"/>
      <c r="AB200" s="336" t="s">
        <v>2902</v>
      </c>
      <c r="AC200" s="323"/>
      <c r="AD200" s="323"/>
      <c r="AE200" s="323"/>
      <c r="AF200" s="359"/>
      <c r="AG200" s="323" t="str">
        <f>IFERROR(IF(VLOOKUP(功能_33[[#This Row],[功能代號]],E:Q,11,FALSE)=0,"",VLOOKUP(功能_33[[#This Row],[功能代號]],E:Q,11,FALSE)),"")</f>
        <v>蔡珮瑜</v>
      </c>
      <c r="AH200" s="323"/>
      <c r="AI200" s="323"/>
      <c r="AJ200" s="344"/>
      <c r="AK200" s="343" t="s">
        <v>2460</v>
      </c>
      <c r="AN200" s="341" t="e">
        <f>VLOOKUP(功能_33[[#This Row],[功能代號]],工作表2!A:A,1,FALSE)</f>
        <v>#N/A</v>
      </c>
    </row>
    <row r="201" spans="1:40" ht="14.25" hidden="1">
      <c r="A201" s="333">
        <v>219</v>
      </c>
      <c r="B20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01" s="341" t="s">
        <v>701</v>
      </c>
      <c r="D201" s="326" t="s">
        <v>2906</v>
      </c>
      <c r="E201" s="342" t="s">
        <v>274</v>
      </c>
      <c r="F201" s="341" t="s">
        <v>275</v>
      </c>
      <c r="G201" s="341"/>
      <c r="H201" s="342" t="s">
        <v>665</v>
      </c>
      <c r="I201" s="342" t="s">
        <v>1938</v>
      </c>
      <c r="J201" s="347"/>
      <c r="K201" s="323">
        <v>44469</v>
      </c>
      <c r="L201" s="323">
        <v>44484</v>
      </c>
      <c r="M201" s="336" t="str">
        <f>IFERROR(IF(VLOOKUP(功能_33[[#This Row],[功能代號]],討論項目!A:H,8,FALSE)=0,"",VLOOKUP(功能_33[[#This Row],[功能代號]],討論項目!A:H,8,FALSE)),"")</f>
        <v/>
      </c>
      <c r="N201" s="342" t="s">
        <v>670</v>
      </c>
      <c r="O201" s="342" t="s">
        <v>680</v>
      </c>
      <c r="P201" s="367"/>
      <c r="Q201" s="342"/>
      <c r="R201" s="342"/>
      <c r="S201" s="342"/>
      <c r="T201" s="342"/>
      <c r="U201" s="342"/>
      <c r="V201" s="342"/>
      <c r="W201" s="342"/>
      <c r="X201" s="341" t="str">
        <f>VLOOKUP(功能_33[[#This Row],[User]],SKL放款!A:G,7,FALSE)</f>
        <v>放款服務課</v>
      </c>
      <c r="Y201" s="343">
        <f>IF(功能_33[[#This Row],[實際展示]]="","",功能_33[[#This Row],[實際展示]]+14)</f>
        <v>44498</v>
      </c>
      <c r="Z201" s="331"/>
      <c r="AA201" s="336"/>
      <c r="AB201" s="336"/>
      <c r="AC201" s="323"/>
      <c r="AD201" s="323"/>
      <c r="AE201" s="323"/>
      <c r="AF201" s="359"/>
      <c r="AG201" s="323" t="str">
        <f>IFERROR(IF(VLOOKUP(功能_33[[#This Row],[功能代號]],E:Q,11,FALSE)=0,"",VLOOKUP(功能_33[[#This Row],[功能代號]],E:Q,11,FALSE)),"")</f>
        <v>許慧玉</v>
      </c>
      <c r="AH201" s="323"/>
      <c r="AI201" s="323"/>
      <c r="AJ201" s="344"/>
      <c r="AK201" s="323"/>
      <c r="AN201" s="341" t="e">
        <f>VLOOKUP(功能_33[[#This Row],[功能代號]],工作表2!A:A,1,FALSE)</f>
        <v>#N/A</v>
      </c>
    </row>
    <row r="202" spans="1:40" ht="14.25" hidden="1">
      <c r="A202" s="333">
        <v>220</v>
      </c>
      <c r="B20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02" s="341" t="s">
        <v>701</v>
      </c>
      <c r="D202" s="326" t="s">
        <v>2905</v>
      </c>
      <c r="E202" s="342" t="s">
        <v>276</v>
      </c>
      <c r="F202" s="341" t="s">
        <v>277</v>
      </c>
      <c r="G202" s="341"/>
      <c r="H202" s="342" t="s">
        <v>665</v>
      </c>
      <c r="I202" s="342" t="s">
        <v>1938</v>
      </c>
      <c r="J202" s="347"/>
      <c r="K202" s="323">
        <v>44469</v>
      </c>
      <c r="L202" s="323">
        <v>44484</v>
      </c>
      <c r="M202" s="336" t="str">
        <f>IFERROR(IF(VLOOKUP(功能_33[[#This Row],[功能代號]],討論項目!A:H,8,FALSE)=0,"",VLOOKUP(功能_33[[#This Row],[功能代號]],討論項目!A:H,8,FALSE)),"")</f>
        <v/>
      </c>
      <c r="N202" s="342" t="s">
        <v>670</v>
      </c>
      <c r="O202" s="342" t="s">
        <v>680</v>
      </c>
      <c r="P202" s="367"/>
      <c r="Q202" s="342"/>
      <c r="R202" s="342"/>
      <c r="S202" s="342"/>
      <c r="T202" s="342"/>
      <c r="U202" s="342"/>
      <c r="V202" s="342"/>
      <c r="W202" s="342"/>
      <c r="X202" s="341" t="str">
        <f>VLOOKUP(功能_33[[#This Row],[User]],SKL放款!A:G,7,FALSE)</f>
        <v>放款服務課</v>
      </c>
      <c r="Y202" s="343">
        <f>IF(功能_33[[#This Row],[實際展示]]="","",功能_33[[#This Row],[實際展示]]+14)</f>
        <v>44498</v>
      </c>
      <c r="Z202" s="331"/>
      <c r="AA202" s="336"/>
      <c r="AB202" s="336"/>
      <c r="AC202" s="323"/>
      <c r="AD202" s="323"/>
      <c r="AE202" s="323"/>
      <c r="AF202" s="359"/>
      <c r="AG202" s="323" t="str">
        <f>IFERROR(IF(VLOOKUP(功能_33[[#This Row],[功能代號]],E:Q,11,FALSE)=0,"",VLOOKUP(功能_33[[#This Row],[功能代號]],E:Q,11,FALSE)),"")</f>
        <v>許慧玉</v>
      </c>
      <c r="AH202" s="323"/>
      <c r="AI202" s="323"/>
      <c r="AJ202" s="344"/>
      <c r="AK202" s="323"/>
      <c r="AN202" s="341" t="e">
        <f>VLOOKUP(功能_33[[#This Row],[功能代號]],工作表2!A:A,1,FALSE)</f>
        <v>#N/A</v>
      </c>
    </row>
    <row r="203" spans="1:40" ht="14.25" hidden="1">
      <c r="A203" s="333">
        <v>221</v>
      </c>
      <c r="B20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03" s="341" t="s">
        <v>701</v>
      </c>
      <c r="D203" s="326" t="s">
        <v>2905</v>
      </c>
      <c r="E203" s="342" t="s">
        <v>278</v>
      </c>
      <c r="F203" s="341" t="s">
        <v>279</v>
      </c>
      <c r="G203" s="341"/>
      <c r="H203" s="342" t="s">
        <v>665</v>
      </c>
      <c r="I203" s="342" t="s">
        <v>1938</v>
      </c>
      <c r="J203" s="347"/>
      <c r="K203" s="323">
        <v>44469</v>
      </c>
      <c r="L203" s="323">
        <v>44484</v>
      </c>
      <c r="M203" s="336" t="str">
        <f>IFERROR(IF(VLOOKUP(功能_33[[#This Row],[功能代號]],討論項目!A:H,8,FALSE)=0,"",VLOOKUP(功能_33[[#This Row],[功能代號]],討論項目!A:H,8,FALSE)),"")</f>
        <v/>
      </c>
      <c r="N203" s="342" t="s">
        <v>670</v>
      </c>
      <c r="O203" s="342" t="s">
        <v>668</v>
      </c>
      <c r="P203" s="367" t="s">
        <v>1497</v>
      </c>
      <c r="Q203" s="342"/>
      <c r="R203" s="342"/>
      <c r="S203" s="342"/>
      <c r="T203" s="342"/>
      <c r="U203" s="342"/>
      <c r="V203" s="342"/>
      <c r="W203" s="342"/>
      <c r="X203" s="341" t="str">
        <f>VLOOKUP(功能_33[[#This Row],[User]],SKL放款!A:G,7,FALSE)</f>
        <v>放款服務課</v>
      </c>
      <c r="Y203" s="343">
        <f>IF(功能_33[[#This Row],[實際展示]]="","",功能_33[[#This Row],[實際展示]]+14)</f>
        <v>44498</v>
      </c>
      <c r="Z203" s="331"/>
      <c r="AA203" s="368"/>
      <c r="AB203" s="336" t="s">
        <v>2902</v>
      </c>
      <c r="AC203" s="323"/>
      <c r="AD203" s="323"/>
      <c r="AE203" s="323"/>
      <c r="AF203" s="359"/>
      <c r="AG203" s="323" t="str">
        <f>IFERROR(IF(VLOOKUP(功能_33[[#This Row],[功能代號]],E:Q,11,FALSE)=0,"",VLOOKUP(功能_33[[#This Row],[功能代號]],E:Q,11,FALSE)),"")</f>
        <v>蔡珮瑜</v>
      </c>
      <c r="AH203" s="323"/>
      <c r="AI203" s="323"/>
      <c r="AJ203" s="344"/>
      <c r="AK203" s="343" t="s">
        <v>2460</v>
      </c>
      <c r="AN203" s="341" t="e">
        <f>VLOOKUP(功能_33[[#This Row],[功能代號]],工作表2!A:A,1,FALSE)</f>
        <v>#N/A</v>
      </c>
    </row>
    <row r="204" spans="1:40" ht="14.25" hidden="1">
      <c r="A204" s="333">
        <v>222</v>
      </c>
      <c r="B204" s="326" t="str">
        <f>IFERROR(MID(功能_33[[#This Row],[功能代號]],2,1)&amp;"-"&amp;VLOOKUP(功能_33[[#This Row],[功能代號]],'20211105匯出'!A:F,4,FALSE)&amp;VLOOKUP(功能_33[[#This Row],[功能代號]],'20211105匯出'!A:F,6,FALSE),"")</f>
        <v>4-2整批入帳作業</v>
      </c>
      <c r="C204" s="341" t="s">
        <v>701</v>
      </c>
      <c r="D204" s="326" t="s">
        <v>2893</v>
      </c>
      <c r="E204" s="342" t="s">
        <v>280</v>
      </c>
      <c r="F204" s="341" t="s">
        <v>281</v>
      </c>
      <c r="G204" s="341"/>
      <c r="H204" s="342" t="s">
        <v>665</v>
      </c>
      <c r="I204" s="342" t="s">
        <v>1938</v>
      </c>
      <c r="J204" s="347"/>
      <c r="K204" s="323">
        <v>44469</v>
      </c>
      <c r="L204" s="323">
        <v>44484</v>
      </c>
      <c r="M204" s="336" t="str">
        <f>IFERROR(IF(VLOOKUP(功能_33[[#This Row],[功能代號]],討論項目!A:H,8,FALSE)=0,"",VLOOKUP(功能_33[[#This Row],[功能代號]],討論項目!A:H,8,FALSE)),"")</f>
        <v/>
      </c>
      <c r="N204" s="342" t="s">
        <v>670</v>
      </c>
      <c r="O204" s="342" t="s">
        <v>668</v>
      </c>
      <c r="P204" s="367"/>
      <c r="Q204" s="342"/>
      <c r="R204" s="342"/>
      <c r="S204" s="342"/>
      <c r="T204" s="342"/>
      <c r="U204" s="342"/>
      <c r="V204" s="342"/>
      <c r="W204" s="342"/>
      <c r="X204" s="341" t="str">
        <f>VLOOKUP(功能_33[[#This Row],[User]],SKL放款!A:G,7,FALSE)</f>
        <v>放款服務課</v>
      </c>
      <c r="Y204" s="343">
        <f>IF(功能_33[[#This Row],[實際展示]]="","",功能_33[[#This Row],[實際展示]]+14)</f>
        <v>44498</v>
      </c>
      <c r="Z204" s="331"/>
      <c r="AA204" s="368"/>
      <c r="AB204" s="336" t="s">
        <v>2902</v>
      </c>
      <c r="AC204" s="323"/>
      <c r="AD204" s="323"/>
      <c r="AE204" s="323"/>
      <c r="AF204" s="359"/>
      <c r="AG204" s="323" t="str">
        <f>IFERROR(IF(VLOOKUP(功能_33[[#This Row],[功能代號]],E:Q,11,FALSE)=0,"",VLOOKUP(功能_33[[#This Row],[功能代號]],E:Q,11,FALSE)),"")</f>
        <v>蔡珮瑜</v>
      </c>
      <c r="AH204" s="323"/>
      <c r="AI204" s="323"/>
      <c r="AJ204" s="344"/>
      <c r="AK204" s="343" t="s">
        <v>2460</v>
      </c>
      <c r="AN204" s="341" t="e">
        <f>VLOOKUP(功能_33[[#This Row],[功能代號]],工作表2!A:A,1,FALSE)</f>
        <v>#N/A</v>
      </c>
    </row>
    <row r="205" spans="1:40" ht="14.25" hidden="1">
      <c r="A205" s="333">
        <v>226</v>
      </c>
      <c r="B20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05" s="341" t="s">
        <v>701</v>
      </c>
      <c r="D205" s="326"/>
      <c r="E205" s="342" t="s">
        <v>290</v>
      </c>
      <c r="F205" s="341" t="s">
        <v>291</v>
      </c>
      <c r="G205" s="341"/>
      <c r="H205" s="342" t="s">
        <v>665</v>
      </c>
      <c r="I205" s="342" t="s">
        <v>1938</v>
      </c>
      <c r="J205" s="347"/>
      <c r="K205" s="323">
        <v>44469</v>
      </c>
      <c r="L205" s="323">
        <v>44484</v>
      </c>
      <c r="M205" s="336" t="str">
        <f>IFERROR(IF(VLOOKUP(功能_33[[#This Row],[功能代號]],討論項目!A:H,8,FALSE)=0,"",VLOOKUP(功能_33[[#This Row],[功能代號]],討論項目!A:H,8,FALSE)),"")</f>
        <v/>
      </c>
      <c r="N205" s="342" t="s">
        <v>670</v>
      </c>
      <c r="O205" s="342" t="s">
        <v>1497</v>
      </c>
      <c r="P205" s="367"/>
      <c r="Q205" s="342"/>
      <c r="R205" s="342"/>
      <c r="S205" s="342"/>
      <c r="T205" s="342"/>
      <c r="U205" s="342"/>
      <c r="V205" s="342"/>
      <c r="W205" s="342"/>
      <c r="X205" s="341" t="str">
        <f>VLOOKUP(功能_33[[#This Row],[User]],SKL放款!A:G,7,FALSE)</f>
        <v>放款服務課</v>
      </c>
      <c r="Y205" s="343">
        <f>IF(功能_33[[#This Row],[實際展示]]="","",功能_33[[#This Row],[實際展示]]+14)</f>
        <v>44498</v>
      </c>
      <c r="Z205" s="331"/>
      <c r="AA205" s="444"/>
      <c r="AB205" s="336" t="s">
        <v>2902</v>
      </c>
      <c r="AC205" s="323"/>
      <c r="AD205" s="323"/>
      <c r="AE205" s="323"/>
      <c r="AF205" s="359"/>
      <c r="AG205" s="323" t="str">
        <f>IFERROR(IF(VLOOKUP(功能_33[[#This Row],[功能代號]],E:Q,11,FALSE)=0,"",VLOOKUP(功能_33[[#This Row],[功能代號]],E:Q,11,FALSE)),"")</f>
        <v>宋郁宏</v>
      </c>
      <c r="AH205" s="323"/>
      <c r="AI205" s="323"/>
      <c r="AJ205" s="344"/>
      <c r="AK205" s="323"/>
      <c r="AN205" s="341" t="e">
        <f>VLOOKUP(功能_33[[#This Row],[功能代號]],工作表2!A:A,1,FALSE)</f>
        <v>#N/A</v>
      </c>
    </row>
    <row r="206" spans="1:40" ht="14.25" hidden="1">
      <c r="A206" s="333">
        <v>228</v>
      </c>
      <c r="B20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06" s="341" t="s">
        <v>701</v>
      </c>
      <c r="D206" s="326" t="s">
        <v>2904</v>
      </c>
      <c r="E206" s="342" t="s">
        <v>294</v>
      </c>
      <c r="F206" s="341" t="s">
        <v>295</v>
      </c>
      <c r="G206" s="341"/>
      <c r="H206" s="342" t="s">
        <v>665</v>
      </c>
      <c r="I206" s="342" t="s">
        <v>1938</v>
      </c>
      <c r="J206" s="347"/>
      <c r="K206" s="323">
        <v>44469</v>
      </c>
      <c r="L206" s="323">
        <v>44484</v>
      </c>
      <c r="M206" s="336" t="str">
        <f>IFERROR(IF(VLOOKUP(功能_33[[#This Row],[功能代號]],討論項目!A:H,8,FALSE)=0,"",VLOOKUP(功能_33[[#This Row],[功能代號]],討論項目!A:H,8,FALSE)),"")</f>
        <v/>
      </c>
      <c r="N206" s="342" t="s">
        <v>670</v>
      </c>
      <c r="O206" s="342" t="s">
        <v>680</v>
      </c>
      <c r="P206" s="367"/>
      <c r="Q206" s="342"/>
      <c r="R206" s="342"/>
      <c r="S206" s="342"/>
      <c r="T206" s="342"/>
      <c r="U206" s="342"/>
      <c r="V206" s="342"/>
      <c r="W206" s="342"/>
      <c r="X206" s="341" t="str">
        <f>VLOOKUP(功能_33[[#This Row],[User]],SKL放款!A:G,7,FALSE)</f>
        <v>放款服務課</v>
      </c>
      <c r="Y206" s="343">
        <f>IF(功能_33[[#This Row],[實際展示]]="","",功能_33[[#This Row],[實際展示]]+14)</f>
        <v>44498</v>
      </c>
      <c r="Z206" s="331"/>
      <c r="AA206" s="336"/>
      <c r="AB206" s="336"/>
      <c r="AC206" s="323"/>
      <c r="AD206" s="323"/>
      <c r="AE206" s="323"/>
      <c r="AF206" s="359"/>
      <c r="AG206" s="323" t="str">
        <f>IFERROR(IF(VLOOKUP(功能_33[[#This Row],[功能代號]],E:Q,11,FALSE)=0,"",VLOOKUP(功能_33[[#This Row],[功能代號]],E:Q,11,FALSE)),"")</f>
        <v>許慧玉</v>
      </c>
      <c r="AH206" s="323"/>
      <c r="AI206" s="323"/>
      <c r="AJ206" s="344"/>
      <c r="AK206" s="323"/>
      <c r="AN206" s="341" t="e">
        <f>VLOOKUP(功能_33[[#This Row],[功能代號]],工作表2!A:A,1,FALSE)</f>
        <v>#N/A</v>
      </c>
    </row>
    <row r="207" spans="1:40" ht="14.25" hidden="1">
      <c r="A207" s="333">
        <v>229</v>
      </c>
      <c r="B20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07" s="341" t="s">
        <v>701</v>
      </c>
      <c r="D207" s="326" t="s">
        <v>2904</v>
      </c>
      <c r="E207" s="342" t="s">
        <v>296</v>
      </c>
      <c r="F207" s="341" t="s">
        <v>297</v>
      </c>
      <c r="G207" s="341"/>
      <c r="H207" s="342" t="s">
        <v>665</v>
      </c>
      <c r="I207" s="342" t="s">
        <v>1938</v>
      </c>
      <c r="J207" s="347"/>
      <c r="K207" s="323">
        <v>44469</v>
      </c>
      <c r="L207" s="323">
        <v>44484</v>
      </c>
      <c r="M207" s="336" t="str">
        <f>IFERROR(IF(VLOOKUP(功能_33[[#This Row],[功能代號]],討論項目!A:H,8,FALSE)=0,"",VLOOKUP(功能_33[[#This Row],[功能代號]],討論項目!A:H,8,FALSE)),"")</f>
        <v/>
      </c>
      <c r="N207" s="342" t="s">
        <v>670</v>
      </c>
      <c r="O207" s="342" t="s">
        <v>683</v>
      </c>
      <c r="P207" s="367"/>
      <c r="Q207" s="342"/>
      <c r="R207" s="342"/>
      <c r="S207" s="342"/>
      <c r="T207" s="342"/>
      <c r="U207" s="342"/>
      <c r="V207" s="342"/>
      <c r="W207" s="342"/>
      <c r="X207" s="341" t="str">
        <f>VLOOKUP(功能_33[[#This Row],[User]],SKL放款!A:G,7,FALSE)</f>
        <v>放款服務課</v>
      </c>
      <c r="Y207" s="343">
        <f>IF(功能_33[[#This Row],[實際展示]]="","",功能_33[[#This Row],[實際展示]]+14)</f>
        <v>44498</v>
      </c>
      <c r="Z207" s="331"/>
      <c r="AA207" s="336"/>
      <c r="AB207" s="336"/>
      <c r="AC207" s="323"/>
      <c r="AD207" s="323"/>
      <c r="AE207" s="323"/>
      <c r="AF207" s="359"/>
      <c r="AG207" s="323" t="str">
        <f>IFERROR(IF(VLOOKUP(功能_33[[#This Row],[功能代號]],E:Q,11,FALSE)=0,"",VLOOKUP(功能_33[[#This Row],[功能代號]],E:Q,11,FALSE)),"")</f>
        <v>尹少玄</v>
      </c>
      <c r="AH207" s="323"/>
      <c r="AI207" s="323"/>
      <c r="AJ207" s="344"/>
      <c r="AK207" s="323"/>
      <c r="AN207" s="341" t="e">
        <f>VLOOKUP(功能_33[[#This Row],[功能代號]],工作表2!A:A,1,FALSE)</f>
        <v>#N/A</v>
      </c>
    </row>
    <row r="208" spans="1:40" ht="14.25" hidden="1">
      <c r="A208" s="333">
        <v>98</v>
      </c>
      <c r="B208" s="326" t="str">
        <f>IFERROR(MID(功能_33[[#This Row],[功能代號]],2,1)&amp;"-"&amp;VLOOKUP(功能_33[[#This Row],[功能代號]],'20211105匯出'!A:F,4,FALSE)&amp;VLOOKUP(功能_33[[#This Row],[功能代號]],'20211105匯出'!A:F,6,FALSE),"")</f>
        <v>4-4銀行扣款作業</v>
      </c>
      <c r="C208" s="341" t="s">
        <v>701</v>
      </c>
      <c r="D208" s="326" t="s">
        <v>1578</v>
      </c>
      <c r="E208" s="342" t="s">
        <v>248</v>
      </c>
      <c r="F208" s="341" t="s">
        <v>249</v>
      </c>
      <c r="G208" s="341"/>
      <c r="H208" s="342" t="s">
        <v>665</v>
      </c>
      <c r="I208" s="342" t="s">
        <v>1938</v>
      </c>
      <c r="J208" s="347"/>
      <c r="K208" s="323">
        <v>44469</v>
      </c>
      <c r="L208" s="323">
        <v>44484</v>
      </c>
      <c r="M208" s="336" t="str">
        <f>IFERROR(IF(VLOOKUP(功能_33[[#This Row],[功能代號]],討論項目!A:H,8,FALSE)=0,"",VLOOKUP(功能_33[[#This Row],[功能代號]],討論項目!A:H,8,FALSE)),"")</f>
        <v/>
      </c>
      <c r="N208" s="342" t="s">
        <v>670</v>
      </c>
      <c r="O208" s="342" t="s">
        <v>680</v>
      </c>
      <c r="P208" s="367" t="s">
        <v>1635</v>
      </c>
      <c r="Q208" s="342"/>
      <c r="R208" s="342"/>
      <c r="S208" s="342"/>
      <c r="T208" s="342"/>
      <c r="U208" s="342"/>
      <c r="V208" s="342"/>
      <c r="W208" s="342"/>
      <c r="X208" s="341" t="str">
        <f>VLOOKUP(功能_33[[#This Row],[User]],SKL放款!A:G,7,FALSE)</f>
        <v>放款服務課</v>
      </c>
      <c r="Y208" s="343">
        <f>IF(功能_33[[#This Row],[實際展示]]="","",功能_33[[#This Row],[實際展示]]+14)</f>
        <v>44498</v>
      </c>
      <c r="Z208" s="331"/>
      <c r="AA208" s="368"/>
      <c r="AB208" s="336" t="s">
        <v>2902</v>
      </c>
      <c r="AC208" s="323"/>
      <c r="AD208" s="323"/>
      <c r="AE208" s="323"/>
      <c r="AF208" s="359"/>
      <c r="AG208" s="323" t="str">
        <f>IFERROR(IF(VLOOKUP(功能_33[[#This Row],[功能代號]],E:Q,11,FALSE)=0,"",VLOOKUP(功能_33[[#This Row],[功能代號]],E:Q,11,FALSE)),"")</f>
        <v>許慧玉</v>
      </c>
      <c r="AH208" s="323"/>
      <c r="AI208" s="323"/>
      <c r="AJ208" s="344"/>
      <c r="AK208" s="323"/>
      <c r="AN208" s="341" t="e">
        <f>VLOOKUP(功能_33[[#This Row],[功能代號]],工作表2!A:A,1,FALSE)</f>
        <v>#N/A</v>
      </c>
    </row>
    <row r="209" spans="1:40" ht="14.25">
      <c r="A209" s="333">
        <v>204</v>
      </c>
      <c r="B209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209" s="341" t="s">
        <v>700</v>
      </c>
      <c r="D209" s="326"/>
      <c r="E209" s="342" t="s">
        <v>160</v>
      </c>
      <c r="F209" s="341" t="s">
        <v>161</v>
      </c>
      <c r="G209" s="350"/>
      <c r="H209" s="342" t="s">
        <v>665</v>
      </c>
      <c r="I209" s="342" t="s">
        <v>27</v>
      </c>
      <c r="J209" s="347"/>
      <c r="K209" s="323">
        <v>44491</v>
      </c>
      <c r="L209" s="323">
        <v>44491</v>
      </c>
      <c r="M209" s="336" t="str">
        <f>IFERROR(IF(VLOOKUP(功能_33[[#This Row],[功能代號]],討論項目!A:H,8,FALSE)=0,"",VLOOKUP(功能_33[[#This Row],[功能代號]],討論項目!A:H,8,FALSE)),"")</f>
        <v/>
      </c>
      <c r="N209" s="342" t="s">
        <v>670</v>
      </c>
      <c r="O209" s="342" t="s">
        <v>668</v>
      </c>
      <c r="P209" s="367"/>
      <c r="Q209" s="342"/>
      <c r="R209" s="342"/>
      <c r="S209" s="342"/>
      <c r="T209" s="342"/>
      <c r="U209" s="342"/>
      <c r="V209" s="342"/>
      <c r="W209" s="342"/>
      <c r="X209" s="341" t="str">
        <f>VLOOKUP(功能_33[[#This Row],[User]],SKL放款!A:G,7,FALSE)</f>
        <v>放款服務課</v>
      </c>
      <c r="Y209" s="343">
        <f>IF(功能_33[[#This Row],[實際展示]]="","",功能_33[[#This Row],[實際展示]]+14)</f>
        <v>44505</v>
      </c>
      <c r="Z209" s="331"/>
      <c r="AA209" s="336">
        <v>44496</v>
      </c>
      <c r="AB209" s="368">
        <v>44496</v>
      </c>
      <c r="AC209" s="323">
        <v>44508</v>
      </c>
      <c r="AD209" s="323"/>
      <c r="AE209" s="323"/>
      <c r="AF209" s="359"/>
      <c r="AG209" s="323" t="str">
        <f>IFERROR(IF(VLOOKUP(功能_33[[#This Row],[功能代號]],E:Q,11,FALSE)=0,"",VLOOKUP(功能_33[[#This Row],[功能代號]],E:Q,11,FALSE)),"")</f>
        <v>蔡珮瑜</v>
      </c>
      <c r="AH209" s="323"/>
      <c r="AI209" s="323"/>
      <c r="AJ209" s="344"/>
      <c r="AK209" s="323"/>
      <c r="AN209" s="341" t="str">
        <f>VLOOKUP(功能_33[[#This Row],[功能代號]],工作表2!A:A,1,FALSE)</f>
        <v>L3911</v>
      </c>
    </row>
    <row r="210" spans="1:40" ht="14.25">
      <c r="A210" s="333">
        <v>204</v>
      </c>
      <c r="B21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10" s="341" t="s">
        <v>700</v>
      </c>
      <c r="D210" s="326"/>
      <c r="E210" s="342" t="s">
        <v>2258</v>
      </c>
      <c r="F210" s="341" t="s">
        <v>2259</v>
      </c>
      <c r="G210" s="343" t="s">
        <v>2628</v>
      </c>
      <c r="H210" s="342" t="s">
        <v>665</v>
      </c>
      <c r="I210" s="342" t="s">
        <v>27</v>
      </c>
      <c r="J210" s="347"/>
      <c r="K210" s="323">
        <v>44491</v>
      </c>
      <c r="L210" s="323">
        <v>44491</v>
      </c>
      <c r="M210" s="336" t="str">
        <f>IFERROR(IF(VLOOKUP(功能_33[[#This Row],[功能代號]],討論項目!A:H,8,FALSE)=0,"",VLOOKUP(功能_33[[#This Row],[功能代號]],討論項目!A:H,8,FALSE)),"")</f>
        <v/>
      </c>
      <c r="N210" s="342" t="s">
        <v>670</v>
      </c>
      <c r="O210" s="342" t="s">
        <v>668</v>
      </c>
      <c r="P210" s="367"/>
      <c r="Q210" s="342"/>
      <c r="R210" s="342"/>
      <c r="S210" s="342"/>
      <c r="T210" s="342"/>
      <c r="U210" s="342"/>
      <c r="V210" s="342"/>
      <c r="W210" s="342"/>
      <c r="X210" s="341" t="str">
        <f>VLOOKUP(功能_33[[#This Row],[User]],SKL放款!A:G,7,FALSE)</f>
        <v>放款服務課</v>
      </c>
      <c r="Y210" s="343">
        <f>IF(功能_33[[#This Row],[實際展示]]="","",功能_33[[#This Row],[實際展示]]+14)</f>
        <v>44505</v>
      </c>
      <c r="Z210" s="331"/>
      <c r="AA210" s="336">
        <v>44496</v>
      </c>
      <c r="AB210" s="368">
        <v>44496</v>
      </c>
      <c r="AC210" s="336"/>
      <c r="AD210" s="336"/>
      <c r="AE210" s="336"/>
      <c r="AF210" s="359"/>
      <c r="AG210" s="336" t="str">
        <f>IFERROR(IF(VLOOKUP(功能_33[[#This Row],[功能代號]],E:Q,11,FALSE)=0,"",VLOOKUP(功能_33[[#This Row],[功能代號]],E:Q,11,FALSE)),"")</f>
        <v>蔡珮瑜</v>
      </c>
      <c r="AH210" s="336"/>
      <c r="AI210" s="336"/>
      <c r="AJ210" s="344"/>
      <c r="AK210" s="343"/>
      <c r="AN210" s="341" t="e">
        <f>VLOOKUP(功能_33[[#This Row],[功能代號]],工作表2!A:A,1,FALSE)</f>
        <v>#N/A</v>
      </c>
    </row>
    <row r="211" spans="1:40" ht="14.25" hidden="1">
      <c r="A211" s="333">
        <v>224</v>
      </c>
      <c r="B21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11" s="341" t="s">
        <v>701</v>
      </c>
      <c r="D211" s="326" t="s">
        <v>2905</v>
      </c>
      <c r="E211" s="342" t="s">
        <v>286</v>
      </c>
      <c r="F211" s="341" t="s">
        <v>287</v>
      </c>
      <c r="G211" s="341"/>
      <c r="H211" s="342" t="s">
        <v>665</v>
      </c>
      <c r="I211" s="342" t="s">
        <v>1938</v>
      </c>
      <c r="J211" s="347"/>
      <c r="K211" s="323">
        <v>44474</v>
      </c>
      <c r="L211" s="323">
        <v>44481</v>
      </c>
      <c r="M211" s="336" t="str">
        <f>IFERROR(IF(VLOOKUP(功能_33[[#This Row],[功能代號]],討論項目!A:H,8,FALSE)=0,"",VLOOKUP(功能_33[[#This Row],[功能代號]],討論項目!A:H,8,FALSE)),"")</f>
        <v/>
      </c>
      <c r="N211" s="342" t="s">
        <v>670</v>
      </c>
      <c r="O211" s="342" t="s">
        <v>668</v>
      </c>
      <c r="P211" s="367" t="s">
        <v>1497</v>
      </c>
      <c r="Q211" s="342"/>
      <c r="R211" s="342"/>
      <c r="S211" s="342"/>
      <c r="T211" s="342"/>
      <c r="U211" s="342"/>
      <c r="V211" s="342"/>
      <c r="W211" s="342"/>
      <c r="X211" s="341" t="str">
        <f>VLOOKUP(功能_33[[#This Row],[User]],SKL放款!A:G,7,FALSE)</f>
        <v>放款服務課</v>
      </c>
      <c r="Y211" s="343">
        <f>IF(功能_33[[#This Row],[實際展示]]="","",功能_33[[#This Row],[實際展示]]+14)</f>
        <v>44495</v>
      </c>
      <c r="Z211" s="331"/>
      <c r="AA211" s="444"/>
      <c r="AB211" s="336" t="s">
        <v>2902</v>
      </c>
      <c r="AC211" s="323"/>
      <c r="AD211" s="323"/>
      <c r="AE211" s="323"/>
      <c r="AF211" s="359"/>
      <c r="AG211" s="323" t="str">
        <f>IFERROR(IF(VLOOKUP(功能_33[[#This Row],[功能代號]],E:Q,11,FALSE)=0,"",VLOOKUP(功能_33[[#This Row],[功能代號]],E:Q,11,FALSE)),"")</f>
        <v>蔡珮瑜</v>
      </c>
      <c r="AH211" s="323"/>
      <c r="AI211" s="323"/>
      <c r="AJ211" s="344"/>
      <c r="AK211" s="323"/>
      <c r="AN211" s="341" t="e">
        <f>VLOOKUP(功能_33[[#This Row],[功能代號]],工作表2!A:A,1,FALSE)</f>
        <v>#N/A</v>
      </c>
    </row>
    <row r="212" spans="1:40" ht="14.25" hidden="1">
      <c r="A212" s="333">
        <v>225</v>
      </c>
      <c r="B212" s="326" t="str">
        <f>IFERROR(MID(功能_33[[#This Row],[功能代號]],2,1)&amp;"-"&amp;VLOOKUP(功能_33[[#This Row],[功能代號]],'20211105匯出'!A:F,4,FALSE)&amp;VLOOKUP(功能_33[[#This Row],[功能代號]],'20211105匯出'!A:F,6,FALSE),"")</f>
        <v>4-2整批入帳作業</v>
      </c>
      <c r="C212" s="341" t="s">
        <v>701</v>
      </c>
      <c r="D212" s="326" t="s">
        <v>2893</v>
      </c>
      <c r="E212" s="342" t="s">
        <v>288</v>
      </c>
      <c r="F212" s="341" t="s">
        <v>289</v>
      </c>
      <c r="G212" s="341"/>
      <c r="H212" s="342" t="s">
        <v>665</v>
      </c>
      <c r="I212" s="342" t="s">
        <v>1938</v>
      </c>
      <c r="J212" s="347"/>
      <c r="K212" s="323">
        <v>44474</v>
      </c>
      <c r="L212" s="323">
        <v>44481</v>
      </c>
      <c r="M212" s="336" t="str">
        <f>IFERROR(IF(VLOOKUP(功能_33[[#This Row],[功能代號]],討論項目!A:H,8,FALSE)=0,"",VLOOKUP(功能_33[[#This Row],[功能代號]],討論項目!A:H,8,FALSE)),"")</f>
        <v/>
      </c>
      <c r="N212" s="342" t="s">
        <v>670</v>
      </c>
      <c r="O212" s="342" t="s">
        <v>668</v>
      </c>
      <c r="P212" s="367"/>
      <c r="Q212" s="342"/>
      <c r="R212" s="342"/>
      <c r="S212" s="342"/>
      <c r="T212" s="342"/>
      <c r="U212" s="342"/>
      <c r="V212" s="342"/>
      <c r="W212" s="342"/>
      <c r="X212" s="341" t="str">
        <f>VLOOKUP(功能_33[[#This Row],[User]],SKL放款!A:G,7,FALSE)</f>
        <v>放款服務課</v>
      </c>
      <c r="Y212" s="343">
        <f>IF(功能_33[[#This Row],[實際展示]]="","",功能_33[[#This Row],[實際展示]]+14)</f>
        <v>44495</v>
      </c>
      <c r="Z212" s="331"/>
      <c r="AA212" s="336"/>
      <c r="AB212" s="336"/>
      <c r="AC212" s="323"/>
      <c r="AD212" s="323"/>
      <c r="AE212" s="323"/>
      <c r="AF212" s="359"/>
      <c r="AG212" s="323" t="str">
        <f>IFERROR(IF(VLOOKUP(功能_33[[#This Row],[功能代號]],E:Q,11,FALSE)=0,"",VLOOKUP(功能_33[[#This Row],[功能代號]],E:Q,11,FALSE)),"")</f>
        <v>蔡珮瑜</v>
      </c>
      <c r="AH212" s="323"/>
      <c r="AI212" s="323"/>
      <c r="AJ212" s="344"/>
      <c r="AK212" s="323"/>
      <c r="AN212" s="341" t="e">
        <f>VLOOKUP(功能_33[[#This Row],[功能代號]],工作表2!A:A,1,FALSE)</f>
        <v>#N/A</v>
      </c>
    </row>
    <row r="213" spans="1:40" ht="14.25" hidden="1">
      <c r="A213" s="333">
        <v>227</v>
      </c>
      <c r="B21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13" s="341" t="s">
        <v>701</v>
      </c>
      <c r="D213" s="326" t="s">
        <v>2905</v>
      </c>
      <c r="E213" s="342" t="s">
        <v>292</v>
      </c>
      <c r="F213" s="341" t="s">
        <v>293</v>
      </c>
      <c r="G213" s="341"/>
      <c r="H213" s="342" t="s">
        <v>665</v>
      </c>
      <c r="I213" s="342" t="s">
        <v>1938</v>
      </c>
      <c r="J213" s="347"/>
      <c r="K213" s="323">
        <v>44474</v>
      </c>
      <c r="L213" s="323">
        <v>44481</v>
      </c>
      <c r="M213" s="336" t="str">
        <f>IFERROR(IF(VLOOKUP(功能_33[[#This Row],[功能代號]],討論項目!A:H,8,FALSE)=0,"",VLOOKUP(功能_33[[#This Row],[功能代號]],討論項目!A:H,8,FALSE)),"")</f>
        <v/>
      </c>
      <c r="N213" s="342" t="s">
        <v>670</v>
      </c>
      <c r="O213" s="342" t="s">
        <v>1497</v>
      </c>
      <c r="P213" s="367"/>
      <c r="Q213" s="342"/>
      <c r="R213" s="342"/>
      <c r="S213" s="342"/>
      <c r="T213" s="342"/>
      <c r="U213" s="342"/>
      <c r="V213" s="342"/>
      <c r="W213" s="342"/>
      <c r="X213" s="341" t="str">
        <f>VLOOKUP(功能_33[[#This Row],[User]],SKL放款!A:G,7,FALSE)</f>
        <v>放款服務課</v>
      </c>
      <c r="Y213" s="343">
        <f>IF(功能_33[[#This Row],[實際展示]]="","",功能_33[[#This Row],[實際展示]]+14)</f>
        <v>44495</v>
      </c>
      <c r="Z213" s="331"/>
      <c r="AA213" s="444"/>
      <c r="AB213" s="336" t="s">
        <v>2902</v>
      </c>
      <c r="AC213" s="323"/>
      <c r="AD213" s="323"/>
      <c r="AE213" s="323"/>
      <c r="AF213" s="359"/>
      <c r="AG213" s="323" t="str">
        <f>IFERROR(IF(VLOOKUP(功能_33[[#This Row],[功能代號]],E:Q,11,FALSE)=0,"",VLOOKUP(功能_33[[#This Row],[功能代號]],E:Q,11,FALSE)),"")</f>
        <v>宋郁宏</v>
      </c>
      <c r="AH213" s="323"/>
      <c r="AI213" s="323"/>
      <c r="AJ213" s="344"/>
      <c r="AK213" s="323"/>
      <c r="AN213" s="341" t="e">
        <f>VLOOKUP(功能_33[[#This Row],[功能代號]],工作表2!A:A,1,FALSE)</f>
        <v>#N/A</v>
      </c>
    </row>
    <row r="214" spans="1:40" ht="14.25" hidden="1">
      <c r="A214" s="333">
        <v>232</v>
      </c>
      <c r="B21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14" s="341" t="s">
        <v>701</v>
      </c>
      <c r="D214" s="326" t="s">
        <v>2906</v>
      </c>
      <c r="E214" s="342" t="s">
        <v>306</v>
      </c>
      <c r="F214" s="341" t="s">
        <v>307</v>
      </c>
      <c r="G214" s="341"/>
      <c r="H214" s="342" t="s">
        <v>665</v>
      </c>
      <c r="I214" s="342" t="s">
        <v>1938</v>
      </c>
      <c r="J214" s="347"/>
      <c r="K214" s="323">
        <v>44474</v>
      </c>
      <c r="L214" s="323">
        <v>44482</v>
      </c>
      <c r="M214" s="336" t="str">
        <f>IFERROR(IF(VLOOKUP(功能_33[[#This Row],[功能代號]],討論項目!A:H,8,FALSE)=0,"",VLOOKUP(功能_33[[#This Row],[功能代號]],討論項目!A:H,8,FALSE)),"")</f>
        <v/>
      </c>
      <c r="N214" s="342" t="s">
        <v>670</v>
      </c>
      <c r="O214" s="342" t="s">
        <v>668</v>
      </c>
      <c r="P214" s="367"/>
      <c r="Q214" s="342"/>
      <c r="R214" s="342"/>
      <c r="S214" s="342"/>
      <c r="T214" s="342"/>
      <c r="U214" s="342"/>
      <c r="V214" s="342"/>
      <c r="W214" s="342"/>
      <c r="X214" s="341" t="str">
        <f>VLOOKUP(功能_33[[#This Row],[User]],SKL放款!A:G,7,FALSE)</f>
        <v>放款服務課</v>
      </c>
      <c r="Y214" s="343">
        <f>IF(功能_33[[#This Row],[實際展示]]="","",功能_33[[#This Row],[實際展示]]+14)</f>
        <v>44496</v>
      </c>
      <c r="Z214" s="331"/>
      <c r="AA214" s="336"/>
      <c r="AB214" s="336"/>
      <c r="AC214" s="323"/>
      <c r="AD214" s="323"/>
      <c r="AE214" s="323"/>
      <c r="AF214" s="359"/>
      <c r="AG214" s="323" t="str">
        <f>IFERROR(IF(VLOOKUP(功能_33[[#This Row],[功能代號]],E:Q,11,FALSE)=0,"",VLOOKUP(功能_33[[#This Row],[功能代號]],E:Q,11,FALSE)),"")</f>
        <v>蔡珮瑜</v>
      </c>
      <c r="AH214" s="323"/>
      <c r="AI214" s="323"/>
      <c r="AJ214" s="344"/>
      <c r="AK214" s="323"/>
      <c r="AN214" s="341" t="e">
        <f>VLOOKUP(功能_33[[#This Row],[功能代號]],工作表2!A:A,1,FALSE)</f>
        <v>#N/A</v>
      </c>
    </row>
    <row r="215" spans="1:40" ht="14.25" hidden="1">
      <c r="A215" s="333">
        <v>241</v>
      </c>
      <c r="B215" s="326" t="str">
        <f>IFERROR(MID(功能_33[[#This Row],[功能代號]],2,1)&amp;"-"&amp;VLOOKUP(功能_33[[#This Row],[功能代號]],'20211105匯出'!A:F,4,FALSE)&amp;VLOOKUP(功能_33[[#This Row],[功能代號]],'20211105匯出'!A:F,6,FALSE),"")</f>
        <v>4-7其他作業</v>
      </c>
      <c r="C215" s="341" t="s">
        <v>701</v>
      </c>
      <c r="D215" s="326" t="s">
        <v>2898</v>
      </c>
      <c r="E215" s="342" t="s">
        <v>302</v>
      </c>
      <c r="F215" s="341" t="s">
        <v>303</v>
      </c>
      <c r="G215" s="341"/>
      <c r="H215" s="342" t="s">
        <v>665</v>
      </c>
      <c r="I215" s="342" t="s">
        <v>1938</v>
      </c>
      <c r="J215" s="347"/>
      <c r="K215" s="323">
        <v>44474</v>
      </c>
      <c r="L215" s="323">
        <v>44481</v>
      </c>
      <c r="M215" s="336" t="str">
        <f>IFERROR(IF(VLOOKUP(功能_33[[#This Row],[功能代號]],討論項目!A:H,8,FALSE)=0,"",VLOOKUP(功能_33[[#This Row],[功能代號]],討論項目!A:H,8,FALSE)),"")</f>
        <v/>
      </c>
      <c r="N215" s="342" t="s">
        <v>670</v>
      </c>
      <c r="O215" s="342" t="s">
        <v>676</v>
      </c>
      <c r="P215" s="367" t="s">
        <v>1497</v>
      </c>
      <c r="Q215" s="342"/>
      <c r="R215" s="342"/>
      <c r="S215" s="342"/>
      <c r="T215" s="342"/>
      <c r="U215" s="342"/>
      <c r="V215" s="342"/>
      <c r="W215" s="342"/>
      <c r="X215" s="341" t="str">
        <f>VLOOKUP(功能_33[[#This Row],[User]],SKL放款!A:G,7,FALSE)</f>
        <v>放款服務課</v>
      </c>
      <c r="Y215" s="343">
        <f>IF(功能_33[[#This Row],[實際展示]]="","",功能_33[[#This Row],[實際展示]]+14)</f>
        <v>44495</v>
      </c>
      <c r="Z215" s="331"/>
      <c r="AA215" s="368"/>
      <c r="AB215" s="336" t="s">
        <v>2902</v>
      </c>
      <c r="AC215" s="323"/>
      <c r="AD215" s="323"/>
      <c r="AE215" s="323"/>
      <c r="AF215" s="359"/>
      <c r="AG215" s="323" t="str">
        <f>IFERROR(IF(VLOOKUP(功能_33[[#This Row],[功能代號]],E:Q,11,FALSE)=0,"",VLOOKUP(功能_33[[#This Row],[功能代號]],E:Q,11,FALSE)),"")</f>
        <v>邵淑微</v>
      </c>
      <c r="AH215" s="323"/>
      <c r="AI215" s="323"/>
      <c r="AJ215" s="344"/>
      <c r="AK215" s="323"/>
      <c r="AN215" s="341" t="e">
        <f>VLOOKUP(功能_33[[#This Row],[功能代號]],工作表2!A:A,1,FALSE)</f>
        <v>#N/A</v>
      </c>
    </row>
    <row r="216" spans="1:40" ht="14.25" hidden="1">
      <c r="A216" s="333">
        <v>242</v>
      </c>
      <c r="B216" s="326" t="str">
        <f>IFERROR(MID(功能_33[[#This Row],[功能代號]],2,1)&amp;"-"&amp;VLOOKUP(功能_33[[#This Row],[功能代號]],'20211105匯出'!A:F,4,FALSE)&amp;VLOOKUP(功能_33[[#This Row],[功能代號]],'20211105匯出'!A:F,6,FALSE),"")</f>
        <v>4-7其他作業</v>
      </c>
      <c r="C216" s="341" t="s">
        <v>701</v>
      </c>
      <c r="D216" s="326" t="s">
        <v>2898</v>
      </c>
      <c r="E216" s="342" t="s">
        <v>304</v>
      </c>
      <c r="F216" s="341" t="s">
        <v>305</v>
      </c>
      <c r="G216" s="341"/>
      <c r="H216" s="342" t="s">
        <v>665</v>
      </c>
      <c r="I216" s="342" t="s">
        <v>1938</v>
      </c>
      <c r="J216" s="347"/>
      <c r="K216" s="323">
        <v>44474</v>
      </c>
      <c r="L216" s="323">
        <v>44481</v>
      </c>
      <c r="M216" s="336" t="str">
        <f>IFERROR(IF(VLOOKUP(功能_33[[#This Row],[功能代號]],討論項目!A:H,8,FALSE)=0,"",VLOOKUP(功能_33[[#This Row],[功能代號]],討論項目!A:H,8,FALSE)),"")</f>
        <v/>
      </c>
      <c r="N216" s="342" t="s">
        <v>670</v>
      </c>
      <c r="O216" s="342" t="s">
        <v>676</v>
      </c>
      <c r="P216" s="367" t="s">
        <v>1497</v>
      </c>
      <c r="Q216" s="342"/>
      <c r="R216" s="342"/>
      <c r="S216" s="342"/>
      <c r="T216" s="342"/>
      <c r="U216" s="342"/>
      <c r="V216" s="342"/>
      <c r="W216" s="342"/>
      <c r="X216" s="341" t="str">
        <f>VLOOKUP(功能_33[[#This Row],[User]],SKL放款!A:G,7,FALSE)</f>
        <v>放款服務課</v>
      </c>
      <c r="Y216" s="343">
        <f>IF(功能_33[[#This Row],[實際展示]]="","",功能_33[[#This Row],[實際展示]]+14)</f>
        <v>44495</v>
      </c>
      <c r="Z216" s="331"/>
      <c r="AA216" s="368"/>
      <c r="AB216" s="336" t="s">
        <v>2902</v>
      </c>
      <c r="AC216" s="323"/>
      <c r="AD216" s="323"/>
      <c r="AE216" s="323"/>
      <c r="AF216" s="359"/>
      <c r="AG216" s="323" t="str">
        <f>IFERROR(IF(VLOOKUP(功能_33[[#This Row],[功能代號]],E:Q,11,FALSE)=0,"",VLOOKUP(功能_33[[#This Row],[功能代號]],E:Q,11,FALSE)),"")</f>
        <v>邵淑微</v>
      </c>
      <c r="AH216" s="323"/>
      <c r="AI216" s="323"/>
      <c r="AJ216" s="344"/>
      <c r="AK216" s="323"/>
      <c r="AN216" s="341" t="e">
        <f>VLOOKUP(功能_33[[#This Row],[功能代號]],工作表2!A:A,1,FALSE)</f>
        <v>#N/A</v>
      </c>
    </row>
    <row r="217" spans="1:40" ht="14.25">
      <c r="A217" s="333">
        <v>199</v>
      </c>
      <c r="B217" s="326" t="str">
        <f>IFERROR(MID(功能_33[[#This Row],[功能代號]],2,1)&amp;"-"&amp;VLOOKUP(功能_33[[#This Row],[功能代號]],'20211105匯出'!A:F,4,FALSE)&amp;VLOOKUP(功能_33[[#This Row],[功能代號]],'20211105匯出'!A:F,6,FALSE),"")</f>
        <v>3-1試算</v>
      </c>
      <c r="C217" s="341" t="s">
        <v>700</v>
      </c>
      <c r="D217" s="326"/>
      <c r="E217" s="342" t="s">
        <v>157</v>
      </c>
      <c r="F217" s="341" t="s">
        <v>2272</v>
      </c>
      <c r="G217" s="341"/>
      <c r="H217" s="342" t="s">
        <v>665</v>
      </c>
      <c r="I217" s="342" t="s">
        <v>27</v>
      </c>
      <c r="J217" s="347"/>
      <c r="K217" s="323">
        <v>44475</v>
      </c>
      <c r="L217" s="323">
        <v>44482</v>
      </c>
      <c r="M217" s="336" t="str">
        <f>IFERROR(IF(VLOOKUP(功能_33[[#This Row],[功能代號]],討論項目!A:H,8,FALSE)=0,"",VLOOKUP(功能_33[[#This Row],[功能代號]],討論項目!A:H,8,FALSE)),"")</f>
        <v/>
      </c>
      <c r="N217" s="342" t="s">
        <v>670</v>
      </c>
      <c r="O217" s="342" t="s">
        <v>668</v>
      </c>
      <c r="P217" s="367"/>
      <c r="Q217" s="342"/>
      <c r="R217" s="342"/>
      <c r="S217" s="342"/>
      <c r="T217" s="342"/>
      <c r="U217" s="342"/>
      <c r="V217" s="342"/>
      <c r="W217" s="342"/>
      <c r="X217" s="341" t="str">
        <f>VLOOKUP(功能_33[[#This Row],[User]],SKL放款!A:G,7,FALSE)</f>
        <v>放款服務課</v>
      </c>
      <c r="Y217" s="343">
        <f>IF(功能_33[[#This Row],[實際展示]]="","",功能_33[[#This Row],[實際展示]]+14)</f>
        <v>44496</v>
      </c>
      <c r="Z217" s="331"/>
      <c r="AA217" s="336">
        <v>44496</v>
      </c>
      <c r="AB217" s="336">
        <v>44496</v>
      </c>
      <c r="AC217" s="323">
        <v>44508</v>
      </c>
      <c r="AD217" s="323"/>
      <c r="AE217" s="323"/>
      <c r="AF217" s="359"/>
      <c r="AG217" s="323" t="str">
        <f>IFERROR(IF(VLOOKUP(功能_33[[#This Row],[功能代號]],E:Q,11,FALSE)=0,"",VLOOKUP(功能_33[[#This Row],[功能代號]],E:Q,11,FALSE)),"")</f>
        <v>蔡珮瑜</v>
      </c>
      <c r="AH217" s="323"/>
      <c r="AI217" s="323"/>
      <c r="AJ217" s="344"/>
      <c r="AK217" s="323"/>
      <c r="AN217" s="341" t="str">
        <f>VLOOKUP(功能_33[[#This Row],[功能代號]],工作表2!A:A,1,FALSE)</f>
        <v>L3921</v>
      </c>
    </row>
    <row r="218" spans="1:40" ht="14.25">
      <c r="A218" s="333">
        <v>196</v>
      </c>
      <c r="B218" s="326" t="str">
        <f>IFERROR(MID(功能_33[[#This Row],[功能代號]],2,1)&amp;"-"&amp;VLOOKUP(功能_33[[#This Row],[功能代號]],'20211105匯出'!A:F,4,FALSE)&amp;VLOOKUP(功能_33[[#This Row],[功能代號]],'20211105匯出'!A:F,6,FALSE),"")</f>
        <v>3-1試算</v>
      </c>
      <c r="C218" s="341" t="s">
        <v>700</v>
      </c>
      <c r="D218" s="326"/>
      <c r="E218" s="342" t="s">
        <v>176</v>
      </c>
      <c r="F218" s="341" t="s">
        <v>177</v>
      </c>
      <c r="G218" s="341"/>
      <c r="H218" s="342" t="s">
        <v>665</v>
      </c>
      <c r="I218" s="342" t="s">
        <v>27</v>
      </c>
      <c r="J218" s="347"/>
      <c r="K218" s="323">
        <v>44475</v>
      </c>
      <c r="L218" s="323">
        <v>44482</v>
      </c>
      <c r="M218" s="336" t="str">
        <f>IFERROR(IF(VLOOKUP(功能_33[[#This Row],[功能代號]],討論項目!A:H,8,FALSE)=0,"",VLOOKUP(功能_33[[#This Row],[功能代號]],討論項目!A:H,8,FALSE)),"")</f>
        <v/>
      </c>
      <c r="N218" s="342" t="s">
        <v>670</v>
      </c>
      <c r="O218" s="342" t="s">
        <v>668</v>
      </c>
      <c r="P218" s="367" t="s">
        <v>2140</v>
      </c>
      <c r="Q218" s="342"/>
      <c r="R218" s="342"/>
      <c r="S218" s="342"/>
      <c r="T218" s="342"/>
      <c r="U218" s="342"/>
      <c r="V218" s="342"/>
      <c r="W218" s="342"/>
      <c r="X218" s="341" t="str">
        <f>VLOOKUP(功能_33[[#This Row],[User]],SKL放款!A:G,7,FALSE)</f>
        <v>放款服務課</v>
      </c>
      <c r="Y218" s="343">
        <f>IF(功能_33[[#This Row],[實際展示]]="","",功能_33[[#This Row],[實際展示]]+14)</f>
        <v>44496</v>
      </c>
      <c r="Z218" s="331"/>
      <c r="AA218" s="336">
        <v>44496</v>
      </c>
      <c r="AB218" s="336">
        <v>44496</v>
      </c>
      <c r="AC218" s="323">
        <v>44508</v>
      </c>
      <c r="AD218" s="323"/>
      <c r="AE218" s="323"/>
      <c r="AF218" s="359"/>
      <c r="AG218" s="323" t="str">
        <f>IFERROR(IF(VLOOKUP(功能_33[[#This Row],[功能代號]],E:Q,11,FALSE)=0,"",VLOOKUP(功能_33[[#This Row],[功能代號]],E:Q,11,FALSE)),"")</f>
        <v>蔡珮瑜</v>
      </c>
      <c r="AH218" s="323"/>
      <c r="AI218" s="323"/>
      <c r="AJ218" s="344"/>
      <c r="AK218" s="343" t="s">
        <v>2461</v>
      </c>
      <c r="AN218" s="341" t="str">
        <f>VLOOKUP(功能_33[[#This Row],[功能代號]],工作表2!A:A,1,FALSE)</f>
        <v>L3922</v>
      </c>
    </row>
    <row r="219" spans="1:40" ht="14.25">
      <c r="A219" s="333">
        <v>214</v>
      </c>
      <c r="B219" s="326" t="str">
        <f>IFERROR(MID(功能_33[[#This Row],[功能代號]],2,1)&amp;"-"&amp;VLOOKUP(功能_33[[#This Row],[功能代號]],'20211105匯出'!A:F,4,FALSE)&amp;VLOOKUP(功能_33[[#This Row],[功能代號]],'20211105匯出'!A:F,6,FALSE),"")</f>
        <v>3-1試算</v>
      </c>
      <c r="C219" s="341" t="s">
        <v>700</v>
      </c>
      <c r="D219" s="326"/>
      <c r="E219" s="342" t="s">
        <v>186</v>
      </c>
      <c r="F219" s="341" t="s">
        <v>187</v>
      </c>
      <c r="G219" s="341"/>
      <c r="H219" s="342" t="s">
        <v>665</v>
      </c>
      <c r="I219" s="342" t="s">
        <v>27</v>
      </c>
      <c r="J219" s="347"/>
      <c r="K219" s="323">
        <v>44475</v>
      </c>
      <c r="L219" s="323">
        <v>44482</v>
      </c>
      <c r="M219" s="336" t="str">
        <f>IFERROR(IF(VLOOKUP(功能_33[[#This Row],[功能代號]],討論項目!A:H,8,FALSE)=0,"",VLOOKUP(功能_33[[#This Row],[功能代號]],討論項目!A:H,8,FALSE)),"")</f>
        <v/>
      </c>
      <c r="N219" s="342" t="s">
        <v>670</v>
      </c>
      <c r="O219" s="342" t="s">
        <v>668</v>
      </c>
      <c r="P219" s="367"/>
      <c r="Q219" s="342"/>
      <c r="R219" s="342"/>
      <c r="S219" s="342"/>
      <c r="T219" s="342"/>
      <c r="U219" s="342"/>
      <c r="V219" s="342"/>
      <c r="W219" s="342"/>
      <c r="X219" s="341" t="str">
        <f>VLOOKUP(功能_33[[#This Row],[User]],SKL放款!A:G,7,FALSE)</f>
        <v>放款服務課</v>
      </c>
      <c r="Y219" s="343">
        <f>IF(功能_33[[#This Row],[實際展示]]="","",功能_33[[#This Row],[實際展示]]+14)</f>
        <v>44496</v>
      </c>
      <c r="Z219" s="331"/>
      <c r="AA219" s="336">
        <v>44496</v>
      </c>
      <c r="AB219" s="336">
        <v>44496</v>
      </c>
      <c r="AC219" s="323">
        <v>44508</v>
      </c>
      <c r="AD219" s="323"/>
      <c r="AE219" s="323"/>
      <c r="AF219" s="359"/>
      <c r="AG219" s="323" t="str">
        <f>IFERROR(IF(VLOOKUP(功能_33[[#This Row],[功能代號]],E:Q,11,FALSE)=0,"",VLOOKUP(功能_33[[#This Row],[功能代號]],E:Q,11,FALSE)),"")</f>
        <v>蔡珮瑜</v>
      </c>
      <c r="AH219" s="323"/>
      <c r="AI219" s="323"/>
      <c r="AJ219" s="344"/>
      <c r="AK219" s="323"/>
      <c r="AN219" s="341" t="str">
        <f>VLOOKUP(功能_33[[#This Row],[功能代號]],工作表2!A:A,1,FALSE)</f>
        <v>L3923</v>
      </c>
    </row>
    <row r="220" spans="1:40" ht="14.25">
      <c r="A220" s="333">
        <v>197</v>
      </c>
      <c r="B220" s="326" t="str">
        <f>IFERROR(MID(功能_33[[#This Row],[功能代號]],2,1)&amp;"-"&amp;VLOOKUP(功能_33[[#This Row],[功能代號]],'20211105匯出'!A:F,4,FALSE)&amp;VLOOKUP(功能_33[[#This Row],[功能代號]],'20211105匯出'!A:F,6,FALSE),"")</f>
        <v>3-1試算</v>
      </c>
      <c r="C220" s="341" t="s">
        <v>700</v>
      </c>
      <c r="D220" s="326"/>
      <c r="E220" s="342" t="s">
        <v>178</v>
      </c>
      <c r="F220" s="341" t="s">
        <v>179</v>
      </c>
      <c r="G220" s="341"/>
      <c r="H220" s="342" t="s">
        <v>665</v>
      </c>
      <c r="I220" s="342" t="s">
        <v>27</v>
      </c>
      <c r="J220" s="347"/>
      <c r="K220" s="323">
        <v>44475</v>
      </c>
      <c r="L220" s="323">
        <v>44487</v>
      </c>
      <c r="M220" s="336" t="str">
        <f>IFERROR(IF(VLOOKUP(功能_33[[#This Row],[功能代號]],討論項目!A:H,8,FALSE)=0,"",VLOOKUP(功能_33[[#This Row],[功能代號]],討論項目!A:H,8,FALSE)),"")</f>
        <v/>
      </c>
      <c r="N220" s="342" t="s">
        <v>679</v>
      </c>
      <c r="O220" s="342" t="s">
        <v>676</v>
      </c>
      <c r="P220" s="367" t="s">
        <v>1508</v>
      </c>
      <c r="Q220" s="342"/>
      <c r="R220" s="342"/>
      <c r="S220" s="342"/>
      <c r="T220" s="342"/>
      <c r="U220" s="342"/>
      <c r="V220" s="342"/>
      <c r="W220" s="342"/>
      <c r="X220" s="341" t="str">
        <f>VLOOKUP(功能_33[[#This Row],[User]],SKL放款!A:G,7,FALSE)</f>
        <v>放款服務課</v>
      </c>
      <c r="Y220" s="343">
        <f>IF(功能_33[[#This Row],[實際展示]]="","",功能_33[[#This Row],[實際展示]]+14)</f>
        <v>44501</v>
      </c>
      <c r="Z220" s="331"/>
      <c r="AA220" s="336">
        <v>44496</v>
      </c>
      <c r="AB220" s="336">
        <v>44496</v>
      </c>
      <c r="AC220" s="323">
        <v>44508</v>
      </c>
      <c r="AD220" s="323"/>
      <c r="AE220" s="323"/>
      <c r="AF220" s="359"/>
      <c r="AG220" s="323" t="str">
        <f>IFERROR(IF(VLOOKUP(功能_33[[#This Row],[功能代號]],E:Q,11,FALSE)=0,"",VLOOKUP(功能_33[[#This Row],[功能代號]],E:Q,11,FALSE)),"")</f>
        <v>邵淑微</v>
      </c>
      <c r="AH220" s="323"/>
      <c r="AI220" s="323"/>
      <c r="AJ220" s="344"/>
      <c r="AK220" s="323"/>
      <c r="AN220" s="341" t="str">
        <f>VLOOKUP(功能_33[[#This Row],[功能代號]],工作表2!A:A,1,FALSE)</f>
        <v>L3924</v>
      </c>
    </row>
    <row r="221" spans="1:40" ht="14.25">
      <c r="A221" s="333">
        <v>194</v>
      </c>
      <c r="B221" s="326" t="str">
        <f>IFERROR(MID(功能_33[[#This Row],[功能代號]],2,1)&amp;"-"&amp;VLOOKUP(功能_33[[#This Row],[功能代號]],'20211105匯出'!A:F,4,FALSE)&amp;VLOOKUP(功能_33[[#This Row],[功能代號]],'20211105匯出'!A:F,6,FALSE),"")</f>
        <v>3-1試算</v>
      </c>
      <c r="C221" s="341" t="s">
        <v>700</v>
      </c>
      <c r="D221" s="326"/>
      <c r="E221" s="342" t="s">
        <v>166</v>
      </c>
      <c r="F221" s="341" t="s">
        <v>167</v>
      </c>
      <c r="G221" s="341"/>
      <c r="H221" s="342" t="s">
        <v>665</v>
      </c>
      <c r="I221" s="342" t="s">
        <v>27</v>
      </c>
      <c r="J221" s="347"/>
      <c r="K221" s="323">
        <v>44475</v>
      </c>
      <c r="L221" s="323">
        <v>44482</v>
      </c>
      <c r="M221" s="336" t="str">
        <f>IFERROR(IF(VLOOKUP(功能_33[[#This Row],[功能代號]],討論項目!A:H,8,FALSE)=0,"",VLOOKUP(功能_33[[#This Row],[功能代號]],討論項目!A:H,8,FALSE)),"")</f>
        <v/>
      </c>
      <c r="N221" s="342" t="s">
        <v>670</v>
      </c>
      <c r="O221" s="342" t="s">
        <v>668</v>
      </c>
      <c r="P221" s="367"/>
      <c r="Q221" s="342"/>
      <c r="R221" s="342"/>
      <c r="S221" s="342"/>
      <c r="T221" s="342"/>
      <c r="U221" s="342"/>
      <c r="V221" s="342"/>
      <c r="W221" s="342"/>
      <c r="X221" s="341" t="str">
        <f>VLOOKUP(功能_33[[#This Row],[User]],SKL放款!A:G,7,FALSE)</f>
        <v>放款服務課</v>
      </c>
      <c r="Y221" s="343">
        <f>IF(功能_33[[#This Row],[實際展示]]="","",功能_33[[#This Row],[實際展示]]+14)</f>
        <v>44496</v>
      </c>
      <c r="Z221" s="331"/>
      <c r="AA221" s="336">
        <v>44496</v>
      </c>
      <c r="AB221" s="336">
        <v>44496</v>
      </c>
      <c r="AC221" s="323">
        <v>44508</v>
      </c>
      <c r="AD221" s="323"/>
      <c r="AE221" s="323"/>
      <c r="AF221" s="359"/>
      <c r="AG221" s="323" t="str">
        <f>IFERROR(IF(VLOOKUP(功能_33[[#This Row],[功能代號]],E:Q,11,FALSE)=0,"",VLOOKUP(功能_33[[#This Row],[功能代號]],E:Q,11,FALSE)),"")</f>
        <v>蔡珮瑜</v>
      </c>
      <c r="AH221" s="323"/>
      <c r="AI221" s="323"/>
      <c r="AJ221" s="344"/>
      <c r="AK221" s="323"/>
      <c r="AN221" s="341" t="str">
        <f>VLOOKUP(功能_33[[#This Row],[功能代號]],工作表2!A:A,1,FALSE)</f>
        <v>L3925</v>
      </c>
    </row>
    <row r="222" spans="1:40" ht="14.25">
      <c r="A222" s="333">
        <v>195</v>
      </c>
      <c r="B222" s="326" t="str">
        <f>IFERROR(MID(功能_33[[#This Row],[功能代號]],2,1)&amp;"-"&amp;VLOOKUP(功能_33[[#This Row],[功能代號]],'20211105匯出'!A:F,4,FALSE)&amp;VLOOKUP(功能_33[[#This Row],[功能代號]],'20211105匯出'!A:F,6,FALSE),"")</f>
        <v>3-1試算</v>
      </c>
      <c r="C222" s="341" t="s">
        <v>700</v>
      </c>
      <c r="D222" s="326"/>
      <c r="E222" s="342" t="s">
        <v>168</v>
      </c>
      <c r="F222" s="341" t="s">
        <v>169</v>
      </c>
      <c r="G222" s="341"/>
      <c r="H222" s="342" t="s">
        <v>665</v>
      </c>
      <c r="I222" s="342" t="s">
        <v>27</v>
      </c>
      <c r="J222" s="347"/>
      <c r="K222" s="323">
        <v>44475</v>
      </c>
      <c r="L222" s="323">
        <v>44482</v>
      </c>
      <c r="M222" s="336" t="str">
        <f>IFERROR(IF(VLOOKUP(功能_33[[#This Row],[功能代號]],討論項目!A:H,8,FALSE)=0,"",VLOOKUP(功能_33[[#This Row],[功能代號]],討論項目!A:H,8,FALSE)),"")</f>
        <v/>
      </c>
      <c r="N222" s="342" t="s">
        <v>670</v>
      </c>
      <c r="O222" s="342" t="s">
        <v>668</v>
      </c>
      <c r="P222" s="367"/>
      <c r="Q222" s="342"/>
      <c r="R222" s="342"/>
      <c r="S222" s="342"/>
      <c r="T222" s="342"/>
      <c r="U222" s="342"/>
      <c r="V222" s="342"/>
      <c r="W222" s="342"/>
      <c r="X222" s="341" t="str">
        <f>VLOOKUP(功能_33[[#This Row],[User]],SKL放款!A:G,7,FALSE)</f>
        <v>放款服務課</v>
      </c>
      <c r="Y222" s="343">
        <f>IF(功能_33[[#This Row],[實際展示]]="","",功能_33[[#This Row],[實際展示]]+14)</f>
        <v>44496</v>
      </c>
      <c r="Z222" s="331"/>
      <c r="AA222" s="336">
        <v>44496</v>
      </c>
      <c r="AB222" s="368">
        <v>44496</v>
      </c>
      <c r="AC222" s="323"/>
      <c r="AD222" s="323"/>
      <c r="AE222" s="323"/>
      <c r="AF222" s="359"/>
      <c r="AG222" s="323" t="str">
        <f>IFERROR(IF(VLOOKUP(功能_33[[#This Row],[功能代號]],E:Q,11,FALSE)=0,"",VLOOKUP(功能_33[[#This Row],[功能代號]],E:Q,11,FALSE)),"")</f>
        <v>蔡珮瑜</v>
      </c>
      <c r="AH222" s="323"/>
      <c r="AI222" s="323"/>
      <c r="AJ222" s="344"/>
      <c r="AK222" s="323"/>
      <c r="AN222" s="341" t="e">
        <f>VLOOKUP(功能_33[[#This Row],[功能代號]],工作表2!A:A,1,FALSE)</f>
        <v>#N/A</v>
      </c>
    </row>
    <row r="223" spans="1:40" ht="14.25">
      <c r="A223" s="333">
        <v>201</v>
      </c>
      <c r="B223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223" s="341" t="s">
        <v>700</v>
      </c>
      <c r="D223" s="326"/>
      <c r="E223" s="342" t="s">
        <v>170</v>
      </c>
      <c r="F223" s="341" t="s">
        <v>171</v>
      </c>
      <c r="G223" s="341"/>
      <c r="H223" s="342" t="s">
        <v>665</v>
      </c>
      <c r="I223" s="342" t="s">
        <v>27</v>
      </c>
      <c r="J223" s="347"/>
      <c r="K223" s="323">
        <v>44475</v>
      </c>
      <c r="L223" s="323">
        <v>44482</v>
      </c>
      <c r="M223" s="336" t="str">
        <f>IFERROR(IF(VLOOKUP(功能_33[[#This Row],[功能代號]],討論項目!A:H,8,FALSE)=0,"",VLOOKUP(功能_33[[#This Row],[功能代號]],討論項目!A:H,8,FALSE)),"")</f>
        <v/>
      </c>
      <c r="N223" s="342" t="s">
        <v>670</v>
      </c>
      <c r="O223" s="342" t="s">
        <v>668</v>
      </c>
      <c r="P223" s="367"/>
      <c r="Q223" s="342"/>
      <c r="R223" s="342"/>
      <c r="S223" s="342"/>
      <c r="T223" s="342"/>
      <c r="U223" s="342"/>
      <c r="V223" s="342"/>
      <c r="W223" s="342"/>
      <c r="X223" s="341" t="str">
        <f>VLOOKUP(功能_33[[#This Row],[User]],SKL放款!A:G,7,FALSE)</f>
        <v>放款服務課</v>
      </c>
      <c r="Y223" s="343">
        <f>IF(功能_33[[#This Row],[實際展示]]="","",功能_33[[#This Row],[實際展示]]+14)</f>
        <v>44496</v>
      </c>
      <c r="Z223" s="331"/>
      <c r="AA223" s="336">
        <v>44496</v>
      </c>
      <c r="AB223" s="336">
        <v>44496</v>
      </c>
      <c r="AC223" s="323">
        <v>44508</v>
      </c>
      <c r="AD223" s="323"/>
      <c r="AE223" s="323"/>
      <c r="AF223" s="359"/>
      <c r="AG223" s="323" t="str">
        <f>IFERROR(IF(VLOOKUP(功能_33[[#This Row],[功能代號]],E:Q,11,FALSE)=0,"",VLOOKUP(功能_33[[#This Row],[功能代號]],E:Q,11,FALSE)),"")</f>
        <v>蔡珮瑜</v>
      </c>
      <c r="AH223" s="323"/>
      <c r="AI223" s="323"/>
      <c r="AJ223" s="344"/>
      <c r="AK223" s="323"/>
      <c r="AN223" s="341" t="str">
        <f>VLOOKUP(功能_33[[#This Row],[功能代號]],工作表2!A:A,1,FALSE)</f>
        <v>L3004</v>
      </c>
    </row>
    <row r="224" spans="1:40" ht="14.25">
      <c r="A224" s="333">
        <v>202</v>
      </c>
      <c r="B22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24" s="341" t="s">
        <v>700</v>
      </c>
      <c r="D224" s="326"/>
      <c r="E224" s="342" t="s">
        <v>172</v>
      </c>
      <c r="F224" s="341" t="s">
        <v>173</v>
      </c>
      <c r="G224" s="341"/>
      <c r="H224" s="342" t="s">
        <v>665</v>
      </c>
      <c r="I224" s="342" t="s">
        <v>27</v>
      </c>
      <c r="J224" s="347"/>
      <c r="K224" s="323">
        <v>44475</v>
      </c>
      <c r="L224" s="323">
        <v>44482</v>
      </c>
      <c r="M224" s="336" t="str">
        <f>IFERROR(IF(VLOOKUP(功能_33[[#This Row],[功能代號]],討論項目!A:H,8,FALSE)=0,"",VLOOKUP(功能_33[[#This Row],[功能代號]],討論項目!A:H,8,FALSE)),"")</f>
        <v/>
      </c>
      <c r="N224" s="342" t="s">
        <v>670</v>
      </c>
      <c r="O224" s="342" t="s">
        <v>668</v>
      </c>
      <c r="P224" s="367" t="s">
        <v>1497</v>
      </c>
      <c r="Q224" s="342"/>
      <c r="R224" s="342"/>
      <c r="S224" s="342"/>
      <c r="T224" s="342"/>
      <c r="U224" s="342"/>
      <c r="V224" s="342"/>
      <c r="W224" s="342"/>
      <c r="X224" s="341" t="str">
        <f>VLOOKUP(功能_33[[#This Row],[User]],SKL放款!A:G,7,FALSE)</f>
        <v>放款服務課</v>
      </c>
      <c r="Y224" s="343">
        <f>IF(功能_33[[#This Row],[實際展示]]="","",功能_33[[#This Row],[實際展示]]+14)</f>
        <v>44496</v>
      </c>
      <c r="Z224" s="331"/>
      <c r="AA224" s="336">
        <v>44496</v>
      </c>
      <c r="AB224" s="368">
        <v>44496</v>
      </c>
      <c r="AC224" s="323"/>
      <c r="AD224" s="323"/>
      <c r="AE224" s="323"/>
      <c r="AF224" s="359"/>
      <c r="AG224" s="323" t="str">
        <f>IFERROR(IF(VLOOKUP(功能_33[[#This Row],[功能代號]],E:Q,11,FALSE)=0,"",VLOOKUP(功能_33[[#This Row],[功能代號]],E:Q,11,FALSE)),"")</f>
        <v>蔡珮瑜</v>
      </c>
      <c r="AH224" s="323"/>
      <c r="AI224" s="323"/>
      <c r="AJ224" s="344"/>
      <c r="AK224" s="323"/>
      <c r="AN224" s="341" t="e">
        <f>VLOOKUP(功能_33[[#This Row],[功能代號]],工作表2!A:A,1,FALSE)</f>
        <v>#N/A</v>
      </c>
    </row>
    <row r="225" spans="1:40" ht="14.25">
      <c r="A225" s="333">
        <v>200</v>
      </c>
      <c r="B225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225" s="341" t="s">
        <v>700</v>
      </c>
      <c r="D225" s="326"/>
      <c r="E225" s="342" t="s">
        <v>158</v>
      </c>
      <c r="F225" s="341" t="s">
        <v>159</v>
      </c>
      <c r="G225" s="341"/>
      <c r="H225" s="342" t="s">
        <v>665</v>
      </c>
      <c r="I225" s="342" t="s">
        <v>27</v>
      </c>
      <c r="J225" s="347"/>
      <c r="K225" s="323">
        <v>44475</v>
      </c>
      <c r="L225" s="323">
        <v>44482</v>
      </c>
      <c r="M225" s="336" t="str">
        <f>IFERROR(IF(VLOOKUP(功能_33[[#This Row],[功能代號]],討論項目!A:H,8,FALSE)=0,"",VLOOKUP(功能_33[[#This Row],[功能代號]],討論項目!A:H,8,FALSE)),"")</f>
        <v/>
      </c>
      <c r="N225" s="342" t="s">
        <v>670</v>
      </c>
      <c r="O225" s="342" t="s">
        <v>668</v>
      </c>
      <c r="P225" s="367"/>
      <c r="Q225" s="342"/>
      <c r="R225" s="342"/>
      <c r="S225" s="342"/>
      <c r="T225" s="342"/>
      <c r="U225" s="342"/>
      <c r="V225" s="342"/>
      <c r="W225" s="342"/>
      <c r="X225" s="341" t="str">
        <f>VLOOKUP(功能_33[[#This Row],[User]],SKL放款!A:G,7,FALSE)</f>
        <v>放款服務課</v>
      </c>
      <c r="Y225" s="343">
        <f>IF(功能_33[[#This Row],[實際展示]]="","",功能_33[[#This Row],[實際展示]]+14)</f>
        <v>44496</v>
      </c>
      <c r="Z225" s="331"/>
      <c r="AA225" s="336">
        <v>44496</v>
      </c>
      <c r="AB225" s="336">
        <v>44496</v>
      </c>
      <c r="AC225" s="323">
        <v>44508</v>
      </c>
      <c r="AD225" s="323"/>
      <c r="AE225" s="323"/>
      <c r="AF225" s="359"/>
      <c r="AG225" s="323" t="str">
        <f>IFERROR(IF(VLOOKUP(功能_33[[#This Row],[功能代號]],E:Q,11,FALSE)=0,"",VLOOKUP(功能_33[[#This Row],[功能代號]],E:Q,11,FALSE)),"")</f>
        <v>蔡珮瑜</v>
      </c>
      <c r="AH225" s="323"/>
      <c r="AI225" s="323"/>
      <c r="AJ225" s="344"/>
      <c r="AK225" s="323"/>
      <c r="AN225" s="341" t="str">
        <f>VLOOKUP(功能_33[[#This Row],[功能代號]],工作表2!A:A,1,FALSE)</f>
        <v>L3200</v>
      </c>
    </row>
    <row r="226" spans="1:40" ht="14.25">
      <c r="A226" s="333">
        <v>210</v>
      </c>
      <c r="B226" s="326" t="str">
        <f>IFERROR(MID(功能_33[[#This Row],[功能代號]],2,1)&amp;"-"&amp;VLOOKUP(功能_33[[#This Row],[功能代號]],'20211105匯出'!A:F,4,FALSE)&amp;VLOOKUP(功能_33[[#This Row],[功能代號]],'20211105匯出'!A:F,6,FALSE),"")</f>
        <v>3-3回收、部分償還、暫收款</v>
      </c>
      <c r="C226" s="341" t="s">
        <v>700</v>
      </c>
      <c r="D226" s="326"/>
      <c r="E226" s="342" t="s">
        <v>155</v>
      </c>
      <c r="F226" s="341" t="s">
        <v>156</v>
      </c>
      <c r="G226" s="341"/>
      <c r="H226" s="342" t="s">
        <v>665</v>
      </c>
      <c r="I226" s="342" t="s">
        <v>27</v>
      </c>
      <c r="J226" s="347"/>
      <c r="K226" s="323">
        <v>44475</v>
      </c>
      <c r="L226" s="323">
        <v>44482</v>
      </c>
      <c r="M226" s="336">
        <f>IFERROR(IF(VLOOKUP(功能_33[[#This Row],[功能代號]],討論項目!A:H,8,FALSE)=0,"",VLOOKUP(功能_33[[#This Row],[功能代號]],討論項目!A:H,8,FALSE)),"")</f>
        <v>44487</v>
      </c>
      <c r="N226" s="342" t="s">
        <v>670</v>
      </c>
      <c r="O226" s="342" t="s">
        <v>676</v>
      </c>
      <c r="P226" s="367" t="s">
        <v>1508</v>
      </c>
      <c r="Q226" s="342"/>
      <c r="R226" s="342"/>
      <c r="S226" s="342"/>
      <c r="T226" s="342"/>
      <c r="U226" s="342"/>
      <c r="V226" s="342"/>
      <c r="W226" s="342"/>
      <c r="X226" s="341" t="str">
        <f>VLOOKUP(功能_33[[#This Row],[User]],SKL放款!A:G,7,FALSE)</f>
        <v>放款服務課</v>
      </c>
      <c r="Y226" s="343">
        <f>IF(功能_33[[#This Row],[實際展示]]="","",功能_33[[#This Row],[實際展示]]+14)</f>
        <v>44496</v>
      </c>
      <c r="Z226" s="331"/>
      <c r="AA226" s="336">
        <v>44496</v>
      </c>
      <c r="AB226" s="368">
        <v>44496</v>
      </c>
      <c r="AC226" s="323">
        <v>44508</v>
      </c>
      <c r="AD226" s="323"/>
      <c r="AE226" s="323"/>
      <c r="AF226" s="359"/>
      <c r="AG226" s="323" t="str">
        <f>IFERROR(IF(VLOOKUP(功能_33[[#This Row],[功能代號]],E:Q,11,FALSE)=0,"",VLOOKUP(功能_33[[#This Row],[功能代號]],E:Q,11,FALSE)),"")</f>
        <v>邵淑微</v>
      </c>
      <c r="AH226" s="323"/>
      <c r="AI226" s="323"/>
      <c r="AJ226" s="344"/>
      <c r="AK226" s="343" t="s">
        <v>2462</v>
      </c>
      <c r="AN226" s="341" t="str">
        <f>VLOOKUP(功能_33[[#This Row],[功能代號]],工作表2!A:A,1,FALSE)</f>
        <v>L3230</v>
      </c>
    </row>
    <row r="227" spans="1:40" ht="14.25">
      <c r="A227" s="333">
        <v>211</v>
      </c>
      <c r="B227" s="326" t="str">
        <f>IFERROR(MID(功能_33[[#This Row],[功能代號]],2,1)&amp;"-"&amp;VLOOKUP(功能_33[[#This Row],[功能代號]],'20211105匯出'!A:F,4,FALSE)&amp;VLOOKUP(功能_33[[#This Row],[功能代號]],'20211105匯出'!A:F,6,FALSE),"")</f>
        <v>3-4展期、結案、轉催呆</v>
      </c>
      <c r="C227" s="341" t="s">
        <v>700</v>
      </c>
      <c r="D227" s="326"/>
      <c r="E227" s="342" t="s">
        <v>142</v>
      </c>
      <c r="F227" s="341" t="s">
        <v>143</v>
      </c>
      <c r="G227" s="341"/>
      <c r="H227" s="342" t="s">
        <v>665</v>
      </c>
      <c r="I227" s="342" t="s">
        <v>27</v>
      </c>
      <c r="J227" s="347"/>
      <c r="K227" s="323">
        <v>44475</v>
      </c>
      <c r="L227" s="323">
        <v>44487</v>
      </c>
      <c r="M227" s="336" t="str">
        <f>IFERROR(IF(VLOOKUP(功能_33[[#This Row],[功能代號]],討論項目!A:H,8,FALSE)=0,"",VLOOKUP(功能_33[[#This Row],[功能代號]],討論項目!A:H,8,FALSE)),"")</f>
        <v/>
      </c>
      <c r="N227" s="342" t="s">
        <v>674</v>
      </c>
      <c r="O227" s="342" t="s">
        <v>676</v>
      </c>
      <c r="P227" s="367"/>
      <c r="Q227" s="342"/>
      <c r="R227" s="342"/>
      <c r="S227" s="342"/>
      <c r="T227" s="342"/>
      <c r="U227" s="342"/>
      <c r="V227" s="342"/>
      <c r="W227" s="342"/>
      <c r="X227" s="341" t="str">
        <f>VLOOKUP(功能_33[[#This Row],[User]],SKL放款!A:G,7,FALSE)</f>
        <v>放款服務課</v>
      </c>
      <c r="Y227" s="343">
        <f>IF(功能_33[[#This Row],[實際展示]]="","",功能_33[[#This Row],[實際展示]]+14)</f>
        <v>44501</v>
      </c>
      <c r="Z227" s="331"/>
      <c r="AA227" s="336">
        <v>44496</v>
      </c>
      <c r="AB227" s="336">
        <v>44496</v>
      </c>
      <c r="AC227" s="323">
        <v>44508</v>
      </c>
      <c r="AD227" s="323"/>
      <c r="AE227" s="323"/>
      <c r="AF227" s="359"/>
      <c r="AG227" s="323" t="str">
        <f>IFERROR(IF(VLOOKUP(功能_33[[#This Row],[功能代號]],E:Q,11,FALSE)=0,"",VLOOKUP(功能_33[[#This Row],[功能代號]],E:Q,11,FALSE)),"")</f>
        <v>邵淑微</v>
      </c>
      <c r="AH227" s="323"/>
      <c r="AI227" s="323"/>
      <c r="AJ227" s="344"/>
      <c r="AK227" s="323"/>
      <c r="AN227" s="341" t="str">
        <f>VLOOKUP(功能_33[[#This Row],[功能代號]],工作表2!A:A,1,FALSE)</f>
        <v>L3410</v>
      </c>
    </row>
    <row r="228" spans="1:40" ht="14.25">
      <c r="A228" s="333">
        <v>212</v>
      </c>
      <c r="B228" s="326" t="str">
        <f>IFERROR(MID(功能_33[[#This Row],[功能代號]],2,1)&amp;"-"&amp;VLOOKUP(功能_33[[#This Row],[功能代號]],'20211105匯出'!A:F,4,FALSE)&amp;VLOOKUP(功能_33[[#This Row],[功能代號]],'20211105匯出'!A:F,6,FALSE),"")</f>
        <v>3-4展期、結案、轉催呆</v>
      </c>
      <c r="C228" s="341" t="s">
        <v>700</v>
      </c>
      <c r="D228" s="326"/>
      <c r="E228" s="342" t="s">
        <v>144</v>
      </c>
      <c r="F228" s="341" t="s">
        <v>145</v>
      </c>
      <c r="G228" s="341"/>
      <c r="H228" s="342" t="s">
        <v>665</v>
      </c>
      <c r="I228" s="342" t="s">
        <v>27</v>
      </c>
      <c r="J228" s="347"/>
      <c r="K228" s="323">
        <v>44475</v>
      </c>
      <c r="L228" s="323">
        <v>44482</v>
      </c>
      <c r="M228" s="336" t="str">
        <f>IFERROR(IF(VLOOKUP(功能_33[[#This Row],[功能代號]],討論項目!A:H,8,FALSE)=0,"",VLOOKUP(功能_33[[#This Row],[功能代號]],討論項目!A:H,8,FALSE)),"")</f>
        <v/>
      </c>
      <c r="N228" s="342" t="s">
        <v>674</v>
      </c>
      <c r="O228" s="342" t="s">
        <v>668</v>
      </c>
      <c r="P228" s="367" t="s">
        <v>2140</v>
      </c>
      <c r="Q228" s="342"/>
      <c r="R228" s="342"/>
      <c r="S228" s="342"/>
      <c r="T228" s="342"/>
      <c r="U228" s="342"/>
      <c r="V228" s="342"/>
      <c r="W228" s="342"/>
      <c r="X228" s="341" t="str">
        <f>VLOOKUP(功能_33[[#This Row],[User]],SKL放款!A:G,7,FALSE)</f>
        <v>放款服務課</v>
      </c>
      <c r="Y228" s="343">
        <f>IF(功能_33[[#This Row],[實際展示]]="","",功能_33[[#This Row],[實際展示]]+14)</f>
        <v>44496</v>
      </c>
      <c r="Z228" s="331"/>
      <c r="AA228" s="336">
        <v>44496</v>
      </c>
      <c r="AB228" s="336">
        <v>44496</v>
      </c>
      <c r="AC228" s="323">
        <v>44508</v>
      </c>
      <c r="AD228" s="323"/>
      <c r="AE228" s="323"/>
      <c r="AF228" s="359"/>
      <c r="AG228" s="323" t="str">
        <f>IFERROR(IF(VLOOKUP(功能_33[[#This Row],[功能代號]],E:Q,11,FALSE)=0,"",VLOOKUP(功能_33[[#This Row],[功能代號]],E:Q,11,FALSE)),"")</f>
        <v>蔡珮瑜</v>
      </c>
      <c r="AH228" s="323"/>
      <c r="AI228" s="323"/>
      <c r="AJ228" s="344"/>
      <c r="AK228" s="343" t="s">
        <v>2461</v>
      </c>
      <c r="AN228" s="341" t="str">
        <f>VLOOKUP(功能_33[[#This Row],[功能代號]],工作表2!A:A,1,FALSE)</f>
        <v>L3420</v>
      </c>
    </row>
    <row r="229" spans="1:40" ht="14.25">
      <c r="A229" s="333">
        <v>213</v>
      </c>
      <c r="B229" s="326" t="str">
        <f>IFERROR(MID(功能_33[[#This Row],[功能代號]],2,1)&amp;"-"&amp;VLOOKUP(功能_33[[#This Row],[功能代號]],'20211105匯出'!A:F,4,FALSE)&amp;VLOOKUP(功能_33[[#This Row],[功能代號]],'20211105匯出'!A:F,6,FALSE),"")</f>
        <v>3-5變更、延長年期</v>
      </c>
      <c r="C229" s="341" t="s">
        <v>700</v>
      </c>
      <c r="D229" s="326"/>
      <c r="E229" s="342" t="s">
        <v>715</v>
      </c>
      <c r="F229" s="341" t="s">
        <v>713</v>
      </c>
      <c r="G229" s="341"/>
      <c r="H229" s="342" t="s">
        <v>665</v>
      </c>
      <c r="I229" s="348" t="s">
        <v>135</v>
      </c>
      <c r="J229" s="349"/>
      <c r="K229" s="323">
        <v>44475</v>
      </c>
      <c r="L229" s="323">
        <v>44482</v>
      </c>
      <c r="M229" s="336" t="str">
        <f>IFERROR(IF(VLOOKUP(功能_33[[#This Row],[功能代號]],討論項目!A:H,8,FALSE)=0,"",VLOOKUP(功能_33[[#This Row],[功能代號]],討論項目!A:H,8,FALSE)),"")</f>
        <v/>
      </c>
      <c r="N229" s="358" t="s">
        <v>712</v>
      </c>
      <c r="O229" s="358" t="s">
        <v>676</v>
      </c>
      <c r="P229" s="367" t="s">
        <v>1508</v>
      </c>
      <c r="Q229" s="342"/>
      <c r="R229" s="342"/>
      <c r="S229" s="342"/>
      <c r="T229" s="342"/>
      <c r="U229" s="342"/>
      <c r="V229" s="342"/>
      <c r="W229" s="342"/>
      <c r="X229" s="341" t="str">
        <f>VLOOKUP(功能_33[[#This Row],[User]],SKL放款!A:G,7,FALSE)</f>
        <v>放款服務課</v>
      </c>
      <c r="Y229" s="343">
        <f>IF(功能_33[[#This Row],[實際展示]]="","",功能_33[[#This Row],[實際展示]]+14)</f>
        <v>44496</v>
      </c>
      <c r="Z229" s="331"/>
      <c r="AA229" s="336">
        <v>44496</v>
      </c>
      <c r="AB229" s="368">
        <v>44496</v>
      </c>
      <c r="AC229" s="323">
        <v>44508</v>
      </c>
      <c r="AD229" s="323"/>
      <c r="AE229" s="323"/>
      <c r="AF229" s="359"/>
      <c r="AG229" s="323" t="str">
        <f>IFERROR(IF(VLOOKUP(功能_33[[#This Row],[功能代號]],E:Q,11,FALSE)=0,"",VLOOKUP(功能_33[[#This Row],[功能代號]],E:Q,11,FALSE)),"")</f>
        <v>邵淑微</v>
      </c>
      <c r="AH229" s="323"/>
      <c r="AI229" s="323"/>
      <c r="AJ229" s="344"/>
      <c r="AK229" s="343" t="s">
        <v>2461</v>
      </c>
      <c r="AN229" s="341" t="str">
        <f>VLOOKUP(功能_33[[#This Row],[功能代號]],工作表2!A:A,1,FALSE)</f>
        <v>L3731</v>
      </c>
    </row>
    <row r="230" spans="1:40" ht="14.25">
      <c r="A230" s="333">
        <v>215</v>
      </c>
      <c r="B230" s="326" t="str">
        <f>IFERROR(MID(功能_33[[#This Row],[功能代號]],2,1)&amp;"-"&amp;VLOOKUP(功能_33[[#This Row],[功能代號]],'20211105匯出'!A:F,4,FALSE)&amp;VLOOKUP(功能_33[[#This Row],[功能代號]],'20211105匯出'!A:F,6,FALSE),"")</f>
        <v>3-5變更、延長年期</v>
      </c>
      <c r="C230" s="341" t="s">
        <v>700</v>
      </c>
      <c r="D230" s="326"/>
      <c r="E230" s="342" t="s">
        <v>188</v>
      </c>
      <c r="F230" s="341" t="s">
        <v>189</v>
      </c>
      <c r="G230" s="341"/>
      <c r="H230" s="342" t="s">
        <v>665</v>
      </c>
      <c r="I230" s="342" t="s">
        <v>27</v>
      </c>
      <c r="J230" s="347"/>
      <c r="K230" s="323">
        <v>44475</v>
      </c>
      <c r="L230" s="323">
        <v>44482</v>
      </c>
      <c r="M230" s="336" t="str">
        <f>IFERROR(IF(VLOOKUP(功能_33[[#This Row],[功能代號]],討論項目!A:H,8,FALSE)=0,"",VLOOKUP(功能_33[[#This Row],[功能代號]],討論項目!A:H,8,FALSE)),"")</f>
        <v/>
      </c>
      <c r="N230" s="342" t="s">
        <v>674</v>
      </c>
      <c r="O230" s="342" t="s">
        <v>668</v>
      </c>
      <c r="P230" s="367"/>
      <c r="Q230" s="342"/>
      <c r="R230" s="342"/>
      <c r="S230" s="342"/>
      <c r="T230" s="342"/>
      <c r="U230" s="342"/>
      <c r="V230" s="342"/>
      <c r="W230" s="342"/>
      <c r="X230" s="341" t="str">
        <f>VLOOKUP(功能_33[[#This Row],[User]],SKL放款!A:G,7,FALSE)</f>
        <v>放款服務課</v>
      </c>
      <c r="Y230" s="343">
        <f>IF(功能_33[[#This Row],[實際展示]]="","",功能_33[[#This Row],[實際展示]]+14)</f>
        <v>44496</v>
      </c>
      <c r="Z230" s="331"/>
      <c r="AA230" s="336">
        <v>44496</v>
      </c>
      <c r="AB230" s="336">
        <v>44496</v>
      </c>
      <c r="AC230" s="323">
        <v>44508</v>
      </c>
      <c r="AD230" s="323"/>
      <c r="AE230" s="323"/>
      <c r="AF230" s="359"/>
      <c r="AG230" s="323" t="str">
        <f>IFERROR(IF(VLOOKUP(功能_33[[#This Row],[功能代號]],E:Q,11,FALSE)=0,"",VLOOKUP(功能_33[[#This Row],[功能代號]],E:Q,11,FALSE)),"")</f>
        <v>蔡珮瑜</v>
      </c>
      <c r="AH230" s="323"/>
      <c r="AI230" s="323"/>
      <c r="AJ230" s="344"/>
      <c r="AK230" s="323"/>
      <c r="AN230" s="341" t="str">
        <f>VLOOKUP(功能_33[[#This Row],[功能代號]],工作表2!A:A,1,FALSE)</f>
        <v>L3711</v>
      </c>
    </row>
    <row r="231" spans="1:40" ht="14.25">
      <c r="A231" s="333">
        <v>216</v>
      </c>
      <c r="B231" s="326" t="str">
        <f>IFERROR(MID(功能_33[[#This Row],[功能代號]],2,1)&amp;"-"&amp;VLOOKUP(功能_33[[#This Row],[功能代號]],'20211105匯出'!A:F,4,FALSE)&amp;VLOOKUP(功能_33[[#This Row],[功能代號]],'20211105匯出'!A:F,6,FALSE),"")</f>
        <v>3-5變更、延長年期</v>
      </c>
      <c r="C231" s="341" t="s">
        <v>700</v>
      </c>
      <c r="D231" s="326"/>
      <c r="E231" s="342" t="s">
        <v>190</v>
      </c>
      <c r="F231" s="341" t="s">
        <v>191</v>
      </c>
      <c r="G231" s="341"/>
      <c r="H231" s="342" t="s">
        <v>665</v>
      </c>
      <c r="I231" s="342" t="s">
        <v>27</v>
      </c>
      <c r="J231" s="347"/>
      <c r="K231" s="323">
        <v>44475</v>
      </c>
      <c r="L231" s="323">
        <v>44482</v>
      </c>
      <c r="M231" s="336" t="str">
        <f>IFERROR(IF(VLOOKUP(功能_33[[#This Row],[功能代號]],討論項目!A:H,8,FALSE)=0,"",VLOOKUP(功能_33[[#This Row],[功能代號]],討論項目!A:H,8,FALSE)),"")</f>
        <v/>
      </c>
      <c r="N231" s="342" t="s">
        <v>674</v>
      </c>
      <c r="O231" s="342" t="s">
        <v>668</v>
      </c>
      <c r="P231" s="367"/>
      <c r="Q231" s="342"/>
      <c r="R231" s="342"/>
      <c r="S231" s="342"/>
      <c r="T231" s="342"/>
      <c r="U231" s="342"/>
      <c r="V231" s="342"/>
      <c r="W231" s="342"/>
      <c r="X231" s="341" t="str">
        <f>VLOOKUP(功能_33[[#This Row],[User]],SKL放款!A:G,7,FALSE)</f>
        <v>放款服務課</v>
      </c>
      <c r="Y231" s="343">
        <f>IF(功能_33[[#This Row],[實際展示]]="","",功能_33[[#This Row],[實際展示]]+14)</f>
        <v>44496</v>
      </c>
      <c r="Z231" s="331"/>
      <c r="AA231" s="336">
        <v>44496</v>
      </c>
      <c r="AB231" s="336">
        <v>44496</v>
      </c>
      <c r="AC231" s="323">
        <v>44508</v>
      </c>
      <c r="AD231" s="323"/>
      <c r="AE231" s="323"/>
      <c r="AF231" s="359"/>
      <c r="AG231" s="323" t="str">
        <f>IFERROR(IF(VLOOKUP(功能_33[[#This Row],[功能代號]],E:Q,11,FALSE)=0,"",VLOOKUP(功能_33[[#This Row],[功能代號]],E:Q,11,FALSE)),"")</f>
        <v>蔡珮瑜</v>
      </c>
      <c r="AH231" s="323"/>
      <c r="AI231" s="323"/>
      <c r="AJ231" s="344"/>
      <c r="AK231" s="323"/>
      <c r="AN231" s="341" t="str">
        <f>VLOOKUP(功能_33[[#This Row],[功能代號]],工作表2!A:A,1,FALSE)</f>
        <v>L3712</v>
      </c>
    </row>
    <row r="232" spans="1:40" ht="14.25" hidden="1">
      <c r="A232" s="333">
        <v>177</v>
      </c>
      <c r="B232" s="326" t="str">
        <f>IFERROR(MID(功能_33[[#This Row],[功能代號]],2,1)&amp;"-"&amp;VLOOKUP(功能_33[[#This Row],[功能代號]],'20211105匯出'!A:F,4,FALSE)&amp;VLOOKUP(功能_33[[#This Row],[功能代號]],'20211105匯出'!A:F,6,FALSE),"")</f>
        <v>2-5法拍費用</v>
      </c>
      <c r="C232" s="341" t="s">
        <v>699</v>
      </c>
      <c r="D232" s="326"/>
      <c r="E232" s="342" t="s">
        <v>116</v>
      </c>
      <c r="F232" s="341" t="s">
        <v>117</v>
      </c>
      <c r="G232" s="341"/>
      <c r="H232" s="342" t="s">
        <v>665</v>
      </c>
      <c r="I232" s="348" t="s">
        <v>468</v>
      </c>
      <c r="J232" s="349"/>
      <c r="K232" s="323">
        <v>44475</v>
      </c>
      <c r="L232" s="366">
        <v>44475</v>
      </c>
      <c r="M232" s="336" t="str">
        <f>IFERROR(IF(VLOOKUP(功能_33[[#This Row],[功能代號]],討論項目!A:H,8,FALSE)=0,"",VLOOKUP(功能_33[[#This Row],[功能代號]],討論項目!A:H,8,FALSE)),"")</f>
        <v/>
      </c>
      <c r="N232" s="342" t="s">
        <v>679</v>
      </c>
      <c r="O232" s="342" t="s">
        <v>685</v>
      </c>
      <c r="P232" s="367"/>
      <c r="Q232" s="342"/>
      <c r="R232" s="342"/>
      <c r="S232" s="342"/>
      <c r="T232" s="342"/>
      <c r="U232" s="342"/>
      <c r="V232" s="342"/>
      <c r="W232" s="342"/>
      <c r="X232" s="341" t="str">
        <f>VLOOKUP(功能_33[[#This Row],[User]],SKL放款!A:G,7,FALSE)</f>
        <v>放款管理課</v>
      </c>
      <c r="Y232" s="343">
        <f>IF(功能_33[[#This Row],[實際展示]]="","",功能_33[[#This Row],[實際展示]]+14)</f>
        <v>44489</v>
      </c>
      <c r="Z232" s="331"/>
      <c r="AA232" s="336" t="str">
        <f>IF(功能_33[[#This Row],[URS交二審]]=0,"",功能_33[[#This Row],[URS交二審]]+7)</f>
        <v/>
      </c>
      <c r="AB232" s="336"/>
      <c r="AC232" s="323"/>
      <c r="AD232" s="323"/>
      <c r="AE232" s="323"/>
      <c r="AF232" s="359"/>
      <c r="AG232" s="323" t="str">
        <f>IFERROR(IF(VLOOKUP(功能_33[[#This Row],[功能代號]],E:Q,11,FALSE)=0,"",VLOOKUP(功能_33[[#This Row],[功能代號]],E:Q,11,FALSE)),"")</f>
        <v>張舜雯</v>
      </c>
      <c r="AH232" s="323"/>
      <c r="AI232" s="323"/>
      <c r="AJ232" s="344"/>
      <c r="AK232" s="366"/>
      <c r="AN232" s="341" t="e">
        <f>VLOOKUP(功能_33[[#This Row],[功能代號]],工作表2!A:A,1,FALSE)</f>
        <v>#N/A</v>
      </c>
    </row>
    <row r="233" spans="1:40" ht="14.25" hidden="1">
      <c r="A233" s="333">
        <v>172</v>
      </c>
      <c r="B233" s="326" t="str">
        <f>IFERROR(MID(功能_33[[#This Row],[功能代號]],2,1)&amp;"-"&amp;VLOOKUP(功能_33[[#This Row],[功能代號]],'20211105匯出'!A:F,4,FALSE)&amp;VLOOKUP(功能_33[[#This Row],[功能代號]],'20211105匯出'!A:F,6,FALSE),"")</f>
        <v>2-5法拍費用</v>
      </c>
      <c r="C233" s="341" t="s">
        <v>699</v>
      </c>
      <c r="D233" s="326"/>
      <c r="E233" s="342" t="s">
        <v>106</v>
      </c>
      <c r="F233" s="341" t="s">
        <v>107</v>
      </c>
      <c r="G233" s="341"/>
      <c r="H233" s="342" t="s">
        <v>665</v>
      </c>
      <c r="I233" s="348" t="s">
        <v>468</v>
      </c>
      <c r="J233" s="349"/>
      <c r="K233" s="323">
        <v>44482</v>
      </c>
      <c r="L233" s="366">
        <v>44475</v>
      </c>
      <c r="M233" s="336">
        <f>IFERROR(IF(VLOOKUP(功能_33[[#This Row],[功能代號]],討論項目!A:H,8,FALSE)=0,"",VLOOKUP(功能_33[[#This Row],[功能代號]],討論項目!A:H,8,FALSE)),"")</f>
        <v>44475</v>
      </c>
      <c r="N233" s="342" t="s">
        <v>679</v>
      </c>
      <c r="O233" s="342" t="s">
        <v>685</v>
      </c>
      <c r="P233" s="367"/>
      <c r="Q233" s="342"/>
      <c r="R233" s="342"/>
      <c r="S233" s="342"/>
      <c r="T233" s="342"/>
      <c r="U233" s="342"/>
      <c r="V233" s="342"/>
      <c r="W233" s="342"/>
      <c r="X233" s="341" t="str">
        <f>VLOOKUP(功能_33[[#This Row],[User]],SKL放款!A:G,7,FALSE)</f>
        <v>放款管理課</v>
      </c>
      <c r="Y233" s="343">
        <f>IF(功能_33[[#This Row],[實際展示]]="","",功能_33[[#This Row],[實際展示]]+14)</f>
        <v>44489</v>
      </c>
      <c r="Z233" s="331"/>
      <c r="AA233" s="336">
        <v>44516</v>
      </c>
      <c r="AB233" s="336" t="s">
        <v>2902</v>
      </c>
      <c r="AC233" s="323"/>
      <c r="AD233" s="323"/>
      <c r="AE233" s="323"/>
      <c r="AF233" s="359"/>
      <c r="AG233" s="323" t="str">
        <f>IFERROR(IF(VLOOKUP(功能_33[[#This Row],[功能代號]],E:Q,11,FALSE)=0,"",VLOOKUP(功能_33[[#This Row],[功能代號]],E:Q,11,FALSE)),"")</f>
        <v>張舜雯</v>
      </c>
      <c r="AH233" s="323"/>
      <c r="AI233" s="323"/>
      <c r="AJ233" s="344"/>
      <c r="AK233" s="366"/>
      <c r="AN233" s="341" t="e">
        <f>VLOOKUP(功能_33[[#This Row],[功能代號]],工作表2!A:A,1,FALSE)</f>
        <v>#N/A</v>
      </c>
    </row>
    <row r="234" spans="1:40" ht="14.25" hidden="1">
      <c r="A234" s="333">
        <v>173</v>
      </c>
      <c r="B23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34" s="341" t="s">
        <v>699</v>
      </c>
      <c r="D234" s="326"/>
      <c r="E234" s="342" t="s">
        <v>108</v>
      </c>
      <c r="F234" s="341" t="s">
        <v>109</v>
      </c>
      <c r="G234" s="341"/>
      <c r="H234" s="342" t="s">
        <v>665</v>
      </c>
      <c r="I234" s="348" t="s">
        <v>468</v>
      </c>
      <c r="J234" s="349"/>
      <c r="K234" s="323">
        <v>44482</v>
      </c>
      <c r="L234" s="366">
        <v>44475</v>
      </c>
      <c r="M234" s="336" t="str">
        <f>IFERROR(IF(VLOOKUP(功能_33[[#This Row],[功能代號]],討論項目!A:H,8,FALSE)=0,"",VLOOKUP(功能_33[[#This Row],[功能代號]],討論項目!A:H,8,FALSE)),"")</f>
        <v/>
      </c>
      <c r="N234" s="342" t="s">
        <v>679</v>
      </c>
      <c r="O234" s="342" t="s">
        <v>685</v>
      </c>
      <c r="P234" s="367"/>
      <c r="Q234" s="342"/>
      <c r="R234" s="342"/>
      <c r="S234" s="342"/>
      <c r="T234" s="342"/>
      <c r="U234" s="342"/>
      <c r="V234" s="342"/>
      <c r="W234" s="342"/>
      <c r="X234" s="341" t="str">
        <f>VLOOKUP(功能_33[[#This Row],[User]],SKL放款!A:G,7,FALSE)</f>
        <v>放款管理課</v>
      </c>
      <c r="Y234" s="343">
        <f>IF(功能_33[[#This Row],[實際展示]]="","",功能_33[[#This Row],[實際展示]]+14)</f>
        <v>44489</v>
      </c>
      <c r="Z234" s="331"/>
      <c r="AA234" s="336" t="str">
        <f>IF(功能_33[[#This Row],[URS交二審]]=0,"",功能_33[[#This Row],[URS交二審]]+7)</f>
        <v/>
      </c>
      <c r="AB234" s="336"/>
      <c r="AC234" s="323"/>
      <c r="AD234" s="323"/>
      <c r="AE234" s="323"/>
      <c r="AF234" s="359"/>
      <c r="AG234" s="323" t="str">
        <f>IFERROR(IF(VLOOKUP(功能_33[[#This Row],[功能代號]],E:Q,11,FALSE)=0,"",VLOOKUP(功能_33[[#This Row],[功能代號]],E:Q,11,FALSE)),"")</f>
        <v>張舜雯</v>
      </c>
      <c r="AH234" s="323"/>
      <c r="AI234" s="323"/>
      <c r="AJ234" s="344"/>
      <c r="AK234" s="366"/>
      <c r="AN234" s="341" t="e">
        <f>VLOOKUP(功能_33[[#This Row],[功能代號]],工作表2!A:A,1,FALSE)</f>
        <v>#N/A</v>
      </c>
    </row>
    <row r="235" spans="1:40" ht="14.25" hidden="1">
      <c r="A235" s="333">
        <v>174</v>
      </c>
      <c r="B23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35" s="341" t="s">
        <v>699</v>
      </c>
      <c r="D235" s="326"/>
      <c r="E235" s="342" t="s">
        <v>110</v>
      </c>
      <c r="F235" s="341" t="s">
        <v>111</v>
      </c>
      <c r="G235" s="341"/>
      <c r="H235" s="342" t="s">
        <v>665</v>
      </c>
      <c r="I235" s="348" t="s">
        <v>468</v>
      </c>
      <c r="J235" s="349"/>
      <c r="K235" s="323">
        <v>44482</v>
      </c>
      <c r="L235" s="366">
        <v>44475</v>
      </c>
      <c r="M235" s="336" t="str">
        <f>IFERROR(IF(VLOOKUP(功能_33[[#This Row],[功能代號]],討論項目!A:H,8,FALSE)=0,"",VLOOKUP(功能_33[[#This Row],[功能代號]],討論項目!A:H,8,FALSE)),"")</f>
        <v/>
      </c>
      <c r="N235" s="342" t="s">
        <v>679</v>
      </c>
      <c r="O235" s="342" t="s">
        <v>685</v>
      </c>
      <c r="P235" s="367"/>
      <c r="Q235" s="342"/>
      <c r="R235" s="342"/>
      <c r="S235" s="342"/>
      <c r="T235" s="342"/>
      <c r="U235" s="342"/>
      <c r="V235" s="342"/>
      <c r="W235" s="342"/>
      <c r="X235" s="341" t="str">
        <f>VLOOKUP(功能_33[[#This Row],[User]],SKL放款!A:G,7,FALSE)</f>
        <v>放款管理課</v>
      </c>
      <c r="Y235" s="343">
        <f>IF(功能_33[[#This Row],[實際展示]]="","",功能_33[[#This Row],[實際展示]]+14)</f>
        <v>44489</v>
      </c>
      <c r="Z235" s="331"/>
      <c r="AA235" s="336" t="str">
        <f>IF(功能_33[[#This Row],[URS交二審]]=0,"",功能_33[[#This Row],[URS交二審]]+7)</f>
        <v/>
      </c>
      <c r="AB235" s="336"/>
      <c r="AC235" s="323"/>
      <c r="AD235" s="323"/>
      <c r="AE235" s="323"/>
      <c r="AF235" s="359"/>
      <c r="AG235" s="323" t="str">
        <f>IFERROR(IF(VLOOKUP(功能_33[[#This Row],[功能代號]],E:Q,11,FALSE)=0,"",VLOOKUP(功能_33[[#This Row],[功能代號]],E:Q,11,FALSE)),"")</f>
        <v>張舜雯</v>
      </c>
      <c r="AH235" s="323"/>
      <c r="AI235" s="323"/>
      <c r="AJ235" s="344"/>
      <c r="AK235" s="366"/>
      <c r="AN235" s="341" t="e">
        <f>VLOOKUP(功能_33[[#This Row],[功能代號]],工作表2!A:A,1,FALSE)</f>
        <v>#N/A</v>
      </c>
    </row>
    <row r="236" spans="1:40" ht="14.25" hidden="1">
      <c r="A236" s="333">
        <v>175</v>
      </c>
      <c r="B236" s="326" t="str">
        <f>IFERROR(MID(功能_33[[#This Row],[功能代號]],2,1)&amp;"-"&amp;VLOOKUP(功能_33[[#This Row],[功能代號]],'20211105匯出'!A:F,4,FALSE)&amp;VLOOKUP(功能_33[[#This Row],[功能代號]],'20211105匯出'!A:F,6,FALSE),"")</f>
        <v>2-5法拍費用</v>
      </c>
      <c r="C236" s="341" t="s">
        <v>699</v>
      </c>
      <c r="D236" s="326"/>
      <c r="E236" s="342" t="s">
        <v>112</v>
      </c>
      <c r="F236" s="341" t="s">
        <v>113</v>
      </c>
      <c r="G236" s="341"/>
      <c r="H236" s="342" t="s">
        <v>665</v>
      </c>
      <c r="I236" s="348" t="s">
        <v>468</v>
      </c>
      <c r="J236" s="349"/>
      <c r="K236" s="323">
        <v>44482</v>
      </c>
      <c r="L236" s="366">
        <v>44475</v>
      </c>
      <c r="M236" s="336" t="str">
        <f>IFERROR(IF(VLOOKUP(功能_33[[#This Row],[功能代號]],討論項目!A:H,8,FALSE)=0,"",VLOOKUP(功能_33[[#This Row],[功能代號]],討論項目!A:H,8,FALSE)),"")</f>
        <v/>
      </c>
      <c r="N236" s="342" t="s">
        <v>679</v>
      </c>
      <c r="O236" s="342" t="s">
        <v>685</v>
      </c>
      <c r="P236" s="367"/>
      <c r="Q236" s="342"/>
      <c r="R236" s="342"/>
      <c r="S236" s="342"/>
      <c r="T236" s="342"/>
      <c r="U236" s="342"/>
      <c r="V236" s="342"/>
      <c r="W236" s="342"/>
      <c r="X236" s="341" t="str">
        <f>VLOOKUP(功能_33[[#This Row],[User]],SKL放款!A:G,7,FALSE)</f>
        <v>放款管理課</v>
      </c>
      <c r="Y236" s="343">
        <f>IF(功能_33[[#This Row],[實際展示]]="","",功能_33[[#This Row],[實際展示]]+14)</f>
        <v>44489</v>
      </c>
      <c r="Z236" s="331"/>
      <c r="AA236" s="336" t="str">
        <f>IF(功能_33[[#This Row],[URS交二審]]=0,"",功能_33[[#This Row],[URS交二審]]+7)</f>
        <v/>
      </c>
      <c r="AB236" s="336"/>
      <c r="AC236" s="323"/>
      <c r="AD236" s="323"/>
      <c r="AE236" s="323"/>
      <c r="AF236" s="359"/>
      <c r="AG236" s="323" t="str">
        <f>IFERROR(IF(VLOOKUP(功能_33[[#This Row],[功能代號]],E:Q,11,FALSE)=0,"",VLOOKUP(功能_33[[#This Row],[功能代號]],E:Q,11,FALSE)),"")</f>
        <v>張舜雯</v>
      </c>
      <c r="AH236" s="323"/>
      <c r="AI236" s="323"/>
      <c r="AJ236" s="344"/>
      <c r="AK236" s="366"/>
      <c r="AN236" s="341" t="e">
        <f>VLOOKUP(功能_33[[#This Row],[功能代號]],工作表2!A:A,1,FALSE)</f>
        <v>#N/A</v>
      </c>
    </row>
    <row r="237" spans="1:40" ht="14.25" hidden="1">
      <c r="A237" s="333">
        <v>176</v>
      </c>
      <c r="B237" s="326" t="str">
        <f>IFERROR(MID(功能_33[[#This Row],[功能代號]],2,1)&amp;"-"&amp;VLOOKUP(功能_33[[#This Row],[功能代號]],'20211105匯出'!A:F,4,FALSE)&amp;VLOOKUP(功能_33[[#This Row],[功能代號]],'20211105匯出'!A:F,6,FALSE),"")</f>
        <v>2-5法拍費用</v>
      </c>
      <c r="C237" s="341" t="s">
        <v>699</v>
      </c>
      <c r="D237" s="326"/>
      <c r="E237" s="342" t="s">
        <v>114</v>
      </c>
      <c r="F237" s="341" t="s">
        <v>115</v>
      </c>
      <c r="G237" s="341"/>
      <c r="H237" s="342" t="s">
        <v>665</v>
      </c>
      <c r="I237" s="348" t="s">
        <v>468</v>
      </c>
      <c r="J237" s="349"/>
      <c r="K237" s="323">
        <v>44482</v>
      </c>
      <c r="L237" s="366">
        <v>44475</v>
      </c>
      <c r="M237" s="336" t="str">
        <f>IFERROR(IF(VLOOKUP(功能_33[[#This Row],[功能代號]],討論項目!A:H,8,FALSE)=0,"",VLOOKUP(功能_33[[#This Row],[功能代號]],討論項目!A:H,8,FALSE)),"")</f>
        <v/>
      </c>
      <c r="N237" s="342" t="s">
        <v>679</v>
      </c>
      <c r="O237" s="342" t="s">
        <v>685</v>
      </c>
      <c r="P237" s="367"/>
      <c r="Q237" s="342"/>
      <c r="R237" s="342"/>
      <c r="S237" s="342"/>
      <c r="T237" s="342"/>
      <c r="U237" s="342"/>
      <c r="V237" s="342"/>
      <c r="W237" s="342"/>
      <c r="X237" s="341" t="str">
        <f>VLOOKUP(功能_33[[#This Row],[User]],SKL放款!A:G,7,FALSE)</f>
        <v>放款管理課</v>
      </c>
      <c r="Y237" s="343">
        <f>IF(功能_33[[#This Row],[實際展示]]="","",功能_33[[#This Row],[實際展示]]+14)</f>
        <v>44489</v>
      </c>
      <c r="Z237" s="331"/>
      <c r="AA237" s="336" t="str">
        <f>IF(功能_33[[#This Row],[URS交二審]]=0,"",功能_33[[#This Row],[URS交二審]]+7)</f>
        <v/>
      </c>
      <c r="AB237" s="336"/>
      <c r="AC237" s="323"/>
      <c r="AD237" s="323"/>
      <c r="AE237" s="323"/>
      <c r="AF237" s="359"/>
      <c r="AG237" s="323" t="str">
        <f>IFERROR(IF(VLOOKUP(功能_33[[#This Row],[功能代號]],E:Q,11,FALSE)=0,"",VLOOKUP(功能_33[[#This Row],[功能代號]],E:Q,11,FALSE)),"")</f>
        <v>張舜雯</v>
      </c>
      <c r="AH237" s="323"/>
      <c r="AI237" s="323"/>
      <c r="AJ237" s="344"/>
      <c r="AK237" s="366"/>
      <c r="AN237" s="341" t="e">
        <f>VLOOKUP(功能_33[[#This Row],[功能代號]],工作表2!A:A,1,FALSE)</f>
        <v>#N/A</v>
      </c>
    </row>
    <row r="238" spans="1:40" ht="14.25" hidden="1">
      <c r="A238" s="333">
        <v>178</v>
      </c>
      <c r="B238" s="326" t="str">
        <f>IFERROR(MID(功能_33[[#This Row],[功能代號]],2,1)&amp;"-"&amp;VLOOKUP(功能_33[[#This Row],[功能代號]],'20211105匯出'!A:F,4,FALSE)&amp;VLOOKUP(功能_33[[#This Row],[功能代號]],'20211105匯出'!A:F,6,FALSE),"")</f>
        <v>2-5法拍費用</v>
      </c>
      <c r="C238" s="341" t="s">
        <v>699</v>
      </c>
      <c r="D238" s="326"/>
      <c r="E238" s="342" t="s">
        <v>118</v>
      </c>
      <c r="F238" s="341" t="s">
        <v>119</v>
      </c>
      <c r="G238" s="341"/>
      <c r="H238" s="342" t="s">
        <v>665</v>
      </c>
      <c r="I238" s="348" t="s">
        <v>468</v>
      </c>
      <c r="J238" s="349"/>
      <c r="K238" s="323">
        <v>44487</v>
      </c>
      <c r="L238" s="366">
        <v>44475</v>
      </c>
      <c r="M238" s="336" t="str">
        <f>IFERROR(IF(VLOOKUP(功能_33[[#This Row],[功能代號]],討論項目!A:H,8,FALSE)=0,"",VLOOKUP(功能_33[[#This Row],[功能代號]],討論項目!A:H,8,FALSE)),"")</f>
        <v/>
      </c>
      <c r="N238" s="342" t="s">
        <v>679</v>
      </c>
      <c r="O238" s="342" t="s">
        <v>685</v>
      </c>
      <c r="P238" s="367"/>
      <c r="Q238" s="342"/>
      <c r="R238" s="342"/>
      <c r="S238" s="342"/>
      <c r="T238" s="342"/>
      <c r="U238" s="342"/>
      <c r="V238" s="342"/>
      <c r="W238" s="342"/>
      <c r="X238" s="341" t="str">
        <f>VLOOKUP(功能_33[[#This Row],[User]],SKL放款!A:G,7,FALSE)</f>
        <v>放款管理課</v>
      </c>
      <c r="Y238" s="343">
        <f>IF(功能_33[[#This Row],[實際展示]]="","",功能_33[[#This Row],[實際展示]]+14)</f>
        <v>44489</v>
      </c>
      <c r="Z238" s="331"/>
      <c r="AA238" s="336" t="str">
        <f>IF(功能_33[[#This Row],[URS交二審]]=0,"",功能_33[[#This Row],[URS交二審]]+7)</f>
        <v/>
      </c>
      <c r="AB238" s="336"/>
      <c r="AC238" s="323"/>
      <c r="AD238" s="323"/>
      <c r="AE238" s="323"/>
      <c r="AF238" s="359"/>
      <c r="AG238" s="323" t="str">
        <f>IFERROR(IF(VLOOKUP(功能_33[[#This Row],[功能代號]],E:Q,11,FALSE)=0,"",VLOOKUP(功能_33[[#This Row],[功能代號]],E:Q,11,FALSE)),"")</f>
        <v>張舜雯</v>
      </c>
      <c r="AH238" s="323"/>
      <c r="AI238" s="323"/>
      <c r="AJ238" s="344"/>
      <c r="AK238" s="366"/>
      <c r="AN238" s="341" t="e">
        <f>VLOOKUP(功能_33[[#This Row],[功能代號]],工作表2!A:A,1,FALSE)</f>
        <v>#N/A</v>
      </c>
    </row>
    <row r="239" spans="1:40" ht="14.25" hidden="1">
      <c r="A239" s="333">
        <v>179</v>
      </c>
      <c r="B239" s="326" t="str">
        <f>IFERROR(MID(功能_33[[#This Row],[功能代號]],2,1)&amp;"-"&amp;VLOOKUP(功能_33[[#This Row],[功能代號]],'20211105匯出'!A:F,4,FALSE)&amp;VLOOKUP(功能_33[[#This Row],[功能代號]],'20211105匯出'!A:F,6,FALSE),"")</f>
        <v>2-5法拍費用</v>
      </c>
      <c r="C239" s="341" t="s">
        <v>699</v>
      </c>
      <c r="D239" s="326"/>
      <c r="E239" s="342" t="s">
        <v>120</v>
      </c>
      <c r="F239" s="341" t="s">
        <v>121</v>
      </c>
      <c r="G239" s="341"/>
      <c r="H239" s="342" t="s">
        <v>665</v>
      </c>
      <c r="I239" s="348" t="s">
        <v>468</v>
      </c>
      <c r="J239" s="349"/>
      <c r="K239" s="323">
        <v>44487</v>
      </c>
      <c r="L239" s="366">
        <v>44475</v>
      </c>
      <c r="M239" s="336" t="str">
        <f>IFERROR(IF(VLOOKUP(功能_33[[#This Row],[功能代號]],討論項目!A:H,8,FALSE)=0,"",VLOOKUP(功能_33[[#This Row],[功能代號]],討論項目!A:H,8,FALSE)),"")</f>
        <v/>
      </c>
      <c r="N239" s="342" t="s">
        <v>679</v>
      </c>
      <c r="O239" s="342" t="s">
        <v>685</v>
      </c>
      <c r="P239" s="367"/>
      <c r="Q239" s="342"/>
      <c r="R239" s="342"/>
      <c r="S239" s="342"/>
      <c r="T239" s="342"/>
      <c r="U239" s="342"/>
      <c r="V239" s="342"/>
      <c r="W239" s="342"/>
      <c r="X239" s="341" t="str">
        <f>VLOOKUP(功能_33[[#This Row],[User]],SKL放款!A:G,7,FALSE)</f>
        <v>放款管理課</v>
      </c>
      <c r="Y239" s="343">
        <f>IF(功能_33[[#This Row],[實際展示]]="","",功能_33[[#This Row],[實際展示]]+14)</f>
        <v>44489</v>
      </c>
      <c r="Z239" s="331"/>
      <c r="AA239" s="336" t="str">
        <f>IF(功能_33[[#This Row],[URS交二審]]=0,"",功能_33[[#This Row],[URS交二審]]+7)</f>
        <v/>
      </c>
      <c r="AB239" s="336"/>
      <c r="AC239" s="323"/>
      <c r="AD239" s="323"/>
      <c r="AE239" s="323"/>
      <c r="AF239" s="359"/>
      <c r="AG239" s="323" t="str">
        <f>IFERROR(IF(VLOOKUP(功能_33[[#This Row],[功能代號]],E:Q,11,FALSE)=0,"",VLOOKUP(功能_33[[#This Row],[功能代號]],E:Q,11,FALSE)),"")</f>
        <v>張舜雯</v>
      </c>
      <c r="AH239" s="323"/>
      <c r="AI239" s="323"/>
      <c r="AJ239" s="344"/>
      <c r="AK239" s="366"/>
      <c r="AN239" s="341" t="e">
        <f>VLOOKUP(功能_33[[#This Row],[功能代號]],工作表2!A:A,1,FALSE)</f>
        <v>#N/A</v>
      </c>
    </row>
    <row r="240" spans="1:40" ht="14.25" hidden="1">
      <c r="A240" s="333"/>
      <c r="B240" s="326" t="str">
        <f>IFERROR(MID(功能_33[[#This Row],[功能代號]],2,1)&amp;"-"&amp;VLOOKUP(功能_33[[#This Row],[功能代號]],'20211105匯出'!A:F,4,FALSE)&amp;VLOOKUP(功能_33[[#This Row],[功能代號]],'20211105匯出'!A:F,6,FALSE),"")</f>
        <v>2-9其他</v>
      </c>
      <c r="C240" s="341" t="s">
        <v>699</v>
      </c>
      <c r="D240" s="326"/>
      <c r="E240" s="342" t="s">
        <v>122</v>
      </c>
      <c r="F240" s="341" t="s">
        <v>2257</v>
      </c>
      <c r="G240" s="341"/>
      <c r="H240" s="342" t="s">
        <v>665</v>
      </c>
      <c r="I240" s="348" t="s">
        <v>468</v>
      </c>
      <c r="J240" s="349"/>
      <c r="K240" s="323">
        <v>44487</v>
      </c>
      <c r="L240" s="366">
        <v>44488</v>
      </c>
      <c r="M240" s="336" t="str">
        <f>IFERROR(IF(VLOOKUP(功能_33[[#This Row],[功能代號]],討論項目!A:H,8,FALSE)=0,"",VLOOKUP(功能_33[[#This Row],[功能代號]],討論項目!A:H,8,FALSE)),"")</f>
        <v/>
      </c>
      <c r="N240" s="342" t="s">
        <v>679</v>
      </c>
      <c r="O240" s="342" t="s">
        <v>676</v>
      </c>
      <c r="P240" s="367" t="s">
        <v>685</v>
      </c>
      <c r="Q240" s="341" t="s">
        <v>2122</v>
      </c>
      <c r="R240" s="342"/>
      <c r="S240" s="342"/>
      <c r="T240" s="342"/>
      <c r="U240" s="342"/>
      <c r="V240" s="342"/>
      <c r="W240" s="342"/>
      <c r="X240" s="341" t="str">
        <f>VLOOKUP(功能_33[[#This Row],[User]],SKL放款!A:G,7,FALSE)</f>
        <v>放款服務課</v>
      </c>
      <c r="Y240" s="343">
        <f>IF(功能_33[[#This Row],[實際展示]]="","",功能_33[[#This Row],[實際展示]]+14)</f>
        <v>44502</v>
      </c>
      <c r="Z240" s="331"/>
      <c r="AA240" s="336" t="str">
        <f>IF(功能_33[[#This Row],[URS交二審]]=0,"",功能_33[[#This Row],[URS交二審]]+7)</f>
        <v/>
      </c>
      <c r="AB240" s="336"/>
      <c r="AC240" s="343"/>
      <c r="AD240" s="323"/>
      <c r="AE240" s="343"/>
      <c r="AF240" s="366"/>
      <c r="AG240" s="343" t="str">
        <f>IFERROR(IF(VLOOKUP(功能_33[[#This Row],[功能代號]],E:Q,11,FALSE)=0,"",VLOOKUP(功能_33[[#This Row],[功能代號]],E:Q,11,FALSE)),"")</f>
        <v>邵淑微</v>
      </c>
      <c r="AH240" s="341">
        <v>180</v>
      </c>
      <c r="AI240" s="341"/>
      <c r="AJ240" s="341"/>
      <c r="AK240" s="343"/>
      <c r="AN240" s="341" t="e">
        <f>VLOOKUP(功能_33[[#This Row],[功能代號]],工作表2!A:A,1,FALSE)</f>
        <v>#N/A</v>
      </c>
    </row>
    <row r="241" spans="1:40" ht="14.25" hidden="1">
      <c r="A241" s="333">
        <v>118</v>
      </c>
      <c r="B241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241" s="341" t="s">
        <v>701</v>
      </c>
      <c r="D241" s="326" t="s">
        <v>1580</v>
      </c>
      <c r="E241" s="342" t="s">
        <v>212</v>
      </c>
      <c r="F241" s="341" t="s">
        <v>213</v>
      </c>
      <c r="G241" s="341"/>
      <c r="H241" s="342" t="s">
        <v>665</v>
      </c>
      <c r="I241" s="342" t="s">
        <v>1938</v>
      </c>
      <c r="J241" s="347"/>
      <c r="K241" s="323">
        <v>44488</v>
      </c>
      <c r="L241" s="323">
        <v>44488</v>
      </c>
      <c r="M241" s="336" t="str">
        <f>IFERROR(IF(VLOOKUP(功能_33[[#This Row],[功能代號]],討論項目!A:H,8,FALSE)=0,"",VLOOKUP(功能_33[[#This Row],[功能代號]],討論項目!A:H,8,FALSE)),"")</f>
        <v/>
      </c>
      <c r="N241" s="342" t="s">
        <v>669</v>
      </c>
      <c r="O241" s="342" t="s">
        <v>676</v>
      </c>
      <c r="P241" s="367"/>
      <c r="Q241" s="342"/>
      <c r="R241" s="342"/>
      <c r="S241" s="342"/>
      <c r="T241" s="342"/>
      <c r="U241" s="342"/>
      <c r="V241" s="342"/>
      <c r="W241" s="342"/>
      <c r="X241" s="341" t="str">
        <f>VLOOKUP(功能_33[[#This Row],[User]],SKL放款!A:G,7,FALSE)</f>
        <v>放款服務課</v>
      </c>
      <c r="Y241" s="343">
        <f>IF(功能_33[[#This Row],[實際展示]]="","",功能_33[[#This Row],[實際展示]]+14)</f>
        <v>44502</v>
      </c>
      <c r="Z241" s="331"/>
      <c r="AA241" s="368"/>
      <c r="AB241" s="336" t="s">
        <v>2902</v>
      </c>
      <c r="AC241" s="323"/>
      <c r="AD241" s="323"/>
      <c r="AE241" s="323"/>
      <c r="AF241" s="359"/>
      <c r="AG241" s="323" t="str">
        <f>IFERROR(IF(VLOOKUP(功能_33[[#This Row],[功能代號]],E:Q,11,FALSE)=0,"",VLOOKUP(功能_33[[#This Row],[功能代號]],E:Q,11,FALSE)),"")</f>
        <v>邵淑微</v>
      </c>
      <c r="AH241" s="323"/>
      <c r="AI241" s="323"/>
      <c r="AJ241" s="344"/>
      <c r="AK241" s="323"/>
      <c r="AN241" s="341" t="e">
        <f>VLOOKUP(功能_33[[#This Row],[功能代號]],工作表2!A:A,1,FALSE)</f>
        <v>#N/A</v>
      </c>
    </row>
    <row r="242" spans="1:40" ht="14.25" hidden="1">
      <c r="A242" s="333">
        <v>119</v>
      </c>
      <c r="B242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242" s="341" t="s">
        <v>701</v>
      </c>
      <c r="D242" s="326" t="s">
        <v>1580</v>
      </c>
      <c r="E242" s="342" t="s">
        <v>214</v>
      </c>
      <c r="F242" s="341" t="s">
        <v>215</v>
      </c>
      <c r="G242" s="341"/>
      <c r="H242" s="342" t="s">
        <v>665</v>
      </c>
      <c r="I242" s="342" t="s">
        <v>1938</v>
      </c>
      <c r="J242" s="347"/>
      <c r="K242" s="323">
        <v>44488</v>
      </c>
      <c r="L242" s="323">
        <v>44488</v>
      </c>
      <c r="M242" s="336" t="str">
        <f>IFERROR(IF(VLOOKUP(功能_33[[#This Row],[功能代號]],討論項目!A:H,8,FALSE)=0,"",VLOOKUP(功能_33[[#This Row],[功能代號]],討論項目!A:H,8,FALSE)),"")</f>
        <v/>
      </c>
      <c r="N242" s="342" t="s">
        <v>669</v>
      </c>
      <c r="O242" s="342" t="s">
        <v>676</v>
      </c>
      <c r="P242" s="367"/>
      <c r="Q242" s="342"/>
      <c r="R242" s="342"/>
      <c r="S242" s="342"/>
      <c r="T242" s="342"/>
      <c r="U242" s="342"/>
      <c r="V242" s="342"/>
      <c r="W242" s="342"/>
      <c r="X242" s="341" t="str">
        <f>VLOOKUP(功能_33[[#This Row],[User]],SKL放款!A:G,7,FALSE)</f>
        <v>放款服務課</v>
      </c>
      <c r="Y242" s="343">
        <f>IF(功能_33[[#This Row],[實際展示]]="","",功能_33[[#This Row],[實際展示]]+14)</f>
        <v>44502</v>
      </c>
      <c r="Z242" s="331"/>
      <c r="AA242" s="368"/>
      <c r="AB242" s="336" t="s">
        <v>2902</v>
      </c>
      <c r="AC242" s="323"/>
      <c r="AD242" s="323"/>
      <c r="AE242" s="323"/>
      <c r="AF242" s="359"/>
      <c r="AG242" s="323" t="str">
        <f>IFERROR(IF(VLOOKUP(功能_33[[#This Row],[功能代號]],E:Q,11,FALSE)=0,"",VLOOKUP(功能_33[[#This Row],[功能代號]],E:Q,11,FALSE)),"")</f>
        <v>邵淑微</v>
      </c>
      <c r="AH242" s="323"/>
      <c r="AI242" s="323"/>
      <c r="AJ242" s="344"/>
      <c r="AK242" s="323"/>
      <c r="AN242" s="341" t="e">
        <f>VLOOKUP(功能_33[[#This Row],[功能代號]],工作表2!A:A,1,FALSE)</f>
        <v>#N/A</v>
      </c>
    </row>
    <row r="243" spans="1:40" ht="14.25" hidden="1">
      <c r="A243" s="333">
        <v>120</v>
      </c>
      <c r="B243" s="326" t="str">
        <f>IFERROR(MID(功能_33[[#This Row],[功能代號]],2,1)&amp;"-"&amp;VLOOKUP(功能_33[[#This Row],[功能代號]],'20211105匯出'!A:F,4,FALSE)&amp;VLOOKUP(功能_33[[#This Row],[功能代號]],'20211105匯出'!A:F,6,FALSE),"")</f>
        <v>4-6火險作業</v>
      </c>
      <c r="C243" s="341" t="s">
        <v>701</v>
      </c>
      <c r="D243" s="326" t="s">
        <v>1580</v>
      </c>
      <c r="E243" s="342" t="s">
        <v>216</v>
      </c>
      <c r="F243" s="341" t="s">
        <v>217</v>
      </c>
      <c r="G243" s="341"/>
      <c r="H243" s="342" t="s">
        <v>665</v>
      </c>
      <c r="I243" s="342" t="s">
        <v>1938</v>
      </c>
      <c r="J243" s="347"/>
      <c r="K243" s="323">
        <v>44488</v>
      </c>
      <c r="L243" s="323">
        <v>44488</v>
      </c>
      <c r="M243" s="336" t="str">
        <f>IFERROR(IF(VLOOKUP(功能_33[[#This Row],[功能代號]],討論項目!A:H,8,FALSE)=0,"",VLOOKUP(功能_33[[#This Row],[功能代號]],討論項目!A:H,8,FALSE)),"")</f>
        <v/>
      </c>
      <c r="N243" s="342" t="s">
        <v>669</v>
      </c>
      <c r="O243" s="342" t="s">
        <v>676</v>
      </c>
      <c r="P243" s="367"/>
      <c r="Q243" s="342"/>
      <c r="R243" s="342"/>
      <c r="S243" s="342"/>
      <c r="T243" s="342"/>
      <c r="U243" s="342"/>
      <c r="V243" s="342"/>
      <c r="W243" s="342"/>
      <c r="X243" s="341" t="str">
        <f>VLOOKUP(功能_33[[#This Row],[User]],SKL放款!A:G,7,FALSE)</f>
        <v>放款服務課</v>
      </c>
      <c r="Y243" s="343">
        <f>IF(功能_33[[#This Row],[實際展示]]="","",功能_33[[#This Row],[實際展示]]+14)</f>
        <v>44502</v>
      </c>
      <c r="Z243" s="331"/>
      <c r="AA243" s="444"/>
      <c r="AB243" s="336" t="s">
        <v>2902</v>
      </c>
      <c r="AC243" s="323"/>
      <c r="AD243" s="323"/>
      <c r="AE243" s="323"/>
      <c r="AF243" s="359"/>
      <c r="AG243" s="323" t="str">
        <f>IFERROR(IF(VLOOKUP(功能_33[[#This Row],[功能代號]],E:Q,11,FALSE)=0,"",VLOOKUP(功能_33[[#This Row],[功能代號]],E:Q,11,FALSE)),"")</f>
        <v>邵淑微</v>
      </c>
      <c r="AH243" s="323"/>
      <c r="AI243" s="323"/>
      <c r="AJ243" s="344"/>
      <c r="AK243" s="323"/>
      <c r="AN243" s="341" t="e">
        <f>VLOOKUP(功能_33[[#This Row],[功能代號]],工作表2!A:A,1,FALSE)</f>
        <v>#N/A</v>
      </c>
    </row>
    <row r="244" spans="1:40" ht="14.25" hidden="1">
      <c r="A244" s="333">
        <v>359</v>
      </c>
      <c r="B244" s="326" t="str">
        <f>IFERROR(MID(功能_33[[#This Row],[功能代號]],2,1)&amp;"-"&amp;VLOOKUP(功能_33[[#This Row],[功能代號]],'20211105匯出'!A:F,4,FALSE)&amp;VLOOKUP(功能_33[[#This Row],[功能代號]],'20211105匯出'!A:F,6,FALSE),"")</f>
        <v>6-8其他作業</v>
      </c>
      <c r="C244" s="341" t="s">
        <v>703</v>
      </c>
      <c r="D244" s="326"/>
      <c r="E244" s="342" t="s">
        <v>516</v>
      </c>
      <c r="F244" s="341" t="s">
        <v>517</v>
      </c>
      <c r="G244" s="341"/>
      <c r="H244" s="342" t="s">
        <v>665</v>
      </c>
      <c r="I244" s="342" t="s">
        <v>135</v>
      </c>
      <c r="J244" s="347"/>
      <c r="K244" s="323">
        <v>44488</v>
      </c>
      <c r="L244" s="323">
        <v>44491</v>
      </c>
      <c r="M244" s="336" t="str">
        <f>IFERROR(IF(VLOOKUP(功能_33[[#This Row],[功能代號]],討論項目!A:H,8,FALSE)=0,"",VLOOKUP(功能_33[[#This Row],[功能代號]],討論項目!A:H,8,FALSE)),"")</f>
        <v/>
      </c>
      <c r="N244" s="342" t="s">
        <v>679</v>
      </c>
      <c r="O244" s="342" t="s">
        <v>676</v>
      </c>
      <c r="P244" s="367" t="s">
        <v>685</v>
      </c>
      <c r="Q244" s="342"/>
      <c r="R244" s="342"/>
      <c r="S244" s="342"/>
      <c r="T244" s="342"/>
      <c r="U244" s="342"/>
      <c r="V244" s="342"/>
      <c r="W244" s="342"/>
      <c r="X244" s="341" t="str">
        <f>VLOOKUP(功能_33[[#This Row],[User]],SKL放款!A:G,7,FALSE)</f>
        <v>放款服務課</v>
      </c>
      <c r="Y244" s="343">
        <f>IF(功能_33[[#This Row],[實際展示]]="","",功能_33[[#This Row],[實際展示]]+14)</f>
        <v>44505</v>
      </c>
      <c r="Z244" s="331"/>
      <c r="AA244" s="336" t="str">
        <f>IF(功能_33[[#This Row],[URS交二審]]=0,"",功能_33[[#This Row],[URS交二審]]+7)</f>
        <v/>
      </c>
      <c r="AB244" s="336"/>
      <c r="AC244" s="323"/>
      <c r="AD244" s="323"/>
      <c r="AE244" s="323"/>
      <c r="AF244" s="359"/>
      <c r="AG244" s="323" t="str">
        <f>IFERROR(IF(VLOOKUP(功能_33[[#This Row],[功能代號]],E:Q,11,FALSE)=0,"",VLOOKUP(功能_33[[#This Row],[功能代號]],E:Q,11,FALSE)),"")</f>
        <v>邵淑微</v>
      </c>
      <c r="AH244" s="323"/>
      <c r="AI244" s="323"/>
      <c r="AJ244" s="344"/>
      <c r="AK244" s="323"/>
      <c r="AN244" s="341" t="e">
        <f>VLOOKUP(功能_33[[#This Row],[功能代號]],工作表2!A:A,1,FALSE)</f>
        <v>#N/A</v>
      </c>
    </row>
    <row r="245" spans="1:40" ht="14.25" hidden="1">
      <c r="A245" s="333">
        <v>360</v>
      </c>
      <c r="B245" s="326" t="str">
        <f>IFERROR(MID(功能_33[[#This Row],[功能代號]],2,1)&amp;"-"&amp;VLOOKUP(功能_33[[#This Row],[功能代號]],'20211105匯出'!A:F,4,FALSE)&amp;VLOOKUP(功能_33[[#This Row],[功能代號]],'20211105匯出'!A:F,6,FALSE),"")</f>
        <v>6-8其他作業</v>
      </c>
      <c r="C245" s="341" t="s">
        <v>703</v>
      </c>
      <c r="D245" s="326"/>
      <c r="E245" s="342" t="s">
        <v>518</v>
      </c>
      <c r="F245" s="341" t="s">
        <v>519</v>
      </c>
      <c r="G245" s="341"/>
      <c r="H245" s="342" t="s">
        <v>665</v>
      </c>
      <c r="I245" s="342" t="s">
        <v>135</v>
      </c>
      <c r="J245" s="347"/>
      <c r="K245" s="323">
        <v>44488</v>
      </c>
      <c r="L245" s="323">
        <v>44488</v>
      </c>
      <c r="M245" s="336" t="str">
        <f>IFERROR(IF(VLOOKUP(功能_33[[#This Row],[功能代號]],討論項目!A:H,8,FALSE)=0,"",VLOOKUP(功能_33[[#This Row],[功能代號]],討論項目!A:H,8,FALSE)),"")</f>
        <v/>
      </c>
      <c r="N245" s="342" t="s">
        <v>679</v>
      </c>
      <c r="O245" s="342" t="s">
        <v>676</v>
      </c>
      <c r="P245" s="367" t="s">
        <v>685</v>
      </c>
      <c r="Q245" s="342"/>
      <c r="R245" s="342"/>
      <c r="S245" s="342"/>
      <c r="T245" s="342"/>
      <c r="U245" s="342"/>
      <c r="V245" s="342"/>
      <c r="W245" s="342"/>
      <c r="X245" s="341" t="str">
        <f>VLOOKUP(功能_33[[#This Row],[User]],SKL放款!A:G,7,FALSE)</f>
        <v>放款服務課</v>
      </c>
      <c r="Y245" s="343">
        <f>IF(功能_33[[#This Row],[實際展示]]="","",功能_33[[#This Row],[實際展示]]+14)</f>
        <v>44502</v>
      </c>
      <c r="Z245" s="331"/>
      <c r="AA245" s="336" t="str">
        <f>IF(功能_33[[#This Row],[URS交二審]]=0,"",功能_33[[#This Row],[URS交二審]]+7)</f>
        <v/>
      </c>
      <c r="AB245" s="336"/>
      <c r="AC245" s="323"/>
      <c r="AD245" s="323"/>
      <c r="AE245" s="323"/>
      <c r="AF245" s="359"/>
      <c r="AG245" s="323" t="str">
        <f>IFERROR(IF(VLOOKUP(功能_33[[#This Row],[功能代號]],E:Q,11,FALSE)=0,"",VLOOKUP(功能_33[[#This Row],[功能代號]],E:Q,11,FALSE)),"")</f>
        <v>邵淑微</v>
      </c>
      <c r="AH245" s="323"/>
      <c r="AI245" s="323"/>
      <c r="AJ245" s="344"/>
      <c r="AK245" s="343" t="s">
        <v>2463</v>
      </c>
      <c r="AN245" s="341" t="e">
        <f>VLOOKUP(功能_33[[#This Row],[功能代號]],工作表2!A:A,1,FALSE)</f>
        <v>#N/A</v>
      </c>
    </row>
    <row r="246" spans="1:40" ht="14.25">
      <c r="A246" s="333">
        <v>198</v>
      </c>
      <c r="B246" s="326" t="str">
        <f>IFERROR(MID(功能_33[[#This Row],[功能代號]],2,1)&amp;"-"&amp;VLOOKUP(功能_33[[#This Row],[功能代號]],'20211105匯出'!A:F,4,FALSE)&amp;VLOOKUP(功能_33[[#This Row],[功能代號]],'20211105匯出'!A:F,6,FALSE),"")</f>
        <v>3-4展期、結案、轉催呆</v>
      </c>
      <c r="C246" s="341" t="s">
        <v>700</v>
      </c>
      <c r="D246" s="326"/>
      <c r="E246" s="342" t="s">
        <v>180</v>
      </c>
      <c r="F246" s="341" t="s">
        <v>181</v>
      </c>
      <c r="G246" s="341"/>
      <c r="H246" s="342" t="s">
        <v>665</v>
      </c>
      <c r="I246" s="342" t="s">
        <v>27</v>
      </c>
      <c r="J246" s="347"/>
      <c r="K246" s="323">
        <v>44487</v>
      </c>
      <c r="L246" s="323">
        <v>44487</v>
      </c>
      <c r="M246" s="336" t="str">
        <f>IFERROR(IF(VLOOKUP(功能_33[[#This Row],[功能代號]],討論項目!A:H,8,FALSE)=0,"",VLOOKUP(功能_33[[#This Row],[功能代號]],討論項目!A:H,8,FALSE)),"")</f>
        <v/>
      </c>
      <c r="N246" s="342" t="s">
        <v>679</v>
      </c>
      <c r="O246" s="342" t="s">
        <v>676</v>
      </c>
      <c r="P246" s="367" t="s">
        <v>1508</v>
      </c>
      <c r="Q246" s="342"/>
      <c r="R246" s="342"/>
      <c r="S246" s="342"/>
      <c r="T246" s="342"/>
      <c r="U246" s="342"/>
      <c r="V246" s="342"/>
      <c r="W246" s="342"/>
      <c r="X246" s="341" t="str">
        <f>VLOOKUP(功能_33[[#This Row],[User]],SKL放款!A:G,7,FALSE)</f>
        <v>放款服務課</v>
      </c>
      <c r="Y246" s="343">
        <f>IF(功能_33[[#This Row],[實際展示]]="","",功能_33[[#This Row],[實際展示]]+14)</f>
        <v>44501</v>
      </c>
      <c r="Z246" s="331"/>
      <c r="AA246" s="336">
        <v>44496</v>
      </c>
      <c r="AB246" s="336">
        <v>44496</v>
      </c>
      <c r="AC246" s="323">
        <v>44508</v>
      </c>
      <c r="AD246" s="323"/>
      <c r="AE246" s="323"/>
      <c r="AF246" s="359"/>
      <c r="AG246" s="323" t="str">
        <f>IFERROR(IF(VLOOKUP(功能_33[[#This Row],[功能代號]],E:Q,11,FALSE)=0,"",VLOOKUP(功能_33[[#This Row],[功能代號]],E:Q,11,FALSE)),"")</f>
        <v>邵淑微</v>
      </c>
      <c r="AH246" s="323"/>
      <c r="AI246" s="323"/>
      <c r="AJ246" s="344"/>
      <c r="AK246" s="323"/>
      <c r="AN246" s="341" t="str">
        <f>VLOOKUP(功能_33[[#This Row],[功能代號]],工作表2!A:A,1,FALSE)</f>
        <v>L3440</v>
      </c>
    </row>
    <row r="247" spans="1:40" ht="14.25" hidden="1">
      <c r="A247" s="333"/>
      <c r="B24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47" s="341" t="s">
        <v>703</v>
      </c>
      <c r="D247" s="364"/>
      <c r="E247" s="342" t="s">
        <v>2455</v>
      </c>
      <c r="F247" s="326" t="s">
        <v>2456</v>
      </c>
      <c r="G247" s="326" t="s">
        <v>2628</v>
      </c>
      <c r="H247" s="342" t="s">
        <v>665</v>
      </c>
      <c r="I247" s="342" t="s">
        <v>27</v>
      </c>
      <c r="J247" s="349"/>
      <c r="K247" s="323">
        <v>44488</v>
      </c>
      <c r="L247" s="323">
        <v>44488</v>
      </c>
      <c r="M247" s="336" t="str">
        <f>IFERROR(IF(VLOOKUP(功能_33[[#This Row],[功能代號]],討論項目!A:H,8,FALSE)=0,"",VLOOKUP(功能_33[[#This Row],[功能代號]],討論項目!A:H,8,FALSE)),"")</f>
        <v/>
      </c>
      <c r="N247" s="342" t="s">
        <v>1492</v>
      </c>
      <c r="O247" s="342" t="s">
        <v>706</v>
      </c>
      <c r="P247" s="367"/>
      <c r="Q247" s="342"/>
      <c r="R247" s="342"/>
      <c r="S247" s="342"/>
      <c r="T247" s="342"/>
      <c r="U247" s="342"/>
      <c r="V247" s="342"/>
      <c r="W247" s="342"/>
      <c r="X247" s="344" t="str">
        <f>VLOOKUP(功能_33[[#This Row],[User]],SKL放款!A:G,7,FALSE)</f>
        <v>放款服務課</v>
      </c>
      <c r="Y247" s="343">
        <f>IF(功能_33[[#This Row],[實際展示]]="","",功能_33[[#This Row],[實際展示]]+14)</f>
        <v>44502</v>
      </c>
      <c r="Z247" s="331"/>
      <c r="AA247" s="336"/>
      <c r="AB247" s="336"/>
      <c r="AC247" s="336"/>
      <c r="AD247" s="336"/>
      <c r="AE247" s="336"/>
      <c r="AF247" s="336"/>
      <c r="AG247" s="336" t="str">
        <f>IFERROR(IF(VLOOKUP(功能_33[[#This Row],[功能代號]],E:Q,11,FALSE)=0,"",VLOOKUP(功能_33[[#This Row],[功能代號]],E:Q,11,FALSE)),"")</f>
        <v>邵淑微</v>
      </c>
      <c r="AH247" s="336"/>
      <c r="AI247" s="336"/>
      <c r="AJ247" s="344"/>
      <c r="AK247" s="343"/>
      <c r="AN247" s="341" t="e">
        <f>VLOOKUP(功能_33[[#This Row],[功能代號]],工作表2!A:A,1,FALSE)</f>
        <v>#N/A</v>
      </c>
    </row>
    <row r="248" spans="1:40" ht="14.25" hidden="1">
      <c r="A248" s="333">
        <v>168</v>
      </c>
      <c r="B248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248" s="341" t="s">
        <v>699</v>
      </c>
      <c r="D248" s="326"/>
      <c r="E248" s="342" t="s">
        <v>96</v>
      </c>
      <c r="F248" s="341" t="s">
        <v>97</v>
      </c>
      <c r="G248" s="341"/>
      <c r="H248" s="342" t="s">
        <v>665</v>
      </c>
      <c r="I248" s="348" t="s">
        <v>468</v>
      </c>
      <c r="J248" s="349"/>
      <c r="K248" s="323">
        <v>44487</v>
      </c>
      <c r="L248" s="366">
        <v>44488</v>
      </c>
      <c r="M248" s="336" t="str">
        <f>IFERROR(IF(VLOOKUP(功能_33[[#This Row],[功能代號]],討論項目!A:H,8,FALSE)=0,"",VLOOKUP(功能_33[[#This Row],[功能代號]],討論項目!A:H,8,FALSE)),"")</f>
        <v/>
      </c>
      <c r="N248" s="342" t="s">
        <v>674</v>
      </c>
      <c r="O248" s="342" t="s">
        <v>672</v>
      </c>
      <c r="P248" s="367" t="s">
        <v>2140</v>
      </c>
      <c r="Q248" s="342"/>
      <c r="R248" s="342"/>
      <c r="S248" s="342"/>
      <c r="T248" s="342"/>
      <c r="U248" s="342"/>
      <c r="V248" s="342"/>
      <c r="W248" s="342"/>
      <c r="X248" s="341" t="str">
        <f>VLOOKUP(功能_33[[#This Row],[User]],SKL放款!A:G,7,FALSE)</f>
        <v>放款服務課</v>
      </c>
      <c r="Y248" s="343">
        <f>IF(功能_33[[#This Row],[實際展示]]="","",功能_33[[#This Row],[實際展示]]+14)</f>
        <v>44502</v>
      </c>
      <c r="Z248" s="331"/>
      <c r="AA248" s="336" t="str">
        <f>IF(功能_33[[#This Row],[URS交二審]]=0,"",功能_33[[#This Row],[URS交二審]]+7)</f>
        <v/>
      </c>
      <c r="AB248" s="336"/>
      <c r="AC248" s="323"/>
      <c r="AD248" s="323"/>
      <c r="AE248" s="323"/>
      <c r="AF248" s="359"/>
      <c r="AG248" s="323" t="str">
        <f>IFERROR(IF(VLOOKUP(功能_33[[#This Row],[功能代號]],E:Q,11,FALSE)=0,"",VLOOKUP(功能_33[[#This Row],[功能代號]],E:Q,11,FALSE)),"")</f>
        <v>陳政皓</v>
      </c>
      <c r="AH248" s="323"/>
      <c r="AI248" s="323"/>
      <c r="AJ248" s="344"/>
      <c r="AK248" s="343" t="s">
        <v>2463</v>
      </c>
      <c r="AN248" s="341" t="e">
        <f>VLOOKUP(功能_33[[#This Row],[功能代號]],工作表2!A:A,1,FALSE)</f>
        <v>#N/A</v>
      </c>
    </row>
    <row r="249" spans="1:40" ht="14.25" hidden="1">
      <c r="A249" s="333">
        <v>361</v>
      </c>
      <c r="B24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49" s="341" t="s">
        <v>703</v>
      </c>
      <c r="D249" s="326"/>
      <c r="E249" s="342" t="s">
        <v>520</v>
      </c>
      <c r="F249" s="341" t="s">
        <v>521</v>
      </c>
      <c r="G249" s="341"/>
      <c r="H249" s="342" t="s">
        <v>665</v>
      </c>
      <c r="I249" s="342" t="s">
        <v>135</v>
      </c>
      <c r="J249" s="347"/>
      <c r="K249" s="323">
        <v>44488</v>
      </c>
      <c r="L249" s="323">
        <v>44488</v>
      </c>
      <c r="M249" s="336" t="str">
        <f>IFERROR(IF(VLOOKUP(功能_33[[#This Row],[功能代號]],討論項目!A:H,8,FALSE)=0,"",VLOOKUP(功能_33[[#This Row],[功能代號]],討論項目!A:H,8,FALSE)),"")</f>
        <v/>
      </c>
      <c r="N249" s="342" t="s">
        <v>679</v>
      </c>
      <c r="O249" s="342" t="s">
        <v>676</v>
      </c>
      <c r="P249" s="367" t="s">
        <v>685</v>
      </c>
      <c r="Q249" s="342"/>
      <c r="R249" s="342"/>
      <c r="S249" s="342"/>
      <c r="T249" s="342"/>
      <c r="U249" s="342"/>
      <c r="V249" s="342"/>
      <c r="W249" s="342"/>
      <c r="X249" s="341" t="str">
        <f>VLOOKUP(功能_33[[#This Row],[User]],SKL放款!A:G,7,FALSE)</f>
        <v>放款服務課</v>
      </c>
      <c r="Y249" s="343">
        <f>IF(功能_33[[#This Row],[實際展示]]="","",功能_33[[#This Row],[實際展示]]+14)</f>
        <v>44502</v>
      </c>
      <c r="Z249" s="331"/>
      <c r="AA249" s="336" t="str">
        <f>IF(功能_33[[#This Row],[URS交二審]]=0,"",功能_33[[#This Row],[URS交二審]]+7)</f>
        <v/>
      </c>
      <c r="AB249" s="336"/>
      <c r="AC249" s="323"/>
      <c r="AD249" s="323"/>
      <c r="AE249" s="323"/>
      <c r="AF249" s="359"/>
      <c r="AG249" s="323" t="str">
        <f>IFERROR(IF(VLOOKUP(功能_33[[#This Row],[功能代號]],E:Q,11,FALSE)=0,"",VLOOKUP(功能_33[[#This Row],[功能代號]],E:Q,11,FALSE)),"")</f>
        <v>邵淑微</v>
      </c>
      <c r="AH249" s="323"/>
      <c r="AI249" s="323"/>
      <c r="AJ249" s="344"/>
      <c r="AK249" s="343" t="s">
        <v>2463</v>
      </c>
      <c r="AN249" s="341" t="e">
        <f>VLOOKUP(功能_33[[#This Row],[功能代號]],工作表2!A:A,1,FALSE)</f>
        <v>#N/A</v>
      </c>
    </row>
    <row r="250" spans="1:40" ht="14.25" hidden="1">
      <c r="A250" s="333">
        <v>299</v>
      </c>
      <c r="B250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0" s="341" t="s">
        <v>703</v>
      </c>
      <c r="D250" s="326"/>
      <c r="E250" s="342" t="s">
        <v>495</v>
      </c>
      <c r="F250" s="341" t="s">
        <v>496</v>
      </c>
      <c r="G250" s="341"/>
      <c r="H250" s="342" t="s">
        <v>665</v>
      </c>
      <c r="I250" s="342" t="s">
        <v>471</v>
      </c>
      <c r="J250" s="347"/>
      <c r="K250" s="323">
        <v>44487</v>
      </c>
      <c r="L250" s="323">
        <v>44487</v>
      </c>
      <c r="M250" s="336" t="str">
        <f>IFERROR(IF(VLOOKUP(功能_33[[#This Row],[功能代號]],討論項目!A:H,8,FALSE)=0,"",VLOOKUP(功能_33[[#This Row],[功能代號]],討論項目!A:H,8,FALSE)),"")</f>
        <v/>
      </c>
      <c r="N250" s="342" t="s">
        <v>674</v>
      </c>
      <c r="O250" s="342" t="s">
        <v>672</v>
      </c>
      <c r="P250" s="367"/>
      <c r="Q250" s="342"/>
      <c r="R250" s="342"/>
      <c r="S250" s="342"/>
      <c r="T250" s="342"/>
      <c r="U250" s="342"/>
      <c r="V250" s="342"/>
      <c r="W250" s="342"/>
      <c r="X250" s="341" t="str">
        <f>VLOOKUP(功能_33[[#This Row],[User]],SKL放款!A:G,7,FALSE)</f>
        <v>放款服務課</v>
      </c>
      <c r="Y250" s="343">
        <f>IF(功能_33[[#This Row],[實際展示]]="","",功能_33[[#This Row],[實際展示]]+14)</f>
        <v>44501</v>
      </c>
      <c r="Z250" s="331"/>
      <c r="AA250" s="336" t="str">
        <f>IF(功能_33[[#This Row],[URS交二審]]=0,"",功能_33[[#This Row],[URS交二審]]+7)</f>
        <v/>
      </c>
      <c r="AB250" s="336"/>
      <c r="AC250" s="323"/>
      <c r="AD250" s="323"/>
      <c r="AE250" s="323"/>
      <c r="AF250" s="359"/>
      <c r="AG250" s="323" t="str">
        <f>IFERROR(IF(VLOOKUP(功能_33[[#This Row],[功能代號]],E:Q,11,FALSE)=0,"",VLOOKUP(功能_33[[#This Row],[功能代號]],E:Q,11,FALSE)),"")</f>
        <v>陳政皓</v>
      </c>
      <c r="AH250" s="323"/>
      <c r="AI250" s="323"/>
      <c r="AJ250" s="344"/>
      <c r="AK250" s="323"/>
      <c r="AN250" s="341" t="e">
        <f>VLOOKUP(功能_33[[#This Row],[功能代號]],工作表2!A:A,1,FALSE)</f>
        <v>#N/A</v>
      </c>
    </row>
    <row r="251" spans="1:40" ht="14.25" hidden="1">
      <c r="A251" s="333">
        <v>300</v>
      </c>
      <c r="B251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1" s="341" t="s">
        <v>703</v>
      </c>
      <c r="D251" s="326"/>
      <c r="E251" s="342" t="s">
        <v>498</v>
      </c>
      <c r="F251" s="341" t="s">
        <v>499</v>
      </c>
      <c r="G251" s="341"/>
      <c r="H251" s="342" t="s">
        <v>665</v>
      </c>
      <c r="I251" s="342" t="s">
        <v>471</v>
      </c>
      <c r="J251" s="347"/>
      <c r="K251" s="323">
        <v>44487</v>
      </c>
      <c r="L251" s="323">
        <v>44487</v>
      </c>
      <c r="M251" s="336" t="str">
        <f>IFERROR(IF(VLOOKUP(功能_33[[#This Row],[功能代號]],討論項目!A:H,8,FALSE)=0,"",VLOOKUP(功能_33[[#This Row],[功能代號]],討論項目!A:H,8,FALSE)),"")</f>
        <v/>
      </c>
      <c r="N251" s="342" t="s">
        <v>674</v>
      </c>
      <c r="O251" s="342" t="s">
        <v>668</v>
      </c>
      <c r="P251" s="367"/>
      <c r="Q251" s="342"/>
      <c r="R251" s="342"/>
      <c r="S251" s="342"/>
      <c r="T251" s="342"/>
      <c r="U251" s="342"/>
      <c r="V251" s="342"/>
      <c r="W251" s="342"/>
      <c r="X251" s="341" t="str">
        <f>VLOOKUP(功能_33[[#This Row],[User]],SKL放款!A:G,7,FALSE)</f>
        <v>放款服務課</v>
      </c>
      <c r="Y251" s="343">
        <f>IF(功能_33[[#This Row],[實際展示]]="","",功能_33[[#This Row],[實際展示]]+14)</f>
        <v>44501</v>
      </c>
      <c r="Z251" s="331"/>
      <c r="AA251" s="336" t="str">
        <f>IF(功能_33[[#This Row],[URS交二審]]=0,"",功能_33[[#This Row],[URS交二審]]+7)</f>
        <v/>
      </c>
      <c r="AB251" s="336"/>
      <c r="AC251" s="323"/>
      <c r="AD251" s="323"/>
      <c r="AE251" s="323"/>
      <c r="AF251" s="359"/>
      <c r="AG251" s="323" t="str">
        <f>IFERROR(IF(VLOOKUP(功能_33[[#This Row],[功能代號]],E:Q,11,FALSE)=0,"",VLOOKUP(功能_33[[#This Row],[功能代號]],E:Q,11,FALSE)),"")</f>
        <v>蔡珮瑜</v>
      </c>
      <c r="AH251" s="323"/>
      <c r="AI251" s="323"/>
      <c r="AJ251" s="344"/>
      <c r="AK251" s="323"/>
      <c r="AN251" s="341" t="e">
        <f>VLOOKUP(功能_33[[#This Row],[功能代號]],工作表2!A:A,1,FALSE)</f>
        <v>#N/A</v>
      </c>
    </row>
    <row r="252" spans="1:40" ht="14.25" hidden="1">
      <c r="A252" s="333">
        <v>301</v>
      </c>
      <c r="B252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2" s="341" t="s">
        <v>703</v>
      </c>
      <c r="D252" s="326"/>
      <c r="E252" s="342" t="s">
        <v>500</v>
      </c>
      <c r="F252" s="341" t="s">
        <v>501</v>
      </c>
      <c r="G252" s="341"/>
      <c r="H252" s="342" t="s">
        <v>665</v>
      </c>
      <c r="I252" s="342" t="s">
        <v>471</v>
      </c>
      <c r="J252" s="347"/>
      <c r="K252" s="323">
        <v>44487</v>
      </c>
      <c r="L252" s="323">
        <v>44487</v>
      </c>
      <c r="M252" s="336" t="str">
        <f>IFERROR(IF(VLOOKUP(功能_33[[#This Row],[功能代號]],討論項目!A:H,8,FALSE)=0,"",VLOOKUP(功能_33[[#This Row],[功能代號]],討論項目!A:H,8,FALSE)),"")</f>
        <v/>
      </c>
      <c r="N252" s="342" t="s">
        <v>674</v>
      </c>
      <c r="O252" s="342" t="s">
        <v>709</v>
      </c>
      <c r="P252" s="367"/>
      <c r="Q252" s="342"/>
      <c r="R252" s="342"/>
      <c r="S252" s="342"/>
      <c r="T252" s="342"/>
      <c r="U252" s="342"/>
      <c r="V252" s="342"/>
      <c r="W252" s="342"/>
      <c r="X252" s="341" t="str">
        <f>VLOOKUP(功能_33[[#This Row],[User]],SKL放款!A:G,7,FALSE)</f>
        <v>放款服務課</v>
      </c>
      <c r="Y252" s="343">
        <f>IF(功能_33[[#This Row],[實際展示]]="","",功能_33[[#This Row],[實際展示]]+14)</f>
        <v>44501</v>
      </c>
      <c r="Z252" s="331"/>
      <c r="AA252" s="336" t="str">
        <f>IF(功能_33[[#This Row],[URS交二審]]=0,"",功能_33[[#This Row],[URS交二審]]+7)</f>
        <v/>
      </c>
      <c r="AB252" s="336"/>
      <c r="AC252" s="323"/>
      <c r="AD252" s="323"/>
      <c r="AE252" s="323"/>
      <c r="AF252" s="359"/>
      <c r="AG252" s="323" t="str">
        <f>IFERROR(IF(VLOOKUP(功能_33[[#This Row],[功能代號]],E:Q,11,FALSE)=0,"",VLOOKUP(功能_33[[#This Row],[功能代號]],E:Q,11,FALSE)),"")</f>
        <v>蔡珮瑜</v>
      </c>
      <c r="AH252" s="323"/>
      <c r="AI252" s="323"/>
      <c r="AJ252" s="344"/>
      <c r="AK252" s="323"/>
      <c r="AN252" s="341" t="e">
        <f>VLOOKUP(功能_33[[#This Row],[功能代號]],工作表2!A:A,1,FALSE)</f>
        <v>#N/A</v>
      </c>
    </row>
    <row r="253" spans="1:40" ht="14.25" hidden="1">
      <c r="A253" s="333">
        <v>302</v>
      </c>
      <c r="B253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3" s="341" t="s">
        <v>703</v>
      </c>
      <c r="D253" s="326"/>
      <c r="E253" s="342" t="s">
        <v>502</v>
      </c>
      <c r="F253" s="341" t="s">
        <v>503</v>
      </c>
      <c r="G253" s="341"/>
      <c r="H253" s="342" t="s">
        <v>665</v>
      </c>
      <c r="I253" s="342" t="s">
        <v>471</v>
      </c>
      <c r="J253" s="347"/>
      <c r="K253" s="323">
        <v>44487</v>
      </c>
      <c r="L253" s="323">
        <v>44487</v>
      </c>
      <c r="M253" s="336" t="str">
        <f>IFERROR(IF(VLOOKUP(功能_33[[#This Row],[功能代號]],討論項目!A:H,8,FALSE)=0,"",VLOOKUP(功能_33[[#This Row],[功能代號]],討論項目!A:H,8,FALSE)),"")</f>
        <v/>
      </c>
      <c r="N253" s="342" t="s">
        <v>674</v>
      </c>
      <c r="O253" s="342" t="s">
        <v>672</v>
      </c>
      <c r="P253" s="367"/>
      <c r="Q253" s="342"/>
      <c r="R253" s="342"/>
      <c r="S253" s="342"/>
      <c r="T253" s="342"/>
      <c r="U253" s="342"/>
      <c r="V253" s="342"/>
      <c r="W253" s="342"/>
      <c r="X253" s="341" t="str">
        <f>VLOOKUP(功能_33[[#This Row],[User]],SKL放款!A:G,7,FALSE)</f>
        <v>放款服務課</v>
      </c>
      <c r="Y253" s="343">
        <f>IF(功能_33[[#This Row],[實際展示]]="","",功能_33[[#This Row],[實際展示]]+14)</f>
        <v>44501</v>
      </c>
      <c r="Z253" s="331"/>
      <c r="AA253" s="336" t="str">
        <f>IF(功能_33[[#This Row],[URS交二審]]=0,"",功能_33[[#This Row],[URS交二審]]+7)</f>
        <v/>
      </c>
      <c r="AB253" s="336"/>
      <c r="AC253" s="323"/>
      <c r="AD253" s="323"/>
      <c r="AE253" s="323"/>
      <c r="AF253" s="359"/>
      <c r="AG253" s="323" t="str">
        <f>IFERROR(IF(VLOOKUP(功能_33[[#This Row],[功能代號]],E:Q,11,FALSE)=0,"",VLOOKUP(功能_33[[#This Row],[功能代號]],E:Q,11,FALSE)),"")</f>
        <v>陳政皓</v>
      </c>
      <c r="AH253" s="323"/>
      <c r="AI253" s="323"/>
      <c r="AJ253" s="344"/>
      <c r="AK253" s="323"/>
      <c r="AN253" s="341" t="e">
        <f>VLOOKUP(功能_33[[#This Row],[功能代號]],工作表2!A:A,1,FALSE)</f>
        <v>#N/A</v>
      </c>
    </row>
    <row r="254" spans="1:40" ht="14.25" hidden="1">
      <c r="A254" s="333">
        <v>303</v>
      </c>
      <c r="B254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4" s="341" t="s">
        <v>703</v>
      </c>
      <c r="D254" s="326"/>
      <c r="E254" s="342" t="s">
        <v>504</v>
      </c>
      <c r="F254" s="341" t="s">
        <v>505</v>
      </c>
      <c r="G254" s="341"/>
      <c r="H254" s="342" t="s">
        <v>665</v>
      </c>
      <c r="I254" s="342" t="s">
        <v>471</v>
      </c>
      <c r="J254" s="347"/>
      <c r="K254" s="323">
        <v>44487</v>
      </c>
      <c r="L254" s="323">
        <v>44487</v>
      </c>
      <c r="M254" s="336" t="str">
        <f>IFERROR(IF(VLOOKUP(功能_33[[#This Row],[功能代號]],討論項目!A:H,8,FALSE)=0,"",VLOOKUP(功能_33[[#This Row],[功能代號]],討論項目!A:H,8,FALSE)),"")</f>
        <v/>
      </c>
      <c r="N254" s="342" t="s">
        <v>674</v>
      </c>
      <c r="O254" s="342" t="s">
        <v>668</v>
      </c>
      <c r="P254" s="367"/>
      <c r="Q254" s="342"/>
      <c r="R254" s="342"/>
      <c r="S254" s="342"/>
      <c r="T254" s="342"/>
      <c r="U254" s="342"/>
      <c r="V254" s="342"/>
      <c r="W254" s="342"/>
      <c r="X254" s="341" t="str">
        <f>VLOOKUP(功能_33[[#This Row],[User]],SKL放款!A:G,7,FALSE)</f>
        <v>放款服務課</v>
      </c>
      <c r="Y254" s="343">
        <f>IF(功能_33[[#This Row],[實際展示]]="","",功能_33[[#This Row],[實際展示]]+14)</f>
        <v>44501</v>
      </c>
      <c r="Z254" s="331"/>
      <c r="AA254" s="336" t="str">
        <f>IF(功能_33[[#This Row],[URS交二審]]=0,"",功能_33[[#This Row],[URS交二審]]+7)</f>
        <v/>
      </c>
      <c r="AB254" s="336"/>
      <c r="AC254" s="323"/>
      <c r="AD254" s="323"/>
      <c r="AE254" s="323"/>
      <c r="AF254" s="359"/>
      <c r="AG254" s="323" t="str">
        <f>IFERROR(IF(VLOOKUP(功能_33[[#This Row],[功能代號]],E:Q,11,FALSE)=0,"",VLOOKUP(功能_33[[#This Row],[功能代號]],E:Q,11,FALSE)),"")</f>
        <v>蔡珮瑜</v>
      </c>
      <c r="AH254" s="323"/>
      <c r="AI254" s="323"/>
      <c r="AJ254" s="344"/>
      <c r="AK254" s="323"/>
      <c r="AN254" s="341" t="e">
        <f>VLOOKUP(功能_33[[#This Row],[功能代號]],工作表2!A:A,1,FALSE)</f>
        <v>#N/A</v>
      </c>
    </row>
    <row r="255" spans="1:40" ht="14.25" hidden="1">
      <c r="A255" s="333">
        <v>304</v>
      </c>
      <c r="B255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5" s="341" t="s">
        <v>703</v>
      </c>
      <c r="D255" s="326"/>
      <c r="E255" s="342" t="s">
        <v>506</v>
      </c>
      <c r="F255" s="341" t="s">
        <v>507</v>
      </c>
      <c r="G255" s="341"/>
      <c r="H255" s="342" t="s">
        <v>665</v>
      </c>
      <c r="I255" s="342" t="s">
        <v>471</v>
      </c>
      <c r="J255" s="347"/>
      <c r="K255" s="323">
        <v>44487</v>
      </c>
      <c r="L255" s="323">
        <v>44487</v>
      </c>
      <c r="M255" s="336">
        <f>IFERROR(IF(VLOOKUP(功能_33[[#This Row],[功能代號]],討論項目!A:H,8,FALSE)=0,"",VLOOKUP(功能_33[[#This Row],[功能代號]],討論項目!A:H,8,FALSE)),"")</f>
        <v>44477</v>
      </c>
      <c r="N255" s="342" t="s">
        <v>674</v>
      </c>
      <c r="O255" s="342" t="s">
        <v>668</v>
      </c>
      <c r="P255" s="367"/>
      <c r="Q255" s="342"/>
      <c r="R255" s="342"/>
      <c r="S255" s="342"/>
      <c r="T255" s="342"/>
      <c r="U255" s="342"/>
      <c r="V255" s="342"/>
      <c r="W255" s="342"/>
      <c r="X255" s="341" t="str">
        <f>VLOOKUP(功能_33[[#This Row],[User]],SKL放款!A:G,7,FALSE)</f>
        <v>放款服務課</v>
      </c>
      <c r="Y255" s="343">
        <f>IF(功能_33[[#This Row],[實際展示]]="","",功能_33[[#This Row],[實際展示]]+14)</f>
        <v>44501</v>
      </c>
      <c r="Z255" s="331"/>
      <c r="AA255" s="336" t="str">
        <f>IF(功能_33[[#This Row],[URS交二審]]=0,"",功能_33[[#This Row],[URS交二審]]+7)</f>
        <v/>
      </c>
      <c r="AB255" s="336"/>
      <c r="AC255" s="323"/>
      <c r="AD255" s="323"/>
      <c r="AE255" s="323"/>
      <c r="AF255" s="359"/>
      <c r="AG255" s="323" t="str">
        <f>IFERROR(IF(VLOOKUP(功能_33[[#This Row],[功能代號]],E:Q,11,FALSE)=0,"",VLOOKUP(功能_33[[#This Row],[功能代號]],E:Q,11,FALSE)),"")</f>
        <v>蔡珮瑜</v>
      </c>
      <c r="AH255" s="323"/>
      <c r="AI255" s="323"/>
      <c r="AJ255" s="344"/>
      <c r="AK255" s="343" t="s">
        <v>2464</v>
      </c>
      <c r="AN255" s="341" t="e">
        <f>VLOOKUP(功能_33[[#This Row],[功能代號]],工作表2!A:A,1,FALSE)</f>
        <v>#N/A</v>
      </c>
    </row>
    <row r="256" spans="1:40" ht="14.25" hidden="1">
      <c r="A256" s="333">
        <v>305</v>
      </c>
      <c r="B256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6" s="341" t="s">
        <v>703</v>
      </c>
      <c r="D256" s="326"/>
      <c r="E256" s="342" t="s">
        <v>508</v>
      </c>
      <c r="F256" s="341" t="s">
        <v>509</v>
      </c>
      <c r="G256" s="341"/>
      <c r="H256" s="342" t="s">
        <v>665</v>
      </c>
      <c r="I256" s="342" t="s">
        <v>471</v>
      </c>
      <c r="J256" s="347"/>
      <c r="K256" s="323">
        <v>44487</v>
      </c>
      <c r="L256" s="323">
        <v>44487</v>
      </c>
      <c r="M256" s="336" t="str">
        <f>IFERROR(IF(VLOOKUP(功能_33[[#This Row],[功能代號]],討論項目!A:H,8,FALSE)=0,"",VLOOKUP(功能_33[[#This Row],[功能代號]],討論項目!A:H,8,FALSE)),"")</f>
        <v/>
      </c>
      <c r="N256" s="342" t="s">
        <v>674</v>
      </c>
      <c r="O256" s="342" t="s">
        <v>672</v>
      </c>
      <c r="P256" s="367"/>
      <c r="Q256" s="342"/>
      <c r="R256" s="342"/>
      <c r="S256" s="342"/>
      <c r="T256" s="342"/>
      <c r="U256" s="342"/>
      <c r="V256" s="342"/>
      <c r="W256" s="342"/>
      <c r="X256" s="341" t="str">
        <f>VLOOKUP(功能_33[[#This Row],[User]],SKL放款!A:G,7,FALSE)</f>
        <v>放款服務課</v>
      </c>
      <c r="Y256" s="343">
        <f>IF(功能_33[[#This Row],[實際展示]]="","",功能_33[[#This Row],[實際展示]]+14)</f>
        <v>44501</v>
      </c>
      <c r="Z256" s="331"/>
      <c r="AA256" s="336" t="str">
        <f>IF(功能_33[[#This Row],[URS交二審]]=0,"",功能_33[[#This Row],[URS交二審]]+7)</f>
        <v/>
      </c>
      <c r="AB256" s="336"/>
      <c r="AC256" s="323"/>
      <c r="AD256" s="323"/>
      <c r="AE256" s="323"/>
      <c r="AF256" s="359"/>
      <c r="AG256" s="323" t="str">
        <f>IFERROR(IF(VLOOKUP(功能_33[[#This Row],[功能代號]],E:Q,11,FALSE)=0,"",VLOOKUP(功能_33[[#This Row],[功能代號]],E:Q,11,FALSE)),"")</f>
        <v>陳政皓</v>
      </c>
      <c r="AH256" s="323"/>
      <c r="AI256" s="323"/>
      <c r="AJ256" s="344"/>
      <c r="AK256" s="323"/>
      <c r="AN256" s="341" t="e">
        <f>VLOOKUP(功能_33[[#This Row],[功能代號]],工作表2!A:A,1,FALSE)</f>
        <v>#N/A</v>
      </c>
    </row>
    <row r="257" spans="1:40" ht="14.25" hidden="1">
      <c r="A257" s="333">
        <v>306</v>
      </c>
      <c r="B257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7" s="341" t="s">
        <v>703</v>
      </c>
      <c r="D257" s="326"/>
      <c r="E257" s="342" t="s">
        <v>510</v>
      </c>
      <c r="F257" s="341" t="s">
        <v>511</v>
      </c>
      <c r="G257" s="341"/>
      <c r="H257" s="342" t="s">
        <v>665</v>
      </c>
      <c r="I257" s="342" t="s">
        <v>471</v>
      </c>
      <c r="J257" s="347"/>
      <c r="K257" s="323">
        <v>44487</v>
      </c>
      <c r="L257" s="323">
        <v>44487</v>
      </c>
      <c r="M257" s="336" t="str">
        <f>IFERROR(IF(VLOOKUP(功能_33[[#This Row],[功能代號]],討論項目!A:H,8,FALSE)=0,"",VLOOKUP(功能_33[[#This Row],[功能代號]],討論項目!A:H,8,FALSE)),"")</f>
        <v/>
      </c>
      <c r="N257" s="342" t="s">
        <v>679</v>
      </c>
      <c r="O257" s="342" t="s">
        <v>668</v>
      </c>
      <c r="P257" s="367"/>
      <c r="Q257" s="342"/>
      <c r="R257" s="342"/>
      <c r="S257" s="342"/>
      <c r="T257" s="342"/>
      <c r="U257" s="342"/>
      <c r="V257" s="342"/>
      <c r="W257" s="342"/>
      <c r="X257" s="341" t="str">
        <f>VLOOKUP(功能_33[[#This Row],[User]],SKL放款!A:G,7,FALSE)</f>
        <v>放款服務課</v>
      </c>
      <c r="Y257" s="343">
        <f>IF(功能_33[[#This Row],[實際展示]]="","",功能_33[[#This Row],[實際展示]]+14)</f>
        <v>44501</v>
      </c>
      <c r="Z257" s="331"/>
      <c r="AA257" s="336" t="str">
        <f>IF(功能_33[[#This Row],[URS交二審]]=0,"",功能_33[[#This Row],[URS交二審]]+7)</f>
        <v/>
      </c>
      <c r="AB257" s="336"/>
      <c r="AC257" s="323"/>
      <c r="AD257" s="323"/>
      <c r="AE257" s="323"/>
      <c r="AF257" s="359"/>
      <c r="AG257" s="323" t="str">
        <f>IFERROR(IF(VLOOKUP(功能_33[[#This Row],[功能代號]],E:Q,11,FALSE)=0,"",VLOOKUP(功能_33[[#This Row],[功能代號]],E:Q,11,FALSE)),"")</f>
        <v>蔡珮瑜</v>
      </c>
      <c r="AH257" s="323"/>
      <c r="AI257" s="323"/>
      <c r="AJ257" s="344"/>
      <c r="AK257" s="323"/>
      <c r="AN257" s="341" t="e">
        <f>VLOOKUP(功能_33[[#This Row],[功能代號]],工作表2!A:A,1,FALSE)</f>
        <v>#N/A</v>
      </c>
    </row>
    <row r="258" spans="1:40" ht="14.25" hidden="1">
      <c r="A258" s="333">
        <v>307</v>
      </c>
      <c r="B258" s="326" t="str">
        <f>IFERROR(MID(功能_33[[#This Row],[功能代號]],2,1)&amp;"-"&amp;VLOOKUP(功能_33[[#This Row],[功能代號]],'20211105匯出'!A:F,4,FALSE)&amp;VLOOKUP(功能_33[[#This Row],[功能代號]],'20211105匯出'!A:F,6,FALSE),"")</f>
        <v>6-2日結類</v>
      </c>
      <c r="C258" s="341" t="s">
        <v>703</v>
      </c>
      <c r="D258" s="326"/>
      <c r="E258" s="342" t="s">
        <v>512</v>
      </c>
      <c r="F258" s="341" t="s">
        <v>513</v>
      </c>
      <c r="G258" s="341"/>
      <c r="H258" s="342" t="s">
        <v>665</v>
      </c>
      <c r="I258" s="342" t="s">
        <v>471</v>
      </c>
      <c r="J258" s="347"/>
      <c r="K258" s="323">
        <v>44487</v>
      </c>
      <c r="L258" s="323">
        <v>44487</v>
      </c>
      <c r="M258" s="336">
        <f>IFERROR(IF(VLOOKUP(功能_33[[#This Row],[功能代號]],討論項目!A:H,8,FALSE)=0,"",VLOOKUP(功能_33[[#This Row],[功能代號]],討論項目!A:H,8,FALSE)),"")</f>
        <v>44466</v>
      </c>
      <c r="N258" s="342" t="s">
        <v>674</v>
      </c>
      <c r="O258" s="342" t="s">
        <v>668</v>
      </c>
      <c r="P258" s="367"/>
      <c r="Q258" s="342"/>
      <c r="R258" s="342"/>
      <c r="S258" s="342"/>
      <c r="T258" s="342"/>
      <c r="U258" s="342"/>
      <c r="V258" s="342"/>
      <c r="W258" s="342"/>
      <c r="X258" s="341" t="str">
        <f>VLOOKUP(功能_33[[#This Row],[User]],SKL放款!A:G,7,FALSE)</f>
        <v>放款服務課</v>
      </c>
      <c r="Y258" s="343">
        <f>IF(功能_33[[#This Row],[實際展示]]="","",功能_33[[#This Row],[實際展示]]+14)</f>
        <v>44501</v>
      </c>
      <c r="Z258" s="331"/>
      <c r="AA258" s="336" t="str">
        <f>IF(功能_33[[#This Row],[URS交二審]]=0,"",功能_33[[#This Row],[URS交二審]]+7)</f>
        <v/>
      </c>
      <c r="AB258" s="336"/>
      <c r="AC258" s="323"/>
      <c r="AD258" s="323"/>
      <c r="AE258" s="323"/>
      <c r="AF258" s="359"/>
      <c r="AG258" s="323" t="str">
        <f>IFERROR(IF(VLOOKUP(功能_33[[#This Row],[功能代號]],E:Q,11,FALSE)=0,"",VLOOKUP(功能_33[[#This Row],[功能代號]],E:Q,11,FALSE)),"")</f>
        <v>蔡珮瑜</v>
      </c>
      <c r="AH258" s="323"/>
      <c r="AI258" s="323"/>
      <c r="AJ258" s="344"/>
      <c r="AK258" s="343" t="s">
        <v>2464</v>
      </c>
      <c r="AN258" s="341" t="e">
        <f>VLOOKUP(功能_33[[#This Row],[功能代號]],工作表2!A:A,1,FALSE)</f>
        <v>#N/A</v>
      </c>
    </row>
    <row r="259" spans="1:40" ht="14.25" hidden="1">
      <c r="A259" s="333"/>
      <c r="B25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59" s="341" t="s">
        <v>703</v>
      </c>
      <c r="D259" s="364"/>
      <c r="E259" s="342" t="s">
        <v>2270</v>
      </c>
      <c r="F259" s="326" t="s">
        <v>2271</v>
      </c>
      <c r="G259" s="326" t="s">
        <v>2629</v>
      </c>
      <c r="H259" s="342" t="s">
        <v>665</v>
      </c>
      <c r="I259" s="348" t="s">
        <v>471</v>
      </c>
      <c r="J259" s="349"/>
      <c r="K259" s="323">
        <v>44487</v>
      </c>
      <c r="L259" s="323">
        <v>44487</v>
      </c>
      <c r="M259" s="336">
        <f>IFERROR(IF(VLOOKUP(功能_33[[#This Row],[功能代號]],討論項目!A:H,8,FALSE)=0,"",VLOOKUP(功能_33[[#This Row],[功能代號]],討論項目!A:H,8,FALSE)),"")</f>
        <v>44494</v>
      </c>
      <c r="N259" s="358"/>
      <c r="O259" s="358"/>
      <c r="P259" s="367"/>
      <c r="Q259" s="342"/>
      <c r="R259" s="342"/>
      <c r="S259" s="342"/>
      <c r="T259" s="342"/>
      <c r="U259" s="342"/>
      <c r="V259" s="342"/>
      <c r="W259" s="342"/>
      <c r="X259" s="344" t="e">
        <f>VLOOKUP(功能_33[[#This Row],[User]],SKL放款!A:G,7,FALSE)</f>
        <v>#N/A</v>
      </c>
      <c r="Y259" s="343">
        <f>IF(功能_33[[#This Row],[實際展示]]="","",功能_33[[#This Row],[實際展示]]+14)</f>
        <v>44501</v>
      </c>
      <c r="Z259" s="331"/>
      <c r="AA259" s="336"/>
      <c r="AB259" s="336"/>
      <c r="AC259" s="336"/>
      <c r="AD259" s="336"/>
      <c r="AE259" s="336"/>
      <c r="AF259" s="359"/>
      <c r="AG259" s="336" t="str">
        <f>IFERROR(IF(VLOOKUP(功能_33[[#This Row],[功能代號]],E:Q,11,FALSE)=0,"",VLOOKUP(功能_33[[#This Row],[功能代號]],E:Q,11,FALSE)),"")</f>
        <v/>
      </c>
      <c r="AH259" s="336"/>
      <c r="AI259" s="336"/>
      <c r="AJ259" s="344"/>
      <c r="AK259" s="343"/>
      <c r="AN259" s="341" t="e">
        <f>VLOOKUP(功能_33[[#This Row],[功能代號]],工作表2!A:A,1,FALSE)</f>
        <v>#N/A</v>
      </c>
    </row>
    <row r="260" spans="1:40" ht="14.25" hidden="1">
      <c r="A260" s="333">
        <v>186</v>
      </c>
      <c r="B26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60" s="341" t="s">
        <v>699</v>
      </c>
      <c r="D260" s="326"/>
      <c r="E260" s="342" t="s">
        <v>94</v>
      </c>
      <c r="F260" s="341" t="s">
        <v>95</v>
      </c>
      <c r="G260" s="341"/>
      <c r="H260" s="342" t="s">
        <v>665</v>
      </c>
      <c r="I260" s="342" t="s">
        <v>27</v>
      </c>
      <c r="J260" s="347"/>
      <c r="K260" s="323">
        <v>44491</v>
      </c>
      <c r="L260" s="323">
        <v>44498</v>
      </c>
      <c r="M260" s="336" t="str">
        <f>IFERROR(IF(VLOOKUP(功能_33[[#This Row],[功能代號]],討論項目!A:H,8,FALSE)=0,"",VLOOKUP(功能_33[[#This Row],[功能代號]],討論項目!A:H,8,FALSE)),"")</f>
        <v/>
      </c>
      <c r="N260" s="342" t="s">
        <v>670</v>
      </c>
      <c r="O260" s="342" t="s">
        <v>676</v>
      </c>
      <c r="P260" s="367"/>
      <c r="Q260" s="342"/>
      <c r="R260" s="342"/>
      <c r="S260" s="342"/>
      <c r="T260" s="342"/>
      <c r="U260" s="342"/>
      <c r="V260" s="342"/>
      <c r="W260" s="342"/>
      <c r="X260" s="341" t="str">
        <f>VLOOKUP(功能_33[[#This Row],[User]],SKL放款!A:G,7,FALSE)</f>
        <v>放款服務課</v>
      </c>
      <c r="Y260" s="343">
        <f>IF(功能_33[[#This Row],[實際展示]]="","",功能_33[[#This Row],[實際展示]]+14)</f>
        <v>44512</v>
      </c>
      <c r="Z260" s="331"/>
      <c r="AA260" s="336" t="str">
        <f>IF(功能_33[[#This Row],[URS交二審]]=0,"",功能_33[[#This Row],[URS交二審]]+7)</f>
        <v/>
      </c>
      <c r="AB260" s="336"/>
      <c r="AC260" s="323"/>
      <c r="AD260" s="323"/>
      <c r="AE260" s="323"/>
      <c r="AF260" s="359"/>
      <c r="AG260" s="323" t="str">
        <f>IFERROR(IF(VLOOKUP(功能_33[[#This Row],[功能代號]],E:Q,11,FALSE)=0,"",VLOOKUP(功能_33[[#This Row],[功能代號]],E:Q,11,FALSE)),"")</f>
        <v>邵淑微</v>
      </c>
      <c r="AH260" s="323"/>
      <c r="AI260" s="323"/>
      <c r="AJ260" s="344"/>
      <c r="AK260" s="323">
        <v>44491</v>
      </c>
      <c r="AN260" s="341" t="e">
        <f>VLOOKUP(功能_33[[#This Row],[功能代號]],工作表2!A:A,1,FALSE)</f>
        <v>#N/A</v>
      </c>
    </row>
    <row r="261" spans="1:40" ht="14.25" hidden="1">
      <c r="A261" s="333">
        <v>181</v>
      </c>
      <c r="B26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61" s="341" t="s">
        <v>699</v>
      </c>
      <c r="D261" s="326"/>
      <c r="E261" s="342" t="s">
        <v>84</v>
      </c>
      <c r="F261" s="341" t="s">
        <v>85</v>
      </c>
      <c r="G261" s="341"/>
      <c r="H261" s="342" t="s">
        <v>665</v>
      </c>
      <c r="I261" s="342" t="s">
        <v>27</v>
      </c>
      <c r="J261" s="347"/>
      <c r="K261" s="323">
        <v>44491</v>
      </c>
      <c r="L261" s="323">
        <v>44498</v>
      </c>
      <c r="M261" s="336">
        <f>IFERROR(IF(VLOOKUP(功能_33[[#This Row],[功能代號]],討論項目!A:H,8,FALSE)=0,"",VLOOKUP(功能_33[[#This Row],[功能代號]],討論項目!A:H,8,FALSE)),"")</f>
        <v>44504</v>
      </c>
      <c r="N261" s="342" t="s">
        <v>670</v>
      </c>
      <c r="O261" s="342" t="s">
        <v>668</v>
      </c>
      <c r="P261" s="367"/>
      <c r="Q261" s="342"/>
      <c r="R261" s="342"/>
      <c r="S261" s="342"/>
      <c r="T261" s="342"/>
      <c r="U261" s="342"/>
      <c r="V261" s="342"/>
      <c r="W261" s="342"/>
      <c r="X261" s="341" t="str">
        <f>VLOOKUP(功能_33[[#This Row],[User]],SKL放款!A:G,7,FALSE)</f>
        <v>放款服務課</v>
      </c>
      <c r="Y261" s="343">
        <f>IF(功能_33[[#This Row],[實際展示]]="","",功能_33[[#This Row],[實際展示]]+14)</f>
        <v>44512</v>
      </c>
      <c r="Z261" s="331"/>
      <c r="AA261" s="336">
        <v>44516</v>
      </c>
      <c r="AB261" s="336" t="s">
        <v>2902</v>
      </c>
      <c r="AC261" s="323"/>
      <c r="AD261" s="323"/>
      <c r="AE261" s="323"/>
      <c r="AF261" s="359"/>
      <c r="AG261" s="323" t="str">
        <f>IFERROR(IF(VLOOKUP(功能_33[[#This Row],[功能代號]],E:Q,11,FALSE)=0,"",VLOOKUP(功能_33[[#This Row],[功能代號]],E:Q,11,FALSE)),"")</f>
        <v>蔡珮瑜</v>
      </c>
      <c r="AH261" s="323"/>
      <c r="AI261" s="323"/>
      <c r="AJ261" s="344"/>
      <c r="AK261" s="323">
        <v>44491</v>
      </c>
      <c r="AN261" s="341" t="e">
        <f>VLOOKUP(功能_33[[#This Row],[功能代號]],工作表2!A:A,1,FALSE)</f>
        <v>#N/A</v>
      </c>
    </row>
    <row r="262" spans="1:40" ht="14.25" hidden="1">
      <c r="A262" s="333">
        <v>182</v>
      </c>
      <c r="B262" s="326" t="str">
        <f>IFERROR(MID(功能_33[[#This Row],[功能代號]],2,1)&amp;"-"&amp;VLOOKUP(功能_33[[#This Row],[功能代號]],'20211105匯出'!A:F,4,FALSE)&amp;VLOOKUP(功能_33[[#This Row],[功能代號]],'20211105匯出'!A:F,6,FALSE),"")</f>
        <v>2-6清償作業</v>
      </c>
      <c r="C262" s="341" t="s">
        <v>699</v>
      </c>
      <c r="D262" s="341" t="s">
        <v>1296</v>
      </c>
      <c r="E262" s="342" t="s">
        <v>86</v>
      </c>
      <c r="F262" s="341" t="s">
        <v>87</v>
      </c>
      <c r="G262" s="341"/>
      <c r="H262" s="342" t="s">
        <v>665</v>
      </c>
      <c r="I262" s="342" t="s">
        <v>27</v>
      </c>
      <c r="J262" s="347"/>
      <c r="K262" s="323">
        <v>44491</v>
      </c>
      <c r="L262" s="323">
        <v>44498</v>
      </c>
      <c r="M262" s="336" t="str">
        <f>IFERROR(IF(VLOOKUP(功能_33[[#This Row],[功能代號]],討論項目!A:H,8,FALSE)=0,"",VLOOKUP(功能_33[[#This Row],[功能代號]],討論項目!A:H,8,FALSE)),"")</f>
        <v/>
      </c>
      <c r="N262" s="342" t="s">
        <v>670</v>
      </c>
      <c r="O262" s="342" t="s">
        <v>668</v>
      </c>
      <c r="P262" s="367"/>
      <c r="Q262" s="342"/>
      <c r="R262" s="342"/>
      <c r="S262" s="342"/>
      <c r="T262" s="342"/>
      <c r="U262" s="342"/>
      <c r="V262" s="342"/>
      <c r="W262" s="342"/>
      <c r="X262" s="341" t="str">
        <f>VLOOKUP(功能_33[[#This Row],[User]],SKL放款!A:G,7,FALSE)</f>
        <v>放款服務課</v>
      </c>
      <c r="Y262" s="343">
        <f>IF(功能_33[[#This Row],[實際展示]]="","",功能_33[[#This Row],[實際展示]]+14)</f>
        <v>44512</v>
      </c>
      <c r="Z262" s="331"/>
      <c r="AA262" s="336" t="str">
        <f>IF(功能_33[[#This Row],[URS交二審]]=0,"",功能_33[[#This Row],[URS交二審]]+7)</f>
        <v/>
      </c>
      <c r="AB262" s="336"/>
      <c r="AC262" s="323"/>
      <c r="AD262" s="323"/>
      <c r="AE262" s="323"/>
      <c r="AF262" s="359"/>
      <c r="AG262" s="323" t="str">
        <f>IFERROR(IF(VLOOKUP(功能_33[[#This Row],[功能代號]],E:Q,11,FALSE)=0,"",VLOOKUP(功能_33[[#This Row],[功能代號]],E:Q,11,FALSE)),"")</f>
        <v>蔡珮瑜</v>
      </c>
      <c r="AH262" s="323"/>
      <c r="AI262" s="323"/>
      <c r="AJ262" s="344"/>
      <c r="AK262" s="323">
        <v>44491</v>
      </c>
      <c r="AN262" s="341" t="e">
        <f>VLOOKUP(功能_33[[#This Row],[功能代號]],工作表2!A:A,1,FALSE)</f>
        <v>#N/A</v>
      </c>
    </row>
    <row r="263" spans="1:40" ht="14.25" hidden="1">
      <c r="A263" s="333">
        <v>183</v>
      </c>
      <c r="B263" s="326" t="str">
        <f>IFERROR(MID(功能_33[[#This Row],[功能代號]],2,1)&amp;"-"&amp;VLOOKUP(功能_33[[#This Row],[功能代號]],'20211105匯出'!A:F,4,FALSE)&amp;VLOOKUP(功能_33[[#This Row],[功能代號]],'20211105匯出'!A:F,6,FALSE),"")</f>
        <v>2-6清償作業</v>
      </c>
      <c r="C263" s="341" t="s">
        <v>699</v>
      </c>
      <c r="D263" s="326"/>
      <c r="E263" s="342" t="s">
        <v>88</v>
      </c>
      <c r="F263" s="341" t="s">
        <v>89</v>
      </c>
      <c r="G263" s="341"/>
      <c r="H263" s="342" t="s">
        <v>665</v>
      </c>
      <c r="I263" s="342" t="s">
        <v>27</v>
      </c>
      <c r="J263" s="347"/>
      <c r="K263" s="323">
        <v>44491</v>
      </c>
      <c r="L263" s="323">
        <v>44498</v>
      </c>
      <c r="M263" s="336" t="str">
        <f>IFERROR(IF(VLOOKUP(功能_33[[#This Row],[功能代號]],討論項目!A:H,8,FALSE)=0,"",VLOOKUP(功能_33[[#This Row],[功能代號]],討論項目!A:H,8,FALSE)),"")</f>
        <v/>
      </c>
      <c r="N263" s="342" t="s">
        <v>670</v>
      </c>
      <c r="O263" s="342" t="s">
        <v>668</v>
      </c>
      <c r="P263" s="367"/>
      <c r="Q263" s="342"/>
      <c r="R263" s="342"/>
      <c r="S263" s="342"/>
      <c r="T263" s="342"/>
      <c r="U263" s="342"/>
      <c r="V263" s="342"/>
      <c r="W263" s="342"/>
      <c r="X263" s="341" t="str">
        <f>VLOOKUP(功能_33[[#This Row],[User]],SKL放款!A:G,7,FALSE)</f>
        <v>放款服務課</v>
      </c>
      <c r="Y263" s="343">
        <f>IF(功能_33[[#This Row],[實際展示]]="","",功能_33[[#This Row],[實際展示]]+14)</f>
        <v>44512</v>
      </c>
      <c r="Z263" s="331"/>
      <c r="AA263" s="336" t="str">
        <f>IF(功能_33[[#This Row],[URS交二審]]=0,"",功能_33[[#This Row],[URS交二審]]+7)</f>
        <v/>
      </c>
      <c r="AB263" s="336"/>
      <c r="AC263" s="323"/>
      <c r="AD263" s="323"/>
      <c r="AE263" s="323"/>
      <c r="AF263" s="359"/>
      <c r="AG263" s="323" t="str">
        <f>IFERROR(IF(VLOOKUP(功能_33[[#This Row],[功能代號]],E:Q,11,FALSE)=0,"",VLOOKUP(功能_33[[#This Row],[功能代號]],E:Q,11,FALSE)),"")</f>
        <v>蔡珮瑜</v>
      </c>
      <c r="AH263" s="323"/>
      <c r="AI263" s="323"/>
      <c r="AJ263" s="344"/>
      <c r="AK263" s="323">
        <v>44491</v>
      </c>
      <c r="AN263" s="341" t="e">
        <f>VLOOKUP(功能_33[[#This Row],[功能代號]],工作表2!A:A,1,FALSE)</f>
        <v>#N/A</v>
      </c>
    </row>
    <row r="264" spans="1:40" ht="14.25" hidden="1">
      <c r="A264" s="333">
        <v>184</v>
      </c>
      <c r="B264" s="326" t="str">
        <f>IFERROR(MID(功能_33[[#This Row],[功能代號]],2,1)&amp;"-"&amp;VLOOKUP(功能_33[[#This Row],[功能代號]],'20211105匯出'!A:F,4,FALSE)&amp;VLOOKUP(功能_33[[#This Row],[功能代號]],'20211105匯出'!A:F,6,FALSE),"")</f>
        <v>2-6清償作業</v>
      </c>
      <c r="C264" s="341" t="s">
        <v>699</v>
      </c>
      <c r="D264" s="326"/>
      <c r="E264" s="342" t="s">
        <v>90</v>
      </c>
      <c r="F264" s="341" t="s">
        <v>91</v>
      </c>
      <c r="G264" s="341"/>
      <c r="H264" s="342" t="s">
        <v>665</v>
      </c>
      <c r="I264" s="342" t="s">
        <v>27</v>
      </c>
      <c r="J264" s="347"/>
      <c r="K264" s="323">
        <v>44491</v>
      </c>
      <c r="L264" s="323">
        <v>44498</v>
      </c>
      <c r="M264" s="336" t="str">
        <f>IFERROR(IF(VLOOKUP(功能_33[[#This Row],[功能代號]],討論項目!A:H,8,FALSE)=0,"",VLOOKUP(功能_33[[#This Row],[功能代號]],討論項目!A:H,8,FALSE)),"")</f>
        <v/>
      </c>
      <c r="N264" s="342" t="s">
        <v>670</v>
      </c>
      <c r="O264" s="342" t="s">
        <v>668</v>
      </c>
      <c r="P264" s="367"/>
      <c r="Q264" s="342"/>
      <c r="R264" s="342"/>
      <c r="S264" s="342"/>
      <c r="T264" s="342"/>
      <c r="U264" s="342"/>
      <c r="V264" s="342"/>
      <c r="W264" s="342"/>
      <c r="X264" s="341" t="str">
        <f>VLOOKUP(功能_33[[#This Row],[User]],SKL放款!A:G,7,FALSE)</f>
        <v>放款服務課</v>
      </c>
      <c r="Y264" s="343">
        <f>IF(功能_33[[#This Row],[實際展示]]="","",功能_33[[#This Row],[實際展示]]+14)</f>
        <v>44512</v>
      </c>
      <c r="Z264" s="331"/>
      <c r="AA264" s="336" t="str">
        <f>IF(功能_33[[#This Row],[URS交二審]]=0,"",功能_33[[#This Row],[URS交二審]]+7)</f>
        <v/>
      </c>
      <c r="AB264" s="336"/>
      <c r="AC264" s="323"/>
      <c r="AD264" s="323"/>
      <c r="AE264" s="323"/>
      <c r="AF264" s="359"/>
      <c r="AG264" s="323" t="str">
        <f>IFERROR(IF(VLOOKUP(功能_33[[#This Row],[功能代號]],E:Q,11,FALSE)=0,"",VLOOKUP(功能_33[[#This Row],[功能代號]],E:Q,11,FALSE)),"")</f>
        <v>蔡珮瑜</v>
      </c>
      <c r="AH264" s="323"/>
      <c r="AI264" s="323"/>
      <c r="AJ264" s="344"/>
      <c r="AK264" s="323">
        <v>44491</v>
      </c>
      <c r="AN264" s="341" t="e">
        <f>VLOOKUP(功能_33[[#This Row],[功能代號]],工作表2!A:A,1,FALSE)</f>
        <v>#N/A</v>
      </c>
    </row>
    <row r="265" spans="1:40" ht="14.25" hidden="1">
      <c r="A265" s="333">
        <v>185</v>
      </c>
      <c r="B26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65" s="341" t="s">
        <v>699</v>
      </c>
      <c r="D265" s="326"/>
      <c r="E265" s="342" t="s">
        <v>92</v>
      </c>
      <c r="F265" s="341" t="s">
        <v>93</v>
      </c>
      <c r="G265" s="341"/>
      <c r="H265" s="342" t="s">
        <v>665</v>
      </c>
      <c r="I265" s="342" t="s">
        <v>27</v>
      </c>
      <c r="J265" s="347"/>
      <c r="K265" s="323">
        <v>44491</v>
      </c>
      <c r="L265" s="323">
        <v>44498</v>
      </c>
      <c r="M265" s="336" t="str">
        <f>IFERROR(IF(VLOOKUP(功能_33[[#This Row],[功能代號]],討論項目!A:H,8,FALSE)=0,"",VLOOKUP(功能_33[[#This Row],[功能代號]],討論項目!A:H,8,FALSE)),"")</f>
        <v/>
      </c>
      <c r="N265" s="342" t="s">
        <v>670</v>
      </c>
      <c r="O265" s="342" t="s">
        <v>668</v>
      </c>
      <c r="P265" s="367"/>
      <c r="Q265" s="342"/>
      <c r="R265" s="342"/>
      <c r="S265" s="342"/>
      <c r="T265" s="342"/>
      <c r="U265" s="342"/>
      <c r="V265" s="342"/>
      <c r="W265" s="342"/>
      <c r="X265" s="341" t="str">
        <f>VLOOKUP(功能_33[[#This Row],[User]],SKL放款!A:G,7,FALSE)</f>
        <v>放款服務課</v>
      </c>
      <c r="Y265" s="343">
        <f>IF(功能_33[[#This Row],[實際展示]]="","",功能_33[[#This Row],[實際展示]]+14)</f>
        <v>44512</v>
      </c>
      <c r="Z265" s="331"/>
      <c r="AA265" s="336" t="str">
        <f>IF(功能_33[[#This Row],[URS交二審]]=0,"",功能_33[[#This Row],[URS交二審]]+7)</f>
        <v/>
      </c>
      <c r="AB265" s="336"/>
      <c r="AC265" s="323"/>
      <c r="AD265" s="323"/>
      <c r="AE265" s="323"/>
      <c r="AF265" s="359"/>
      <c r="AG265" s="323" t="str">
        <f>IFERROR(IF(VLOOKUP(功能_33[[#This Row],[功能代號]],E:Q,11,FALSE)=0,"",VLOOKUP(功能_33[[#This Row],[功能代號]],E:Q,11,FALSE)),"")</f>
        <v>蔡珮瑜</v>
      </c>
      <c r="AH265" s="323"/>
      <c r="AI265" s="323"/>
      <c r="AJ265" s="344"/>
      <c r="AK265" s="323">
        <v>44491</v>
      </c>
      <c r="AN265" s="341" t="e">
        <f>VLOOKUP(功能_33[[#This Row],[功能代號]],工作表2!A:A,1,FALSE)</f>
        <v>#N/A</v>
      </c>
    </row>
    <row r="266" spans="1:40" ht="14.25" hidden="1">
      <c r="A266" s="333">
        <v>233</v>
      </c>
      <c r="B266" s="326" t="str">
        <f>IFERROR(MID(功能_33[[#This Row],[功能代號]],2,1)&amp;"-"&amp;VLOOKUP(功能_33[[#This Row],[功能代號]],'20211105匯出'!A:F,4,FALSE)&amp;VLOOKUP(功能_33[[#This Row],[功能代號]],'20211105匯出'!A:F,6,FALSE),"")</f>
        <v>4-3利率調整作業</v>
      </c>
      <c r="C266" s="341" t="s">
        <v>701</v>
      </c>
      <c r="D266" s="326" t="s">
        <v>2895</v>
      </c>
      <c r="E266" s="342" t="s">
        <v>308</v>
      </c>
      <c r="F266" s="341" t="s">
        <v>309</v>
      </c>
      <c r="G266" s="341"/>
      <c r="H266" s="342" t="s">
        <v>665</v>
      </c>
      <c r="I266" s="342" t="s">
        <v>1938</v>
      </c>
      <c r="J266" s="347"/>
      <c r="K266" s="323">
        <v>44490</v>
      </c>
      <c r="L266" s="323">
        <v>44490</v>
      </c>
      <c r="M266" s="336" t="str">
        <f>IFERROR(IF(VLOOKUP(功能_33[[#This Row],[功能代號]],討論項目!A:H,8,FALSE)=0,"",VLOOKUP(功能_33[[#This Row],[功能代號]],討論項目!A:H,8,FALSE)),"")</f>
        <v/>
      </c>
      <c r="N266" s="342" t="s">
        <v>679</v>
      </c>
      <c r="O266" s="342" t="s">
        <v>672</v>
      </c>
      <c r="P266" s="367"/>
      <c r="Q266" s="342"/>
      <c r="R266" s="342"/>
      <c r="S266" s="342"/>
      <c r="T266" s="342"/>
      <c r="U266" s="342"/>
      <c r="V266" s="342"/>
      <c r="W266" s="342"/>
      <c r="X266" s="341" t="str">
        <f>VLOOKUP(功能_33[[#This Row],[User]],SKL放款!A:G,7,FALSE)</f>
        <v>放款服務課</v>
      </c>
      <c r="Y266" s="343">
        <f>IF(功能_33[[#This Row],[實際展示]]="","",功能_33[[#This Row],[實際展示]]+14)</f>
        <v>44504</v>
      </c>
      <c r="Z266" s="331"/>
      <c r="AA266" s="336"/>
      <c r="AB266" s="336"/>
      <c r="AC266" s="323"/>
      <c r="AD266" s="323"/>
      <c r="AE266" s="323"/>
      <c r="AF266" s="359"/>
      <c r="AG266" s="323" t="str">
        <f>IFERROR(IF(VLOOKUP(功能_33[[#This Row],[功能代號]],E:Q,11,FALSE)=0,"",VLOOKUP(功能_33[[#This Row],[功能代號]],E:Q,11,FALSE)),"")</f>
        <v>陳政皓</v>
      </c>
      <c r="AH266" s="323"/>
      <c r="AI266" s="323"/>
      <c r="AJ266" s="344"/>
      <c r="AK266" s="323"/>
      <c r="AN266" s="341" t="e">
        <f>VLOOKUP(功能_33[[#This Row],[功能代號]],工作表2!A:A,1,FALSE)</f>
        <v>#N/A</v>
      </c>
    </row>
    <row r="267" spans="1:40" ht="14.25" hidden="1">
      <c r="A267" s="333">
        <v>234</v>
      </c>
      <c r="B267" s="326" t="str">
        <f>IFERROR(MID(功能_33[[#This Row],[功能代號]],2,1)&amp;"-"&amp;VLOOKUP(功能_33[[#This Row],[功能代號]],'20211105匯出'!A:F,4,FALSE)&amp;VLOOKUP(功能_33[[#This Row],[功能代號]],'20211105匯出'!A:F,6,FALSE),"")</f>
        <v>4-3利率調整作業</v>
      </c>
      <c r="C267" s="341" t="s">
        <v>701</v>
      </c>
      <c r="D267" s="326" t="s">
        <v>2895</v>
      </c>
      <c r="E267" s="342" t="s">
        <v>310</v>
      </c>
      <c r="F267" s="341" t="s">
        <v>311</v>
      </c>
      <c r="G267" s="341"/>
      <c r="H267" s="342" t="s">
        <v>665</v>
      </c>
      <c r="I267" s="342" t="s">
        <v>1938</v>
      </c>
      <c r="J267" s="347"/>
      <c r="K267" s="323">
        <v>44490</v>
      </c>
      <c r="L267" s="323">
        <v>44490</v>
      </c>
      <c r="M267" s="336" t="str">
        <f>IFERROR(IF(VLOOKUP(功能_33[[#This Row],[功能代號]],討論項目!A:H,8,FALSE)=0,"",VLOOKUP(功能_33[[#This Row],[功能代號]],討論項目!A:H,8,FALSE)),"")</f>
        <v/>
      </c>
      <c r="N267" s="342" t="s">
        <v>679</v>
      </c>
      <c r="O267" s="342" t="s">
        <v>672</v>
      </c>
      <c r="P267" s="367"/>
      <c r="Q267" s="342"/>
      <c r="R267" s="342"/>
      <c r="S267" s="342"/>
      <c r="T267" s="342"/>
      <c r="U267" s="342"/>
      <c r="V267" s="342"/>
      <c r="W267" s="342"/>
      <c r="X267" s="341" t="str">
        <f>VLOOKUP(功能_33[[#This Row],[User]],SKL放款!A:G,7,FALSE)</f>
        <v>放款服務課</v>
      </c>
      <c r="Y267" s="343">
        <f>IF(功能_33[[#This Row],[實際展示]]="","",功能_33[[#This Row],[實際展示]]+14)</f>
        <v>44504</v>
      </c>
      <c r="Z267" s="331"/>
      <c r="AA267" s="368"/>
      <c r="AB267" s="336" t="s">
        <v>2902</v>
      </c>
      <c r="AC267" s="323"/>
      <c r="AD267" s="323"/>
      <c r="AE267" s="323"/>
      <c r="AF267" s="359"/>
      <c r="AG267" s="323" t="str">
        <f>IFERROR(IF(VLOOKUP(功能_33[[#This Row],[功能代號]],E:Q,11,FALSE)=0,"",VLOOKUP(功能_33[[#This Row],[功能代號]],E:Q,11,FALSE)),"")</f>
        <v>陳政皓</v>
      </c>
      <c r="AH267" s="323"/>
      <c r="AI267" s="323"/>
      <c r="AJ267" s="344"/>
      <c r="AK267" s="323"/>
      <c r="AN267" s="341" t="e">
        <f>VLOOKUP(功能_33[[#This Row],[功能代號]],工作表2!A:A,1,FALSE)</f>
        <v>#N/A</v>
      </c>
    </row>
    <row r="268" spans="1:40" ht="14.25" hidden="1">
      <c r="A268" s="333">
        <v>235</v>
      </c>
      <c r="B268" s="326" t="str">
        <f>IFERROR(MID(功能_33[[#This Row],[功能代號]],2,1)&amp;"-"&amp;VLOOKUP(功能_33[[#This Row],[功能代號]],'20211105匯出'!A:F,4,FALSE)&amp;VLOOKUP(功能_33[[#This Row],[功能代號]],'20211105匯出'!A:F,6,FALSE),"")</f>
        <v>4-3利率調整作業</v>
      </c>
      <c r="C268" s="341" t="s">
        <v>701</v>
      </c>
      <c r="D268" s="326" t="s">
        <v>2895</v>
      </c>
      <c r="E268" s="342" t="s">
        <v>312</v>
      </c>
      <c r="F268" s="341" t="s">
        <v>313</v>
      </c>
      <c r="G268" s="341"/>
      <c r="H268" s="342" t="s">
        <v>665</v>
      </c>
      <c r="I268" s="342" t="s">
        <v>1938</v>
      </c>
      <c r="J268" s="347"/>
      <c r="K268" s="323">
        <v>44490</v>
      </c>
      <c r="L268" s="323">
        <v>44490</v>
      </c>
      <c r="M268" s="336" t="str">
        <f>IFERROR(IF(VLOOKUP(功能_33[[#This Row],[功能代號]],討論項目!A:H,8,FALSE)=0,"",VLOOKUP(功能_33[[#This Row],[功能代號]],討論項目!A:H,8,FALSE)),"")</f>
        <v/>
      </c>
      <c r="N268" s="342" t="s">
        <v>679</v>
      </c>
      <c r="O268" s="342" t="s">
        <v>672</v>
      </c>
      <c r="P268" s="367"/>
      <c r="Q268" s="342"/>
      <c r="R268" s="342"/>
      <c r="S268" s="342"/>
      <c r="T268" s="342"/>
      <c r="U268" s="342"/>
      <c r="V268" s="342"/>
      <c r="W268" s="342"/>
      <c r="X268" s="341" t="str">
        <f>VLOOKUP(功能_33[[#This Row],[User]],SKL放款!A:G,7,FALSE)</f>
        <v>放款服務課</v>
      </c>
      <c r="Y268" s="343">
        <f>IF(功能_33[[#This Row],[實際展示]]="","",功能_33[[#This Row],[實際展示]]+14)</f>
        <v>44504</v>
      </c>
      <c r="Z268" s="331"/>
      <c r="AA268" s="368"/>
      <c r="AB268" s="336" t="s">
        <v>2902</v>
      </c>
      <c r="AC268" s="323"/>
      <c r="AD268" s="323"/>
      <c r="AE268" s="323"/>
      <c r="AF268" s="359"/>
      <c r="AG268" s="323" t="str">
        <f>IFERROR(IF(VLOOKUP(功能_33[[#This Row],[功能代號]],E:Q,11,FALSE)=0,"",VLOOKUP(功能_33[[#This Row],[功能代號]],E:Q,11,FALSE)),"")</f>
        <v>陳政皓</v>
      </c>
      <c r="AH268" s="323"/>
      <c r="AI268" s="323"/>
      <c r="AJ268" s="344"/>
      <c r="AK268" s="323"/>
      <c r="AN268" s="341" t="e">
        <f>VLOOKUP(功能_33[[#This Row],[功能代號]],工作表2!A:A,1,FALSE)</f>
        <v>#N/A</v>
      </c>
    </row>
    <row r="269" spans="1:40" ht="14.25" hidden="1">
      <c r="A269" s="333">
        <v>236</v>
      </c>
      <c r="B269" s="326" t="str">
        <f>IFERROR(MID(功能_33[[#This Row],[功能代號]],2,1)&amp;"-"&amp;VLOOKUP(功能_33[[#This Row],[功能代號]],'20211105匯出'!A:F,4,FALSE)&amp;VLOOKUP(功能_33[[#This Row],[功能代號]],'20211105匯出'!A:F,6,FALSE),"")</f>
        <v>4-3利率調整作業</v>
      </c>
      <c r="C269" s="341" t="s">
        <v>701</v>
      </c>
      <c r="D269" s="326" t="s">
        <v>2895</v>
      </c>
      <c r="E269" s="342" t="s">
        <v>314</v>
      </c>
      <c r="F269" s="341" t="s">
        <v>315</v>
      </c>
      <c r="G269" s="341"/>
      <c r="H269" s="342" t="s">
        <v>665</v>
      </c>
      <c r="I269" s="342" t="s">
        <v>1938</v>
      </c>
      <c r="J269" s="347"/>
      <c r="K269" s="323">
        <v>44490</v>
      </c>
      <c r="L269" s="323">
        <v>44490</v>
      </c>
      <c r="M269" s="336" t="str">
        <f>IFERROR(IF(VLOOKUP(功能_33[[#This Row],[功能代號]],討論項目!A:H,8,FALSE)=0,"",VLOOKUP(功能_33[[#This Row],[功能代號]],討論項目!A:H,8,FALSE)),"")</f>
        <v/>
      </c>
      <c r="N269" s="342" t="s">
        <v>679</v>
      </c>
      <c r="O269" s="342" t="s">
        <v>672</v>
      </c>
      <c r="P269" s="367"/>
      <c r="Q269" s="342"/>
      <c r="R269" s="342"/>
      <c r="S269" s="342"/>
      <c r="T269" s="342"/>
      <c r="U269" s="342"/>
      <c r="V269" s="342"/>
      <c r="W269" s="342"/>
      <c r="X269" s="341" t="str">
        <f>VLOOKUP(功能_33[[#This Row],[User]],SKL放款!A:G,7,FALSE)</f>
        <v>放款服務課</v>
      </c>
      <c r="Y269" s="343">
        <f>IF(功能_33[[#This Row],[實際展示]]="","",功能_33[[#This Row],[實際展示]]+14)</f>
        <v>44504</v>
      </c>
      <c r="Z269" s="331"/>
      <c r="AA269" s="444"/>
      <c r="AB269" s="336" t="s">
        <v>2902</v>
      </c>
      <c r="AC269" s="323"/>
      <c r="AD269" s="323"/>
      <c r="AE269" s="323"/>
      <c r="AF269" s="359"/>
      <c r="AG269" s="323" t="str">
        <f>IFERROR(IF(VLOOKUP(功能_33[[#This Row],[功能代號]],E:Q,11,FALSE)=0,"",VLOOKUP(功能_33[[#This Row],[功能代號]],E:Q,11,FALSE)),"")</f>
        <v>陳政皓</v>
      </c>
      <c r="AH269" s="323"/>
      <c r="AI269" s="323"/>
      <c r="AJ269" s="344"/>
      <c r="AK269" s="323"/>
      <c r="AN269" s="341" t="e">
        <f>VLOOKUP(功能_33[[#This Row],[功能代號]],工作表2!A:A,1,FALSE)</f>
        <v>#N/A</v>
      </c>
    </row>
    <row r="270" spans="1:40" ht="14.25" hidden="1">
      <c r="A270" s="333">
        <v>237</v>
      </c>
      <c r="B27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70" s="341" t="s">
        <v>701</v>
      </c>
      <c r="D270" s="326"/>
      <c r="E270" s="342" t="s">
        <v>316</v>
      </c>
      <c r="F270" s="341" t="s">
        <v>317</v>
      </c>
      <c r="G270" s="341" t="s">
        <v>2602</v>
      </c>
      <c r="H270" s="342" t="s">
        <v>665</v>
      </c>
      <c r="I270" s="342" t="s">
        <v>1938</v>
      </c>
      <c r="J270" s="347"/>
      <c r="K270" s="323">
        <v>44490</v>
      </c>
      <c r="L270" s="323">
        <v>44490</v>
      </c>
      <c r="M270" s="336" t="str">
        <f>IFERROR(IF(VLOOKUP(功能_33[[#This Row],[功能代號]],討論項目!A:H,8,FALSE)=0,"",VLOOKUP(功能_33[[#This Row],[功能代號]],討論項目!A:H,8,FALSE)),"")</f>
        <v/>
      </c>
      <c r="N270" s="342" t="s">
        <v>679</v>
      </c>
      <c r="O270" s="342" t="s">
        <v>672</v>
      </c>
      <c r="P270" s="367"/>
      <c r="Q270" s="342"/>
      <c r="R270" s="342"/>
      <c r="S270" s="342"/>
      <c r="T270" s="342"/>
      <c r="U270" s="342"/>
      <c r="V270" s="342"/>
      <c r="W270" s="342"/>
      <c r="X270" s="341" t="str">
        <f>VLOOKUP(功能_33[[#This Row],[User]],SKL放款!A:G,7,FALSE)</f>
        <v>放款服務課</v>
      </c>
      <c r="Y270" s="343">
        <f>IF(功能_33[[#This Row],[實際展示]]="","",功能_33[[#This Row],[實際展示]]+14)</f>
        <v>44504</v>
      </c>
      <c r="Z270" s="331"/>
      <c r="AA270" s="336"/>
      <c r="AB270" s="336"/>
      <c r="AC270" s="323"/>
      <c r="AD270" s="323"/>
      <c r="AE270" s="323"/>
      <c r="AF270" s="359"/>
      <c r="AG270" s="323" t="str">
        <f>IFERROR(IF(VLOOKUP(功能_33[[#This Row],[功能代號]],E:Q,11,FALSE)=0,"",VLOOKUP(功能_33[[#This Row],[功能代號]],E:Q,11,FALSE)),"")</f>
        <v>陳政皓</v>
      </c>
      <c r="AH270" s="323"/>
      <c r="AI270" s="323"/>
      <c r="AJ270" s="344"/>
      <c r="AK270" s="323"/>
      <c r="AN270" s="341" t="e">
        <f>VLOOKUP(功能_33[[#This Row],[功能代號]],工作表2!A:A,1,FALSE)</f>
        <v>#N/A</v>
      </c>
    </row>
    <row r="271" spans="1:40" ht="14.25" hidden="1">
      <c r="A271" s="333">
        <v>238</v>
      </c>
      <c r="B27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71" s="341" t="s">
        <v>701</v>
      </c>
      <c r="D271" s="326"/>
      <c r="E271" s="342" t="s">
        <v>318</v>
      </c>
      <c r="F271" s="341" t="s">
        <v>319</v>
      </c>
      <c r="G271" s="341"/>
      <c r="H271" s="342" t="s">
        <v>665</v>
      </c>
      <c r="I271" s="342" t="s">
        <v>1938</v>
      </c>
      <c r="J271" s="347"/>
      <c r="K271" s="323">
        <v>44490</v>
      </c>
      <c r="L271" s="323">
        <v>44490</v>
      </c>
      <c r="M271" s="336" t="str">
        <f>IFERROR(IF(VLOOKUP(功能_33[[#This Row],[功能代號]],討論項目!A:H,8,FALSE)=0,"",VLOOKUP(功能_33[[#This Row],[功能代號]],討論項目!A:H,8,FALSE)),"")</f>
        <v/>
      </c>
      <c r="N271" s="342" t="s">
        <v>679</v>
      </c>
      <c r="O271" s="342" t="s">
        <v>672</v>
      </c>
      <c r="P271" s="367"/>
      <c r="Q271" s="342"/>
      <c r="R271" s="342"/>
      <c r="S271" s="342"/>
      <c r="T271" s="342"/>
      <c r="U271" s="342"/>
      <c r="V271" s="342"/>
      <c r="W271" s="342"/>
      <c r="X271" s="341" t="str">
        <f>VLOOKUP(功能_33[[#This Row],[User]],SKL放款!A:G,7,FALSE)</f>
        <v>放款服務課</v>
      </c>
      <c r="Y271" s="343">
        <f>IF(功能_33[[#This Row],[實際展示]]="","",功能_33[[#This Row],[實際展示]]+14)</f>
        <v>44504</v>
      </c>
      <c r="Z271" s="331"/>
      <c r="AA271" s="368"/>
      <c r="AB271" s="336" t="s">
        <v>2902</v>
      </c>
      <c r="AC271" s="323"/>
      <c r="AD271" s="323"/>
      <c r="AE271" s="323"/>
      <c r="AF271" s="359"/>
      <c r="AG271" s="323" t="str">
        <f>IFERROR(IF(VLOOKUP(功能_33[[#This Row],[功能代號]],E:Q,11,FALSE)=0,"",VLOOKUP(功能_33[[#This Row],[功能代號]],E:Q,11,FALSE)),"")</f>
        <v>陳政皓</v>
      </c>
      <c r="AH271" s="323"/>
      <c r="AI271" s="323"/>
      <c r="AJ271" s="344"/>
      <c r="AK271" s="323"/>
      <c r="AN271" s="341" t="e">
        <f>VLOOKUP(功能_33[[#This Row],[功能代號]],工作表2!A:A,1,FALSE)</f>
        <v>#N/A</v>
      </c>
    </row>
    <row r="272" spans="1:40" ht="14.25" hidden="1">
      <c r="A272" s="333">
        <v>239</v>
      </c>
      <c r="B272" s="326" t="str">
        <f>IFERROR(MID(功能_33[[#This Row],[功能代號]],2,1)&amp;"-"&amp;VLOOKUP(功能_33[[#This Row],[功能代號]],'20211105匯出'!A:F,4,FALSE)&amp;VLOOKUP(功能_33[[#This Row],[功能代號]],'20211105匯出'!A:F,6,FALSE),"")</f>
        <v>4-3利率調整作業</v>
      </c>
      <c r="C272" s="341" t="s">
        <v>701</v>
      </c>
      <c r="D272" s="326" t="s">
        <v>2895</v>
      </c>
      <c r="E272" s="342" t="s">
        <v>320</v>
      </c>
      <c r="F272" s="341" t="s">
        <v>321</v>
      </c>
      <c r="G272" s="341"/>
      <c r="H272" s="342" t="s">
        <v>665</v>
      </c>
      <c r="I272" s="342" t="s">
        <v>1938</v>
      </c>
      <c r="J272" s="347"/>
      <c r="K272" s="323">
        <v>44490</v>
      </c>
      <c r="L272" s="323">
        <v>44490</v>
      </c>
      <c r="M272" s="336" t="str">
        <f>IFERROR(IF(VLOOKUP(功能_33[[#This Row],[功能代號]],討論項目!A:H,8,FALSE)=0,"",VLOOKUP(功能_33[[#This Row],[功能代號]],討論項目!A:H,8,FALSE)),"")</f>
        <v/>
      </c>
      <c r="N272" s="342" t="s">
        <v>679</v>
      </c>
      <c r="O272" s="342" t="s">
        <v>672</v>
      </c>
      <c r="P272" s="367"/>
      <c r="Q272" s="342"/>
      <c r="R272" s="342"/>
      <c r="S272" s="342"/>
      <c r="T272" s="342"/>
      <c r="U272" s="342"/>
      <c r="V272" s="342"/>
      <c r="W272" s="342"/>
      <c r="X272" s="341" t="str">
        <f>VLOOKUP(功能_33[[#This Row],[User]],SKL放款!A:G,7,FALSE)</f>
        <v>放款服務課</v>
      </c>
      <c r="Y272" s="343">
        <f>IF(功能_33[[#This Row],[實際展示]]="","",功能_33[[#This Row],[實際展示]]+14)</f>
        <v>44504</v>
      </c>
      <c r="Z272" s="331"/>
      <c r="AA272" s="336"/>
      <c r="AB272" s="336"/>
      <c r="AC272" s="323"/>
      <c r="AD272" s="323"/>
      <c r="AE272" s="323"/>
      <c r="AF272" s="359"/>
      <c r="AG272" s="323" t="str">
        <f>IFERROR(IF(VLOOKUP(功能_33[[#This Row],[功能代號]],E:Q,11,FALSE)=0,"",VLOOKUP(功能_33[[#This Row],[功能代號]],E:Q,11,FALSE)),"")</f>
        <v>陳政皓</v>
      </c>
      <c r="AH272" s="323"/>
      <c r="AI272" s="323"/>
      <c r="AJ272" s="344"/>
      <c r="AK272" s="323"/>
      <c r="AN272" s="341" t="e">
        <f>VLOOKUP(功能_33[[#This Row],[功能代號]],工作表2!A:A,1,FALSE)</f>
        <v>#N/A</v>
      </c>
    </row>
    <row r="273" spans="1:40" ht="14.25" hidden="1">
      <c r="A273" s="333">
        <v>240</v>
      </c>
      <c r="B27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73" s="341" t="s">
        <v>701</v>
      </c>
      <c r="D273" s="326"/>
      <c r="E273" s="342" t="s">
        <v>322</v>
      </c>
      <c r="F273" s="341" t="s">
        <v>323</v>
      </c>
      <c r="G273" s="341"/>
      <c r="H273" s="342" t="s">
        <v>665</v>
      </c>
      <c r="I273" s="342" t="s">
        <v>1938</v>
      </c>
      <c r="J273" s="347"/>
      <c r="K273" s="323">
        <v>44490</v>
      </c>
      <c r="L273" s="323">
        <v>44490</v>
      </c>
      <c r="M273" s="336" t="str">
        <f>IFERROR(IF(VLOOKUP(功能_33[[#This Row],[功能代號]],討論項目!A:H,8,FALSE)=0,"",VLOOKUP(功能_33[[#This Row],[功能代號]],討論項目!A:H,8,FALSE)),"")</f>
        <v/>
      </c>
      <c r="N273" s="342" t="s">
        <v>679</v>
      </c>
      <c r="O273" s="342" t="s">
        <v>668</v>
      </c>
      <c r="P273" s="367"/>
      <c r="Q273" s="342"/>
      <c r="R273" s="342"/>
      <c r="S273" s="342"/>
      <c r="T273" s="342"/>
      <c r="U273" s="342"/>
      <c r="V273" s="342"/>
      <c r="W273" s="342"/>
      <c r="X273" s="341" t="str">
        <f>VLOOKUP(功能_33[[#This Row],[User]],SKL放款!A:G,7,FALSE)</f>
        <v>放款服務課</v>
      </c>
      <c r="Y273" s="343">
        <f>IF(功能_33[[#This Row],[實際展示]]="","",功能_33[[#This Row],[實際展示]]+14)</f>
        <v>44504</v>
      </c>
      <c r="Z273" s="331"/>
      <c r="AA273" s="368"/>
      <c r="AB273" s="336" t="s">
        <v>2902</v>
      </c>
      <c r="AC273" s="323"/>
      <c r="AD273" s="323"/>
      <c r="AE273" s="323"/>
      <c r="AF273" s="359"/>
      <c r="AG273" s="323" t="str">
        <f>IFERROR(IF(VLOOKUP(功能_33[[#This Row],[功能代號]],E:Q,11,FALSE)=0,"",VLOOKUP(功能_33[[#This Row],[功能代號]],E:Q,11,FALSE)),"")</f>
        <v>蔡珮瑜</v>
      </c>
      <c r="AH273" s="323"/>
      <c r="AI273" s="323"/>
      <c r="AJ273" s="344"/>
      <c r="AK273" s="323"/>
      <c r="AN273" s="341" t="e">
        <f>VLOOKUP(功能_33[[#This Row],[功能代號]],工作表2!A:A,1,FALSE)</f>
        <v>#N/A</v>
      </c>
    </row>
    <row r="274" spans="1:40" ht="14.25" hidden="1">
      <c r="A274" s="333">
        <v>309</v>
      </c>
      <c r="B274" s="326" t="str">
        <f>IFERROR(MID(功能_33[[#This Row],[功能代號]],2,1)&amp;"-"&amp;VLOOKUP(功能_33[[#This Row],[功能代號]],'20211105匯出'!A:F,4,FALSE)&amp;VLOOKUP(功能_33[[#This Row],[功能代號]],'20211105匯出'!A:F,6,FALSE),"")</f>
        <v>6-3共同資料維護(利率、營業日)</v>
      </c>
      <c r="C274" s="341" t="s">
        <v>703</v>
      </c>
      <c r="D274" s="341" t="s">
        <v>1314</v>
      </c>
      <c r="E274" s="342" t="s">
        <v>522</v>
      </c>
      <c r="F274" s="341" t="s">
        <v>523</v>
      </c>
      <c r="G274" s="341"/>
      <c r="H274" s="342" t="s">
        <v>665</v>
      </c>
      <c r="I274" s="342" t="s">
        <v>471</v>
      </c>
      <c r="J274" s="347"/>
      <c r="K274" s="323">
        <v>44489</v>
      </c>
      <c r="L274" s="323">
        <v>44489</v>
      </c>
      <c r="M274" s="336">
        <f>IFERROR(IF(VLOOKUP(功能_33[[#This Row],[功能代號]],討論項目!A:H,8,FALSE)=0,"",VLOOKUP(功能_33[[#This Row],[功能代號]],討論項目!A:H,8,FALSE)),"")</f>
        <v>44494</v>
      </c>
      <c r="N274" s="342" t="s">
        <v>674</v>
      </c>
      <c r="O274" s="342" t="s">
        <v>707</v>
      </c>
      <c r="P274" s="367"/>
      <c r="Q274" s="342"/>
      <c r="R274" s="342"/>
      <c r="S274" s="342"/>
      <c r="T274" s="342"/>
      <c r="U274" s="342"/>
      <c r="V274" s="342"/>
      <c r="W274" s="342"/>
      <c r="X274" s="341" t="str">
        <f>VLOOKUP(功能_33[[#This Row],[User]],SKL放款!A:G,7,FALSE)</f>
        <v>放款服務課</v>
      </c>
      <c r="Y274" s="343">
        <f>IF(功能_33[[#This Row],[實際展示]]="","",功能_33[[#This Row],[實際展示]]+14)</f>
        <v>44503</v>
      </c>
      <c r="Z274" s="331"/>
      <c r="AA274" s="336" t="str">
        <f>IF(功能_33[[#This Row],[URS交二審]]=0,"",功能_33[[#This Row],[URS交二審]]+7)</f>
        <v/>
      </c>
      <c r="AB274" s="336"/>
      <c r="AC274" s="323"/>
      <c r="AD274" s="323"/>
      <c r="AE274" s="323"/>
      <c r="AF274" s="359"/>
      <c r="AG274" s="323" t="str">
        <f>IFERROR(IF(VLOOKUP(功能_33[[#This Row],[功能代號]],E:Q,11,FALSE)=0,"",VLOOKUP(功能_33[[#This Row],[功能代號]],E:Q,11,FALSE)),"")</f>
        <v>陳政皓</v>
      </c>
      <c r="AH274" s="323"/>
      <c r="AI274" s="323"/>
      <c r="AJ274" s="344"/>
      <c r="AK274" s="323"/>
      <c r="AN274" s="341" t="e">
        <f>VLOOKUP(功能_33[[#This Row],[功能代號]],工作表2!A:A,1,FALSE)</f>
        <v>#N/A</v>
      </c>
    </row>
    <row r="275" spans="1:40" ht="14.25" hidden="1">
      <c r="A275" s="333">
        <v>310</v>
      </c>
      <c r="B275" s="326" t="str">
        <f>IFERROR(MID(功能_33[[#This Row],[功能代號]],2,1)&amp;"-"&amp;VLOOKUP(功能_33[[#This Row],[功能代號]],'20211105匯出'!A:F,4,FALSE)&amp;VLOOKUP(功能_33[[#This Row],[功能代號]],'20211105匯出'!A:F,6,FALSE),"")</f>
        <v>6-3共同資料維護(利率、營業日)</v>
      </c>
      <c r="C275" s="341" t="s">
        <v>703</v>
      </c>
      <c r="D275" s="341" t="s">
        <v>1314</v>
      </c>
      <c r="E275" s="342" t="s">
        <v>524</v>
      </c>
      <c r="F275" s="341" t="s">
        <v>525</v>
      </c>
      <c r="G275" s="341"/>
      <c r="H275" s="342" t="s">
        <v>665</v>
      </c>
      <c r="I275" s="342" t="s">
        <v>471</v>
      </c>
      <c r="J275" s="347"/>
      <c r="K275" s="323">
        <v>44489</v>
      </c>
      <c r="L275" s="323">
        <v>44489</v>
      </c>
      <c r="M275" s="336">
        <f>IFERROR(IF(VLOOKUP(功能_33[[#This Row],[功能代號]],討論項目!A:H,8,FALSE)=0,"",VLOOKUP(功能_33[[#This Row],[功能代號]],討論項目!A:H,8,FALSE)),"")</f>
        <v>44494</v>
      </c>
      <c r="N275" s="342" t="s">
        <v>674</v>
      </c>
      <c r="O275" s="342" t="s">
        <v>707</v>
      </c>
      <c r="P275" s="367"/>
      <c r="Q275" s="342"/>
      <c r="R275" s="342"/>
      <c r="S275" s="342"/>
      <c r="T275" s="342"/>
      <c r="U275" s="342"/>
      <c r="V275" s="342"/>
      <c r="W275" s="342"/>
      <c r="X275" s="341" t="str">
        <f>VLOOKUP(功能_33[[#This Row],[User]],SKL放款!A:G,7,FALSE)</f>
        <v>放款服務課</v>
      </c>
      <c r="Y275" s="343">
        <f>IF(功能_33[[#This Row],[實際展示]]="","",功能_33[[#This Row],[實際展示]]+14)</f>
        <v>44503</v>
      </c>
      <c r="Z275" s="331"/>
      <c r="AA275" s="336" t="str">
        <f>IF(功能_33[[#This Row],[URS交二審]]=0,"",功能_33[[#This Row],[URS交二審]]+7)</f>
        <v/>
      </c>
      <c r="AB275" s="336"/>
      <c r="AC275" s="323"/>
      <c r="AD275" s="323"/>
      <c r="AE275" s="323"/>
      <c r="AF275" s="359"/>
      <c r="AG275" s="323" t="str">
        <f>IFERROR(IF(VLOOKUP(功能_33[[#This Row],[功能代號]],E:Q,11,FALSE)=0,"",VLOOKUP(功能_33[[#This Row],[功能代號]],E:Q,11,FALSE)),"")</f>
        <v>陳政皓</v>
      </c>
      <c r="AH275" s="323"/>
      <c r="AI275" s="323"/>
      <c r="AJ275" s="344"/>
      <c r="AK275" s="323"/>
      <c r="AN275" s="341" t="e">
        <f>VLOOKUP(功能_33[[#This Row],[功能代號]],工作表2!A:A,1,FALSE)</f>
        <v>#N/A</v>
      </c>
    </row>
    <row r="276" spans="1:40" ht="14.25" hidden="1">
      <c r="A276" s="333">
        <v>311</v>
      </c>
      <c r="B27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76" s="341" t="s">
        <v>703</v>
      </c>
      <c r="D276" s="341" t="s">
        <v>1314</v>
      </c>
      <c r="E276" s="342" t="s">
        <v>526</v>
      </c>
      <c r="F276" s="341" t="s">
        <v>527</v>
      </c>
      <c r="G276" s="341"/>
      <c r="H276" s="342" t="s">
        <v>665</v>
      </c>
      <c r="I276" s="342" t="s">
        <v>471</v>
      </c>
      <c r="J276" s="347"/>
      <c r="K276" s="323">
        <v>44489</v>
      </c>
      <c r="L276" s="323">
        <v>44489</v>
      </c>
      <c r="M276" s="336">
        <f>IFERROR(IF(VLOOKUP(功能_33[[#This Row],[功能代號]],討論項目!A:H,8,FALSE)=0,"",VLOOKUP(功能_33[[#This Row],[功能代號]],討論項目!A:H,8,FALSE)),"")</f>
        <v>44435</v>
      </c>
      <c r="N276" s="342" t="s">
        <v>674</v>
      </c>
      <c r="O276" s="342" t="s">
        <v>707</v>
      </c>
      <c r="P276" s="367"/>
      <c r="Q276" s="342"/>
      <c r="R276" s="342"/>
      <c r="S276" s="342"/>
      <c r="T276" s="342"/>
      <c r="U276" s="342"/>
      <c r="V276" s="342"/>
      <c r="W276" s="342"/>
      <c r="X276" s="341" t="str">
        <f>VLOOKUP(功能_33[[#This Row],[User]],SKL放款!A:G,7,FALSE)</f>
        <v>放款服務課</v>
      </c>
      <c r="Y276" s="343">
        <f>IF(功能_33[[#This Row],[實際展示]]="","",功能_33[[#This Row],[實際展示]]+14)</f>
        <v>44503</v>
      </c>
      <c r="Z276" s="331"/>
      <c r="AA276" s="336" t="str">
        <f>IF(功能_33[[#This Row],[URS交二審]]=0,"",功能_33[[#This Row],[URS交二審]]+7)</f>
        <v/>
      </c>
      <c r="AB276" s="336"/>
      <c r="AC276" s="323"/>
      <c r="AD276" s="323"/>
      <c r="AE276" s="323"/>
      <c r="AF276" s="359"/>
      <c r="AG276" s="323" t="str">
        <f>IFERROR(IF(VLOOKUP(功能_33[[#This Row],[功能代號]],E:Q,11,FALSE)=0,"",VLOOKUP(功能_33[[#This Row],[功能代號]],E:Q,11,FALSE)),"")</f>
        <v>陳政皓</v>
      </c>
      <c r="AH276" s="323"/>
      <c r="AI276" s="323"/>
      <c r="AJ276" s="344"/>
      <c r="AK276" s="323"/>
      <c r="AN276" s="341" t="e">
        <f>VLOOKUP(功能_33[[#This Row],[功能代號]],工作表2!A:A,1,FALSE)</f>
        <v>#N/A</v>
      </c>
    </row>
    <row r="277" spans="1:40" ht="14.25" hidden="1">
      <c r="A277" s="333">
        <v>312</v>
      </c>
      <c r="B27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77" s="341" t="s">
        <v>703</v>
      </c>
      <c r="D277" s="341" t="s">
        <v>1314</v>
      </c>
      <c r="E277" s="342" t="s">
        <v>705</v>
      </c>
      <c r="F277" s="341" t="s">
        <v>528</v>
      </c>
      <c r="G277" s="341"/>
      <c r="H277" s="342" t="s">
        <v>665</v>
      </c>
      <c r="I277" s="342" t="s">
        <v>471</v>
      </c>
      <c r="J277" s="347"/>
      <c r="K277" s="323">
        <v>44489</v>
      </c>
      <c r="L277" s="323">
        <v>44489</v>
      </c>
      <c r="M277" s="336">
        <f>IFERROR(IF(VLOOKUP(功能_33[[#This Row],[功能代號]],討論項目!A:H,8,FALSE)=0,"",VLOOKUP(功能_33[[#This Row],[功能代號]],討論項目!A:H,8,FALSE)),"")</f>
        <v>44428</v>
      </c>
      <c r="N277" s="342" t="s">
        <v>674</v>
      </c>
      <c r="O277" s="342" t="s">
        <v>707</v>
      </c>
      <c r="P277" s="367"/>
      <c r="Q277" s="342"/>
      <c r="R277" s="342"/>
      <c r="S277" s="342"/>
      <c r="T277" s="342"/>
      <c r="U277" s="342"/>
      <c r="V277" s="342"/>
      <c r="W277" s="342"/>
      <c r="X277" s="341" t="str">
        <f>VLOOKUP(功能_33[[#This Row],[User]],SKL放款!A:G,7,FALSE)</f>
        <v>放款服務課</v>
      </c>
      <c r="Y277" s="343">
        <f>IF(功能_33[[#This Row],[實際展示]]="","",功能_33[[#This Row],[實際展示]]+14)</f>
        <v>44503</v>
      </c>
      <c r="Z277" s="331"/>
      <c r="AA277" s="336" t="str">
        <f>IF(功能_33[[#This Row],[URS交二審]]=0,"",功能_33[[#This Row],[URS交二審]]+7)</f>
        <v/>
      </c>
      <c r="AB277" s="336"/>
      <c r="AC277" s="323"/>
      <c r="AD277" s="323"/>
      <c r="AE277" s="323"/>
      <c r="AF277" s="359"/>
      <c r="AG277" s="323" t="str">
        <f>IFERROR(IF(VLOOKUP(功能_33[[#This Row],[功能代號]],E:Q,11,FALSE)=0,"",VLOOKUP(功能_33[[#This Row],[功能代號]],E:Q,11,FALSE)),"")</f>
        <v>陳政皓</v>
      </c>
      <c r="AH277" s="323"/>
      <c r="AI277" s="323"/>
      <c r="AJ277" s="344"/>
      <c r="AK277" s="323"/>
      <c r="AN277" s="341" t="e">
        <f>VLOOKUP(功能_33[[#This Row],[功能代號]],工作表2!A:A,1,FALSE)</f>
        <v>#N/A</v>
      </c>
    </row>
    <row r="278" spans="1:40" ht="14.25" hidden="1">
      <c r="A278" s="333"/>
      <c r="B27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78" s="341" t="s">
        <v>699</v>
      </c>
      <c r="D278" s="364"/>
      <c r="E278" s="342" t="s">
        <v>2266</v>
      </c>
      <c r="F278" s="326" t="s">
        <v>2269</v>
      </c>
      <c r="G278" s="326" t="s">
        <v>2628</v>
      </c>
      <c r="H278" s="342" t="s">
        <v>665</v>
      </c>
      <c r="I278" s="348" t="s">
        <v>468</v>
      </c>
      <c r="J278" s="349"/>
      <c r="K278" s="323">
        <v>44494</v>
      </c>
      <c r="L278" s="323">
        <v>44494</v>
      </c>
      <c r="M278" s="336"/>
      <c r="N278" s="342" t="s">
        <v>674</v>
      </c>
      <c r="O278" s="342" t="s">
        <v>685</v>
      </c>
      <c r="P278" s="367" t="s">
        <v>2275</v>
      </c>
      <c r="Q278" s="342"/>
      <c r="R278" s="342"/>
      <c r="S278" s="342"/>
      <c r="T278" s="342"/>
      <c r="U278" s="342"/>
      <c r="V278" s="342"/>
      <c r="W278" s="342"/>
      <c r="X278" s="344"/>
      <c r="Y278" s="343"/>
      <c r="Z278" s="331"/>
      <c r="AA278" s="336"/>
      <c r="AB278" s="336"/>
      <c r="AC278" s="336"/>
      <c r="AD278" s="336"/>
      <c r="AE278" s="336"/>
      <c r="AF278" s="359"/>
      <c r="AG278" s="336" t="str">
        <f>IFERROR(IF(VLOOKUP(功能_33[[#This Row],[功能代號]],E:Q,11,FALSE)=0,"",VLOOKUP(功能_33[[#This Row],[功能代號]],E:Q,11,FALSE)),"")</f>
        <v>張舜雯</v>
      </c>
      <c r="AH278" s="336"/>
      <c r="AI278" s="336"/>
      <c r="AJ278" s="344"/>
      <c r="AK278" s="343"/>
      <c r="AN278" s="341" t="e">
        <f>VLOOKUP(功能_33[[#This Row],[功能代號]],工作表2!A:A,1,FALSE)</f>
        <v>#N/A</v>
      </c>
    </row>
    <row r="279" spans="1:40" ht="14.25" hidden="1">
      <c r="A279" s="333">
        <v>30</v>
      </c>
      <c r="B279" s="326" t="str">
        <f>IFERROR(MID(功能_33[[#This Row],[功能代號]],2,1)&amp;"-"&amp;VLOOKUP(功能_33[[#This Row],[功能代號]],'20211105匯出'!A:F,4,FALSE)&amp;VLOOKUP(功能_33[[#This Row],[功能代號]],'20211105匯出'!A:F,6,FALSE),"")</f>
        <v>2-3保證人、關係人</v>
      </c>
      <c r="C279" s="341" t="s">
        <v>699</v>
      </c>
      <c r="D279" s="326" t="s">
        <v>1303</v>
      </c>
      <c r="E279" s="325" t="s">
        <v>82</v>
      </c>
      <c r="F279" s="327" t="s">
        <v>2127</v>
      </c>
      <c r="G279" s="326" t="s">
        <v>2262</v>
      </c>
      <c r="H279" s="342" t="s">
        <v>665</v>
      </c>
      <c r="I279" s="348" t="s">
        <v>468</v>
      </c>
      <c r="J279" s="349" t="s">
        <v>2080</v>
      </c>
      <c r="K279" s="323">
        <v>44494</v>
      </c>
      <c r="L279" s="323">
        <v>44494</v>
      </c>
      <c r="M279" s="336" t="str">
        <f>IFERROR(IF(VLOOKUP(功能_33[[#This Row],[功能代號]],討論項目!A:H,8,FALSE)=0,"",VLOOKUP(功能_33[[#This Row],[功能代號]],討論項目!A:H,8,FALSE)),"")</f>
        <v/>
      </c>
      <c r="N279" s="342" t="s">
        <v>674</v>
      </c>
      <c r="O279" s="342" t="s">
        <v>685</v>
      </c>
      <c r="P279" s="367" t="s">
        <v>2275</v>
      </c>
      <c r="Q279" s="342"/>
      <c r="R279" s="342"/>
      <c r="S279" s="342"/>
      <c r="T279" s="342"/>
      <c r="U279" s="342"/>
      <c r="V279" s="342"/>
      <c r="W279" s="342"/>
      <c r="X279" s="341" t="str">
        <f>VLOOKUP(功能_33[[#This Row],[User]],SKL放款!A:G,7,FALSE)</f>
        <v>放款管理課</v>
      </c>
      <c r="Y279" s="343">
        <f>IF(功能_33[[#This Row],[實際展示]]="","",功能_33[[#This Row],[實際展示]]+14)</f>
        <v>44508</v>
      </c>
      <c r="Z279" s="331">
        <v>44470</v>
      </c>
      <c r="AA279" s="336">
        <f>IF(功能_33[[#This Row],[URS交二審]]=0,"",功能_33[[#This Row],[URS交二審]]+7)</f>
        <v>44477</v>
      </c>
      <c r="AB279" s="368">
        <f>IF(功能_33[[#This Row],[URS交二審]]=0,"",功能_33[[#This Row],[URS交二審]]+7)</f>
        <v>44477</v>
      </c>
      <c r="AC279" s="323"/>
      <c r="AD279" s="323"/>
      <c r="AE279" s="323"/>
      <c r="AF279" s="359"/>
      <c r="AG279" s="323" t="str">
        <f>IFERROR(IF(VLOOKUP(功能_33[[#This Row],[功能代號]],E:Q,11,FALSE)=0,"",VLOOKUP(功能_33[[#This Row],[功能代號]],E:Q,11,FALSE)),"")</f>
        <v>張舜雯</v>
      </c>
      <c r="AH279" s="323"/>
      <c r="AI279" s="323"/>
      <c r="AJ279" s="344"/>
      <c r="AN279" s="341" t="e">
        <f>VLOOKUP(功能_33[[#This Row],[功能代號]],工作表2!A:A,1,FALSE)</f>
        <v>#N/A</v>
      </c>
    </row>
    <row r="280" spans="1:40" ht="14.25" hidden="1">
      <c r="A280" s="333"/>
      <c r="B28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80" s="341" t="s">
        <v>699</v>
      </c>
      <c r="D280" s="364"/>
      <c r="E280" s="325" t="s">
        <v>2273</v>
      </c>
      <c r="F280" s="326" t="s">
        <v>2274</v>
      </c>
      <c r="G280" s="326" t="s">
        <v>2628</v>
      </c>
      <c r="H280" s="342" t="s">
        <v>665</v>
      </c>
      <c r="I280" s="348" t="s">
        <v>468</v>
      </c>
      <c r="J280" s="349"/>
      <c r="K280" s="323">
        <v>44494</v>
      </c>
      <c r="L280" s="323">
        <v>44494</v>
      </c>
      <c r="M280" s="336" t="str">
        <f>IFERROR(IF(VLOOKUP(功能_33[[#This Row],[功能代號]],討論項目!A:H,8,FALSE)=0,"",VLOOKUP(功能_33[[#This Row],[功能代號]],討論項目!A:H,8,FALSE)),"")</f>
        <v/>
      </c>
      <c r="N280" s="342" t="s">
        <v>674</v>
      </c>
      <c r="O280" s="342" t="s">
        <v>685</v>
      </c>
      <c r="P280" s="367" t="s">
        <v>2275</v>
      </c>
      <c r="Q280" s="342"/>
      <c r="R280" s="342"/>
      <c r="S280" s="342"/>
      <c r="T280" s="342"/>
      <c r="U280" s="342"/>
      <c r="V280" s="342"/>
      <c r="W280" s="342"/>
      <c r="X280" s="344" t="str">
        <f>VLOOKUP(功能_33[[#This Row],[User]],SKL放款!A:G,7,FALSE)</f>
        <v>放款管理課</v>
      </c>
      <c r="Y280" s="343">
        <f>IF(功能_33[[#This Row],[實際展示]]="","",功能_33[[#This Row],[實際展示]]+14)</f>
        <v>44508</v>
      </c>
      <c r="Z280" s="331"/>
      <c r="AA280" s="336"/>
      <c r="AB280" s="336"/>
      <c r="AC280" s="336"/>
      <c r="AD280" s="336"/>
      <c r="AE280" s="336"/>
      <c r="AF280" s="359"/>
      <c r="AG280" s="336" t="str">
        <f>IFERROR(IF(VLOOKUP(功能_33[[#This Row],[功能代號]],E:Q,11,FALSE)=0,"",VLOOKUP(功能_33[[#This Row],[功能代號]],E:Q,11,FALSE)),"")</f>
        <v>張舜雯</v>
      </c>
      <c r="AH280" s="336"/>
      <c r="AI280" s="336"/>
      <c r="AJ280" s="344"/>
      <c r="AN280" s="341" t="e">
        <f>VLOOKUP(功能_33[[#This Row],[功能代號]],工作表2!A:A,1,FALSE)</f>
        <v>#N/A</v>
      </c>
    </row>
    <row r="281" spans="1:40" ht="14.25" hidden="1">
      <c r="A281" s="333">
        <v>31</v>
      </c>
      <c r="B28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81" s="341" t="s">
        <v>699</v>
      </c>
      <c r="D281" s="326" t="s">
        <v>1303</v>
      </c>
      <c r="E281" s="325" t="s">
        <v>83</v>
      </c>
      <c r="F281" s="326" t="s">
        <v>2128</v>
      </c>
      <c r="G281" s="326" t="s">
        <v>2263</v>
      </c>
      <c r="H281" s="342" t="s">
        <v>665</v>
      </c>
      <c r="I281" s="348" t="s">
        <v>468</v>
      </c>
      <c r="J281" s="349" t="s">
        <v>2080</v>
      </c>
      <c r="K281" s="323">
        <v>44494</v>
      </c>
      <c r="L281" s="323">
        <v>44494</v>
      </c>
      <c r="M281" s="336" t="str">
        <f>IFERROR(IF(VLOOKUP(功能_33[[#This Row],[功能代號]],討論項目!A:H,8,FALSE)=0,"",VLOOKUP(功能_33[[#This Row],[功能代號]],討論項目!A:H,8,FALSE)),"")</f>
        <v/>
      </c>
      <c r="N281" s="342" t="s">
        <v>674</v>
      </c>
      <c r="O281" s="342" t="s">
        <v>685</v>
      </c>
      <c r="P281" s="367" t="s">
        <v>2275</v>
      </c>
      <c r="Q281" s="342"/>
      <c r="R281" s="342"/>
      <c r="S281" s="342"/>
      <c r="T281" s="342"/>
      <c r="U281" s="342"/>
      <c r="V281" s="342"/>
      <c r="W281" s="342"/>
      <c r="X281" s="341" t="str">
        <f>VLOOKUP(功能_33[[#This Row],[User]],SKL放款!A:G,7,FALSE)</f>
        <v>放款管理課</v>
      </c>
      <c r="Y281" s="343">
        <f>IF(功能_33[[#This Row],[實際展示]]="","",功能_33[[#This Row],[實際展示]]+14)</f>
        <v>44508</v>
      </c>
      <c r="Z281" s="331">
        <v>44470</v>
      </c>
      <c r="AA281" s="336">
        <f>IF(功能_33[[#This Row],[URS交二審]]=0,"",功能_33[[#This Row],[URS交二審]]+7)</f>
        <v>44477</v>
      </c>
      <c r="AB281" s="368">
        <f>IF(功能_33[[#This Row],[URS交二審]]=0,"",功能_33[[#This Row],[URS交二審]]+7)</f>
        <v>44477</v>
      </c>
      <c r="AC281" s="323"/>
      <c r="AD281" s="323"/>
      <c r="AE281" s="323"/>
      <c r="AF281" s="359"/>
      <c r="AG281" s="323" t="str">
        <f>IFERROR(IF(VLOOKUP(功能_33[[#This Row],[功能代號]],E:Q,11,FALSE)=0,"",VLOOKUP(功能_33[[#This Row],[功能代號]],E:Q,11,FALSE)),"")</f>
        <v>張舜雯</v>
      </c>
      <c r="AH281" s="323"/>
      <c r="AI281" s="323"/>
      <c r="AJ281" s="344"/>
      <c r="AN281" s="341" t="e">
        <f>VLOOKUP(功能_33[[#This Row],[功能代號]],工作表2!A:A,1,FALSE)</f>
        <v>#N/A</v>
      </c>
    </row>
    <row r="282" spans="1:40" ht="14.25" hidden="1">
      <c r="A282" s="333"/>
      <c r="B282" s="326" t="str">
        <f>IFERROR(MID(功能_33[[#This Row],[功能代號]],2,1)&amp;"-"&amp;VLOOKUP(功能_33[[#This Row],[功能代號]],'20211105匯出'!A:F,4,FALSE)&amp;VLOOKUP(功能_33[[#This Row],[功能代號]],'20211105匯出'!A:F,6,FALSE),"")</f>
        <v>2-2案件申請、額度</v>
      </c>
      <c r="C282" s="341" t="s">
        <v>699</v>
      </c>
      <c r="D282" s="364"/>
      <c r="E282" s="342" t="s">
        <v>2264</v>
      </c>
      <c r="F282" s="326" t="s">
        <v>2267</v>
      </c>
      <c r="G282" s="326" t="s">
        <v>2628</v>
      </c>
      <c r="H282" s="342" t="s">
        <v>417</v>
      </c>
      <c r="I282" s="348" t="s">
        <v>468</v>
      </c>
      <c r="J282" s="349"/>
      <c r="K282" s="323">
        <v>44494</v>
      </c>
      <c r="L282" s="323">
        <v>44494</v>
      </c>
      <c r="M282" s="336" t="str">
        <f>IFERROR(IF(VLOOKUP(功能_33[[#This Row],[功能代號]],討論項目!A:H,8,FALSE)=0,"",VLOOKUP(功能_33[[#This Row],[功能代號]],討論項目!A:H,8,FALSE)),"")</f>
        <v/>
      </c>
      <c r="N282" s="342" t="s">
        <v>674</v>
      </c>
      <c r="O282" s="342" t="s">
        <v>685</v>
      </c>
      <c r="P282" s="367" t="s">
        <v>2275</v>
      </c>
      <c r="Q282" s="342"/>
      <c r="R282" s="342"/>
      <c r="S282" s="342"/>
      <c r="T282" s="342"/>
      <c r="U282" s="342"/>
      <c r="V282" s="342"/>
      <c r="W282" s="342"/>
      <c r="X282" s="344" t="str">
        <f>VLOOKUP(功能_33[[#This Row],[User]],SKL放款!A:G,7,FALSE)</f>
        <v>放款管理課</v>
      </c>
      <c r="Y282" s="343">
        <f>IF(功能_33[[#This Row],[實際展示]]="","",功能_33[[#This Row],[實際展示]]+14)</f>
        <v>44508</v>
      </c>
      <c r="Z282" s="331"/>
      <c r="AA282" s="336"/>
      <c r="AB282" s="336"/>
      <c r="AC282" s="336"/>
      <c r="AD282" s="336"/>
      <c r="AE282" s="336"/>
      <c r="AF282" s="359"/>
      <c r="AG282" s="336" t="str">
        <f>IFERROR(IF(VLOOKUP(功能_33[[#This Row],[功能代號]],E:Q,11,FALSE)=0,"",VLOOKUP(功能_33[[#This Row],[功能代號]],E:Q,11,FALSE)),"")</f>
        <v>張舜雯</v>
      </c>
      <c r="AH282" s="336"/>
      <c r="AI282" s="336"/>
      <c r="AJ282" s="344"/>
      <c r="AK282" s="343"/>
      <c r="AN282" s="341" t="e">
        <f>VLOOKUP(功能_33[[#This Row],[功能代號]],工作表2!A:A,1,FALSE)</f>
        <v>#N/A</v>
      </c>
    </row>
    <row r="283" spans="1:40" ht="14.25" hidden="1">
      <c r="A283" s="333"/>
      <c r="B28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83" s="341" t="s">
        <v>699</v>
      </c>
      <c r="D283" s="364"/>
      <c r="E283" s="342" t="s">
        <v>2637</v>
      </c>
      <c r="F283" s="326" t="s">
        <v>2638</v>
      </c>
      <c r="G283" s="326" t="s">
        <v>2639</v>
      </c>
      <c r="H283" s="342" t="s">
        <v>417</v>
      </c>
      <c r="I283" s="348" t="s">
        <v>468</v>
      </c>
      <c r="J283" s="349"/>
      <c r="K283" s="323">
        <v>44494</v>
      </c>
      <c r="L283" s="323">
        <v>44494</v>
      </c>
      <c r="M283" s="336" t="str">
        <f>IFERROR(IF(VLOOKUP(功能_33[[#This Row],[功能代號]],討論項目!A:H,8,FALSE)=0,"",VLOOKUP(功能_33[[#This Row],[功能代號]],討論項目!A:H,8,FALSE)),"")</f>
        <v/>
      </c>
      <c r="N283" s="342" t="s">
        <v>674</v>
      </c>
      <c r="O283" s="342" t="s">
        <v>685</v>
      </c>
      <c r="P283" s="367" t="s">
        <v>2275</v>
      </c>
      <c r="Q283" s="342"/>
      <c r="R283" s="342"/>
      <c r="S283" s="342"/>
      <c r="T283" s="342"/>
      <c r="U283" s="342"/>
      <c r="V283" s="342"/>
      <c r="W283" s="342"/>
      <c r="X283" s="344" t="str">
        <f>VLOOKUP(功能_33[[#This Row],[User]],SKL放款!A:G,7,FALSE)</f>
        <v>放款管理課</v>
      </c>
      <c r="Y283" s="343">
        <f>IF(功能_33[[#This Row],[實際展示]]="","",功能_33[[#This Row],[實際展示]]+14)</f>
        <v>44508</v>
      </c>
      <c r="Z283" s="331"/>
      <c r="AA283" s="336">
        <v>44516</v>
      </c>
      <c r="AB283" s="336" t="s">
        <v>2902</v>
      </c>
      <c r="AC283" s="336"/>
      <c r="AD283" s="336"/>
      <c r="AE283" s="336"/>
      <c r="AF283" s="359"/>
      <c r="AG283" s="336" t="str">
        <f>IFERROR(IF(VLOOKUP(功能_33[[#This Row],[功能代號]],E:Q,11,FALSE)=0,"",VLOOKUP(功能_33[[#This Row],[功能代號]],E:Q,11,FALSE)),"")</f>
        <v>張舜雯</v>
      </c>
      <c r="AH283" s="336"/>
      <c r="AI283" s="336"/>
      <c r="AJ283" s="344"/>
      <c r="AK283" s="343"/>
      <c r="AN283" s="341" t="e">
        <f>VLOOKUP(功能_33[[#This Row],[功能代號]],工作表2!A:A,1,FALSE)</f>
        <v>#N/A</v>
      </c>
    </row>
    <row r="284" spans="1:40" ht="14.25" hidden="1">
      <c r="A284" s="333"/>
      <c r="B28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84" s="341" t="s">
        <v>699</v>
      </c>
      <c r="D284" s="364"/>
      <c r="E284" s="342" t="s">
        <v>2265</v>
      </c>
      <c r="F284" s="327" t="s">
        <v>2268</v>
      </c>
      <c r="G284" s="326" t="s">
        <v>2628</v>
      </c>
      <c r="H284" s="342" t="s">
        <v>417</v>
      </c>
      <c r="I284" s="348" t="s">
        <v>468</v>
      </c>
      <c r="J284" s="349"/>
      <c r="K284" s="323">
        <v>44494</v>
      </c>
      <c r="L284" s="323">
        <v>44494</v>
      </c>
      <c r="M284" s="336" t="str">
        <f>IFERROR(IF(VLOOKUP(功能_33[[#This Row],[功能代號]],討論項目!A:H,8,FALSE)=0,"",VLOOKUP(功能_33[[#This Row],[功能代號]],討論項目!A:H,8,FALSE)),"")</f>
        <v/>
      </c>
      <c r="N284" s="342" t="s">
        <v>674</v>
      </c>
      <c r="O284" s="342" t="s">
        <v>673</v>
      </c>
      <c r="P284" s="367" t="s">
        <v>2276</v>
      </c>
      <c r="Q284" s="342"/>
      <c r="R284" s="342"/>
      <c r="S284" s="342"/>
      <c r="T284" s="342"/>
      <c r="U284" s="342"/>
      <c r="V284" s="342"/>
      <c r="W284" s="342"/>
      <c r="X284" s="344" t="str">
        <f>VLOOKUP(功能_33[[#This Row],[User]],SKL放款!A:G,7,FALSE)</f>
        <v>放款推展課</v>
      </c>
      <c r="Y284" s="343">
        <f>IF(功能_33[[#This Row],[實際展示]]="","",功能_33[[#This Row],[實際展示]]+14)</f>
        <v>44508</v>
      </c>
      <c r="Z284" s="331"/>
      <c r="AA284" s="336">
        <v>44516</v>
      </c>
      <c r="AB284" s="336" t="s">
        <v>2902</v>
      </c>
      <c r="AC284" s="336"/>
      <c r="AD284" s="336"/>
      <c r="AE284" s="336"/>
      <c r="AF284" s="359"/>
      <c r="AG284" s="336" t="str">
        <f>IFERROR(IF(VLOOKUP(功能_33[[#This Row],[功能代號]],E:Q,11,FALSE)=0,"",VLOOKUP(功能_33[[#This Row],[功能代號]],E:Q,11,FALSE)),"")</f>
        <v>李珮君</v>
      </c>
      <c r="AH284" s="336"/>
      <c r="AI284" s="336"/>
      <c r="AJ284" s="344"/>
      <c r="AK284" s="343"/>
      <c r="AN284" s="341" t="e">
        <f>VLOOKUP(功能_33[[#This Row],[功能代號]],工作表2!A:A,1,FALSE)</f>
        <v>#N/A</v>
      </c>
    </row>
    <row r="285" spans="1:40" s="350" customFormat="1" ht="14.25" hidden="1">
      <c r="A285" s="361">
        <v>169</v>
      </c>
      <c r="B285" s="326" t="str">
        <f>IFERROR(MID(功能_33[[#This Row],[功能代號]],2,1)&amp;"-"&amp;VLOOKUP(功能_33[[#This Row],[功能代號]],'20211105匯出'!A:F,4,FALSE)&amp;VLOOKUP(功能_33[[#This Row],[功能代號]],'20211105匯出'!A:F,6,FALSE),"")</f>
        <v>2-3保證人、關係人</v>
      </c>
      <c r="C285" s="350" t="s">
        <v>699</v>
      </c>
      <c r="D285" s="351"/>
      <c r="E285" s="353" t="s">
        <v>75</v>
      </c>
      <c r="F285" s="350" t="s">
        <v>76</v>
      </c>
      <c r="H285" s="353" t="s">
        <v>665</v>
      </c>
      <c r="I285" s="353" t="s">
        <v>468</v>
      </c>
      <c r="J285" s="354"/>
      <c r="K285" s="323">
        <v>44494</v>
      </c>
      <c r="L285" s="323">
        <v>44494</v>
      </c>
      <c r="M285" s="368" t="str">
        <f>IFERROR(IF(VLOOKUP(功能_33[[#This Row],[功能代號]],討論項目!A:H,8,FALSE)=0,"",VLOOKUP(功能_33[[#This Row],[功能代號]],討論項目!A:H,8,FALSE)),"")</f>
        <v/>
      </c>
      <c r="N285" s="342" t="s">
        <v>669</v>
      </c>
      <c r="O285" s="342" t="s">
        <v>673</v>
      </c>
      <c r="P285" s="367"/>
      <c r="Q285" s="353"/>
      <c r="R285" s="353"/>
      <c r="S285" s="353"/>
      <c r="T285" s="353"/>
      <c r="U285" s="353"/>
      <c r="V285" s="353"/>
      <c r="W285" s="353"/>
      <c r="X285" s="350" t="str">
        <f>VLOOKUP(功能_33[[#This Row],[User]],SKL放款!A:G,7,FALSE)</f>
        <v>放款推展課</v>
      </c>
      <c r="Y285" s="345">
        <f>IF(功能_33[[#This Row],[實際展示]]="","",功能_33[[#This Row],[實際展示]]+14)</f>
        <v>44508</v>
      </c>
      <c r="Z285" s="331"/>
      <c r="AA285" s="336" t="str">
        <f>IF(功能_33[[#This Row],[URS交二審]]=0,"",功能_33[[#This Row],[URS交二審]]+7)</f>
        <v/>
      </c>
      <c r="AB285" s="336"/>
      <c r="AC285" s="355"/>
      <c r="AD285" s="355"/>
      <c r="AE285" s="355"/>
      <c r="AF285" s="359"/>
      <c r="AG285" s="355" t="str">
        <f>IFERROR(IF(VLOOKUP(功能_33[[#This Row],[功能代號]],E:Q,11,FALSE)=0,"",VLOOKUP(功能_33[[#This Row],[功能代號]],E:Q,11,FALSE)),"")</f>
        <v>李珮君</v>
      </c>
      <c r="AH285" s="355"/>
      <c r="AI285" s="355"/>
      <c r="AJ285" s="356"/>
      <c r="AK285" s="355"/>
      <c r="AL285" s="342"/>
      <c r="AM285" s="341"/>
      <c r="AN285" s="341" t="e">
        <f>VLOOKUP(功能_33[[#This Row],[功能代號]],工作表2!A:A,1,FALSE)</f>
        <v>#N/A</v>
      </c>
    </row>
    <row r="286" spans="1:40" ht="14.25" hidden="1">
      <c r="A286" s="333">
        <v>187</v>
      </c>
      <c r="B286" s="326" t="str">
        <f>IFERROR(MID(功能_33[[#This Row],[功能代號]],2,1)&amp;"-"&amp;VLOOKUP(功能_33[[#This Row],[功能代號]],'20211105匯出'!A:F,4,FALSE)&amp;VLOOKUP(功能_33[[#This Row],[功能代號]],'20211105匯出'!A:F,6,FALSE),"")</f>
        <v>2-9其他</v>
      </c>
      <c r="C286" s="341" t="s">
        <v>699</v>
      </c>
      <c r="D286" s="326"/>
      <c r="E286" s="342" t="s">
        <v>684</v>
      </c>
      <c r="F286" s="363" t="s">
        <v>691</v>
      </c>
      <c r="G286" s="363"/>
      <c r="H286" s="342" t="s">
        <v>665</v>
      </c>
      <c r="I286" s="342" t="s">
        <v>468</v>
      </c>
      <c r="J286" s="347"/>
      <c r="K286" s="323">
        <v>44494</v>
      </c>
      <c r="L286" s="323">
        <v>44490</v>
      </c>
      <c r="M286" s="336">
        <f>IFERROR(IF(VLOOKUP(功能_33[[#This Row],[功能代號]],討論項目!A:H,8,FALSE)=0,"",VLOOKUP(功能_33[[#This Row],[功能代號]],討論項目!A:H,8,FALSE)),"")</f>
        <v>44490</v>
      </c>
      <c r="N286" s="342" t="s">
        <v>679</v>
      </c>
      <c r="O286" s="342" t="s">
        <v>707</v>
      </c>
      <c r="P286" s="367"/>
      <c r="Q286" s="342"/>
      <c r="R286" s="342"/>
      <c r="S286" s="342"/>
      <c r="T286" s="342"/>
      <c r="U286" s="342"/>
      <c r="V286" s="342"/>
      <c r="W286" s="342"/>
      <c r="X286" s="341" t="str">
        <f>VLOOKUP(功能_33[[#This Row],[User]],SKL放款!A:G,7,FALSE)</f>
        <v>放款服務課</v>
      </c>
      <c r="Y286" s="343">
        <f>IF(功能_33[[#This Row],[實際展示]]="","",功能_33[[#This Row],[實際展示]]+14)</f>
        <v>44504</v>
      </c>
      <c r="Z286" s="331"/>
      <c r="AA286" s="336">
        <v>44516</v>
      </c>
      <c r="AB286" s="336" t="s">
        <v>2902</v>
      </c>
      <c r="AC286" s="323"/>
      <c r="AD286" s="323"/>
      <c r="AE286" s="323"/>
      <c r="AF286" s="359"/>
      <c r="AG286" s="323" t="str">
        <f>IFERROR(IF(VLOOKUP(功能_33[[#This Row],[功能代號]],E:Q,11,FALSE)=0,"",VLOOKUP(功能_33[[#This Row],[功能代號]],E:Q,11,FALSE)),"")</f>
        <v>陳政皓</v>
      </c>
      <c r="AH286" s="323"/>
      <c r="AI286" s="323"/>
      <c r="AJ286" s="344"/>
      <c r="AK286" s="323"/>
      <c r="AN286" s="341" t="e">
        <f>VLOOKUP(功能_33[[#This Row],[功能代號]],工作表2!A:A,1,FALSE)</f>
        <v>#N/A</v>
      </c>
    </row>
    <row r="287" spans="1:40" ht="14.25" hidden="1">
      <c r="A287" s="333">
        <v>188</v>
      </c>
      <c r="B287" s="326" t="str">
        <f>IFERROR(MID(功能_33[[#This Row],[功能代號]],2,1)&amp;"-"&amp;VLOOKUP(功能_33[[#This Row],[功能代號]],'20211105匯出'!A:F,4,FALSE)&amp;VLOOKUP(功能_33[[#This Row],[功能代號]],'20211105匯出'!A:F,6,FALSE),"")</f>
        <v>2-9其他</v>
      </c>
      <c r="C287" s="341" t="s">
        <v>699</v>
      </c>
      <c r="D287" s="341" t="s">
        <v>1309</v>
      </c>
      <c r="E287" s="342" t="s">
        <v>102</v>
      </c>
      <c r="F287" s="341" t="s">
        <v>103</v>
      </c>
      <c r="G287" s="341"/>
      <c r="H287" s="342" t="s">
        <v>665</v>
      </c>
      <c r="I287" s="348" t="s">
        <v>468</v>
      </c>
      <c r="J287" s="349"/>
      <c r="K287" s="323">
        <v>44494</v>
      </c>
      <c r="L287" s="323">
        <v>44494</v>
      </c>
      <c r="M287" s="336" t="str">
        <f>IFERROR(IF(VLOOKUP(功能_33[[#This Row],[功能代號]],討論項目!A:H,8,FALSE)=0,"",VLOOKUP(功能_33[[#This Row],[功能代號]],討論項目!A:H,8,FALSE)),"")</f>
        <v/>
      </c>
      <c r="N287" s="342" t="s">
        <v>674</v>
      </c>
      <c r="O287" s="342" t="s">
        <v>672</v>
      </c>
      <c r="P287" s="367"/>
      <c r="Q287" s="342"/>
      <c r="R287" s="342"/>
      <c r="S287" s="342"/>
      <c r="T287" s="342"/>
      <c r="U287" s="342"/>
      <c r="V287" s="342"/>
      <c r="W287" s="342"/>
      <c r="X287" s="341" t="str">
        <f>VLOOKUP(功能_33[[#This Row],[User]],SKL放款!A:G,7,FALSE)</f>
        <v>放款服務課</v>
      </c>
      <c r="Y287" s="343">
        <f>IF(功能_33[[#This Row],[實際展示]]="","",功能_33[[#This Row],[實際展示]]+14)</f>
        <v>44508</v>
      </c>
      <c r="Z287" s="331"/>
      <c r="AA287" s="336" t="str">
        <f>IF(功能_33[[#This Row],[URS交二審]]=0,"",功能_33[[#This Row],[URS交二審]]+7)</f>
        <v/>
      </c>
      <c r="AB287" s="336"/>
      <c r="AC287" s="323"/>
      <c r="AD287" s="323"/>
      <c r="AE287" s="323"/>
      <c r="AF287" s="359"/>
      <c r="AG287" s="323" t="str">
        <f>IFERROR(IF(VLOOKUP(功能_33[[#This Row],[功能代號]],E:Q,11,FALSE)=0,"",VLOOKUP(功能_33[[#This Row],[功能代號]],E:Q,11,FALSE)),"")</f>
        <v>陳政皓</v>
      </c>
      <c r="AH287" s="323"/>
      <c r="AI287" s="323"/>
      <c r="AJ287" s="344"/>
      <c r="AK287" s="366"/>
      <c r="AN287" s="341" t="e">
        <f>VLOOKUP(功能_33[[#This Row],[功能代號]],工作表2!A:A,1,FALSE)</f>
        <v>#N/A</v>
      </c>
    </row>
    <row r="288" spans="1:40" ht="14.25" hidden="1">
      <c r="A288" s="333">
        <v>189</v>
      </c>
      <c r="B28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88" s="341" t="s">
        <v>699</v>
      </c>
      <c r="D288" s="341" t="s">
        <v>1309</v>
      </c>
      <c r="E288" s="342" t="s">
        <v>104</v>
      </c>
      <c r="F288" s="341" t="s">
        <v>105</v>
      </c>
      <c r="G288" s="341"/>
      <c r="H288" s="342" t="s">
        <v>665</v>
      </c>
      <c r="I288" s="348" t="s">
        <v>468</v>
      </c>
      <c r="J288" s="349"/>
      <c r="K288" s="323">
        <v>44494</v>
      </c>
      <c r="L288" s="323">
        <v>44494</v>
      </c>
      <c r="M288" s="336">
        <f>IFERROR(IF(VLOOKUP(功能_33[[#This Row],[功能代號]],討論項目!A:H,8,FALSE)=0,"",VLOOKUP(功能_33[[#This Row],[功能代號]],討論項目!A:H,8,FALSE)),"")</f>
        <v>44494</v>
      </c>
      <c r="N288" s="342" t="s">
        <v>674</v>
      </c>
      <c r="O288" s="342" t="s">
        <v>672</v>
      </c>
      <c r="P288" s="367"/>
      <c r="Q288" s="342"/>
      <c r="R288" s="342"/>
      <c r="S288" s="342"/>
      <c r="T288" s="342"/>
      <c r="U288" s="342"/>
      <c r="V288" s="342"/>
      <c r="W288" s="342"/>
      <c r="X288" s="341" t="str">
        <f>VLOOKUP(功能_33[[#This Row],[User]],SKL放款!A:G,7,FALSE)</f>
        <v>放款服務課</v>
      </c>
      <c r="Y288" s="343">
        <f>IF(功能_33[[#This Row],[實際展示]]="","",功能_33[[#This Row],[實際展示]]+14)</f>
        <v>44508</v>
      </c>
      <c r="Z288" s="331"/>
      <c r="AA288" s="336">
        <v>44516</v>
      </c>
      <c r="AB288" s="336" t="s">
        <v>2902</v>
      </c>
      <c r="AC288" s="323"/>
      <c r="AD288" s="323"/>
      <c r="AE288" s="323"/>
      <c r="AF288" s="359"/>
      <c r="AG288" s="323" t="str">
        <f>IFERROR(IF(VLOOKUP(功能_33[[#This Row],[功能代號]],E:Q,11,FALSE)=0,"",VLOOKUP(功能_33[[#This Row],[功能代號]],E:Q,11,FALSE)),"")</f>
        <v>陳政皓</v>
      </c>
      <c r="AH288" s="323"/>
      <c r="AI288" s="323"/>
      <c r="AJ288" s="344"/>
      <c r="AK288" s="366"/>
      <c r="AN288" s="341" t="e">
        <f>VLOOKUP(功能_33[[#This Row],[功能代號]],工作表2!A:A,1,FALSE)</f>
        <v>#N/A</v>
      </c>
    </row>
    <row r="289" spans="1:40" ht="14.25" hidden="1">
      <c r="A289" s="333">
        <v>170</v>
      </c>
      <c r="B289" s="326" t="str">
        <f>IFERROR(MID(功能_33[[#This Row],[功能代號]],2,1)&amp;"-"&amp;VLOOKUP(功能_33[[#This Row],[功能代號]],'20211105匯出'!A:F,4,FALSE)&amp;VLOOKUP(功能_33[[#This Row],[功能代號]],'20211105匯出'!A:F,6,FALSE),"")</f>
        <v>2-4擔保品</v>
      </c>
      <c r="C289" s="341" t="s">
        <v>699</v>
      </c>
      <c r="D289" s="326" t="s">
        <v>1306</v>
      </c>
      <c r="E289" s="325" t="s">
        <v>1074</v>
      </c>
      <c r="F289" s="326" t="s">
        <v>26</v>
      </c>
      <c r="G289" s="326"/>
      <c r="H289" s="342" t="s">
        <v>665</v>
      </c>
      <c r="I289" s="348" t="s">
        <v>468</v>
      </c>
      <c r="J289" s="349"/>
      <c r="K289" s="323">
        <v>44494</v>
      </c>
      <c r="L289" s="323">
        <v>44494</v>
      </c>
      <c r="M289" s="336">
        <f>IFERROR(IF(VLOOKUP(功能_33[[#This Row],[功能代號]],討論項目!A:H,8,FALSE)=0,"",VLOOKUP(功能_33[[#This Row],[功能代號]],討論項目!A:H,8,FALSE)),"")</f>
        <v>44494</v>
      </c>
      <c r="N289" s="342" t="s">
        <v>669</v>
      </c>
      <c r="O289" s="342" t="s">
        <v>689</v>
      </c>
      <c r="P289" s="367" t="s">
        <v>2276</v>
      </c>
      <c r="Q289" s="342"/>
      <c r="R289" s="342"/>
      <c r="S289" s="342"/>
      <c r="T289" s="342"/>
      <c r="U289" s="342"/>
      <c r="V289" s="342"/>
      <c r="W289" s="342"/>
      <c r="X289" s="341" t="str">
        <f>VLOOKUP(功能_33[[#This Row],[User]],SKL放款!A:G,7,FALSE)</f>
        <v>放款管理課</v>
      </c>
      <c r="Y289" s="343">
        <f>IF(功能_33[[#This Row],[實際展示]]="","",功能_33[[#This Row],[實際展示]]+14)</f>
        <v>44508</v>
      </c>
      <c r="Z289" s="331"/>
      <c r="AA289" s="336">
        <v>44516</v>
      </c>
      <c r="AB289" s="336" t="s">
        <v>2902</v>
      </c>
      <c r="AC289" s="323"/>
      <c r="AD289" s="323"/>
      <c r="AE289" s="323"/>
      <c r="AF289" s="359"/>
      <c r="AG289" s="323" t="str">
        <f>IFERROR(IF(VLOOKUP(功能_33[[#This Row],[功能代號]],E:Q,11,FALSE)=0,"",VLOOKUP(功能_33[[#This Row],[功能代號]],E:Q,11,FALSE)),"")</f>
        <v>邱怡婷</v>
      </c>
      <c r="AH289" s="323"/>
      <c r="AI289" s="323"/>
      <c r="AJ289" s="344"/>
      <c r="AK289" s="355"/>
      <c r="AN289" s="341" t="e">
        <f>VLOOKUP(功能_33[[#This Row],[功能代號]],工作表2!A:A,1,FALSE)</f>
        <v>#N/A</v>
      </c>
    </row>
    <row r="290" spans="1:40" ht="14.25" hidden="1">
      <c r="A290" s="333">
        <v>171</v>
      </c>
      <c r="B29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0" s="341" t="s">
        <v>699</v>
      </c>
      <c r="D290" s="326" t="s">
        <v>1307</v>
      </c>
      <c r="E290" s="325" t="s">
        <v>1075</v>
      </c>
      <c r="F290" s="326" t="s">
        <v>28</v>
      </c>
      <c r="G290" s="326"/>
      <c r="H290" s="342" t="s">
        <v>665</v>
      </c>
      <c r="I290" s="348" t="s">
        <v>468</v>
      </c>
      <c r="J290" s="349"/>
      <c r="K290" s="323">
        <v>44494</v>
      </c>
      <c r="L290" s="323">
        <v>44494</v>
      </c>
      <c r="M290" s="336">
        <f>IFERROR(IF(VLOOKUP(功能_33[[#This Row],[功能代號]],討論項目!A:H,8,FALSE)=0,"",VLOOKUP(功能_33[[#This Row],[功能代號]],討論項目!A:H,8,FALSE)),"")</f>
        <v>44494</v>
      </c>
      <c r="N290" s="342" t="s">
        <v>669</v>
      </c>
      <c r="O290" s="342" t="s">
        <v>689</v>
      </c>
      <c r="P290" s="367" t="s">
        <v>2276</v>
      </c>
      <c r="Q290" s="342"/>
      <c r="R290" s="342"/>
      <c r="S290" s="342"/>
      <c r="T290" s="342"/>
      <c r="U290" s="342"/>
      <c r="V290" s="342"/>
      <c r="W290" s="342"/>
      <c r="X290" s="341" t="str">
        <f>VLOOKUP(功能_33[[#This Row],[User]],SKL放款!A:G,7,FALSE)</f>
        <v>放款管理課</v>
      </c>
      <c r="Y290" s="343">
        <f>IF(功能_33[[#This Row],[實際展示]]="","",功能_33[[#This Row],[實際展示]]+14)</f>
        <v>44508</v>
      </c>
      <c r="Z290" s="331"/>
      <c r="AA290" s="336">
        <v>44516</v>
      </c>
      <c r="AB290" s="336" t="s">
        <v>2902</v>
      </c>
      <c r="AC290" s="323"/>
      <c r="AD290" s="323"/>
      <c r="AE290" s="323"/>
      <c r="AF290" s="359"/>
      <c r="AG290" s="323" t="str">
        <f>IFERROR(IF(VLOOKUP(功能_33[[#This Row],[功能代號]],E:Q,11,FALSE)=0,"",VLOOKUP(功能_33[[#This Row],[功能代號]],E:Q,11,FALSE)),"")</f>
        <v>邱怡婷</v>
      </c>
      <c r="AH290" s="323"/>
      <c r="AI290" s="323"/>
      <c r="AJ290" s="344"/>
      <c r="AK290" s="355"/>
      <c r="AN290" s="341" t="e">
        <f>VLOOKUP(功能_33[[#This Row],[功能代號]],工作表2!A:A,1,FALSE)</f>
        <v>#N/A</v>
      </c>
    </row>
    <row r="291" spans="1:40" ht="14.25" hidden="1">
      <c r="A291" s="333">
        <v>260</v>
      </c>
      <c r="B291" s="326" t="str">
        <f>IFERROR(MID(功能_33[[#This Row],[功能代號]],2,1)&amp;"-"&amp;VLOOKUP(功能_33[[#This Row],[功能代號]],'20211105匯出'!A:F,4,FALSE)&amp;VLOOKUP(功能_33[[#This Row],[功能代號]],'20211105匯出'!A:F,6,FALSE),"")</f>
        <v>5-4法催紀錄作業</v>
      </c>
      <c r="C291" s="341" t="s">
        <v>702</v>
      </c>
      <c r="D291" s="326" t="s">
        <v>2631</v>
      </c>
      <c r="E291" s="342" t="s">
        <v>324</v>
      </c>
      <c r="F291" s="341" t="s">
        <v>325</v>
      </c>
      <c r="G291" s="341"/>
      <c r="H291" s="342" t="s">
        <v>351</v>
      </c>
      <c r="I291" s="342" t="s">
        <v>351</v>
      </c>
      <c r="J291" s="347"/>
      <c r="K291" s="323">
        <v>44496</v>
      </c>
      <c r="L291" s="323">
        <v>44496</v>
      </c>
      <c r="M291" s="336" t="str">
        <f>IFERROR(IF(VLOOKUP(功能_33[[#This Row],[功能代號]],討論項目!A:H,8,FALSE)=0,"",VLOOKUP(功能_33[[#This Row],[功能代號]],討論項目!A:H,8,FALSE)),"")</f>
        <v/>
      </c>
      <c r="N291" s="342" t="s">
        <v>679</v>
      </c>
      <c r="O291" s="342" t="s">
        <v>685</v>
      </c>
      <c r="P291" s="367"/>
      <c r="Q291" s="342"/>
      <c r="R291" s="342"/>
      <c r="S291" s="342"/>
      <c r="T291" s="342"/>
      <c r="U291" s="342"/>
      <c r="V291" s="342"/>
      <c r="W291" s="342"/>
      <c r="X291" s="341" t="str">
        <f>VLOOKUP(功能_33[[#This Row],[User]],SKL放款!A:G,7,FALSE)</f>
        <v>放款管理課</v>
      </c>
      <c r="Y291" s="343">
        <f>IF(功能_33[[#This Row],[實際展示]]="","",功能_33[[#This Row],[實際展示]]+14)</f>
        <v>44510</v>
      </c>
      <c r="Z291" s="331"/>
      <c r="AA291" s="336" t="str">
        <f>IF(功能_33[[#This Row],[URS交二審]]=0,"",功能_33[[#This Row],[URS交二審]]+7)</f>
        <v/>
      </c>
      <c r="AB291" s="336"/>
      <c r="AC291" s="323"/>
      <c r="AD291" s="323"/>
      <c r="AE291" s="323"/>
      <c r="AF291" s="359"/>
      <c r="AG291" s="323" t="str">
        <f>IFERROR(IF(VLOOKUP(功能_33[[#This Row],[功能代號]],E:Q,11,FALSE)=0,"",VLOOKUP(功能_33[[#This Row],[功能代號]],E:Q,11,FALSE)),"")</f>
        <v>張舜雯</v>
      </c>
      <c r="AH291" s="323"/>
      <c r="AI291" s="323"/>
      <c r="AJ291" s="344"/>
      <c r="AK291" s="324">
        <v>44488</v>
      </c>
      <c r="AN291" s="341" t="e">
        <f>VLOOKUP(功能_33[[#This Row],[功能代號]],工作表2!A:A,1,FALSE)</f>
        <v>#N/A</v>
      </c>
    </row>
    <row r="292" spans="1:40" ht="14.25" hidden="1">
      <c r="A292" s="333">
        <v>261</v>
      </c>
      <c r="B29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2" s="341" t="s">
        <v>702</v>
      </c>
      <c r="D292" s="326" t="s">
        <v>2631</v>
      </c>
      <c r="E292" s="342" t="s">
        <v>326</v>
      </c>
      <c r="F292" s="341" t="s">
        <v>327</v>
      </c>
      <c r="G292" s="341"/>
      <c r="H292" s="342" t="s">
        <v>351</v>
      </c>
      <c r="I292" s="342" t="s">
        <v>351</v>
      </c>
      <c r="J292" s="347"/>
      <c r="K292" s="323">
        <v>44496</v>
      </c>
      <c r="L292" s="323">
        <v>44496</v>
      </c>
      <c r="M292" s="336" t="str">
        <f>IFERROR(IF(VLOOKUP(功能_33[[#This Row],[功能代號]],討論項目!A:H,8,FALSE)=0,"",VLOOKUP(功能_33[[#This Row],[功能代號]],討論項目!A:H,8,FALSE)),"")</f>
        <v/>
      </c>
      <c r="N292" s="342" t="s">
        <v>679</v>
      </c>
      <c r="O292" s="342" t="s">
        <v>685</v>
      </c>
      <c r="P292" s="367"/>
      <c r="Q292" s="342"/>
      <c r="R292" s="342"/>
      <c r="S292" s="342"/>
      <c r="T292" s="342"/>
      <c r="U292" s="342"/>
      <c r="V292" s="342"/>
      <c r="W292" s="342"/>
      <c r="X292" s="341" t="str">
        <f>VLOOKUP(功能_33[[#This Row],[User]],SKL放款!A:G,7,FALSE)</f>
        <v>放款管理課</v>
      </c>
      <c r="Y292" s="343">
        <f>IF(功能_33[[#This Row],[實際展示]]="","",功能_33[[#This Row],[實際展示]]+14)</f>
        <v>44510</v>
      </c>
      <c r="Z292" s="331"/>
      <c r="AA292" s="336" t="str">
        <f>IF(功能_33[[#This Row],[URS交二審]]=0,"",功能_33[[#This Row],[URS交二審]]+7)</f>
        <v/>
      </c>
      <c r="AB292" s="336"/>
      <c r="AC292" s="323"/>
      <c r="AD292" s="323"/>
      <c r="AE292" s="323"/>
      <c r="AF292" s="359"/>
      <c r="AG292" s="323" t="str">
        <f>IFERROR(IF(VLOOKUP(功能_33[[#This Row],[功能代號]],E:Q,11,FALSE)=0,"",VLOOKUP(功能_33[[#This Row],[功能代號]],E:Q,11,FALSE)),"")</f>
        <v>張舜雯</v>
      </c>
      <c r="AH292" s="323"/>
      <c r="AI292" s="323"/>
      <c r="AJ292" s="344"/>
      <c r="AK292" s="323"/>
      <c r="AN292" s="341" t="e">
        <f>VLOOKUP(功能_33[[#This Row],[功能代號]],工作表2!A:A,1,FALSE)</f>
        <v>#N/A</v>
      </c>
    </row>
    <row r="293" spans="1:40" ht="14.25" hidden="1">
      <c r="A293" s="333">
        <v>262</v>
      </c>
      <c r="B29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3" s="341" t="s">
        <v>702</v>
      </c>
      <c r="D293" s="326" t="s">
        <v>2631</v>
      </c>
      <c r="E293" s="342" t="s">
        <v>328</v>
      </c>
      <c r="F293" s="341" t="s">
        <v>329</v>
      </c>
      <c r="G293" s="341"/>
      <c r="H293" s="342" t="s">
        <v>351</v>
      </c>
      <c r="I293" s="342" t="s">
        <v>351</v>
      </c>
      <c r="J293" s="347"/>
      <c r="K293" s="323">
        <v>44496</v>
      </c>
      <c r="L293" s="323">
        <v>44496</v>
      </c>
      <c r="M293" s="336">
        <f>IFERROR(IF(VLOOKUP(功能_33[[#This Row],[功能代號]],討論項目!A:H,8,FALSE)=0,"",VLOOKUP(功能_33[[#This Row],[功能代號]],討論項目!A:H,8,FALSE)),"")</f>
        <v>44497</v>
      </c>
      <c r="N293" s="342" t="s">
        <v>679</v>
      </c>
      <c r="O293" s="342" t="s">
        <v>685</v>
      </c>
      <c r="P293" s="367"/>
      <c r="Q293" s="342"/>
      <c r="R293" s="342"/>
      <c r="S293" s="342"/>
      <c r="T293" s="342"/>
      <c r="U293" s="342"/>
      <c r="V293" s="342"/>
      <c r="W293" s="342"/>
      <c r="X293" s="341" t="str">
        <f>VLOOKUP(功能_33[[#This Row],[User]],SKL放款!A:G,7,FALSE)</f>
        <v>放款管理課</v>
      </c>
      <c r="Y293" s="343">
        <f>IF(功能_33[[#This Row],[實際展示]]="","",功能_33[[#This Row],[實際展示]]+14)</f>
        <v>44510</v>
      </c>
      <c r="Z293" s="331"/>
      <c r="AA293" s="336" t="str">
        <f>IF(功能_33[[#This Row],[URS交二審]]=0,"",功能_33[[#This Row],[URS交二審]]+7)</f>
        <v/>
      </c>
      <c r="AB293" s="336"/>
      <c r="AC293" s="323"/>
      <c r="AD293" s="323"/>
      <c r="AE293" s="323"/>
      <c r="AF293" s="359"/>
      <c r="AG293" s="323" t="str">
        <f>IFERROR(IF(VLOOKUP(功能_33[[#This Row],[功能代號]],E:Q,11,FALSE)=0,"",VLOOKUP(功能_33[[#This Row],[功能代號]],E:Q,11,FALSE)),"")</f>
        <v>張舜雯</v>
      </c>
      <c r="AH293" s="323"/>
      <c r="AI293" s="323"/>
      <c r="AJ293" s="344"/>
      <c r="AK293" s="323"/>
      <c r="AN293" s="341" t="e">
        <f>VLOOKUP(功能_33[[#This Row],[功能代號]],工作表2!A:A,1,FALSE)</f>
        <v>#N/A</v>
      </c>
    </row>
    <row r="294" spans="1:40" ht="14.25" hidden="1">
      <c r="A294" s="333">
        <v>263</v>
      </c>
      <c r="B29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4" s="341" t="s">
        <v>702</v>
      </c>
      <c r="D294" s="326" t="s">
        <v>2631</v>
      </c>
      <c r="E294" s="342" t="s">
        <v>330</v>
      </c>
      <c r="F294" s="341" t="s">
        <v>331</v>
      </c>
      <c r="G294" s="341"/>
      <c r="H294" s="342" t="s">
        <v>351</v>
      </c>
      <c r="I294" s="342" t="s">
        <v>351</v>
      </c>
      <c r="J294" s="347"/>
      <c r="K294" s="323">
        <v>44496</v>
      </c>
      <c r="L294" s="323">
        <v>44496</v>
      </c>
      <c r="M294" s="336">
        <f>IFERROR(IF(VLOOKUP(功能_33[[#This Row],[功能代號]],討論項目!A:H,8,FALSE)=0,"",VLOOKUP(功能_33[[#This Row],[功能代號]],討論項目!A:H,8,FALSE)),"")</f>
        <v>44504</v>
      </c>
      <c r="N294" s="342" t="s">
        <v>679</v>
      </c>
      <c r="O294" s="342" t="s">
        <v>685</v>
      </c>
      <c r="P294" s="367"/>
      <c r="Q294" s="342"/>
      <c r="R294" s="342"/>
      <c r="S294" s="342"/>
      <c r="T294" s="342"/>
      <c r="U294" s="342"/>
      <c r="V294" s="342"/>
      <c r="W294" s="342"/>
      <c r="X294" s="341" t="str">
        <f>VLOOKUP(功能_33[[#This Row],[User]],SKL放款!A:G,7,FALSE)</f>
        <v>放款管理課</v>
      </c>
      <c r="Y294" s="343">
        <f>IF(功能_33[[#This Row],[實際展示]]="","",功能_33[[#This Row],[實際展示]]+14)</f>
        <v>44510</v>
      </c>
      <c r="Z294" s="331"/>
      <c r="AA294" s="336" t="str">
        <f>IF(功能_33[[#This Row],[URS交二審]]=0,"",功能_33[[#This Row],[URS交二審]]+7)</f>
        <v/>
      </c>
      <c r="AB294" s="336"/>
      <c r="AC294" s="323"/>
      <c r="AD294" s="323"/>
      <c r="AE294" s="323"/>
      <c r="AF294" s="359"/>
      <c r="AG294" s="323" t="str">
        <f>IFERROR(IF(VLOOKUP(功能_33[[#This Row],[功能代號]],E:Q,11,FALSE)=0,"",VLOOKUP(功能_33[[#This Row],[功能代號]],E:Q,11,FALSE)),"")</f>
        <v>張舜雯</v>
      </c>
      <c r="AH294" s="323"/>
      <c r="AI294" s="323"/>
      <c r="AJ294" s="344"/>
      <c r="AK294" s="323"/>
      <c r="AN294" s="341" t="e">
        <f>VLOOKUP(功能_33[[#This Row],[功能代號]],工作表2!A:A,1,FALSE)</f>
        <v>#N/A</v>
      </c>
    </row>
    <row r="295" spans="1:40" ht="14.25" hidden="1">
      <c r="A295" s="333">
        <v>264</v>
      </c>
      <c r="B29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5" s="341" t="s">
        <v>702</v>
      </c>
      <c r="D295" s="326" t="s">
        <v>2631</v>
      </c>
      <c r="E295" s="342" t="s">
        <v>332</v>
      </c>
      <c r="F295" s="341" t="s">
        <v>333</v>
      </c>
      <c r="G295" s="341"/>
      <c r="H295" s="342" t="s">
        <v>351</v>
      </c>
      <c r="I295" s="342" t="s">
        <v>351</v>
      </c>
      <c r="J295" s="347"/>
      <c r="K295" s="323">
        <v>44496</v>
      </c>
      <c r="L295" s="323">
        <v>44496</v>
      </c>
      <c r="M295" s="336">
        <f>IFERROR(IF(VLOOKUP(功能_33[[#This Row],[功能代號]],討論項目!A:H,8,FALSE)=0,"",VLOOKUP(功能_33[[#This Row],[功能代號]],討論項目!A:H,8,FALSE)),"")</f>
        <v>44497</v>
      </c>
      <c r="N295" s="342" t="s">
        <v>679</v>
      </c>
      <c r="O295" s="342" t="s">
        <v>685</v>
      </c>
      <c r="P295" s="367"/>
      <c r="Q295" s="342"/>
      <c r="R295" s="342"/>
      <c r="S295" s="342"/>
      <c r="T295" s="342"/>
      <c r="U295" s="342"/>
      <c r="V295" s="342"/>
      <c r="W295" s="342"/>
      <c r="X295" s="341" t="str">
        <f>VLOOKUP(功能_33[[#This Row],[User]],SKL放款!A:G,7,FALSE)</f>
        <v>放款管理課</v>
      </c>
      <c r="Y295" s="343">
        <f>IF(功能_33[[#This Row],[實際展示]]="","",功能_33[[#This Row],[實際展示]]+14)</f>
        <v>44510</v>
      </c>
      <c r="Z295" s="331"/>
      <c r="AA295" s="336" t="str">
        <f>IF(功能_33[[#This Row],[URS交二審]]=0,"",功能_33[[#This Row],[URS交二審]]+7)</f>
        <v/>
      </c>
      <c r="AB295" s="336"/>
      <c r="AC295" s="323"/>
      <c r="AD295" s="323"/>
      <c r="AE295" s="323"/>
      <c r="AF295" s="359"/>
      <c r="AG295" s="323" t="str">
        <f>IFERROR(IF(VLOOKUP(功能_33[[#This Row],[功能代號]],E:Q,11,FALSE)=0,"",VLOOKUP(功能_33[[#This Row],[功能代號]],E:Q,11,FALSE)),"")</f>
        <v>張舜雯</v>
      </c>
      <c r="AH295" s="323"/>
      <c r="AI295" s="323"/>
      <c r="AJ295" s="344"/>
      <c r="AK295" s="323"/>
      <c r="AN295" s="341" t="e">
        <f>VLOOKUP(功能_33[[#This Row],[功能代號]],工作表2!A:A,1,FALSE)</f>
        <v>#N/A</v>
      </c>
    </row>
    <row r="296" spans="1:40" ht="14.25" hidden="1">
      <c r="A296" s="333">
        <v>265</v>
      </c>
      <c r="B29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6" s="341" t="s">
        <v>702</v>
      </c>
      <c r="D296" s="326" t="s">
        <v>2631</v>
      </c>
      <c r="E296" s="342" t="s">
        <v>334</v>
      </c>
      <c r="F296" s="341" t="s">
        <v>335</v>
      </c>
      <c r="G296" s="341"/>
      <c r="H296" s="342" t="s">
        <v>351</v>
      </c>
      <c r="I296" s="342" t="s">
        <v>351</v>
      </c>
      <c r="J296" s="347"/>
      <c r="K296" s="323">
        <v>44496</v>
      </c>
      <c r="L296" s="323">
        <v>44496</v>
      </c>
      <c r="M296" s="336">
        <f>IFERROR(IF(VLOOKUP(功能_33[[#This Row],[功能代號]],討論項目!A:H,8,FALSE)=0,"",VLOOKUP(功能_33[[#This Row],[功能代號]],討論項目!A:H,8,FALSE)),"")</f>
        <v>44504</v>
      </c>
      <c r="N296" s="342" t="s">
        <v>679</v>
      </c>
      <c r="O296" s="342" t="s">
        <v>685</v>
      </c>
      <c r="P296" s="367"/>
      <c r="Q296" s="342"/>
      <c r="R296" s="342"/>
      <c r="S296" s="342"/>
      <c r="T296" s="342"/>
      <c r="U296" s="342"/>
      <c r="V296" s="342"/>
      <c r="W296" s="342"/>
      <c r="X296" s="341" t="str">
        <f>VLOOKUP(功能_33[[#This Row],[User]],SKL放款!A:G,7,FALSE)</f>
        <v>放款管理課</v>
      </c>
      <c r="Y296" s="343">
        <f>IF(功能_33[[#This Row],[實際展示]]="","",功能_33[[#This Row],[實際展示]]+14)</f>
        <v>44510</v>
      </c>
      <c r="Z296" s="331"/>
      <c r="AA296" s="336" t="str">
        <f>IF(功能_33[[#This Row],[URS交二審]]=0,"",功能_33[[#This Row],[URS交二審]]+7)</f>
        <v/>
      </c>
      <c r="AB296" s="336"/>
      <c r="AC296" s="323"/>
      <c r="AD296" s="323"/>
      <c r="AE296" s="323"/>
      <c r="AF296" s="359"/>
      <c r="AG296" s="323" t="str">
        <f>IFERROR(IF(VLOOKUP(功能_33[[#This Row],[功能代號]],E:Q,11,FALSE)=0,"",VLOOKUP(功能_33[[#This Row],[功能代號]],E:Q,11,FALSE)),"")</f>
        <v>張舜雯</v>
      </c>
      <c r="AH296" s="323"/>
      <c r="AI296" s="323"/>
      <c r="AJ296" s="344"/>
      <c r="AK296" s="323"/>
      <c r="AN296" s="341" t="e">
        <f>VLOOKUP(功能_33[[#This Row],[功能代號]],工作表2!A:A,1,FALSE)</f>
        <v>#N/A</v>
      </c>
    </row>
    <row r="297" spans="1:40" ht="14.25" hidden="1">
      <c r="A297" s="333">
        <v>266</v>
      </c>
      <c r="B29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7" s="341" t="s">
        <v>702</v>
      </c>
      <c r="D297" s="326" t="s">
        <v>2631</v>
      </c>
      <c r="E297" s="342" t="s">
        <v>336</v>
      </c>
      <c r="F297" s="341" t="s">
        <v>337</v>
      </c>
      <c r="G297" s="341"/>
      <c r="H297" s="342" t="s">
        <v>351</v>
      </c>
      <c r="I297" s="342" t="s">
        <v>351</v>
      </c>
      <c r="J297" s="347"/>
      <c r="K297" s="323">
        <v>44496</v>
      </c>
      <c r="L297" s="323">
        <v>44496</v>
      </c>
      <c r="M297" s="336">
        <f>IFERROR(IF(VLOOKUP(功能_33[[#This Row],[功能代號]],討論項目!A:H,8,FALSE)=0,"",VLOOKUP(功能_33[[#This Row],[功能代號]],討論項目!A:H,8,FALSE)),"")</f>
        <v>44497</v>
      </c>
      <c r="N297" s="342" t="s">
        <v>679</v>
      </c>
      <c r="O297" s="342" t="s">
        <v>685</v>
      </c>
      <c r="P297" s="367"/>
      <c r="Q297" s="342"/>
      <c r="R297" s="342"/>
      <c r="S297" s="342"/>
      <c r="T297" s="342"/>
      <c r="U297" s="342"/>
      <c r="V297" s="342"/>
      <c r="W297" s="342"/>
      <c r="X297" s="341" t="str">
        <f>VLOOKUP(功能_33[[#This Row],[User]],SKL放款!A:G,7,FALSE)</f>
        <v>放款管理課</v>
      </c>
      <c r="Y297" s="343">
        <f>IF(功能_33[[#This Row],[實際展示]]="","",功能_33[[#This Row],[實際展示]]+14)</f>
        <v>44510</v>
      </c>
      <c r="Z297" s="331"/>
      <c r="AA297" s="336" t="str">
        <f>IF(功能_33[[#This Row],[URS交二審]]=0,"",功能_33[[#This Row],[URS交二審]]+7)</f>
        <v/>
      </c>
      <c r="AB297" s="336"/>
      <c r="AC297" s="323"/>
      <c r="AD297" s="323"/>
      <c r="AE297" s="323"/>
      <c r="AF297" s="359"/>
      <c r="AG297" s="323" t="str">
        <f>IFERROR(IF(VLOOKUP(功能_33[[#This Row],[功能代號]],E:Q,11,FALSE)=0,"",VLOOKUP(功能_33[[#This Row],[功能代號]],E:Q,11,FALSE)),"")</f>
        <v>張舜雯</v>
      </c>
      <c r="AH297" s="323"/>
      <c r="AI297" s="323"/>
      <c r="AJ297" s="344"/>
      <c r="AK297" s="323"/>
      <c r="AN297" s="341" t="e">
        <f>VLOOKUP(功能_33[[#This Row],[功能代號]],工作表2!A:A,1,FALSE)</f>
        <v>#N/A</v>
      </c>
    </row>
    <row r="298" spans="1:40" ht="14.25" hidden="1">
      <c r="A298" s="333">
        <v>267</v>
      </c>
      <c r="B29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8" s="341" t="s">
        <v>702</v>
      </c>
      <c r="D298" s="326" t="s">
        <v>2631</v>
      </c>
      <c r="E298" s="342" t="s">
        <v>338</v>
      </c>
      <c r="F298" s="341" t="s">
        <v>339</v>
      </c>
      <c r="G298" s="341"/>
      <c r="H298" s="342" t="s">
        <v>351</v>
      </c>
      <c r="I298" s="342" t="s">
        <v>351</v>
      </c>
      <c r="J298" s="347"/>
      <c r="K298" s="323">
        <v>44496</v>
      </c>
      <c r="L298" s="323">
        <v>44496</v>
      </c>
      <c r="M298" s="336">
        <f>IFERROR(IF(VLOOKUP(功能_33[[#This Row],[功能代號]],討論項目!A:H,8,FALSE)=0,"",VLOOKUP(功能_33[[#This Row],[功能代號]],討論項目!A:H,8,FALSE)),"")</f>
        <v>44504</v>
      </c>
      <c r="N298" s="342" t="s">
        <v>679</v>
      </c>
      <c r="O298" s="342" t="s">
        <v>685</v>
      </c>
      <c r="P298" s="367"/>
      <c r="Q298" s="342"/>
      <c r="R298" s="342"/>
      <c r="S298" s="342"/>
      <c r="T298" s="342"/>
      <c r="U298" s="342"/>
      <c r="V298" s="342"/>
      <c r="W298" s="342"/>
      <c r="X298" s="341" t="str">
        <f>VLOOKUP(功能_33[[#This Row],[User]],SKL放款!A:G,7,FALSE)</f>
        <v>放款管理課</v>
      </c>
      <c r="Y298" s="343">
        <f>IF(功能_33[[#This Row],[實際展示]]="","",功能_33[[#This Row],[實際展示]]+14)</f>
        <v>44510</v>
      </c>
      <c r="Z298" s="331"/>
      <c r="AA298" s="336" t="str">
        <f>IF(功能_33[[#This Row],[URS交二審]]=0,"",功能_33[[#This Row],[URS交二審]]+7)</f>
        <v/>
      </c>
      <c r="AB298" s="336"/>
      <c r="AC298" s="323"/>
      <c r="AD298" s="323"/>
      <c r="AE298" s="323"/>
      <c r="AF298" s="359"/>
      <c r="AG298" s="323" t="str">
        <f>IFERROR(IF(VLOOKUP(功能_33[[#This Row],[功能代號]],E:Q,11,FALSE)=0,"",VLOOKUP(功能_33[[#This Row],[功能代號]],E:Q,11,FALSE)),"")</f>
        <v>張舜雯</v>
      </c>
      <c r="AH298" s="323"/>
      <c r="AI298" s="323"/>
      <c r="AJ298" s="344"/>
      <c r="AK298" s="323"/>
      <c r="AN298" s="341" t="e">
        <f>VLOOKUP(功能_33[[#This Row],[功能代號]],工作表2!A:A,1,FALSE)</f>
        <v>#N/A</v>
      </c>
    </row>
    <row r="299" spans="1:40" ht="14.25" hidden="1">
      <c r="A299" s="333">
        <v>268</v>
      </c>
      <c r="B29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299" s="341" t="s">
        <v>702</v>
      </c>
      <c r="D299" s="326" t="s">
        <v>2631</v>
      </c>
      <c r="E299" s="342" t="s">
        <v>340</v>
      </c>
      <c r="F299" s="341" t="s">
        <v>341</v>
      </c>
      <c r="G299" s="341"/>
      <c r="H299" s="342" t="s">
        <v>351</v>
      </c>
      <c r="I299" s="342" t="s">
        <v>351</v>
      </c>
      <c r="J299" s="347"/>
      <c r="K299" s="323">
        <v>44497</v>
      </c>
      <c r="L299" s="323">
        <v>44496</v>
      </c>
      <c r="M299" s="336">
        <f>IFERROR(IF(VLOOKUP(功能_33[[#This Row],[功能代號]],討論項目!A:H,8,FALSE)=0,"",VLOOKUP(功能_33[[#This Row],[功能代號]],討論項目!A:H,8,FALSE)),"")</f>
        <v>44497</v>
      </c>
      <c r="N299" s="342" t="s">
        <v>679</v>
      </c>
      <c r="O299" s="342" t="s">
        <v>685</v>
      </c>
      <c r="P299" s="367"/>
      <c r="Q299" s="342"/>
      <c r="R299" s="342"/>
      <c r="S299" s="342"/>
      <c r="T299" s="342"/>
      <c r="U299" s="342"/>
      <c r="V299" s="342"/>
      <c r="W299" s="342"/>
      <c r="X299" s="341" t="str">
        <f>VLOOKUP(功能_33[[#This Row],[User]],SKL放款!A:G,7,FALSE)</f>
        <v>放款管理課</v>
      </c>
      <c r="Y299" s="343">
        <f>IF(功能_33[[#This Row],[實際展示]]="","",功能_33[[#This Row],[實際展示]]+14)</f>
        <v>44510</v>
      </c>
      <c r="Z299" s="331"/>
      <c r="AA299" s="336" t="str">
        <f>IF(功能_33[[#This Row],[URS交二審]]=0,"",功能_33[[#This Row],[URS交二審]]+7)</f>
        <v/>
      </c>
      <c r="AB299" s="336"/>
      <c r="AC299" s="323"/>
      <c r="AD299" s="323"/>
      <c r="AE299" s="323"/>
      <c r="AF299" s="359"/>
      <c r="AG299" s="323" t="str">
        <f>IFERROR(IF(VLOOKUP(功能_33[[#This Row],[功能代號]],E:Q,11,FALSE)=0,"",VLOOKUP(功能_33[[#This Row],[功能代號]],E:Q,11,FALSE)),"")</f>
        <v>張舜雯</v>
      </c>
      <c r="AH299" s="323"/>
      <c r="AI299" s="323"/>
      <c r="AJ299" s="344"/>
      <c r="AK299" s="323"/>
      <c r="AN299" s="341" t="e">
        <f>VLOOKUP(功能_33[[#This Row],[功能代號]],工作表2!A:A,1,FALSE)</f>
        <v>#N/A</v>
      </c>
    </row>
    <row r="300" spans="1:40" ht="14.25" hidden="1">
      <c r="A300" s="333">
        <v>269</v>
      </c>
      <c r="B30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00" s="341" t="s">
        <v>702</v>
      </c>
      <c r="D300" s="326" t="s">
        <v>2631</v>
      </c>
      <c r="E300" s="342" t="s">
        <v>342</v>
      </c>
      <c r="F300" s="341" t="s">
        <v>343</v>
      </c>
      <c r="G300" s="341"/>
      <c r="H300" s="342" t="s">
        <v>351</v>
      </c>
      <c r="I300" s="342" t="s">
        <v>351</v>
      </c>
      <c r="J300" s="347"/>
      <c r="K300" s="323">
        <v>44497</v>
      </c>
      <c r="L300" s="323">
        <v>44496</v>
      </c>
      <c r="M300" s="336">
        <f>IFERROR(IF(VLOOKUP(功能_33[[#This Row],[功能代號]],討論項目!A:H,8,FALSE)=0,"",VLOOKUP(功能_33[[#This Row],[功能代號]],討論項目!A:H,8,FALSE)),"")</f>
        <v>44504</v>
      </c>
      <c r="N300" s="342" t="s">
        <v>679</v>
      </c>
      <c r="O300" s="342" t="s">
        <v>685</v>
      </c>
      <c r="P300" s="367"/>
      <c r="Q300" s="342"/>
      <c r="R300" s="342"/>
      <c r="S300" s="342"/>
      <c r="T300" s="342"/>
      <c r="U300" s="342"/>
      <c r="V300" s="342"/>
      <c r="W300" s="342"/>
      <c r="X300" s="341" t="str">
        <f>VLOOKUP(功能_33[[#This Row],[User]],SKL放款!A:G,7,FALSE)</f>
        <v>放款管理課</v>
      </c>
      <c r="Y300" s="343">
        <f>IF(功能_33[[#This Row],[實際展示]]="","",功能_33[[#This Row],[實際展示]]+14)</f>
        <v>44510</v>
      </c>
      <c r="Z300" s="331"/>
      <c r="AA300" s="336" t="str">
        <f>IF(功能_33[[#This Row],[URS交二審]]=0,"",功能_33[[#This Row],[URS交二審]]+7)</f>
        <v/>
      </c>
      <c r="AB300" s="336"/>
      <c r="AC300" s="323"/>
      <c r="AD300" s="323"/>
      <c r="AE300" s="323"/>
      <c r="AF300" s="359"/>
      <c r="AG300" s="323" t="str">
        <f>IFERROR(IF(VLOOKUP(功能_33[[#This Row],[功能代號]],E:Q,11,FALSE)=0,"",VLOOKUP(功能_33[[#This Row],[功能代號]],E:Q,11,FALSE)),"")</f>
        <v>張舜雯</v>
      </c>
      <c r="AH300" s="323"/>
      <c r="AI300" s="323"/>
      <c r="AJ300" s="344"/>
      <c r="AK300" s="323"/>
      <c r="AN300" s="341" t="e">
        <f>VLOOKUP(功能_33[[#This Row],[功能代號]],工作表2!A:A,1,FALSE)</f>
        <v>#N/A</v>
      </c>
    </row>
    <row r="301" spans="1:40" ht="14.25" hidden="1">
      <c r="A301" s="333">
        <v>270</v>
      </c>
      <c r="B30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01" s="341" t="s">
        <v>702</v>
      </c>
      <c r="D301" s="326" t="s">
        <v>2631</v>
      </c>
      <c r="E301" s="342" t="s">
        <v>346</v>
      </c>
      <c r="F301" s="341" t="s">
        <v>347</v>
      </c>
      <c r="G301" s="341"/>
      <c r="H301" s="342" t="s">
        <v>351</v>
      </c>
      <c r="I301" s="342" t="s">
        <v>351</v>
      </c>
      <c r="J301" s="347"/>
      <c r="K301" s="323">
        <v>44497</v>
      </c>
      <c r="L301" s="323">
        <v>44496</v>
      </c>
      <c r="M301" s="336">
        <f>IFERROR(IF(VLOOKUP(功能_33[[#This Row],[功能代號]],討論項目!A:H,8,FALSE)=0,"",VLOOKUP(功能_33[[#This Row],[功能代號]],討論項目!A:H,8,FALSE)),"")</f>
        <v>44497</v>
      </c>
      <c r="N301" s="342" t="s">
        <v>679</v>
      </c>
      <c r="O301" s="342" t="s">
        <v>685</v>
      </c>
      <c r="P301" s="367"/>
      <c r="Q301" s="342"/>
      <c r="R301" s="342"/>
      <c r="S301" s="342"/>
      <c r="T301" s="342"/>
      <c r="U301" s="342"/>
      <c r="V301" s="342"/>
      <c r="W301" s="342"/>
      <c r="X301" s="341" t="str">
        <f>VLOOKUP(功能_33[[#This Row],[User]],SKL放款!A:G,7,FALSE)</f>
        <v>放款管理課</v>
      </c>
      <c r="Y301" s="343">
        <f>IF(功能_33[[#This Row],[實際展示]]="","",功能_33[[#This Row],[實際展示]]+14)</f>
        <v>44510</v>
      </c>
      <c r="Z301" s="331"/>
      <c r="AA301" s="336" t="str">
        <f>IF(功能_33[[#This Row],[URS交二審]]=0,"",功能_33[[#This Row],[URS交二審]]+7)</f>
        <v/>
      </c>
      <c r="AB301" s="336"/>
      <c r="AC301" s="323"/>
      <c r="AD301" s="323"/>
      <c r="AE301" s="323"/>
      <c r="AF301" s="359"/>
      <c r="AG301" s="323" t="str">
        <f>IFERROR(IF(VLOOKUP(功能_33[[#This Row],[功能代號]],E:Q,11,FALSE)=0,"",VLOOKUP(功能_33[[#This Row],[功能代號]],E:Q,11,FALSE)),"")</f>
        <v>張舜雯</v>
      </c>
      <c r="AH301" s="323"/>
      <c r="AI301" s="323"/>
      <c r="AJ301" s="344"/>
      <c r="AK301" s="323"/>
      <c r="AN301" s="341" t="e">
        <f>VLOOKUP(功能_33[[#This Row],[功能代號]],工作表2!A:A,1,FALSE)</f>
        <v>#N/A</v>
      </c>
    </row>
    <row r="302" spans="1:40" ht="14.25" hidden="1">
      <c r="A302" s="333">
        <v>271</v>
      </c>
      <c r="B30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02" s="341" t="s">
        <v>702</v>
      </c>
      <c r="D302" s="326" t="s">
        <v>2631</v>
      </c>
      <c r="E302" s="342" t="s">
        <v>344</v>
      </c>
      <c r="F302" s="341" t="s">
        <v>345</v>
      </c>
      <c r="G302" s="341"/>
      <c r="H302" s="342" t="s">
        <v>351</v>
      </c>
      <c r="I302" s="342" t="s">
        <v>351</v>
      </c>
      <c r="J302" s="347"/>
      <c r="K302" s="323">
        <v>44497</v>
      </c>
      <c r="L302" s="323">
        <v>44496</v>
      </c>
      <c r="M302" s="336">
        <f>IFERROR(IF(VLOOKUP(功能_33[[#This Row],[功能代號]],討論項目!A:H,8,FALSE)=0,"",VLOOKUP(功能_33[[#This Row],[功能代號]],討論項目!A:H,8,FALSE)),"")</f>
        <v>44501</v>
      </c>
      <c r="N302" s="342" t="s">
        <v>679</v>
      </c>
      <c r="O302" s="342" t="s">
        <v>685</v>
      </c>
      <c r="P302" s="367"/>
      <c r="Q302" s="342"/>
      <c r="R302" s="342"/>
      <c r="S302" s="342"/>
      <c r="T302" s="342"/>
      <c r="U302" s="342"/>
      <c r="V302" s="342"/>
      <c r="W302" s="342"/>
      <c r="X302" s="341" t="str">
        <f>VLOOKUP(功能_33[[#This Row],[User]],SKL放款!A:G,7,FALSE)</f>
        <v>放款管理課</v>
      </c>
      <c r="Y302" s="343">
        <f>IF(功能_33[[#This Row],[實際展示]]="","",功能_33[[#This Row],[實際展示]]+14)</f>
        <v>44510</v>
      </c>
      <c r="Z302" s="331"/>
      <c r="AA302" s="336" t="str">
        <f>IF(功能_33[[#This Row],[URS交二審]]=0,"",功能_33[[#This Row],[URS交二審]]+7)</f>
        <v/>
      </c>
      <c r="AB302" s="336"/>
      <c r="AC302" s="323"/>
      <c r="AD302" s="323"/>
      <c r="AE302" s="323"/>
      <c r="AF302" s="359"/>
      <c r="AG302" s="323" t="str">
        <f>IFERROR(IF(VLOOKUP(功能_33[[#This Row],[功能代號]],E:Q,11,FALSE)=0,"",VLOOKUP(功能_33[[#This Row],[功能代號]],E:Q,11,FALSE)),"")</f>
        <v>張舜雯</v>
      </c>
      <c r="AH302" s="323"/>
      <c r="AI302" s="323"/>
      <c r="AJ302" s="344"/>
      <c r="AK302" s="323"/>
      <c r="AN302" s="341" t="e">
        <f>VLOOKUP(功能_33[[#This Row],[功能代號]],工作表2!A:A,1,FALSE)</f>
        <v>#N/A</v>
      </c>
    </row>
    <row r="303" spans="1:40" ht="14.25" hidden="1">
      <c r="A303" s="333">
        <v>272</v>
      </c>
      <c r="B303" s="326" t="str">
        <f>IFERROR(MID(功能_33[[#This Row],[功能代號]],2,1)&amp;"-"&amp;VLOOKUP(功能_33[[#This Row],[功能代號]],'20211105匯出'!A:F,4,FALSE)&amp;VLOOKUP(功能_33[[#This Row],[功能代號]],'20211105匯出'!A:F,6,FALSE),"")</f>
        <v>5-4法催紀錄作業</v>
      </c>
      <c r="C303" s="341" t="s">
        <v>702</v>
      </c>
      <c r="D303" s="326" t="s">
        <v>2631</v>
      </c>
      <c r="E303" s="342" t="s">
        <v>348</v>
      </c>
      <c r="F303" s="341" t="s">
        <v>349</v>
      </c>
      <c r="G303" s="341"/>
      <c r="H303" s="342" t="s">
        <v>351</v>
      </c>
      <c r="I303" s="342" t="s">
        <v>351</v>
      </c>
      <c r="J303" s="347"/>
      <c r="K303" s="323">
        <v>44497</v>
      </c>
      <c r="L303" s="323">
        <v>44496</v>
      </c>
      <c r="M303" s="336">
        <f>IFERROR(IF(VLOOKUP(功能_33[[#This Row],[功能代號]],討論項目!A:H,8,FALSE)=0,"",VLOOKUP(功能_33[[#This Row],[功能代號]],討論項目!A:H,8,FALSE)),"")</f>
        <v>44501</v>
      </c>
      <c r="N303" s="342" t="s">
        <v>679</v>
      </c>
      <c r="O303" s="342" t="s">
        <v>685</v>
      </c>
      <c r="P303" s="367"/>
      <c r="Q303" s="342"/>
      <c r="R303" s="342"/>
      <c r="S303" s="342"/>
      <c r="T303" s="342"/>
      <c r="U303" s="342"/>
      <c r="V303" s="342"/>
      <c r="W303" s="342"/>
      <c r="X303" s="341" t="str">
        <f>VLOOKUP(功能_33[[#This Row],[User]],SKL放款!A:G,7,FALSE)</f>
        <v>放款管理課</v>
      </c>
      <c r="Y303" s="343">
        <f>IF(功能_33[[#This Row],[實際展示]]="","",功能_33[[#This Row],[實際展示]]+14)</f>
        <v>44510</v>
      </c>
      <c r="Z303" s="331"/>
      <c r="AA303" s="336" t="str">
        <f>IF(功能_33[[#This Row],[URS交二審]]=0,"",功能_33[[#This Row],[URS交二審]]+7)</f>
        <v/>
      </c>
      <c r="AB303" s="336"/>
      <c r="AC303" s="323"/>
      <c r="AD303" s="323"/>
      <c r="AE303" s="323"/>
      <c r="AF303" s="359"/>
      <c r="AG303" s="323" t="str">
        <f>IFERROR(IF(VLOOKUP(功能_33[[#This Row],[功能代號]],E:Q,11,FALSE)=0,"",VLOOKUP(功能_33[[#This Row],[功能代號]],E:Q,11,FALSE)),"")</f>
        <v>張舜雯</v>
      </c>
      <c r="AH303" s="323"/>
      <c r="AI303" s="323"/>
      <c r="AJ303" s="344"/>
      <c r="AK303" s="323"/>
      <c r="AN303" s="341" t="e">
        <f>VLOOKUP(功能_33[[#This Row],[功能代號]],工作表2!A:A,1,FALSE)</f>
        <v>#N/A</v>
      </c>
    </row>
    <row r="304" spans="1:40" ht="14.25" hidden="1">
      <c r="A304" s="333">
        <v>271</v>
      </c>
      <c r="B304" s="326" t="str">
        <f>IFERROR(MID(功能_33[[#This Row],[功能代號]],2,1)&amp;"-"&amp;VLOOKUP(功能_33[[#This Row],[功能代號]],'20211105匯出'!A:F,4,FALSE)&amp;VLOOKUP(功能_33[[#This Row],[功能代號]],'20211105匯出'!A:F,6,FALSE),"")</f>
        <v>5-4法催紀錄作業</v>
      </c>
      <c r="C304" s="341" t="s">
        <v>702</v>
      </c>
      <c r="D304" s="326" t="s">
        <v>2631</v>
      </c>
      <c r="E304" s="342" t="s">
        <v>2632</v>
      </c>
      <c r="F304" s="341" t="s">
        <v>2816</v>
      </c>
      <c r="G304" s="341" t="s">
        <v>2634</v>
      </c>
      <c r="H304" s="342" t="s">
        <v>351</v>
      </c>
      <c r="I304" s="342" t="s">
        <v>351</v>
      </c>
      <c r="J304" s="347"/>
      <c r="K304" s="323">
        <v>44497</v>
      </c>
      <c r="L304" s="323">
        <v>44496</v>
      </c>
      <c r="M304" s="336" t="str">
        <f>IFERROR(IF(VLOOKUP(功能_33[[#This Row],[功能代號]],討論項目!A:H,8,FALSE)=0,"",VLOOKUP(功能_33[[#This Row],[功能代號]],討論項目!A:H,8,FALSE)),"")</f>
        <v/>
      </c>
      <c r="N304" s="342" t="s">
        <v>679</v>
      </c>
      <c r="O304" s="342" t="s">
        <v>685</v>
      </c>
      <c r="P304" s="367"/>
      <c r="Q304" s="342"/>
      <c r="R304" s="342"/>
      <c r="S304" s="342"/>
      <c r="T304" s="342"/>
      <c r="U304" s="342"/>
      <c r="V304" s="342"/>
      <c r="W304" s="342"/>
      <c r="X304" s="341" t="str">
        <f>VLOOKUP(功能_33[[#This Row],[User]],SKL放款!A:G,7,FALSE)</f>
        <v>放款管理課</v>
      </c>
      <c r="Y304" s="343">
        <f>IF(功能_33[[#This Row],[實際展示]]="","",功能_33[[#This Row],[實際展示]]+14)</f>
        <v>44510</v>
      </c>
      <c r="Z304" s="331"/>
      <c r="AA304" s="336" t="str">
        <f>IF(功能_33[[#This Row],[URS交二審]]=0,"",功能_33[[#This Row],[URS交二審]]+7)</f>
        <v/>
      </c>
      <c r="AB304" s="336"/>
      <c r="AC304" s="323"/>
      <c r="AD304" s="323"/>
      <c r="AE304" s="323"/>
      <c r="AF304" s="359"/>
      <c r="AG304" s="323" t="str">
        <f>IFERROR(IF(VLOOKUP(功能_33[[#This Row],[功能代號]],E:Q,11,FALSE)=0,"",VLOOKUP(功能_33[[#This Row],[功能代號]],E:Q,11,FALSE)),"")</f>
        <v>張舜雯</v>
      </c>
      <c r="AH304" s="323"/>
      <c r="AI304" s="323"/>
      <c r="AJ304" s="344"/>
      <c r="AK304" s="323"/>
      <c r="AN304" s="341" t="e">
        <f>VLOOKUP(功能_33[[#This Row],[功能代號]],工作表2!A:A,1,FALSE)</f>
        <v>#N/A</v>
      </c>
    </row>
    <row r="305" spans="1:40" ht="14.25" hidden="1">
      <c r="A305" s="333">
        <v>272</v>
      </c>
      <c r="B30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05" s="341" t="s">
        <v>702</v>
      </c>
      <c r="D305" s="326" t="s">
        <v>2631</v>
      </c>
      <c r="E305" s="342" t="s">
        <v>2633</v>
      </c>
      <c r="F305" s="341" t="s">
        <v>2817</v>
      </c>
      <c r="G305" s="341" t="s">
        <v>2634</v>
      </c>
      <c r="H305" s="342" t="s">
        <v>351</v>
      </c>
      <c r="I305" s="342" t="s">
        <v>351</v>
      </c>
      <c r="J305" s="347"/>
      <c r="K305" s="323">
        <v>44497</v>
      </c>
      <c r="L305" s="323">
        <v>44496</v>
      </c>
      <c r="M305" s="336" t="str">
        <f>IFERROR(IF(VLOOKUP(功能_33[[#This Row],[功能代號]],討論項目!A:H,8,FALSE)=0,"",VLOOKUP(功能_33[[#This Row],[功能代號]],討論項目!A:H,8,FALSE)),"")</f>
        <v/>
      </c>
      <c r="N305" s="342" t="s">
        <v>679</v>
      </c>
      <c r="O305" s="342" t="s">
        <v>685</v>
      </c>
      <c r="P305" s="367"/>
      <c r="Q305" s="342"/>
      <c r="R305" s="342"/>
      <c r="S305" s="342"/>
      <c r="T305" s="342"/>
      <c r="U305" s="342"/>
      <c r="V305" s="342"/>
      <c r="W305" s="342"/>
      <c r="X305" s="341" t="str">
        <f>VLOOKUP(功能_33[[#This Row],[User]],SKL放款!A:G,7,FALSE)</f>
        <v>放款管理課</v>
      </c>
      <c r="Y305" s="343">
        <f>IF(功能_33[[#This Row],[實際展示]]="","",功能_33[[#This Row],[實際展示]]+14)</f>
        <v>44510</v>
      </c>
      <c r="Z305" s="331"/>
      <c r="AA305" s="336" t="str">
        <f>IF(功能_33[[#This Row],[URS交二審]]=0,"",功能_33[[#This Row],[URS交二審]]+7)</f>
        <v/>
      </c>
      <c r="AB305" s="336"/>
      <c r="AC305" s="323"/>
      <c r="AD305" s="323"/>
      <c r="AE305" s="323"/>
      <c r="AF305" s="359"/>
      <c r="AG305" s="323" t="str">
        <f>IFERROR(IF(VLOOKUP(功能_33[[#This Row],[功能代號]],E:Q,11,FALSE)=0,"",VLOOKUP(功能_33[[#This Row],[功能代號]],E:Q,11,FALSE)),"")</f>
        <v>張舜雯</v>
      </c>
      <c r="AH305" s="323"/>
      <c r="AI305" s="323"/>
      <c r="AJ305" s="344"/>
      <c r="AK305" s="323"/>
      <c r="AN305" s="341" t="e">
        <f>VLOOKUP(功能_33[[#This Row],[功能代號]],工作表2!A:A,1,FALSE)</f>
        <v>#N/A</v>
      </c>
    </row>
    <row r="306" spans="1:40" s="340" customFormat="1" ht="14.25" hidden="1">
      <c r="A306" s="333">
        <v>362</v>
      </c>
      <c r="B306" s="326" t="str">
        <f>IFERROR(MID(功能_33[[#This Row],[功能代號]],2,1)&amp;"-"&amp;VLOOKUP(功能_33[[#This Row],[功能代號]],'20211105匯出'!A:F,4,FALSE)&amp;VLOOKUP(功能_33[[#This Row],[功能代號]],'20211105匯出'!A:F,6,FALSE),"")</f>
        <v>8-1AML檢核</v>
      </c>
      <c r="C306" s="326" t="s">
        <v>677</v>
      </c>
      <c r="D306" s="326"/>
      <c r="E306" s="325" t="s">
        <v>632</v>
      </c>
      <c r="F306" s="326" t="s">
        <v>633</v>
      </c>
      <c r="G306" s="326"/>
      <c r="H306" s="325" t="s">
        <v>417</v>
      </c>
      <c r="I306" s="325" t="s">
        <v>471</v>
      </c>
      <c r="J306" s="334"/>
      <c r="K306" s="336">
        <v>44502</v>
      </c>
      <c r="L306" s="336">
        <v>44503</v>
      </c>
      <c r="M306" s="336" t="str">
        <f>IFERROR(IF(VLOOKUP(功能_33[[#This Row],[功能代號]],討論項目!A:H,8,FALSE)=0,"",VLOOKUP(功能_33[[#This Row],[功能代號]],討論項目!A:H,8,FALSE)),"")</f>
        <v/>
      </c>
      <c r="N306" s="325" t="s">
        <v>679</v>
      </c>
      <c r="O306" s="325" t="s">
        <v>678</v>
      </c>
      <c r="P306" s="449" t="s">
        <v>2783</v>
      </c>
      <c r="Q306" s="325"/>
      <c r="R306" s="325"/>
      <c r="S306" s="325"/>
      <c r="T306" s="325"/>
      <c r="U306" s="325"/>
      <c r="V306" s="325"/>
      <c r="W306" s="325"/>
      <c r="X306" s="326" t="str">
        <f>VLOOKUP(功能_33[[#This Row],[User]],SKL放款!A:G,7,FALSE)</f>
        <v>放款審查課</v>
      </c>
      <c r="Y306" s="331">
        <f>IF(功能_33[[#This Row],[實際展示]]="","",功能_33[[#This Row],[實際展示]]+14)</f>
        <v>44517</v>
      </c>
      <c r="Z306" s="331"/>
      <c r="AA306" s="336" t="str">
        <f>IF(功能_33[[#This Row],[URS交二審]]=0,"",功能_33[[#This Row],[URS交二審]]+7)</f>
        <v/>
      </c>
      <c r="AB306" s="336"/>
      <c r="AC306" s="336"/>
      <c r="AD306" s="336"/>
      <c r="AE306" s="336"/>
      <c r="AF306" s="338"/>
      <c r="AG306" s="336" t="str">
        <f>IFERROR(IF(VLOOKUP(功能_33[[#This Row],[功能代號]],E:Q,11,FALSE)=0,"",VLOOKUP(功能_33[[#This Row],[功能代號]],E:Q,11,FALSE)),"")</f>
        <v>施美娟</v>
      </c>
      <c r="AH306" s="336"/>
      <c r="AI306" s="336"/>
      <c r="AJ306" s="339"/>
      <c r="AK306" s="336">
        <v>44438</v>
      </c>
      <c r="AL306" s="325"/>
      <c r="AM306" s="326"/>
      <c r="AN306" s="326" t="e">
        <f>VLOOKUP(功能_33[[#This Row],[功能代號]],工作表2!A:A,1,FALSE)</f>
        <v>#N/A</v>
      </c>
    </row>
    <row r="307" spans="1:40" s="340" customFormat="1" ht="14.25" hidden="1">
      <c r="A307" s="333">
        <v>363</v>
      </c>
      <c r="B30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07" s="326" t="s">
        <v>677</v>
      </c>
      <c r="D307" s="326"/>
      <c r="E307" s="325" t="s">
        <v>634</v>
      </c>
      <c r="F307" s="326" t="s">
        <v>635</v>
      </c>
      <c r="G307" s="326"/>
      <c r="H307" s="325" t="s">
        <v>417</v>
      </c>
      <c r="I307" s="325" t="s">
        <v>471</v>
      </c>
      <c r="J307" s="334"/>
      <c r="K307" s="336">
        <v>44502</v>
      </c>
      <c r="L307" s="336">
        <v>44503</v>
      </c>
      <c r="M307" s="336" t="str">
        <f>IFERROR(IF(VLOOKUP(功能_33[[#This Row],[功能代號]],討論項目!A:H,8,FALSE)=0,"",VLOOKUP(功能_33[[#This Row],[功能代號]],討論項目!A:H,8,FALSE)),"")</f>
        <v/>
      </c>
      <c r="N307" s="325" t="s">
        <v>679</v>
      </c>
      <c r="O307" s="325" t="s">
        <v>678</v>
      </c>
      <c r="P307" s="449" t="s">
        <v>2783</v>
      </c>
      <c r="Q307" s="325"/>
      <c r="R307" s="325"/>
      <c r="S307" s="325"/>
      <c r="T307" s="325"/>
      <c r="U307" s="325"/>
      <c r="V307" s="325"/>
      <c r="W307" s="325"/>
      <c r="X307" s="326" t="str">
        <f>VLOOKUP(功能_33[[#This Row],[User]],SKL放款!A:G,7,FALSE)</f>
        <v>放款審查課</v>
      </c>
      <c r="Y307" s="331">
        <f>IF(功能_33[[#This Row],[實際展示]]="","",功能_33[[#This Row],[實際展示]]+14)</f>
        <v>44517</v>
      </c>
      <c r="Z307" s="331"/>
      <c r="AA307" s="336" t="str">
        <f>IF(功能_33[[#This Row],[URS交二審]]=0,"",功能_33[[#This Row],[URS交二審]]+7)</f>
        <v/>
      </c>
      <c r="AB307" s="336"/>
      <c r="AC307" s="336"/>
      <c r="AD307" s="336"/>
      <c r="AE307" s="336"/>
      <c r="AF307" s="338"/>
      <c r="AG307" s="336" t="str">
        <f>IFERROR(IF(VLOOKUP(功能_33[[#This Row],[功能代號]],E:Q,11,FALSE)=0,"",VLOOKUP(功能_33[[#This Row],[功能代號]],E:Q,11,FALSE)),"")</f>
        <v>施美娟</v>
      </c>
      <c r="AH307" s="336"/>
      <c r="AI307" s="336"/>
      <c r="AJ307" s="339"/>
      <c r="AK307" s="336"/>
      <c r="AL307" s="325"/>
      <c r="AM307" s="326"/>
      <c r="AN307" s="326" t="e">
        <f>VLOOKUP(功能_33[[#This Row],[功能代號]],工作表2!A:A,1,FALSE)</f>
        <v>#N/A</v>
      </c>
    </row>
    <row r="308" spans="1:40" s="340" customFormat="1" ht="14.25" hidden="1">
      <c r="A308" s="333">
        <v>364</v>
      </c>
      <c r="B30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08" s="326" t="s">
        <v>677</v>
      </c>
      <c r="D308" s="326"/>
      <c r="E308" s="325" t="s">
        <v>636</v>
      </c>
      <c r="F308" s="326" t="s">
        <v>637</v>
      </c>
      <c r="G308" s="326"/>
      <c r="H308" s="325" t="s">
        <v>417</v>
      </c>
      <c r="I308" s="325" t="s">
        <v>471</v>
      </c>
      <c r="J308" s="334"/>
      <c r="K308" s="368">
        <v>44522</v>
      </c>
      <c r="L308" s="336"/>
      <c r="M308" s="336" t="str">
        <f>IFERROR(IF(VLOOKUP(功能_33[[#This Row],[功能代號]],討論項目!A:H,8,FALSE)=0,"",VLOOKUP(功能_33[[#This Row],[功能代號]],討論項目!A:H,8,FALSE)),"")</f>
        <v/>
      </c>
      <c r="N308" s="325" t="s">
        <v>679</v>
      </c>
      <c r="O308" s="325" t="s">
        <v>678</v>
      </c>
      <c r="P308" s="449" t="s">
        <v>2783</v>
      </c>
      <c r="Q308" s="325"/>
      <c r="R308" s="325"/>
      <c r="S308" s="325"/>
      <c r="T308" s="325"/>
      <c r="U308" s="325"/>
      <c r="V308" s="325"/>
      <c r="W308" s="325"/>
      <c r="X308" s="326" t="str">
        <f>VLOOKUP(功能_33[[#This Row],[User]],SKL放款!A:G,7,FALSE)</f>
        <v>放款審查課</v>
      </c>
      <c r="Y308" s="331" t="str">
        <f>IF(功能_33[[#This Row],[實際展示]]="","",功能_33[[#This Row],[實際展示]]+14)</f>
        <v/>
      </c>
      <c r="Z308" s="331"/>
      <c r="AA308" s="336" t="str">
        <f>IF(功能_33[[#This Row],[URS交二審]]=0,"",功能_33[[#This Row],[URS交二審]]+7)</f>
        <v/>
      </c>
      <c r="AB308" s="336"/>
      <c r="AC308" s="336"/>
      <c r="AD308" s="336"/>
      <c r="AE308" s="336"/>
      <c r="AF308" s="338"/>
      <c r="AG308" s="336" t="str">
        <f>IFERROR(IF(VLOOKUP(功能_33[[#This Row],[功能代號]],E:Q,11,FALSE)=0,"",VLOOKUP(功能_33[[#This Row],[功能代號]],E:Q,11,FALSE)),"")</f>
        <v>施美娟</v>
      </c>
      <c r="AH308" s="336"/>
      <c r="AI308" s="336"/>
      <c r="AJ308" s="339"/>
      <c r="AK308" s="336"/>
      <c r="AL308" s="325"/>
      <c r="AM308" s="326"/>
      <c r="AN308" s="326" t="e">
        <f>VLOOKUP(功能_33[[#This Row],[功能代號]],工作表2!A:A,1,FALSE)</f>
        <v>#N/A</v>
      </c>
    </row>
    <row r="309" spans="1:40" s="340" customFormat="1" ht="14.25" hidden="1">
      <c r="A309" s="333">
        <v>365</v>
      </c>
      <c r="B30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09" s="326" t="s">
        <v>677</v>
      </c>
      <c r="D309" s="326"/>
      <c r="E309" s="325" t="s">
        <v>638</v>
      </c>
      <c r="F309" s="326" t="s">
        <v>639</v>
      </c>
      <c r="G309" s="326"/>
      <c r="H309" s="325" t="s">
        <v>417</v>
      </c>
      <c r="I309" s="325" t="s">
        <v>471</v>
      </c>
      <c r="J309" s="334"/>
      <c r="K309" s="368">
        <v>44522</v>
      </c>
      <c r="L309" s="336"/>
      <c r="M309" s="336" t="str">
        <f>IFERROR(IF(VLOOKUP(功能_33[[#This Row],[功能代號]],討論項目!A:H,8,FALSE)=0,"",VLOOKUP(功能_33[[#This Row],[功能代號]],討論項目!A:H,8,FALSE)),"")</f>
        <v/>
      </c>
      <c r="N309" s="325" t="s">
        <v>679</v>
      </c>
      <c r="O309" s="325" t="s">
        <v>678</v>
      </c>
      <c r="P309" s="449" t="s">
        <v>2783</v>
      </c>
      <c r="Q309" s="325"/>
      <c r="R309" s="325"/>
      <c r="S309" s="325"/>
      <c r="T309" s="325"/>
      <c r="U309" s="325"/>
      <c r="V309" s="325"/>
      <c r="W309" s="325"/>
      <c r="X309" s="326" t="str">
        <f>VLOOKUP(功能_33[[#This Row],[User]],SKL放款!A:G,7,FALSE)</f>
        <v>放款審查課</v>
      </c>
      <c r="Y309" s="331" t="str">
        <f>IF(功能_33[[#This Row],[實際展示]]="","",功能_33[[#This Row],[實際展示]]+14)</f>
        <v/>
      </c>
      <c r="Z309" s="331"/>
      <c r="AA309" s="336" t="str">
        <f>IF(功能_33[[#This Row],[URS交二審]]=0,"",功能_33[[#This Row],[URS交二審]]+7)</f>
        <v/>
      </c>
      <c r="AB309" s="336"/>
      <c r="AC309" s="336"/>
      <c r="AD309" s="336"/>
      <c r="AE309" s="336"/>
      <c r="AF309" s="338"/>
      <c r="AG309" s="336" t="str">
        <f>IFERROR(IF(VLOOKUP(功能_33[[#This Row],[功能代號]],E:Q,11,FALSE)=0,"",VLOOKUP(功能_33[[#This Row],[功能代號]],E:Q,11,FALSE)),"")</f>
        <v>施美娟</v>
      </c>
      <c r="AH309" s="336"/>
      <c r="AI309" s="336"/>
      <c r="AJ309" s="339"/>
      <c r="AK309" s="336"/>
      <c r="AL309" s="325"/>
      <c r="AM309" s="326"/>
      <c r="AN309" s="326" t="e">
        <f>VLOOKUP(功能_33[[#This Row],[功能代號]],工作表2!A:A,1,FALSE)</f>
        <v>#N/A</v>
      </c>
    </row>
    <row r="310" spans="1:40" s="340" customFormat="1" ht="14.25" hidden="1">
      <c r="A310" s="333">
        <v>365</v>
      </c>
      <c r="B31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10" s="326" t="s">
        <v>677</v>
      </c>
      <c r="D310" s="326"/>
      <c r="E310" s="325" t="s">
        <v>2780</v>
      </c>
      <c r="F310" s="326" t="s">
        <v>2781</v>
      </c>
      <c r="G310" s="326" t="s">
        <v>2782</v>
      </c>
      <c r="H310" s="325" t="s">
        <v>417</v>
      </c>
      <c r="I310" s="325" t="s">
        <v>471</v>
      </c>
      <c r="J310" s="334"/>
      <c r="K310" s="368">
        <v>44522</v>
      </c>
      <c r="L310" s="336"/>
      <c r="M310" s="336" t="str">
        <f>IFERROR(IF(VLOOKUP(功能_33[[#This Row],[功能代號]],討論項目!A:H,8,FALSE)=0,"",VLOOKUP(功能_33[[#This Row],[功能代號]],討論項目!A:H,8,FALSE)),"")</f>
        <v/>
      </c>
      <c r="N310" s="325" t="s">
        <v>679</v>
      </c>
      <c r="O310" s="325" t="s">
        <v>678</v>
      </c>
      <c r="P310" s="449" t="s">
        <v>2783</v>
      </c>
      <c r="Q310" s="325"/>
      <c r="R310" s="325"/>
      <c r="S310" s="325"/>
      <c r="T310" s="325"/>
      <c r="U310" s="325"/>
      <c r="V310" s="325"/>
      <c r="W310" s="325"/>
      <c r="X310" s="326" t="str">
        <f>VLOOKUP(功能_33[[#This Row],[User]],SKL放款!A:G,7,FALSE)</f>
        <v>放款審查課</v>
      </c>
      <c r="Y310" s="331" t="str">
        <f>IF(功能_33[[#This Row],[實際展示]]="","",功能_33[[#This Row],[實際展示]]+14)</f>
        <v/>
      </c>
      <c r="Z310" s="331"/>
      <c r="AA310" s="336" t="str">
        <f>IF(功能_33[[#This Row],[URS交二審]]=0,"",功能_33[[#This Row],[URS交二審]]+7)</f>
        <v/>
      </c>
      <c r="AB310" s="336"/>
      <c r="AC310" s="336"/>
      <c r="AD310" s="336"/>
      <c r="AE310" s="336"/>
      <c r="AF310" s="338"/>
      <c r="AG310" s="336" t="str">
        <f>IFERROR(IF(VLOOKUP(功能_33[[#This Row],[功能代號]],E:Q,11,FALSE)=0,"",VLOOKUP(功能_33[[#This Row],[功能代號]],E:Q,11,FALSE)),"")</f>
        <v>施美娟</v>
      </c>
      <c r="AH310" s="336"/>
      <c r="AI310" s="336"/>
      <c r="AJ310" s="339"/>
      <c r="AK310" s="336"/>
      <c r="AL310" s="325"/>
      <c r="AM310" s="326"/>
      <c r="AN310" s="326" t="e">
        <f>VLOOKUP(功能_33[[#This Row],[功能代號]],工作表2!A:A,1,FALSE)</f>
        <v>#N/A</v>
      </c>
    </row>
    <row r="311" spans="1:40" s="340" customFormat="1" ht="14.25" hidden="1">
      <c r="A311" s="333">
        <v>367</v>
      </c>
      <c r="B31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11" s="326" t="s">
        <v>677</v>
      </c>
      <c r="D311" s="326"/>
      <c r="E311" s="325" t="s">
        <v>658</v>
      </c>
      <c r="F311" s="326" t="s">
        <v>659</v>
      </c>
      <c r="G311" s="326"/>
      <c r="H311" s="325" t="s">
        <v>665</v>
      </c>
      <c r="I311" s="325" t="s">
        <v>471</v>
      </c>
      <c r="J311" s="334"/>
      <c r="K311" s="368">
        <v>44526</v>
      </c>
      <c r="L311" s="336"/>
      <c r="M311" s="336" t="str">
        <f>IFERROR(IF(VLOOKUP(功能_33[[#This Row],[功能代號]],討論項目!A:H,8,FALSE)=0,"",VLOOKUP(功能_33[[#This Row],[功能代號]],討論項目!A:H,8,FALSE)),"")</f>
        <v/>
      </c>
      <c r="N311" s="325" t="s">
        <v>679</v>
      </c>
      <c r="O311" s="325" t="s">
        <v>709</v>
      </c>
      <c r="P311" s="449"/>
      <c r="Q311" s="325"/>
      <c r="R311" s="325"/>
      <c r="S311" s="325"/>
      <c r="T311" s="325"/>
      <c r="U311" s="325"/>
      <c r="V311" s="325"/>
      <c r="W311" s="325"/>
      <c r="X311" s="326" t="str">
        <f>VLOOKUP(功能_33[[#This Row],[User]],SKL放款!A:G,7,FALSE)</f>
        <v>放款服務課</v>
      </c>
      <c r="Y311" s="331" t="str">
        <f>IF(功能_33[[#This Row],[實際展示]]="","",功能_33[[#This Row],[實際展示]]+14)</f>
        <v/>
      </c>
      <c r="Z311" s="331"/>
      <c r="AA311" s="336" t="str">
        <f>IF(功能_33[[#This Row],[URS交二審]]=0,"",功能_33[[#This Row],[URS交二審]]+7)</f>
        <v/>
      </c>
      <c r="AB311" s="336"/>
      <c r="AC311" s="336"/>
      <c r="AD311" s="336"/>
      <c r="AE311" s="336"/>
      <c r="AF311" s="338"/>
      <c r="AG311" s="336" t="str">
        <f>IFERROR(IF(VLOOKUP(功能_33[[#This Row],[功能代號]],E:Q,11,FALSE)=0,"",VLOOKUP(功能_33[[#This Row],[功能代號]],E:Q,11,FALSE)),"")</f>
        <v>蔡珮瑜</v>
      </c>
      <c r="AH311" s="336"/>
      <c r="AI311" s="336"/>
      <c r="AJ311" s="339"/>
      <c r="AK311" s="336"/>
      <c r="AL311" s="325"/>
      <c r="AM311" s="326"/>
      <c r="AN311" s="326" t="e">
        <f>VLOOKUP(功能_33[[#This Row],[功能代號]],工作表2!A:A,1,FALSE)</f>
        <v>#N/A</v>
      </c>
    </row>
    <row r="312" spans="1:40" ht="14.25" hidden="1">
      <c r="A312" s="333">
        <v>376</v>
      </c>
      <c r="B312" s="326" t="str">
        <f>IFERROR(MID(功能_33[[#This Row],[功能代號]],2,1)&amp;"-"&amp;VLOOKUP(功能_33[[#This Row],[功能代號]],'20211105匯出'!A:F,4,FALSE)&amp;VLOOKUP(功能_33[[#This Row],[功能代號]],'20211105匯出'!A:F,6,FALSE),"")</f>
        <v>8-7公務人員報送</v>
      </c>
      <c r="C312" s="341" t="s">
        <v>677</v>
      </c>
      <c r="D312" s="326"/>
      <c r="E312" s="342" t="s">
        <v>660</v>
      </c>
      <c r="F312" s="341" t="s">
        <v>661</v>
      </c>
      <c r="G312" s="341"/>
      <c r="H312" s="342" t="s">
        <v>665</v>
      </c>
      <c r="I312" s="342" t="s">
        <v>471</v>
      </c>
      <c r="J312" s="347"/>
      <c r="K312" s="336">
        <v>44503</v>
      </c>
      <c r="L312" s="323"/>
      <c r="M312" s="336" t="str">
        <f>IFERROR(IF(VLOOKUP(功能_33[[#This Row],[功能代號]],討論項目!A:H,8,FALSE)=0,"",VLOOKUP(功能_33[[#This Row],[功能代號]],討論項目!A:H,8,FALSE)),"")</f>
        <v/>
      </c>
      <c r="N312" s="342" t="s">
        <v>679</v>
      </c>
      <c r="O312" s="342" t="s">
        <v>710</v>
      </c>
      <c r="P312" s="367"/>
      <c r="Q312" s="342"/>
      <c r="R312" s="342"/>
      <c r="S312" s="342"/>
      <c r="T312" s="342"/>
      <c r="U312" s="342"/>
      <c r="V312" s="342"/>
      <c r="W312" s="342"/>
      <c r="X312" s="341" t="str">
        <f>VLOOKUP(功能_33[[#This Row],[User]],SKL放款!A:G,7,FALSE)</f>
        <v>放款服務課</v>
      </c>
      <c r="Y312" s="343" t="str">
        <f>IF(功能_33[[#This Row],[實際展示]]="","",功能_33[[#This Row],[實際展示]]+14)</f>
        <v/>
      </c>
      <c r="Z312" s="331"/>
      <c r="AA312" s="336" t="str">
        <f>IF(功能_33[[#This Row],[URS交二審]]=0,"",功能_33[[#This Row],[URS交二審]]+7)</f>
        <v/>
      </c>
      <c r="AB312" s="336"/>
      <c r="AC312" s="323"/>
      <c r="AD312" s="323"/>
      <c r="AE312" s="323"/>
      <c r="AF312" s="359"/>
      <c r="AG312" s="323" t="str">
        <f>IFERROR(IF(VLOOKUP(功能_33[[#This Row],[功能代號]],E:Q,11,FALSE)=0,"",VLOOKUP(功能_33[[#This Row],[功能代號]],E:Q,11,FALSE)),"")</f>
        <v>許慧玉</v>
      </c>
      <c r="AH312" s="323"/>
      <c r="AI312" s="323"/>
      <c r="AJ312" s="344"/>
      <c r="AK312" s="323"/>
      <c r="AN312" s="341" t="e">
        <f>VLOOKUP(功能_33[[#This Row],[功能代號]],工作表2!A:A,1,FALSE)</f>
        <v>#N/A</v>
      </c>
    </row>
    <row r="313" spans="1:40" ht="14.25" hidden="1">
      <c r="A313" s="333">
        <v>368</v>
      </c>
      <c r="B313" s="326" t="str">
        <f>IFERROR(MID(功能_33[[#This Row],[功能代號]],2,1)&amp;"-"&amp;VLOOKUP(功能_33[[#This Row],[功能代號]],'20211105匯出'!A:F,4,FALSE)&amp;VLOOKUP(功能_33[[#This Row],[功能代號]],'20211105匯出'!A:F,6,FALSE),"")</f>
        <v>8-2疑似洗錢</v>
      </c>
      <c r="C313" s="341" t="s">
        <v>677</v>
      </c>
      <c r="D313" s="326"/>
      <c r="E313" s="342" t="s">
        <v>642</v>
      </c>
      <c r="F313" s="341" t="s">
        <v>643</v>
      </c>
      <c r="G313" s="341"/>
      <c r="H313" s="342" t="s">
        <v>665</v>
      </c>
      <c r="I313" s="342" t="s">
        <v>471</v>
      </c>
      <c r="J313" s="347"/>
      <c r="K313" s="323">
        <v>44498</v>
      </c>
      <c r="L313" s="323">
        <v>44498</v>
      </c>
      <c r="M313" s="336" t="str">
        <f>IFERROR(IF(VLOOKUP(功能_33[[#This Row],[功能代號]],討論項目!A:H,8,FALSE)=0,"",VLOOKUP(功能_33[[#This Row],[功能代號]],討論項目!A:H,8,FALSE)),"")</f>
        <v/>
      </c>
      <c r="N313" s="342" t="s">
        <v>679</v>
      </c>
      <c r="O313" s="342" t="s">
        <v>676</v>
      </c>
      <c r="P313" s="367"/>
      <c r="Q313" s="342"/>
      <c r="R313" s="342"/>
      <c r="S313" s="342"/>
      <c r="T313" s="342"/>
      <c r="U313" s="342"/>
      <c r="V313" s="342"/>
      <c r="W313" s="342"/>
      <c r="X313" s="341" t="str">
        <f>VLOOKUP(功能_33[[#This Row],[User]],SKL放款!A:G,7,FALSE)</f>
        <v>放款服務課</v>
      </c>
      <c r="Y313" s="343">
        <f>IF(功能_33[[#This Row],[實際展示]]="","",功能_33[[#This Row],[實際展示]]+14)</f>
        <v>44512</v>
      </c>
      <c r="Z313" s="331"/>
      <c r="AA313" s="336" t="str">
        <f>IF(功能_33[[#This Row],[URS交二審]]=0,"",功能_33[[#This Row],[URS交二審]]+7)</f>
        <v/>
      </c>
      <c r="AB313" s="336"/>
      <c r="AC313" s="323"/>
      <c r="AD313" s="323"/>
      <c r="AE313" s="323"/>
      <c r="AF313" s="359"/>
      <c r="AG313" s="323" t="str">
        <f>IFERROR(IF(VLOOKUP(功能_33[[#This Row],[功能代號]],E:Q,11,FALSE)=0,"",VLOOKUP(功能_33[[#This Row],[功能代號]],E:Q,11,FALSE)),"")</f>
        <v>邵淑微</v>
      </c>
      <c r="AH313" s="323"/>
      <c r="AI313" s="323"/>
      <c r="AJ313" s="344"/>
      <c r="AK313" s="323"/>
      <c r="AN313" s="341" t="e">
        <f>VLOOKUP(功能_33[[#This Row],[功能代號]],工作表2!A:A,1,FALSE)</f>
        <v>#N/A</v>
      </c>
    </row>
    <row r="314" spans="1:40" ht="14.25" hidden="1">
      <c r="A314" s="333">
        <v>369</v>
      </c>
      <c r="B314" s="326" t="str">
        <f>IFERROR(MID(功能_33[[#This Row],[功能代號]],2,1)&amp;"-"&amp;VLOOKUP(功能_33[[#This Row],[功能代號]],'20211105匯出'!A:F,4,FALSE)&amp;VLOOKUP(功能_33[[#This Row],[功能代號]],'20211105匯出'!A:F,6,FALSE),"")</f>
        <v>8-2疑似洗錢</v>
      </c>
      <c r="C314" s="341" t="s">
        <v>677</v>
      </c>
      <c r="D314" s="326"/>
      <c r="E314" s="342" t="s">
        <v>644</v>
      </c>
      <c r="F314" s="341" t="s">
        <v>645</v>
      </c>
      <c r="G314" s="341"/>
      <c r="H314" s="342" t="s">
        <v>665</v>
      </c>
      <c r="I314" s="342" t="s">
        <v>471</v>
      </c>
      <c r="J314" s="347"/>
      <c r="K314" s="323">
        <v>44498</v>
      </c>
      <c r="L314" s="323">
        <v>44498</v>
      </c>
      <c r="M314" s="336" t="str">
        <f>IFERROR(IF(VLOOKUP(功能_33[[#This Row],[功能代號]],討論項目!A:H,8,FALSE)=0,"",VLOOKUP(功能_33[[#This Row],[功能代號]],討論項目!A:H,8,FALSE)),"")</f>
        <v/>
      </c>
      <c r="N314" s="342" t="s">
        <v>674</v>
      </c>
      <c r="O314" s="342" t="s">
        <v>676</v>
      </c>
      <c r="P314" s="367"/>
      <c r="Q314" s="342"/>
      <c r="R314" s="342"/>
      <c r="S314" s="342"/>
      <c r="T314" s="342"/>
      <c r="U314" s="342"/>
      <c r="V314" s="342"/>
      <c r="W314" s="342"/>
      <c r="X314" s="341" t="str">
        <f>VLOOKUP(功能_33[[#This Row],[User]],SKL放款!A:G,7,FALSE)</f>
        <v>放款服務課</v>
      </c>
      <c r="Y314" s="343">
        <f>IF(功能_33[[#This Row],[實際展示]]="","",功能_33[[#This Row],[實際展示]]+14)</f>
        <v>44512</v>
      </c>
      <c r="Z314" s="331"/>
      <c r="AA314" s="336" t="str">
        <f>IF(功能_33[[#This Row],[URS交二審]]=0,"",功能_33[[#This Row],[URS交二審]]+7)</f>
        <v/>
      </c>
      <c r="AB314" s="336"/>
      <c r="AC314" s="323"/>
      <c r="AD314" s="323"/>
      <c r="AE314" s="323"/>
      <c r="AF314" s="359"/>
      <c r="AG314" s="323" t="str">
        <f>IFERROR(IF(VLOOKUP(功能_33[[#This Row],[功能代號]],E:Q,11,FALSE)=0,"",VLOOKUP(功能_33[[#This Row],[功能代號]],E:Q,11,FALSE)),"")</f>
        <v>邵淑微</v>
      </c>
      <c r="AH314" s="323"/>
      <c r="AI314" s="323"/>
      <c r="AJ314" s="344"/>
      <c r="AK314" s="323"/>
      <c r="AN314" s="341" t="e">
        <f>VLOOKUP(功能_33[[#This Row],[功能代號]],工作表2!A:A,1,FALSE)</f>
        <v>#N/A</v>
      </c>
    </row>
    <row r="315" spans="1:40" ht="14.25" hidden="1">
      <c r="A315" s="333">
        <v>370</v>
      </c>
      <c r="B315" s="326" t="str">
        <f>IFERROR(MID(功能_33[[#This Row],[功能代號]],2,1)&amp;"-"&amp;VLOOKUP(功能_33[[#This Row],[功能代號]],'20211105匯出'!A:F,4,FALSE)&amp;VLOOKUP(功能_33[[#This Row],[功能代號]],'20211105匯出'!A:F,6,FALSE),"")</f>
        <v>8-2疑似洗錢</v>
      </c>
      <c r="C315" s="341" t="s">
        <v>677</v>
      </c>
      <c r="D315" s="326"/>
      <c r="E315" s="342" t="s">
        <v>646</v>
      </c>
      <c r="F315" s="341" t="s">
        <v>647</v>
      </c>
      <c r="G315" s="341"/>
      <c r="H315" s="342" t="s">
        <v>665</v>
      </c>
      <c r="I315" s="342" t="s">
        <v>471</v>
      </c>
      <c r="J315" s="347"/>
      <c r="K315" s="323">
        <v>44498</v>
      </c>
      <c r="L315" s="323">
        <v>44498</v>
      </c>
      <c r="M315" s="336" t="str">
        <f>IFERROR(IF(VLOOKUP(功能_33[[#This Row],[功能代號]],討論項目!A:H,8,FALSE)=0,"",VLOOKUP(功能_33[[#This Row],[功能代號]],討論項目!A:H,8,FALSE)),"")</f>
        <v/>
      </c>
      <c r="N315" s="342" t="s">
        <v>679</v>
      </c>
      <c r="O315" s="342" t="s">
        <v>676</v>
      </c>
      <c r="P315" s="367"/>
      <c r="Q315" s="342"/>
      <c r="R315" s="342"/>
      <c r="S315" s="342"/>
      <c r="T315" s="342"/>
      <c r="U315" s="342"/>
      <c r="V315" s="342"/>
      <c r="W315" s="342"/>
      <c r="X315" s="341" t="str">
        <f>VLOOKUP(功能_33[[#This Row],[User]],SKL放款!A:G,7,FALSE)</f>
        <v>放款服務課</v>
      </c>
      <c r="Y315" s="343">
        <f>IF(功能_33[[#This Row],[實際展示]]="","",功能_33[[#This Row],[實際展示]]+14)</f>
        <v>44512</v>
      </c>
      <c r="Z315" s="331"/>
      <c r="AA315" s="336" t="str">
        <f>IF(功能_33[[#This Row],[URS交二審]]=0,"",功能_33[[#This Row],[URS交二審]]+7)</f>
        <v/>
      </c>
      <c r="AB315" s="336"/>
      <c r="AC315" s="323"/>
      <c r="AD315" s="323"/>
      <c r="AE315" s="323"/>
      <c r="AF315" s="359"/>
      <c r="AG315" s="323" t="str">
        <f>IFERROR(IF(VLOOKUP(功能_33[[#This Row],[功能代號]],E:Q,11,FALSE)=0,"",VLOOKUP(功能_33[[#This Row],[功能代號]],E:Q,11,FALSE)),"")</f>
        <v>邵淑微</v>
      </c>
      <c r="AH315" s="323"/>
      <c r="AI315" s="323"/>
      <c r="AJ315" s="344"/>
      <c r="AK315" s="323"/>
      <c r="AN315" s="341" t="e">
        <f>VLOOKUP(功能_33[[#This Row],[功能代號]],工作表2!A:A,1,FALSE)</f>
        <v>#N/A</v>
      </c>
    </row>
    <row r="316" spans="1:40" ht="14.25" hidden="1">
      <c r="A316" s="333">
        <v>371</v>
      </c>
      <c r="B316" s="326" t="str">
        <f>IFERROR(MID(功能_33[[#This Row],[功能代號]],2,1)&amp;"-"&amp;VLOOKUP(功能_33[[#This Row],[功能代號]],'20211105匯出'!A:F,4,FALSE)&amp;VLOOKUP(功能_33[[#This Row],[功能代號]],'20211105匯出'!A:F,6,FALSE),"")</f>
        <v>8-2疑似洗錢</v>
      </c>
      <c r="C316" s="341" t="s">
        <v>677</v>
      </c>
      <c r="D316" s="326"/>
      <c r="E316" s="342" t="s">
        <v>648</v>
      </c>
      <c r="F316" s="341" t="s">
        <v>649</v>
      </c>
      <c r="G316" s="341"/>
      <c r="H316" s="342" t="s">
        <v>665</v>
      </c>
      <c r="I316" s="342" t="s">
        <v>471</v>
      </c>
      <c r="J316" s="347"/>
      <c r="K316" s="323">
        <v>44498</v>
      </c>
      <c r="L316" s="323">
        <v>44498</v>
      </c>
      <c r="M316" s="336" t="str">
        <f>IFERROR(IF(VLOOKUP(功能_33[[#This Row],[功能代號]],討論項目!A:H,8,FALSE)=0,"",VLOOKUP(功能_33[[#This Row],[功能代號]],討論項目!A:H,8,FALSE)),"")</f>
        <v/>
      </c>
      <c r="N316" s="342" t="s">
        <v>679</v>
      </c>
      <c r="O316" s="342" t="s">
        <v>676</v>
      </c>
      <c r="P316" s="367"/>
      <c r="Q316" s="342"/>
      <c r="R316" s="342"/>
      <c r="S316" s="342"/>
      <c r="T316" s="342"/>
      <c r="U316" s="342"/>
      <c r="V316" s="342"/>
      <c r="W316" s="342"/>
      <c r="X316" s="341" t="str">
        <f>VLOOKUP(功能_33[[#This Row],[User]],SKL放款!A:G,7,FALSE)</f>
        <v>放款服務課</v>
      </c>
      <c r="Y316" s="343">
        <f>IF(功能_33[[#This Row],[實際展示]]="","",功能_33[[#This Row],[實際展示]]+14)</f>
        <v>44512</v>
      </c>
      <c r="Z316" s="331"/>
      <c r="AA316" s="336" t="str">
        <f>IF(功能_33[[#This Row],[URS交二審]]=0,"",功能_33[[#This Row],[URS交二審]]+7)</f>
        <v/>
      </c>
      <c r="AB316" s="336"/>
      <c r="AC316" s="323"/>
      <c r="AD316" s="323"/>
      <c r="AE316" s="323"/>
      <c r="AF316" s="359"/>
      <c r="AG316" s="323" t="str">
        <f>IFERROR(IF(VLOOKUP(功能_33[[#This Row],[功能代號]],E:Q,11,FALSE)=0,"",VLOOKUP(功能_33[[#This Row],[功能代號]],E:Q,11,FALSE)),"")</f>
        <v>邵淑微</v>
      </c>
      <c r="AH316" s="323"/>
      <c r="AI316" s="323"/>
      <c r="AJ316" s="344"/>
      <c r="AK316" s="323"/>
      <c r="AN316" s="341" t="e">
        <f>VLOOKUP(功能_33[[#This Row],[功能代號]],工作表2!A:A,1,FALSE)</f>
        <v>#N/A</v>
      </c>
    </row>
    <row r="317" spans="1:40" ht="14.25" hidden="1">
      <c r="A317" s="333">
        <v>372</v>
      </c>
      <c r="B317" s="326" t="str">
        <f>IFERROR(MID(功能_33[[#This Row],[功能代號]],2,1)&amp;"-"&amp;VLOOKUP(功能_33[[#This Row],[功能代號]],'20211105匯出'!A:F,4,FALSE)&amp;VLOOKUP(功能_33[[#This Row],[功能代號]],'20211105匯出'!A:F,6,FALSE),"")</f>
        <v>8-2疑似洗錢</v>
      </c>
      <c r="C317" s="341" t="s">
        <v>677</v>
      </c>
      <c r="D317" s="326"/>
      <c r="E317" s="342" t="s">
        <v>650</v>
      </c>
      <c r="F317" s="341" t="s">
        <v>651</v>
      </c>
      <c r="G317" s="341"/>
      <c r="H317" s="342" t="s">
        <v>665</v>
      </c>
      <c r="I317" s="342" t="s">
        <v>471</v>
      </c>
      <c r="J317" s="347"/>
      <c r="K317" s="323">
        <v>44498</v>
      </c>
      <c r="L317" s="323">
        <v>44498</v>
      </c>
      <c r="M317" s="336" t="str">
        <f>IFERROR(IF(VLOOKUP(功能_33[[#This Row],[功能代號]],討論項目!A:H,8,FALSE)=0,"",VLOOKUP(功能_33[[#This Row],[功能代號]],討論項目!A:H,8,FALSE)),"")</f>
        <v/>
      </c>
      <c r="N317" s="342" t="s">
        <v>674</v>
      </c>
      <c r="O317" s="342" t="s">
        <v>668</v>
      </c>
      <c r="P317" s="367"/>
      <c r="Q317" s="342"/>
      <c r="R317" s="342"/>
      <c r="S317" s="342"/>
      <c r="T317" s="342"/>
      <c r="U317" s="342"/>
      <c r="V317" s="342"/>
      <c r="W317" s="342"/>
      <c r="X317" s="341" t="str">
        <f>VLOOKUP(功能_33[[#This Row],[User]],SKL放款!A:G,7,FALSE)</f>
        <v>放款服務課</v>
      </c>
      <c r="Y317" s="343">
        <f>IF(功能_33[[#This Row],[實際展示]]="","",功能_33[[#This Row],[實際展示]]+14)</f>
        <v>44512</v>
      </c>
      <c r="Z317" s="331"/>
      <c r="AA317" s="336" t="str">
        <f>IF(功能_33[[#This Row],[URS交二審]]=0,"",功能_33[[#This Row],[URS交二審]]+7)</f>
        <v/>
      </c>
      <c r="AB317" s="336"/>
      <c r="AC317" s="323"/>
      <c r="AD317" s="323"/>
      <c r="AE317" s="323"/>
      <c r="AF317" s="359"/>
      <c r="AG317" s="323" t="str">
        <f>IFERROR(IF(VLOOKUP(功能_33[[#This Row],[功能代號]],E:Q,11,FALSE)=0,"",VLOOKUP(功能_33[[#This Row],[功能代號]],E:Q,11,FALSE)),"")</f>
        <v>蔡珮瑜</v>
      </c>
      <c r="AH317" s="323"/>
      <c r="AI317" s="323"/>
      <c r="AJ317" s="344"/>
      <c r="AK317" s="323"/>
      <c r="AN317" s="341" t="e">
        <f>VLOOKUP(功能_33[[#This Row],[功能代號]],工作表2!A:A,1,FALSE)</f>
        <v>#N/A</v>
      </c>
    </row>
    <row r="318" spans="1:40" ht="14.25" hidden="1">
      <c r="A318" s="333">
        <v>373</v>
      </c>
      <c r="B31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18" s="341" t="s">
        <v>677</v>
      </c>
      <c r="D318" s="326"/>
      <c r="E318" s="342" t="s">
        <v>652</v>
      </c>
      <c r="F318" s="341" t="s">
        <v>653</v>
      </c>
      <c r="G318" s="341"/>
      <c r="H318" s="342" t="s">
        <v>665</v>
      </c>
      <c r="I318" s="342" t="s">
        <v>471</v>
      </c>
      <c r="J318" s="347"/>
      <c r="K318" s="323">
        <v>44498</v>
      </c>
      <c r="L318" s="323">
        <v>44498</v>
      </c>
      <c r="M318" s="336" t="str">
        <f>IFERROR(IF(VLOOKUP(功能_33[[#This Row],[功能代號]],討論項目!A:H,8,FALSE)=0,"",VLOOKUP(功能_33[[#This Row],[功能代號]],討論項目!A:H,8,FALSE)),"")</f>
        <v/>
      </c>
      <c r="N318" s="342" t="s">
        <v>674</v>
      </c>
      <c r="O318" s="342" t="s">
        <v>676</v>
      </c>
      <c r="P318" s="367"/>
      <c r="Q318" s="342"/>
      <c r="R318" s="342"/>
      <c r="S318" s="342"/>
      <c r="T318" s="342"/>
      <c r="U318" s="342"/>
      <c r="V318" s="342"/>
      <c r="W318" s="342"/>
      <c r="X318" s="341" t="str">
        <f>VLOOKUP(功能_33[[#This Row],[User]],SKL放款!A:G,7,FALSE)</f>
        <v>放款服務課</v>
      </c>
      <c r="Y318" s="343">
        <f>IF(功能_33[[#This Row],[實際展示]]="","",功能_33[[#This Row],[實際展示]]+14)</f>
        <v>44512</v>
      </c>
      <c r="Z318" s="331"/>
      <c r="AA318" s="336" t="str">
        <f>IF(功能_33[[#This Row],[URS交二審]]=0,"",功能_33[[#This Row],[URS交二審]]+7)</f>
        <v/>
      </c>
      <c r="AB318" s="336"/>
      <c r="AC318" s="323"/>
      <c r="AD318" s="323"/>
      <c r="AE318" s="323"/>
      <c r="AF318" s="359"/>
      <c r="AG318" s="323" t="str">
        <f>IFERROR(IF(VLOOKUP(功能_33[[#This Row],[功能代號]],E:Q,11,FALSE)=0,"",VLOOKUP(功能_33[[#This Row],[功能代號]],E:Q,11,FALSE)),"")</f>
        <v>邵淑微</v>
      </c>
      <c r="AH318" s="323"/>
      <c r="AI318" s="323"/>
      <c r="AJ318" s="344"/>
      <c r="AK318" s="323"/>
      <c r="AN318" s="341" t="e">
        <f>VLOOKUP(功能_33[[#This Row],[功能代號]],工作表2!A:A,1,FALSE)</f>
        <v>#N/A</v>
      </c>
    </row>
    <row r="319" spans="1:40" ht="14.25" hidden="1">
      <c r="A319" s="333">
        <v>374</v>
      </c>
      <c r="B319" s="326" t="str">
        <f>IFERROR(MID(功能_33[[#This Row],[功能代號]],2,1)&amp;"-"&amp;VLOOKUP(功能_33[[#This Row],[功能代號]],'20211105匯出'!A:F,4,FALSE)&amp;VLOOKUP(功能_33[[#This Row],[功能代號]],'20211105匯出'!A:F,6,FALSE),"")</f>
        <v>8-2疑似洗錢</v>
      </c>
      <c r="C319" s="341" t="s">
        <v>677</v>
      </c>
      <c r="D319" s="326"/>
      <c r="E319" s="342" t="s">
        <v>654</v>
      </c>
      <c r="F319" s="341" t="s">
        <v>655</v>
      </c>
      <c r="G319" s="341"/>
      <c r="H319" s="342" t="s">
        <v>665</v>
      </c>
      <c r="I319" s="342" t="s">
        <v>471</v>
      </c>
      <c r="J319" s="347"/>
      <c r="K319" s="323">
        <v>44498</v>
      </c>
      <c r="L319" s="323">
        <v>44498</v>
      </c>
      <c r="M319" s="336" t="str">
        <f>IFERROR(IF(VLOOKUP(功能_33[[#This Row],[功能代號]],討論項目!A:H,8,FALSE)=0,"",VLOOKUP(功能_33[[#This Row],[功能代號]],討論項目!A:H,8,FALSE)),"")</f>
        <v/>
      </c>
      <c r="N319" s="342" t="s">
        <v>674</v>
      </c>
      <c r="O319" s="342" t="s">
        <v>668</v>
      </c>
      <c r="P319" s="367"/>
      <c r="Q319" s="342"/>
      <c r="R319" s="342"/>
      <c r="S319" s="342"/>
      <c r="T319" s="342"/>
      <c r="U319" s="342"/>
      <c r="V319" s="342"/>
      <c r="W319" s="342"/>
      <c r="X319" s="341" t="str">
        <f>VLOOKUP(功能_33[[#This Row],[User]],SKL放款!A:G,7,FALSE)</f>
        <v>放款服務課</v>
      </c>
      <c r="Y319" s="343">
        <f>IF(功能_33[[#This Row],[實際展示]]="","",功能_33[[#This Row],[實際展示]]+14)</f>
        <v>44512</v>
      </c>
      <c r="Z319" s="331"/>
      <c r="AA319" s="336" t="str">
        <f>IF(功能_33[[#This Row],[URS交二審]]=0,"",功能_33[[#This Row],[URS交二審]]+7)</f>
        <v/>
      </c>
      <c r="AB319" s="336"/>
      <c r="AC319" s="323"/>
      <c r="AD319" s="323"/>
      <c r="AE319" s="323"/>
      <c r="AF319" s="359"/>
      <c r="AG319" s="323" t="str">
        <f>IFERROR(IF(VLOOKUP(功能_33[[#This Row],[功能代號]],E:Q,11,FALSE)=0,"",VLOOKUP(功能_33[[#This Row],[功能代號]],E:Q,11,FALSE)),"")</f>
        <v>蔡珮瑜</v>
      </c>
      <c r="AH319" s="323"/>
      <c r="AI319" s="323"/>
      <c r="AJ319" s="344"/>
      <c r="AK319" s="323"/>
      <c r="AN319" s="341" t="e">
        <f>VLOOKUP(功能_33[[#This Row],[功能代號]],工作表2!A:A,1,FALSE)</f>
        <v>#N/A</v>
      </c>
    </row>
    <row r="320" spans="1:40" ht="14.25" hidden="1">
      <c r="A320" s="333">
        <v>375</v>
      </c>
      <c r="B32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20" s="341" t="s">
        <v>677</v>
      </c>
      <c r="D320" s="326"/>
      <c r="E320" s="342" t="s">
        <v>656</v>
      </c>
      <c r="F320" s="341" t="s">
        <v>657</v>
      </c>
      <c r="G320" s="341"/>
      <c r="H320" s="342" t="s">
        <v>665</v>
      </c>
      <c r="I320" s="342" t="s">
        <v>471</v>
      </c>
      <c r="J320" s="347"/>
      <c r="K320" s="323">
        <v>44498</v>
      </c>
      <c r="L320" s="323">
        <v>44498</v>
      </c>
      <c r="M320" s="336">
        <f>IFERROR(IF(VLOOKUP(功能_33[[#This Row],[功能代號]],討論項目!A:H,8,FALSE)=0,"",VLOOKUP(功能_33[[#This Row],[功能代號]],討論項目!A:H,8,FALSE)),"")</f>
        <v>44494</v>
      </c>
      <c r="N320" s="342" t="s">
        <v>674</v>
      </c>
      <c r="O320" s="342" t="s">
        <v>672</v>
      </c>
      <c r="P320" s="367" t="s">
        <v>1508</v>
      </c>
      <c r="Q320" s="342"/>
      <c r="R320" s="342"/>
      <c r="S320" s="342"/>
      <c r="T320" s="342"/>
      <c r="U320" s="342"/>
      <c r="V320" s="342"/>
      <c r="W320" s="342"/>
      <c r="X320" s="341" t="str">
        <f>VLOOKUP(功能_33[[#This Row],[User]],SKL放款!A:G,7,FALSE)</f>
        <v>放款服務課</v>
      </c>
      <c r="Y320" s="343">
        <f>IF(功能_33[[#This Row],[實際展示]]="","",功能_33[[#This Row],[實際展示]]+14)</f>
        <v>44512</v>
      </c>
      <c r="Z320" s="331"/>
      <c r="AA320" s="336" t="str">
        <f>IF(功能_33[[#This Row],[URS交二審]]=0,"",功能_33[[#This Row],[URS交二審]]+7)</f>
        <v/>
      </c>
      <c r="AB320" s="336"/>
      <c r="AC320" s="323"/>
      <c r="AD320" s="323"/>
      <c r="AE320" s="323"/>
      <c r="AF320" s="359"/>
      <c r="AG320" s="323" t="str">
        <f>IFERROR(IF(VLOOKUP(功能_33[[#This Row],[功能代號]],E:Q,11,FALSE)=0,"",VLOOKUP(功能_33[[#This Row],[功能代號]],E:Q,11,FALSE)),"")</f>
        <v>陳政皓</v>
      </c>
      <c r="AH320" s="323"/>
      <c r="AI320" s="323"/>
      <c r="AJ320" s="344"/>
      <c r="AK320" s="323">
        <v>44482</v>
      </c>
      <c r="AN320" s="341" t="e">
        <f>VLOOKUP(功能_33[[#This Row],[功能代號]],工作表2!A:A,1,FALSE)</f>
        <v>#N/A</v>
      </c>
    </row>
    <row r="321" spans="1:40" ht="14.25" hidden="1">
      <c r="A321" s="333">
        <v>243</v>
      </c>
      <c r="B321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21" s="341" t="s">
        <v>702</v>
      </c>
      <c r="D321" s="326"/>
      <c r="E321" s="342" t="s">
        <v>466</v>
      </c>
      <c r="F321" s="341" t="s">
        <v>467</v>
      </c>
      <c r="G321" s="341"/>
      <c r="H321" s="342" t="s">
        <v>665</v>
      </c>
      <c r="I321" s="342" t="s">
        <v>468</v>
      </c>
      <c r="J321" s="347"/>
      <c r="K321" s="336">
        <v>44526</v>
      </c>
      <c r="L321" s="323"/>
      <c r="M321" s="336" t="str">
        <f>IFERROR(IF(VLOOKUP(功能_33[[#This Row],[功能代號]],討論項目!A:H,8,FALSE)=0,"",VLOOKUP(功能_33[[#This Row],[功能代號]],討論項目!A:H,8,FALSE)),"")</f>
        <v/>
      </c>
      <c r="N321" s="342" t="s">
        <v>674</v>
      </c>
      <c r="O321" s="342" t="s">
        <v>676</v>
      </c>
      <c r="P321" s="367"/>
      <c r="Q321" s="342"/>
      <c r="R321" s="342"/>
      <c r="S321" s="342"/>
      <c r="T321" s="342"/>
      <c r="U321" s="342"/>
      <c r="V321" s="342"/>
      <c r="W321" s="342"/>
      <c r="X321" s="341" t="str">
        <f>VLOOKUP(功能_33[[#This Row],[User]],SKL放款!A:G,7,FALSE)</f>
        <v>放款服務課</v>
      </c>
      <c r="Y321" s="343" t="str">
        <f>IF(功能_33[[#This Row],[實際展示]]="","",功能_33[[#This Row],[實際展示]]+14)</f>
        <v/>
      </c>
      <c r="Z321" s="331"/>
      <c r="AA321" s="336" t="str">
        <f>IF(功能_33[[#This Row],[URS交二審]]=0,"",功能_33[[#This Row],[URS交二審]]+7)</f>
        <v/>
      </c>
      <c r="AB321" s="336"/>
      <c r="AC321" s="323"/>
      <c r="AD321" s="323"/>
      <c r="AE321" s="323"/>
      <c r="AF321" s="359"/>
      <c r="AG321" s="323" t="str">
        <f>IFERROR(IF(VLOOKUP(功能_33[[#This Row],[功能代號]],E:Q,11,FALSE)=0,"",VLOOKUP(功能_33[[#This Row],[功能代號]],E:Q,11,FALSE)),"")</f>
        <v>邵淑微</v>
      </c>
      <c r="AH321" s="323"/>
      <c r="AI321" s="323"/>
      <c r="AJ321" s="344"/>
      <c r="AK321" s="323"/>
      <c r="AN321" s="341" t="e">
        <f>VLOOKUP(功能_33[[#This Row],[功能代號]],工作表2!A:A,1,FALSE)</f>
        <v>#N/A</v>
      </c>
    </row>
    <row r="322" spans="1:40" ht="14.25" hidden="1">
      <c r="A322" s="333">
        <v>244</v>
      </c>
      <c r="B322" s="326" t="str">
        <f>IFERROR(MID(功能_33[[#This Row],[功能代號]],2,1)&amp;"-"&amp;VLOOKUP(功能_33[[#This Row],[功能代號]],'20211105匯出'!A:F,4,FALSE)&amp;VLOOKUP(功能_33[[#This Row],[功能代號]],'20211105匯出'!A:F,6,FALSE),"")</f>
        <v>5-7國稅局申報作業</v>
      </c>
      <c r="C322" s="341" t="s">
        <v>702</v>
      </c>
      <c r="D322" s="326"/>
      <c r="E322" s="342" t="s">
        <v>690</v>
      </c>
      <c r="F322" s="363" t="s">
        <v>695</v>
      </c>
      <c r="G322" s="363"/>
      <c r="H322" s="342" t="s">
        <v>665</v>
      </c>
      <c r="I322" s="342" t="s">
        <v>471</v>
      </c>
      <c r="J322" s="347"/>
      <c r="K322" s="336">
        <v>44503</v>
      </c>
      <c r="L322" s="323"/>
      <c r="M322" s="336" t="str">
        <f>IFERROR(IF(VLOOKUP(功能_33[[#This Row],[功能代號]],討論項目!A:H,8,FALSE)=0,"",VLOOKUP(功能_33[[#This Row],[功能代號]],討論項目!A:H,8,FALSE)),"")</f>
        <v/>
      </c>
      <c r="N322" s="342" t="s">
        <v>670</v>
      </c>
      <c r="O322" s="342" t="s">
        <v>706</v>
      </c>
      <c r="P322" s="367"/>
      <c r="Q322" s="342"/>
      <c r="R322" s="342"/>
      <c r="S322" s="342"/>
      <c r="T322" s="342"/>
      <c r="U322" s="342"/>
      <c r="V322" s="342"/>
      <c r="W322" s="342"/>
      <c r="X322" s="341" t="str">
        <f>VLOOKUP(功能_33[[#This Row],[User]],SKL放款!A:G,7,FALSE)</f>
        <v>放款服務課</v>
      </c>
      <c r="Y322" s="343" t="str">
        <f>IF(功能_33[[#This Row],[實際展示]]="","",功能_33[[#This Row],[實際展示]]+14)</f>
        <v/>
      </c>
      <c r="Z322" s="331"/>
      <c r="AA322" s="336" t="str">
        <f>IF(功能_33[[#This Row],[URS交二審]]=0,"",功能_33[[#This Row],[URS交二審]]+7)</f>
        <v/>
      </c>
      <c r="AB322" s="336"/>
      <c r="AC322" s="323"/>
      <c r="AD322" s="323"/>
      <c r="AE322" s="323"/>
      <c r="AF322" s="359"/>
      <c r="AG322" s="323" t="str">
        <f>IFERROR(IF(VLOOKUP(功能_33[[#This Row],[功能代號]],E:Q,11,FALSE)=0,"",VLOOKUP(功能_33[[#This Row],[功能代號]],E:Q,11,FALSE)),"")</f>
        <v>邵淑微</v>
      </c>
      <c r="AH322" s="323"/>
      <c r="AI322" s="323"/>
      <c r="AJ322" s="344"/>
      <c r="AK322" s="323"/>
      <c r="AN322" s="341" t="e">
        <f>VLOOKUP(功能_33[[#This Row],[功能代號]],工作表2!A:A,1,FALSE)</f>
        <v>#N/A</v>
      </c>
    </row>
    <row r="323" spans="1:40" ht="14.25" hidden="1">
      <c r="A323" s="333">
        <v>245</v>
      </c>
      <c r="B32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23" s="341" t="s">
        <v>702</v>
      </c>
      <c r="D323" s="326"/>
      <c r="E323" s="342" t="s">
        <v>472</v>
      </c>
      <c r="F323" s="341" t="s">
        <v>473</v>
      </c>
      <c r="G323" s="341"/>
      <c r="H323" s="342" t="s">
        <v>665</v>
      </c>
      <c r="I323" s="342" t="s">
        <v>471</v>
      </c>
      <c r="J323" s="347"/>
      <c r="K323" s="336">
        <v>44503</v>
      </c>
      <c r="L323" s="323"/>
      <c r="M323" s="336" t="str">
        <f>IFERROR(IF(VLOOKUP(功能_33[[#This Row],[功能代號]],討論項目!A:H,8,FALSE)=0,"",VLOOKUP(功能_33[[#This Row],[功能代號]],討論項目!A:H,8,FALSE)),"")</f>
        <v/>
      </c>
      <c r="N323" s="342" t="s">
        <v>670</v>
      </c>
      <c r="O323" s="342" t="s">
        <v>676</v>
      </c>
      <c r="P323" s="367"/>
      <c r="Q323" s="342"/>
      <c r="R323" s="342"/>
      <c r="S323" s="342"/>
      <c r="T323" s="342"/>
      <c r="U323" s="342"/>
      <c r="V323" s="342"/>
      <c r="W323" s="342"/>
      <c r="X323" s="341" t="str">
        <f>VLOOKUP(功能_33[[#This Row],[User]],SKL放款!A:G,7,FALSE)</f>
        <v>放款服務課</v>
      </c>
      <c r="Y323" s="343" t="str">
        <f>IF(功能_33[[#This Row],[實際展示]]="","",功能_33[[#This Row],[實際展示]]+14)</f>
        <v/>
      </c>
      <c r="Z323" s="331"/>
      <c r="AA323" s="336" t="str">
        <f>IF(功能_33[[#This Row],[URS交二審]]=0,"",功能_33[[#This Row],[URS交二審]]+7)</f>
        <v/>
      </c>
      <c r="AB323" s="336"/>
      <c r="AC323" s="323"/>
      <c r="AD323" s="323"/>
      <c r="AE323" s="323"/>
      <c r="AF323" s="359"/>
      <c r="AG323" s="323" t="str">
        <f>IFERROR(IF(VLOOKUP(功能_33[[#This Row],[功能代號]],E:Q,11,FALSE)=0,"",VLOOKUP(功能_33[[#This Row],[功能代號]],E:Q,11,FALSE)),"")</f>
        <v>邵淑微</v>
      </c>
      <c r="AH323" s="323"/>
      <c r="AI323" s="323"/>
      <c r="AJ323" s="344"/>
      <c r="AK323" s="323"/>
      <c r="AN323" s="341" t="e">
        <f>VLOOKUP(功能_33[[#This Row],[功能代號]],工作表2!A:A,1,FALSE)</f>
        <v>#N/A</v>
      </c>
    </row>
    <row r="324" spans="1:40" ht="14.25" hidden="1">
      <c r="A324" s="333">
        <v>246</v>
      </c>
      <c r="B324" s="326" t="str">
        <f>IFERROR(MID(功能_33[[#This Row],[功能代號]],2,1)&amp;"-"&amp;VLOOKUP(功能_33[[#This Row],[功能代號]],'20211105匯出'!A:F,4,FALSE)&amp;VLOOKUP(功能_33[[#This Row],[功能代號]],'20211105匯出'!A:F,6,FALSE),"")</f>
        <v>5-7國稅局申報作業</v>
      </c>
      <c r="C324" s="341" t="s">
        <v>702</v>
      </c>
      <c r="D324" s="326"/>
      <c r="E324" s="342" t="s">
        <v>469</v>
      </c>
      <c r="F324" s="341" t="s">
        <v>470</v>
      </c>
      <c r="G324" s="341"/>
      <c r="H324" s="342" t="s">
        <v>665</v>
      </c>
      <c r="I324" s="342" t="s">
        <v>471</v>
      </c>
      <c r="J324" s="347"/>
      <c r="K324" s="336">
        <v>44503</v>
      </c>
      <c r="L324" s="323"/>
      <c r="M324" s="336" t="str">
        <f>IFERROR(IF(VLOOKUP(功能_33[[#This Row],[功能代號]],討論項目!A:H,8,FALSE)=0,"",VLOOKUP(功能_33[[#This Row],[功能代號]],討論項目!A:H,8,FALSE)),"")</f>
        <v/>
      </c>
      <c r="N324" s="342" t="s">
        <v>670</v>
      </c>
      <c r="O324" s="342" t="s">
        <v>676</v>
      </c>
      <c r="P324" s="367"/>
      <c r="Q324" s="342"/>
      <c r="R324" s="342"/>
      <c r="S324" s="342"/>
      <c r="T324" s="342"/>
      <c r="U324" s="342"/>
      <c r="V324" s="342"/>
      <c r="W324" s="342"/>
      <c r="X324" s="341" t="str">
        <f>VLOOKUP(功能_33[[#This Row],[User]],SKL放款!A:G,7,FALSE)</f>
        <v>放款服務課</v>
      </c>
      <c r="Y324" s="343" t="str">
        <f>IF(功能_33[[#This Row],[實際展示]]="","",功能_33[[#This Row],[實際展示]]+14)</f>
        <v/>
      </c>
      <c r="Z324" s="331"/>
      <c r="AA324" s="336" t="str">
        <f>IF(功能_33[[#This Row],[URS交二審]]=0,"",功能_33[[#This Row],[URS交二審]]+7)</f>
        <v/>
      </c>
      <c r="AB324" s="336"/>
      <c r="AC324" s="323"/>
      <c r="AD324" s="323"/>
      <c r="AE324" s="323"/>
      <c r="AF324" s="359"/>
      <c r="AG324" s="323" t="str">
        <f>IFERROR(IF(VLOOKUP(功能_33[[#This Row],[功能代號]],E:Q,11,FALSE)=0,"",VLOOKUP(功能_33[[#This Row],[功能代號]],E:Q,11,FALSE)),"")</f>
        <v>邵淑微</v>
      </c>
      <c r="AH324" s="323"/>
      <c r="AI324" s="323"/>
      <c r="AJ324" s="344"/>
      <c r="AK324" s="323"/>
      <c r="AN324" s="341" t="e">
        <f>VLOOKUP(功能_33[[#This Row],[功能代號]],工作表2!A:A,1,FALSE)</f>
        <v>#N/A</v>
      </c>
    </row>
    <row r="325" spans="1:40" ht="14.25" hidden="1">
      <c r="A325" s="333">
        <v>247</v>
      </c>
      <c r="B325" s="326" t="str">
        <f>IFERROR(MID(功能_33[[#This Row],[功能代號]],2,1)&amp;"-"&amp;VLOOKUP(功能_33[[#This Row],[功能代號]],'20211105匯出'!A:F,4,FALSE)&amp;VLOOKUP(功能_33[[#This Row],[功能代號]],'20211105匯出'!A:F,6,FALSE),"")</f>
        <v>5-7國稅局申報作業</v>
      </c>
      <c r="C325" s="341" t="s">
        <v>702</v>
      </c>
      <c r="D325" s="326"/>
      <c r="E325" s="342" t="s">
        <v>474</v>
      </c>
      <c r="F325" s="341" t="s">
        <v>475</v>
      </c>
      <c r="G325" s="341"/>
      <c r="H325" s="342" t="s">
        <v>665</v>
      </c>
      <c r="I325" s="342" t="s">
        <v>471</v>
      </c>
      <c r="J325" s="347"/>
      <c r="K325" s="336">
        <v>44503</v>
      </c>
      <c r="L325" s="323"/>
      <c r="M325" s="336" t="str">
        <f>IFERROR(IF(VLOOKUP(功能_33[[#This Row],[功能代號]],討論項目!A:H,8,FALSE)=0,"",VLOOKUP(功能_33[[#This Row],[功能代號]],討論項目!A:H,8,FALSE)),"")</f>
        <v/>
      </c>
      <c r="N325" s="342" t="s">
        <v>670</v>
      </c>
      <c r="O325" s="342" t="s">
        <v>676</v>
      </c>
      <c r="P325" s="367"/>
      <c r="Q325" s="342"/>
      <c r="R325" s="342"/>
      <c r="S325" s="342"/>
      <c r="T325" s="342"/>
      <c r="U325" s="342"/>
      <c r="V325" s="342"/>
      <c r="W325" s="342"/>
      <c r="X325" s="341" t="str">
        <f>VLOOKUP(功能_33[[#This Row],[User]],SKL放款!A:G,7,FALSE)</f>
        <v>放款服務課</v>
      </c>
      <c r="Y325" s="343" t="str">
        <f>IF(功能_33[[#This Row],[實際展示]]="","",功能_33[[#This Row],[實際展示]]+14)</f>
        <v/>
      </c>
      <c r="Z325" s="331"/>
      <c r="AA325" s="336" t="str">
        <f>IF(功能_33[[#This Row],[URS交二審]]=0,"",功能_33[[#This Row],[URS交二審]]+7)</f>
        <v/>
      </c>
      <c r="AB325" s="336"/>
      <c r="AC325" s="323"/>
      <c r="AD325" s="323"/>
      <c r="AE325" s="323"/>
      <c r="AF325" s="359"/>
      <c r="AG325" s="323" t="str">
        <f>IFERROR(IF(VLOOKUP(功能_33[[#This Row],[功能代號]],E:Q,11,FALSE)=0,"",VLOOKUP(功能_33[[#This Row],[功能代號]],E:Q,11,FALSE)),"")</f>
        <v>邵淑微</v>
      </c>
      <c r="AH325" s="323"/>
      <c r="AI325" s="323"/>
      <c r="AJ325" s="344"/>
      <c r="AK325" s="323"/>
      <c r="AN325" s="341" t="e">
        <f>VLOOKUP(功能_33[[#This Row],[功能代號]],工作表2!A:A,1,FALSE)</f>
        <v>#N/A</v>
      </c>
    </row>
    <row r="326" spans="1:40" ht="14.25" hidden="1">
      <c r="A326" s="333">
        <v>248</v>
      </c>
      <c r="B326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26" s="341" t="s">
        <v>702</v>
      </c>
      <c r="D326" s="326"/>
      <c r="E326" s="342" t="s">
        <v>452</v>
      </c>
      <c r="F326" s="341" t="s">
        <v>453</v>
      </c>
      <c r="G326" s="341"/>
      <c r="H326" s="342" t="s">
        <v>665</v>
      </c>
      <c r="I326" s="342" t="s">
        <v>471</v>
      </c>
      <c r="J326" s="347"/>
      <c r="K326" s="430">
        <v>44504</v>
      </c>
      <c r="L326" s="323"/>
      <c r="M326" s="336" t="str">
        <f>IFERROR(IF(VLOOKUP(功能_33[[#This Row],[功能代號]],討論項目!A:H,8,FALSE)=0,"",VLOOKUP(功能_33[[#This Row],[功能代號]],討論項目!A:H,8,FALSE)),"")</f>
        <v/>
      </c>
      <c r="N326" s="342" t="s">
        <v>670</v>
      </c>
      <c r="O326" s="342" t="s">
        <v>668</v>
      </c>
      <c r="P326" s="367"/>
      <c r="Q326" s="342"/>
      <c r="R326" s="342"/>
      <c r="S326" s="342"/>
      <c r="T326" s="342"/>
      <c r="U326" s="342"/>
      <c r="V326" s="342"/>
      <c r="W326" s="342"/>
      <c r="X326" s="341" t="str">
        <f>VLOOKUP(功能_33[[#This Row],[User]],SKL放款!A:G,7,FALSE)</f>
        <v>放款服務課</v>
      </c>
      <c r="Y326" s="343" t="str">
        <f>IF(功能_33[[#This Row],[實際展示]]="","",功能_33[[#This Row],[實際展示]]+14)</f>
        <v/>
      </c>
      <c r="Z326" s="331"/>
      <c r="AA326" s="336" t="str">
        <f>IF(功能_33[[#This Row],[URS交二審]]=0,"",功能_33[[#This Row],[URS交二審]]+7)</f>
        <v/>
      </c>
      <c r="AB326" s="336"/>
      <c r="AC326" s="323"/>
      <c r="AD326" s="323"/>
      <c r="AE326" s="323"/>
      <c r="AF326" s="359"/>
      <c r="AG326" s="323" t="str">
        <f>IFERROR(IF(VLOOKUP(功能_33[[#This Row],[功能代號]],E:Q,11,FALSE)=0,"",VLOOKUP(功能_33[[#This Row],[功能代號]],E:Q,11,FALSE)),"")</f>
        <v>蔡珮瑜</v>
      </c>
      <c r="AH326" s="323"/>
      <c r="AI326" s="323"/>
      <c r="AJ326" s="344"/>
      <c r="AK326" s="323"/>
      <c r="AN326" s="341" t="e">
        <f>VLOOKUP(功能_33[[#This Row],[功能代號]],工作表2!A:A,1,FALSE)</f>
        <v>#N/A</v>
      </c>
    </row>
    <row r="327" spans="1:40" ht="14.25" hidden="1">
      <c r="A327" s="333">
        <v>249</v>
      </c>
      <c r="B32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27" s="341" t="s">
        <v>702</v>
      </c>
      <c r="D327" s="326"/>
      <c r="E327" s="342" t="s">
        <v>454</v>
      </c>
      <c r="F327" s="341" t="s">
        <v>455</v>
      </c>
      <c r="G327" s="341"/>
      <c r="H327" s="342" t="s">
        <v>665</v>
      </c>
      <c r="I327" s="342" t="s">
        <v>471</v>
      </c>
      <c r="J327" s="347"/>
      <c r="K327" s="430">
        <v>44504</v>
      </c>
      <c r="L327" s="323"/>
      <c r="M327" s="336" t="str">
        <f>IFERROR(IF(VLOOKUP(功能_33[[#This Row],[功能代號]],討論項目!A:H,8,FALSE)=0,"",VLOOKUP(功能_33[[#This Row],[功能代號]],討論項目!A:H,8,FALSE)),"")</f>
        <v/>
      </c>
      <c r="N327" s="342" t="s">
        <v>670</v>
      </c>
      <c r="O327" s="342" t="s">
        <v>668</v>
      </c>
      <c r="P327" s="367"/>
      <c r="Q327" s="342"/>
      <c r="R327" s="342"/>
      <c r="S327" s="342"/>
      <c r="T327" s="342"/>
      <c r="U327" s="342"/>
      <c r="V327" s="342"/>
      <c r="W327" s="342"/>
      <c r="X327" s="341" t="str">
        <f>VLOOKUP(功能_33[[#This Row],[User]],SKL放款!A:G,7,FALSE)</f>
        <v>放款服務課</v>
      </c>
      <c r="Y327" s="343" t="str">
        <f>IF(功能_33[[#This Row],[實際展示]]="","",功能_33[[#This Row],[實際展示]]+14)</f>
        <v/>
      </c>
      <c r="Z327" s="331"/>
      <c r="AA327" s="336" t="str">
        <f>IF(功能_33[[#This Row],[URS交二審]]=0,"",功能_33[[#This Row],[URS交二審]]+7)</f>
        <v/>
      </c>
      <c r="AB327" s="336"/>
      <c r="AC327" s="323"/>
      <c r="AD327" s="323"/>
      <c r="AE327" s="323"/>
      <c r="AF327" s="359"/>
      <c r="AG327" s="323" t="str">
        <f>IFERROR(IF(VLOOKUP(功能_33[[#This Row],[功能代號]],E:Q,11,FALSE)=0,"",VLOOKUP(功能_33[[#This Row],[功能代號]],E:Q,11,FALSE)),"")</f>
        <v>蔡珮瑜</v>
      </c>
      <c r="AH327" s="323"/>
      <c r="AI327" s="323"/>
      <c r="AJ327" s="344"/>
      <c r="AK327" s="323"/>
      <c r="AN327" s="341" t="e">
        <f>VLOOKUP(功能_33[[#This Row],[功能代號]],工作表2!A:A,1,FALSE)</f>
        <v>#N/A</v>
      </c>
    </row>
    <row r="328" spans="1:40" ht="14.25" hidden="1">
      <c r="A328" s="333">
        <v>250</v>
      </c>
      <c r="B328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28" s="341" t="s">
        <v>702</v>
      </c>
      <c r="D328" s="341" t="s">
        <v>1311</v>
      </c>
      <c r="E328" s="342" t="s">
        <v>456</v>
      </c>
      <c r="F328" s="341" t="s">
        <v>457</v>
      </c>
      <c r="G328" s="341"/>
      <c r="H328" s="342" t="s">
        <v>665</v>
      </c>
      <c r="I328" s="342" t="s">
        <v>471</v>
      </c>
      <c r="J328" s="347"/>
      <c r="K328" s="430">
        <v>44504</v>
      </c>
      <c r="L328" s="323">
        <v>44503</v>
      </c>
      <c r="M328" s="336" t="str">
        <f>IFERROR(IF(VLOOKUP(功能_33[[#This Row],[功能代號]],討論項目!A:H,8,FALSE)=0,"",VLOOKUP(功能_33[[#This Row],[功能代號]],討論項目!A:H,8,FALSE)),"")</f>
        <v/>
      </c>
      <c r="N328" s="342" t="s">
        <v>670</v>
      </c>
      <c r="O328" s="342" t="s">
        <v>678</v>
      </c>
      <c r="P328" s="367"/>
      <c r="Q328" s="342"/>
      <c r="R328" s="342"/>
      <c r="S328" s="342"/>
      <c r="T328" s="342"/>
      <c r="U328" s="342"/>
      <c r="V328" s="342"/>
      <c r="W328" s="342"/>
      <c r="X328" s="341" t="str">
        <f>VLOOKUP(功能_33[[#This Row],[User]],SKL放款!A:G,7,FALSE)</f>
        <v>放款審查課</v>
      </c>
      <c r="Y328" s="343">
        <f>IF(功能_33[[#This Row],[實際展示]]="","",功能_33[[#This Row],[實際展示]]+14)</f>
        <v>44517</v>
      </c>
      <c r="Z328" s="331"/>
      <c r="AA328" s="336" t="str">
        <f>IF(功能_33[[#This Row],[URS交二審]]=0,"",功能_33[[#This Row],[URS交二審]]+7)</f>
        <v/>
      </c>
      <c r="AB328" s="336"/>
      <c r="AC328" s="323"/>
      <c r="AD328" s="323"/>
      <c r="AE328" s="323"/>
      <c r="AF328" s="359"/>
      <c r="AG328" s="323" t="str">
        <f>IFERROR(IF(VLOOKUP(功能_33[[#This Row],[功能代號]],E:Q,11,FALSE)=0,"",VLOOKUP(功能_33[[#This Row],[功能代號]],E:Q,11,FALSE)),"")</f>
        <v>施美娟</v>
      </c>
      <c r="AH328" s="323"/>
      <c r="AI328" s="323"/>
      <c r="AJ328" s="344"/>
      <c r="AK328" s="323"/>
      <c r="AN328" s="341" t="e">
        <f>VLOOKUP(功能_33[[#This Row],[功能代號]],工作表2!A:A,1,FALSE)</f>
        <v>#N/A</v>
      </c>
    </row>
    <row r="329" spans="1:40" ht="14.25" hidden="1">
      <c r="A329" s="333">
        <v>251</v>
      </c>
      <c r="B32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29" s="341" t="s">
        <v>702</v>
      </c>
      <c r="D329" s="341" t="s">
        <v>1311</v>
      </c>
      <c r="E329" s="342" t="s">
        <v>458</v>
      </c>
      <c r="F329" s="341" t="s">
        <v>459</v>
      </c>
      <c r="G329" s="341"/>
      <c r="H329" s="342" t="s">
        <v>665</v>
      </c>
      <c r="I329" s="342" t="s">
        <v>471</v>
      </c>
      <c r="J329" s="347"/>
      <c r="K329" s="430">
        <v>44504</v>
      </c>
      <c r="L329" s="323">
        <v>44503</v>
      </c>
      <c r="M329" s="336" t="str">
        <f>IFERROR(IF(VLOOKUP(功能_33[[#This Row],[功能代號]],討論項目!A:H,8,FALSE)=0,"",VLOOKUP(功能_33[[#This Row],[功能代號]],討論項目!A:H,8,FALSE)),"")</f>
        <v/>
      </c>
      <c r="N329" s="342" t="s">
        <v>670</v>
      </c>
      <c r="O329" s="342" t="s">
        <v>678</v>
      </c>
      <c r="P329" s="367"/>
      <c r="Q329" s="342"/>
      <c r="R329" s="342"/>
      <c r="S329" s="342"/>
      <c r="T329" s="342"/>
      <c r="U329" s="342"/>
      <c r="V329" s="342"/>
      <c r="W329" s="342"/>
      <c r="X329" s="341" t="str">
        <f>VLOOKUP(功能_33[[#This Row],[User]],SKL放款!A:G,7,FALSE)</f>
        <v>放款審查課</v>
      </c>
      <c r="Y329" s="343">
        <f>IF(功能_33[[#This Row],[實際展示]]="","",功能_33[[#This Row],[實際展示]]+14)</f>
        <v>44517</v>
      </c>
      <c r="Z329" s="331"/>
      <c r="AA329" s="336" t="str">
        <f>IF(功能_33[[#This Row],[URS交二審]]=0,"",功能_33[[#This Row],[URS交二審]]+7)</f>
        <v/>
      </c>
      <c r="AB329" s="336"/>
      <c r="AC329" s="323"/>
      <c r="AD329" s="323"/>
      <c r="AE329" s="323"/>
      <c r="AF329" s="359"/>
      <c r="AG329" s="323" t="str">
        <f>IFERROR(IF(VLOOKUP(功能_33[[#This Row],[功能代號]],E:Q,11,FALSE)=0,"",VLOOKUP(功能_33[[#This Row],[功能代號]],E:Q,11,FALSE)),"")</f>
        <v>施美娟</v>
      </c>
      <c r="AH329" s="323"/>
      <c r="AI329" s="323"/>
      <c r="AJ329" s="344"/>
      <c r="AK329" s="323"/>
      <c r="AN329" s="341" t="e">
        <f>VLOOKUP(功能_33[[#This Row],[功能代號]],工作表2!A:A,1,FALSE)</f>
        <v>#N/A</v>
      </c>
    </row>
    <row r="330" spans="1:40" ht="14.25" hidden="1">
      <c r="A330" s="333">
        <v>252</v>
      </c>
      <c r="B330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30" s="341" t="s">
        <v>702</v>
      </c>
      <c r="D330" s="326"/>
      <c r="E330" s="342" t="s">
        <v>446</v>
      </c>
      <c r="F330" s="341" t="s">
        <v>447</v>
      </c>
      <c r="G330" s="341"/>
      <c r="H330" s="342" t="s">
        <v>665</v>
      </c>
      <c r="I330" s="342" t="s">
        <v>471</v>
      </c>
      <c r="J330" s="347"/>
      <c r="K330" s="430">
        <v>44504</v>
      </c>
      <c r="L330" s="323"/>
      <c r="M330" s="336" t="str">
        <f>IFERROR(IF(VLOOKUP(功能_33[[#This Row],[功能代號]],討論項目!A:H,8,FALSE)=0,"",VLOOKUP(功能_33[[#This Row],[功能代號]],討論項目!A:H,8,FALSE)),"")</f>
        <v/>
      </c>
      <c r="N330" s="342" t="s">
        <v>670</v>
      </c>
      <c r="O330" s="342" t="s">
        <v>668</v>
      </c>
      <c r="P330" s="367"/>
      <c r="Q330" s="342"/>
      <c r="R330" s="342"/>
      <c r="S330" s="342"/>
      <c r="T330" s="342"/>
      <c r="U330" s="342"/>
      <c r="V330" s="342"/>
      <c r="W330" s="342"/>
      <c r="X330" s="341" t="str">
        <f>VLOOKUP(功能_33[[#This Row],[User]],SKL放款!A:G,7,FALSE)</f>
        <v>放款服務課</v>
      </c>
      <c r="Y330" s="343" t="str">
        <f>IF(功能_33[[#This Row],[實際展示]]="","",功能_33[[#This Row],[實際展示]]+14)</f>
        <v/>
      </c>
      <c r="Z330" s="331"/>
      <c r="AA330" s="336" t="str">
        <f>IF(功能_33[[#This Row],[URS交二審]]=0,"",功能_33[[#This Row],[URS交二審]]+7)</f>
        <v/>
      </c>
      <c r="AB330" s="336"/>
      <c r="AC330" s="323"/>
      <c r="AD330" s="323"/>
      <c r="AE330" s="323"/>
      <c r="AF330" s="359"/>
      <c r="AG330" s="323" t="str">
        <f>IFERROR(IF(VLOOKUP(功能_33[[#This Row],[功能代號]],E:Q,11,FALSE)=0,"",VLOOKUP(功能_33[[#This Row],[功能代號]],E:Q,11,FALSE)),"")</f>
        <v>蔡珮瑜</v>
      </c>
      <c r="AH330" s="323"/>
      <c r="AI330" s="323"/>
      <c r="AJ330" s="344"/>
      <c r="AK330" s="323"/>
      <c r="AN330" s="341" t="e">
        <f>VLOOKUP(功能_33[[#This Row],[功能代號]],工作表2!A:A,1,FALSE)</f>
        <v>#N/A</v>
      </c>
    </row>
    <row r="331" spans="1:40" ht="14.25" hidden="1">
      <c r="A331" s="333">
        <v>253</v>
      </c>
      <c r="B33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31" s="341" t="s">
        <v>702</v>
      </c>
      <c r="D331" s="326"/>
      <c r="E331" s="342" t="s">
        <v>448</v>
      </c>
      <c r="F331" s="341" t="s">
        <v>449</v>
      </c>
      <c r="G331" s="341"/>
      <c r="H331" s="342" t="s">
        <v>665</v>
      </c>
      <c r="I331" s="342" t="s">
        <v>471</v>
      </c>
      <c r="J331" s="347"/>
      <c r="K331" s="430">
        <v>44504</v>
      </c>
      <c r="L331" s="323"/>
      <c r="M331" s="336" t="str">
        <f>IFERROR(IF(VLOOKUP(功能_33[[#This Row],[功能代號]],討論項目!A:H,8,FALSE)=0,"",VLOOKUP(功能_33[[#This Row],[功能代號]],討論項目!A:H,8,FALSE)),"")</f>
        <v/>
      </c>
      <c r="N331" s="342" t="s">
        <v>670</v>
      </c>
      <c r="O331" s="342" t="s">
        <v>668</v>
      </c>
      <c r="P331" s="367"/>
      <c r="Q331" s="342"/>
      <c r="R331" s="342"/>
      <c r="S331" s="342"/>
      <c r="T331" s="342"/>
      <c r="U331" s="342"/>
      <c r="V331" s="342"/>
      <c r="W331" s="342"/>
      <c r="X331" s="341" t="str">
        <f>VLOOKUP(功能_33[[#This Row],[User]],SKL放款!A:G,7,FALSE)</f>
        <v>放款服務課</v>
      </c>
      <c r="Y331" s="343" t="str">
        <f>IF(功能_33[[#This Row],[實際展示]]="","",功能_33[[#This Row],[實際展示]]+14)</f>
        <v/>
      </c>
      <c r="Z331" s="331"/>
      <c r="AA331" s="336" t="str">
        <f>IF(功能_33[[#This Row],[URS交二審]]=0,"",功能_33[[#This Row],[URS交二審]]+7)</f>
        <v/>
      </c>
      <c r="AB331" s="336"/>
      <c r="AC331" s="323"/>
      <c r="AD331" s="323"/>
      <c r="AE331" s="323"/>
      <c r="AF331" s="359"/>
      <c r="AG331" s="323" t="str">
        <f>IFERROR(IF(VLOOKUP(功能_33[[#This Row],[功能代號]],E:Q,11,FALSE)=0,"",VLOOKUP(功能_33[[#This Row],[功能代號]],E:Q,11,FALSE)),"")</f>
        <v>蔡珮瑜</v>
      </c>
      <c r="AH331" s="323"/>
      <c r="AI331" s="323"/>
      <c r="AJ331" s="344"/>
      <c r="AK331" s="323"/>
      <c r="AN331" s="341" t="e">
        <f>VLOOKUP(功能_33[[#This Row],[功能代號]],工作表2!A:A,1,FALSE)</f>
        <v>#N/A</v>
      </c>
    </row>
    <row r="332" spans="1:40" ht="14.25" hidden="1">
      <c r="A332" s="333">
        <v>254</v>
      </c>
      <c r="B332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32" s="341" t="s">
        <v>702</v>
      </c>
      <c r="D332" s="326"/>
      <c r="E332" s="342" t="s">
        <v>450</v>
      </c>
      <c r="F332" s="341" t="s">
        <v>451</v>
      </c>
      <c r="G332" s="341"/>
      <c r="H332" s="342" t="s">
        <v>665</v>
      </c>
      <c r="I332" s="342" t="s">
        <v>471</v>
      </c>
      <c r="J332" s="347"/>
      <c r="K332" s="430">
        <v>44504</v>
      </c>
      <c r="L332" s="323"/>
      <c r="M332" s="336" t="str">
        <f>IFERROR(IF(VLOOKUP(功能_33[[#This Row],[功能代號]],討論項目!A:H,8,FALSE)=0,"",VLOOKUP(功能_33[[#This Row],[功能代號]],討論項目!A:H,8,FALSE)),"")</f>
        <v/>
      </c>
      <c r="N332" s="342" t="s">
        <v>670</v>
      </c>
      <c r="O332" s="342" t="s">
        <v>668</v>
      </c>
      <c r="P332" s="367"/>
      <c r="Q332" s="342"/>
      <c r="R332" s="342"/>
      <c r="S332" s="342"/>
      <c r="T332" s="342"/>
      <c r="U332" s="342"/>
      <c r="V332" s="342"/>
      <c r="W332" s="342"/>
      <c r="X332" s="341" t="str">
        <f>VLOOKUP(功能_33[[#This Row],[User]],SKL放款!A:G,7,FALSE)</f>
        <v>放款服務課</v>
      </c>
      <c r="Y332" s="343" t="str">
        <f>IF(功能_33[[#This Row],[實際展示]]="","",功能_33[[#This Row],[實際展示]]+14)</f>
        <v/>
      </c>
      <c r="Z332" s="331"/>
      <c r="AA332" s="336" t="str">
        <f>IF(功能_33[[#This Row],[URS交二審]]=0,"",功能_33[[#This Row],[URS交二審]]+7)</f>
        <v/>
      </c>
      <c r="AB332" s="336"/>
      <c r="AC332" s="323"/>
      <c r="AD332" s="323"/>
      <c r="AE332" s="323"/>
      <c r="AF332" s="359"/>
      <c r="AG332" s="323" t="str">
        <f>IFERROR(IF(VLOOKUP(功能_33[[#This Row],[功能代號]],E:Q,11,FALSE)=0,"",VLOOKUP(功能_33[[#This Row],[功能代號]],E:Q,11,FALSE)),"")</f>
        <v>蔡珮瑜</v>
      </c>
      <c r="AH332" s="323"/>
      <c r="AI332" s="323"/>
      <c r="AJ332" s="344"/>
      <c r="AK332" s="323"/>
      <c r="AN332" s="341" t="e">
        <f>VLOOKUP(功能_33[[#This Row],[功能代號]],工作表2!A:A,1,FALSE)</f>
        <v>#N/A</v>
      </c>
    </row>
    <row r="333" spans="1:40" ht="14.25" hidden="1">
      <c r="A333" s="333">
        <v>255</v>
      </c>
      <c r="B333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33" s="341" t="s">
        <v>702</v>
      </c>
      <c r="D333" s="326"/>
      <c r="E333" s="342" t="s">
        <v>460</v>
      </c>
      <c r="F333" s="341" t="s">
        <v>461</v>
      </c>
      <c r="G333" s="341"/>
      <c r="H333" s="342" t="s">
        <v>665</v>
      </c>
      <c r="I333" s="342" t="s">
        <v>4</v>
      </c>
      <c r="J333" s="347"/>
      <c r="K333" s="431">
        <v>44505</v>
      </c>
      <c r="L333" s="323"/>
      <c r="M333" s="336" t="str">
        <f>IFERROR(IF(VLOOKUP(功能_33[[#This Row],[功能代號]],討論項目!A:H,8,FALSE)=0,"",VLOOKUP(功能_33[[#This Row],[功能代號]],討論項目!A:H,8,FALSE)),"")</f>
        <v/>
      </c>
      <c r="N333" s="342" t="s">
        <v>669</v>
      </c>
      <c r="O333" s="342" t="s">
        <v>689</v>
      </c>
      <c r="P333" s="367" t="s">
        <v>2065</v>
      </c>
      <c r="Q333" s="342"/>
      <c r="R333" s="342"/>
      <c r="S333" s="342"/>
      <c r="T333" s="342"/>
      <c r="U333" s="342"/>
      <c r="V333" s="342"/>
      <c r="W333" s="342"/>
      <c r="X333" s="341" t="str">
        <f>VLOOKUP(功能_33[[#This Row],[User]],SKL放款!A:G,7,FALSE)</f>
        <v>放款管理課</v>
      </c>
      <c r="Y333" s="343" t="str">
        <f>IF(功能_33[[#This Row],[實際展示]]="","",功能_33[[#This Row],[實際展示]]+14)</f>
        <v/>
      </c>
      <c r="Z333" s="331"/>
      <c r="AA333" s="336" t="str">
        <f>IF(功能_33[[#This Row],[URS交二審]]=0,"",功能_33[[#This Row],[URS交二審]]+7)</f>
        <v/>
      </c>
      <c r="AB333" s="336"/>
      <c r="AC333" s="323"/>
      <c r="AD333" s="323"/>
      <c r="AE333" s="323"/>
      <c r="AF333" s="359"/>
      <c r="AG333" s="323" t="str">
        <f>IFERROR(IF(VLOOKUP(功能_33[[#This Row],[功能代號]],E:Q,11,FALSE)=0,"",VLOOKUP(功能_33[[#This Row],[功能代號]],E:Q,11,FALSE)),"")</f>
        <v>邱怡婷</v>
      </c>
      <c r="AH333" s="323"/>
      <c r="AI333" s="323"/>
      <c r="AJ333" s="344"/>
      <c r="AK333" s="323"/>
      <c r="AN333" s="341" t="e">
        <f>VLOOKUP(功能_33[[#This Row],[功能代號]],工作表2!A:A,1,FALSE)</f>
        <v>#N/A</v>
      </c>
    </row>
    <row r="334" spans="1:40" ht="14.25" hidden="1">
      <c r="A334" s="333">
        <v>256</v>
      </c>
      <c r="B33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34" s="341" t="s">
        <v>702</v>
      </c>
      <c r="D334" s="326"/>
      <c r="E334" s="342" t="s">
        <v>462</v>
      </c>
      <c r="F334" s="341" t="s">
        <v>463</v>
      </c>
      <c r="G334" s="341"/>
      <c r="H334" s="342" t="s">
        <v>665</v>
      </c>
      <c r="I334" s="342" t="s">
        <v>4</v>
      </c>
      <c r="J334" s="347"/>
      <c r="K334" s="431">
        <v>44505</v>
      </c>
      <c r="L334" s="323"/>
      <c r="M334" s="336" t="str">
        <f>IFERROR(IF(VLOOKUP(功能_33[[#This Row],[功能代號]],討論項目!A:H,8,FALSE)=0,"",VLOOKUP(功能_33[[#This Row],[功能代號]],討論項目!A:H,8,FALSE)),"")</f>
        <v/>
      </c>
      <c r="N334" s="342" t="s">
        <v>669</v>
      </c>
      <c r="O334" s="342" t="s">
        <v>689</v>
      </c>
      <c r="P334" s="367" t="s">
        <v>2065</v>
      </c>
      <c r="Q334" s="342"/>
      <c r="R334" s="342"/>
      <c r="S334" s="342"/>
      <c r="T334" s="342"/>
      <c r="U334" s="342"/>
      <c r="V334" s="342"/>
      <c r="W334" s="342"/>
      <c r="X334" s="341" t="str">
        <f>VLOOKUP(功能_33[[#This Row],[User]],SKL放款!A:G,7,FALSE)</f>
        <v>放款管理課</v>
      </c>
      <c r="Y334" s="343" t="str">
        <f>IF(功能_33[[#This Row],[實際展示]]="","",功能_33[[#This Row],[實際展示]]+14)</f>
        <v/>
      </c>
      <c r="Z334" s="331"/>
      <c r="AA334" s="336" t="str">
        <f>IF(功能_33[[#This Row],[URS交二審]]=0,"",功能_33[[#This Row],[URS交二審]]+7)</f>
        <v/>
      </c>
      <c r="AB334" s="336"/>
      <c r="AC334" s="323"/>
      <c r="AD334" s="323"/>
      <c r="AE334" s="323"/>
      <c r="AF334" s="359"/>
      <c r="AG334" s="323" t="str">
        <f>IFERROR(IF(VLOOKUP(功能_33[[#This Row],[功能代號]],E:Q,11,FALSE)=0,"",VLOOKUP(功能_33[[#This Row],[功能代號]],E:Q,11,FALSE)),"")</f>
        <v>邱怡婷</v>
      </c>
      <c r="AH334" s="323"/>
      <c r="AI334" s="323"/>
      <c r="AJ334" s="344"/>
      <c r="AK334" s="323"/>
      <c r="AN334" s="341" t="e">
        <f>VLOOKUP(功能_33[[#This Row],[功能代號]],工作表2!A:A,1,FALSE)</f>
        <v>#N/A</v>
      </c>
    </row>
    <row r="335" spans="1:40" ht="14.25" hidden="1">
      <c r="A335" s="333">
        <v>257</v>
      </c>
      <c r="B335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35" s="341" t="s">
        <v>702</v>
      </c>
      <c r="D335" s="326"/>
      <c r="E335" s="342" t="s">
        <v>464</v>
      </c>
      <c r="F335" s="341" t="s">
        <v>465</v>
      </c>
      <c r="G335" s="341"/>
      <c r="H335" s="342" t="s">
        <v>665</v>
      </c>
      <c r="I335" s="342" t="s">
        <v>4</v>
      </c>
      <c r="J335" s="347"/>
      <c r="K335" s="431">
        <v>44505</v>
      </c>
      <c r="L335" s="323"/>
      <c r="M335" s="336" t="str">
        <f>IFERROR(IF(VLOOKUP(功能_33[[#This Row],[功能代號]],討論項目!A:H,8,FALSE)=0,"",VLOOKUP(功能_33[[#This Row],[功能代號]],討論項目!A:H,8,FALSE)),"")</f>
        <v/>
      </c>
      <c r="N335" s="342" t="s">
        <v>679</v>
      </c>
      <c r="O335" s="342" t="s">
        <v>689</v>
      </c>
      <c r="P335" s="367" t="s">
        <v>2065</v>
      </c>
      <c r="Q335" s="342"/>
      <c r="R335" s="342"/>
      <c r="S335" s="342"/>
      <c r="T335" s="342"/>
      <c r="U335" s="342"/>
      <c r="V335" s="342"/>
      <c r="W335" s="342"/>
      <c r="X335" s="341" t="str">
        <f>VLOOKUP(功能_33[[#This Row],[User]],SKL放款!A:G,7,FALSE)</f>
        <v>放款管理課</v>
      </c>
      <c r="Y335" s="343" t="str">
        <f>IF(功能_33[[#This Row],[實際展示]]="","",功能_33[[#This Row],[實際展示]]+14)</f>
        <v/>
      </c>
      <c r="Z335" s="331"/>
      <c r="AA335" s="336" t="str">
        <f>IF(功能_33[[#This Row],[URS交二審]]=0,"",功能_33[[#This Row],[URS交二審]]+7)</f>
        <v/>
      </c>
      <c r="AB335" s="336"/>
      <c r="AC335" s="323"/>
      <c r="AD335" s="323"/>
      <c r="AE335" s="323"/>
      <c r="AF335" s="359"/>
      <c r="AG335" s="323" t="str">
        <f>IFERROR(IF(VLOOKUP(功能_33[[#This Row],[功能代號]],E:Q,11,FALSE)=0,"",VLOOKUP(功能_33[[#This Row],[功能代號]],E:Q,11,FALSE)),"")</f>
        <v>邱怡婷</v>
      </c>
      <c r="AH335" s="323"/>
      <c r="AI335" s="323"/>
      <c r="AJ335" s="344"/>
      <c r="AK335" s="323"/>
      <c r="AN335" s="341" t="e">
        <f>VLOOKUP(功能_33[[#This Row],[功能代號]],工作表2!A:A,1,FALSE)</f>
        <v>#N/A</v>
      </c>
    </row>
    <row r="336" spans="1:40" ht="14.25" hidden="1">
      <c r="A336" s="333">
        <v>258</v>
      </c>
      <c r="B336" s="326" t="str">
        <f>IFERROR(MID(功能_33[[#This Row],[功能代號]],2,1)&amp;"-"&amp;VLOOKUP(功能_33[[#This Row],[功能代號]],'20211105匯出'!A:F,4,FALSE)&amp;VLOOKUP(功能_33[[#This Row],[功能代號]],'20211105匯出'!A:F,6,FALSE),"")</f>
        <v>5-1一般作業</v>
      </c>
      <c r="C336" s="341" t="s">
        <v>702</v>
      </c>
      <c r="D336" s="341" t="s">
        <v>1312</v>
      </c>
      <c r="E336" s="342" t="s">
        <v>476</v>
      </c>
      <c r="F336" s="341" t="s">
        <v>477</v>
      </c>
      <c r="G336" s="341"/>
      <c r="H336" s="342" t="s">
        <v>665</v>
      </c>
      <c r="I336" s="342" t="s">
        <v>4</v>
      </c>
      <c r="J336" s="347"/>
      <c r="K336" s="431">
        <v>44505</v>
      </c>
      <c r="L336" s="323"/>
      <c r="M336" s="336" t="str">
        <f>IFERROR(IF(VLOOKUP(功能_33[[#This Row],[功能代號]],討論項目!A:H,8,FALSE)=0,"",VLOOKUP(功能_33[[#This Row],[功能代號]],討論項目!A:H,8,FALSE)),"")</f>
        <v/>
      </c>
      <c r="N336" s="342" t="s">
        <v>679</v>
      </c>
      <c r="O336" s="342" t="s">
        <v>689</v>
      </c>
      <c r="P336" s="367"/>
      <c r="Q336" s="342"/>
      <c r="R336" s="342"/>
      <c r="S336" s="342"/>
      <c r="T336" s="342"/>
      <c r="U336" s="342"/>
      <c r="V336" s="342"/>
      <c r="W336" s="342"/>
      <c r="X336" s="341" t="str">
        <f>VLOOKUP(功能_33[[#This Row],[User]],SKL放款!A:G,7,FALSE)</f>
        <v>放款管理課</v>
      </c>
      <c r="Y336" s="343" t="str">
        <f>IF(功能_33[[#This Row],[實際展示]]="","",功能_33[[#This Row],[實際展示]]+14)</f>
        <v/>
      </c>
      <c r="Z336" s="331"/>
      <c r="AA336" s="336" t="str">
        <f>IF(功能_33[[#This Row],[URS交二審]]=0,"",功能_33[[#This Row],[URS交二審]]+7)</f>
        <v/>
      </c>
      <c r="AB336" s="336"/>
      <c r="AC336" s="323"/>
      <c r="AD336" s="323"/>
      <c r="AE336" s="323"/>
      <c r="AF336" s="359"/>
      <c r="AG336" s="323" t="str">
        <f>IFERROR(IF(VLOOKUP(功能_33[[#This Row],[功能代號]],E:Q,11,FALSE)=0,"",VLOOKUP(功能_33[[#This Row],[功能代號]],E:Q,11,FALSE)),"")</f>
        <v>邱怡婷</v>
      </c>
      <c r="AH336" s="323"/>
      <c r="AI336" s="323"/>
      <c r="AJ336" s="344"/>
      <c r="AK336" s="323"/>
      <c r="AN336" s="341" t="e">
        <f>VLOOKUP(功能_33[[#This Row],[功能代號]],工作表2!A:A,1,FALSE)</f>
        <v>#N/A</v>
      </c>
    </row>
    <row r="337" spans="1:40" ht="14.25" hidden="1">
      <c r="A337" s="333">
        <v>259</v>
      </c>
      <c r="B33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37" s="341" t="s">
        <v>702</v>
      </c>
      <c r="D337" s="341" t="s">
        <v>1312</v>
      </c>
      <c r="E337" s="342" t="s">
        <v>478</v>
      </c>
      <c r="F337" s="341" t="s">
        <v>479</v>
      </c>
      <c r="G337" s="341"/>
      <c r="H337" s="342" t="s">
        <v>665</v>
      </c>
      <c r="I337" s="342" t="s">
        <v>4</v>
      </c>
      <c r="J337" s="347"/>
      <c r="K337" s="431">
        <v>44505</v>
      </c>
      <c r="L337" s="366"/>
      <c r="M337" s="336" t="str">
        <f>IFERROR(IF(VLOOKUP(功能_33[[#This Row],[功能代號]],討論項目!A:H,8,FALSE)=0,"",VLOOKUP(功能_33[[#This Row],[功能代號]],討論項目!A:H,8,FALSE)),"")</f>
        <v/>
      </c>
      <c r="N337" s="342" t="s">
        <v>679</v>
      </c>
      <c r="O337" s="342" t="s">
        <v>689</v>
      </c>
      <c r="P337" s="367"/>
      <c r="Q337" s="342"/>
      <c r="R337" s="342"/>
      <c r="S337" s="342"/>
      <c r="T337" s="342"/>
      <c r="U337" s="342"/>
      <c r="V337" s="342"/>
      <c r="W337" s="342"/>
      <c r="X337" s="341" t="str">
        <f>VLOOKUP(功能_33[[#This Row],[User]],SKL放款!A:G,7,FALSE)</f>
        <v>放款管理課</v>
      </c>
      <c r="Y337" s="343" t="str">
        <f>IF(功能_33[[#This Row],[實際展示]]="","",功能_33[[#This Row],[實際展示]]+14)</f>
        <v/>
      </c>
      <c r="Z337" s="331"/>
      <c r="AA337" s="336" t="str">
        <f>IF(功能_33[[#This Row],[URS交二審]]=0,"",功能_33[[#This Row],[URS交二審]]+7)</f>
        <v/>
      </c>
      <c r="AB337" s="336"/>
      <c r="AC337" s="366"/>
      <c r="AD337" s="366"/>
      <c r="AE337" s="366"/>
      <c r="AF337" s="359"/>
      <c r="AG337" s="366" t="str">
        <f>IFERROR(IF(VLOOKUP(功能_33[[#This Row],[功能代號]],E:Q,11,FALSE)=0,"",VLOOKUP(功能_33[[#This Row],[功能代號]],E:Q,11,FALSE)),"")</f>
        <v>邱怡婷</v>
      </c>
      <c r="AH337" s="366"/>
      <c r="AI337" s="366"/>
      <c r="AJ337" s="344"/>
      <c r="AK337" s="366"/>
      <c r="AN337" s="341" t="e">
        <f>VLOOKUP(功能_33[[#This Row],[功能代號]],工作表2!A:A,1,FALSE)</f>
        <v>#N/A</v>
      </c>
    </row>
    <row r="338" spans="1:40" ht="14.25" hidden="1">
      <c r="A338" s="333">
        <v>124</v>
      </c>
      <c r="B338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338" s="326" t="s">
        <v>703</v>
      </c>
      <c r="D338" s="369"/>
      <c r="E338" s="325" t="s">
        <v>484</v>
      </c>
      <c r="F338" s="326" t="s">
        <v>485</v>
      </c>
      <c r="G338" s="326"/>
      <c r="H338" s="325" t="s">
        <v>665</v>
      </c>
      <c r="I338" s="325" t="s">
        <v>471</v>
      </c>
      <c r="J338" s="334"/>
      <c r="K338" s="432">
        <v>44515</v>
      </c>
      <c r="L338" s="435"/>
      <c r="M338" s="336">
        <f>IFERROR(IF(VLOOKUP(功能_33[[#This Row],[功能代號]],討論項目!A:H,8,FALSE)=0,"",VLOOKUP(功能_33[[#This Row],[功能代號]],討論項目!A:H,8,FALSE)),"")</f>
        <v>44428</v>
      </c>
      <c r="N338" s="325" t="s">
        <v>674</v>
      </c>
      <c r="O338" s="325" t="s">
        <v>682</v>
      </c>
      <c r="P338" s="367"/>
      <c r="Q338" s="342">
        <v>1</v>
      </c>
      <c r="R338" s="342" t="s">
        <v>731</v>
      </c>
      <c r="S338" s="342"/>
      <c r="T338" s="342"/>
      <c r="U338" s="342"/>
      <c r="V338" s="342"/>
      <c r="W338" s="342"/>
      <c r="X338" s="341" t="str">
        <f>VLOOKUP(功能_33[[#This Row],[User]],SKL放款!A:G,7,FALSE)</f>
        <v>放款推展課</v>
      </c>
      <c r="Y338" s="343" t="str">
        <f>IF(功能_33[[#This Row],[實際展示]]="","",功能_33[[#This Row],[實際展示]]+14)</f>
        <v/>
      </c>
      <c r="Z338" s="331"/>
      <c r="AA338" s="336" t="str">
        <f>IF(功能_33[[#This Row],[URS交二審]]=0,"",功能_33[[#This Row],[URS交二審]]+7)</f>
        <v/>
      </c>
      <c r="AB338" s="336"/>
      <c r="AC338" s="336"/>
      <c r="AD338" s="336"/>
      <c r="AE338" s="336"/>
      <c r="AF338" s="359"/>
      <c r="AG338" s="336" t="str">
        <f>IFERROR(IF(VLOOKUP(功能_33[[#This Row],[功能代號]],E:Q,11,FALSE)=0,"",VLOOKUP(功能_33[[#This Row],[功能代號]],E:Q,11,FALSE)),"")</f>
        <v>張淑遠</v>
      </c>
      <c r="AH338" s="336"/>
      <c r="AI338" s="336"/>
      <c r="AJ338" s="344"/>
      <c r="AK338" s="336">
        <v>44396</v>
      </c>
      <c r="AN338" s="341" t="e">
        <f>VLOOKUP(功能_33[[#This Row],[功能代號]],工作表2!A:A,1,FALSE)</f>
        <v>#N/A</v>
      </c>
    </row>
    <row r="339" spans="1:40" ht="14.25" hidden="1">
      <c r="A339" s="333">
        <v>125</v>
      </c>
      <c r="B33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39" s="326" t="s">
        <v>703</v>
      </c>
      <c r="D339" s="369"/>
      <c r="E339" s="325" t="s">
        <v>486</v>
      </c>
      <c r="F339" s="326" t="s">
        <v>487</v>
      </c>
      <c r="G339" s="326"/>
      <c r="H339" s="325" t="s">
        <v>665</v>
      </c>
      <c r="I339" s="325" t="s">
        <v>471</v>
      </c>
      <c r="J339" s="334"/>
      <c r="K339" s="432">
        <v>44515</v>
      </c>
      <c r="L339" s="435"/>
      <c r="M339" s="336">
        <f>IFERROR(IF(VLOOKUP(功能_33[[#This Row],[功能代號]],討論項目!A:H,8,FALSE)=0,"",VLOOKUP(功能_33[[#This Row],[功能代號]],討論項目!A:H,8,FALSE)),"")</f>
        <v>44428</v>
      </c>
      <c r="N339" s="325" t="s">
        <v>674</v>
      </c>
      <c r="O339" s="325" t="s">
        <v>682</v>
      </c>
      <c r="P339" s="367"/>
      <c r="Q339" s="342">
        <v>1</v>
      </c>
      <c r="R339" s="342" t="s">
        <v>723</v>
      </c>
      <c r="S339" s="342"/>
      <c r="T339" s="342"/>
      <c r="U339" s="342"/>
      <c r="V339" s="342"/>
      <c r="W339" s="342"/>
      <c r="X339" s="341" t="str">
        <f>VLOOKUP(功能_33[[#This Row],[User]],SKL放款!A:G,7,FALSE)</f>
        <v>放款推展課</v>
      </c>
      <c r="Y339" s="343" t="str">
        <f>IF(功能_33[[#This Row],[實際展示]]="","",功能_33[[#This Row],[實際展示]]+14)</f>
        <v/>
      </c>
      <c r="Z339" s="331"/>
      <c r="AA339" s="336" t="str">
        <f>IF(功能_33[[#This Row],[URS交二審]]=0,"",功能_33[[#This Row],[URS交二審]]+7)</f>
        <v/>
      </c>
      <c r="AB339" s="336"/>
      <c r="AC339" s="336"/>
      <c r="AD339" s="336"/>
      <c r="AE339" s="336"/>
      <c r="AF339" s="359"/>
      <c r="AG339" s="336" t="str">
        <f>IFERROR(IF(VLOOKUP(功能_33[[#This Row],[功能代號]],E:Q,11,FALSE)=0,"",VLOOKUP(功能_33[[#This Row],[功能代號]],E:Q,11,FALSE)),"")</f>
        <v>張淑遠</v>
      </c>
      <c r="AH339" s="336"/>
      <c r="AI339" s="336"/>
      <c r="AJ339" s="344"/>
      <c r="AK339" s="336">
        <v>44396</v>
      </c>
      <c r="AN339" s="341" t="e">
        <f>VLOOKUP(功能_33[[#This Row],[功能代號]],工作表2!A:A,1,FALSE)</f>
        <v>#N/A</v>
      </c>
    </row>
    <row r="340" spans="1:40" ht="14.25" hidden="1">
      <c r="A340" s="333">
        <v>126</v>
      </c>
      <c r="B340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40" s="326" t="s">
        <v>702</v>
      </c>
      <c r="D340" s="369"/>
      <c r="E340" s="325" t="s">
        <v>388</v>
      </c>
      <c r="F340" s="326" t="s">
        <v>389</v>
      </c>
      <c r="G340" s="326"/>
      <c r="H340" s="325" t="s">
        <v>417</v>
      </c>
      <c r="I340" s="325" t="s">
        <v>4</v>
      </c>
      <c r="J340" s="334"/>
      <c r="K340" s="432">
        <v>44515</v>
      </c>
      <c r="L340" s="435"/>
      <c r="M340" s="336">
        <f>IFERROR(IF(VLOOKUP(功能_33[[#This Row],[功能代號]],討論項目!A:H,8,FALSE)=0,"",VLOOKUP(功能_33[[#This Row],[功能代號]],討論項目!A:H,8,FALSE)),"")</f>
        <v>44407</v>
      </c>
      <c r="N340" s="325" t="s">
        <v>674</v>
      </c>
      <c r="O340" s="325" t="s">
        <v>682</v>
      </c>
      <c r="P340" s="367"/>
      <c r="Q340" s="342">
        <v>1</v>
      </c>
      <c r="R340" s="342" t="s">
        <v>723</v>
      </c>
      <c r="S340" s="342"/>
      <c r="T340" s="342"/>
      <c r="U340" s="342"/>
      <c r="V340" s="342"/>
      <c r="W340" s="342"/>
      <c r="X340" s="341" t="str">
        <f>VLOOKUP(功能_33[[#This Row],[User]],SKL放款!A:G,7,FALSE)</f>
        <v>放款推展課</v>
      </c>
      <c r="Y340" s="343" t="str">
        <f>IF(功能_33[[#This Row],[實際展示]]="","",功能_33[[#This Row],[實際展示]]+14)</f>
        <v/>
      </c>
      <c r="Z340" s="331"/>
      <c r="AA340" s="336" t="str">
        <f>IF(功能_33[[#This Row],[URS交二審]]=0,"",功能_33[[#This Row],[URS交二審]]+7)</f>
        <v/>
      </c>
      <c r="AB340" s="336"/>
      <c r="AC340" s="336"/>
      <c r="AD340" s="336"/>
      <c r="AE340" s="336"/>
      <c r="AF340" s="359"/>
      <c r="AG340" s="336" t="str">
        <f>IFERROR(IF(VLOOKUP(功能_33[[#This Row],[功能代號]],E:Q,11,FALSE)=0,"",VLOOKUP(功能_33[[#This Row],[功能代號]],E:Q,11,FALSE)),"")</f>
        <v>張淑遠</v>
      </c>
      <c r="AH340" s="336"/>
      <c r="AI340" s="336"/>
      <c r="AJ340" s="344"/>
      <c r="AK340" s="336">
        <v>44396</v>
      </c>
      <c r="AN340" s="341" t="e">
        <f>VLOOKUP(功能_33[[#This Row],[功能代號]],工作表2!A:A,1,FALSE)</f>
        <v>#N/A</v>
      </c>
    </row>
    <row r="341" spans="1:40" ht="14.25" hidden="1">
      <c r="A341" s="333">
        <v>127</v>
      </c>
      <c r="B341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41" s="326" t="s">
        <v>702</v>
      </c>
      <c r="D341" s="369"/>
      <c r="E341" s="325" t="s">
        <v>390</v>
      </c>
      <c r="F341" s="326" t="s">
        <v>391</v>
      </c>
      <c r="G341" s="326"/>
      <c r="H341" s="325" t="s">
        <v>417</v>
      </c>
      <c r="I341" s="325" t="s">
        <v>4</v>
      </c>
      <c r="J341" s="334"/>
      <c r="K341" s="432">
        <v>44515</v>
      </c>
      <c r="L341" s="435"/>
      <c r="M341" s="336">
        <f>IFERROR(IF(VLOOKUP(功能_33[[#This Row],[功能代號]],討論項目!A:H,8,FALSE)=0,"",VLOOKUP(功能_33[[#This Row],[功能代號]],討論項目!A:H,8,FALSE)),"")</f>
        <v>44405</v>
      </c>
      <c r="N341" s="325" t="s">
        <v>674</v>
      </c>
      <c r="O341" s="325" t="s">
        <v>682</v>
      </c>
      <c r="P341" s="367"/>
      <c r="Q341" s="342">
        <v>1</v>
      </c>
      <c r="R341" s="342" t="s">
        <v>732</v>
      </c>
      <c r="S341" s="342"/>
      <c r="T341" s="342"/>
      <c r="U341" s="342"/>
      <c r="V341" s="342"/>
      <c r="W341" s="342"/>
      <c r="X341" s="341" t="str">
        <f>VLOOKUP(功能_33[[#This Row],[User]],SKL放款!A:G,7,FALSE)</f>
        <v>放款推展課</v>
      </c>
      <c r="Y341" s="343" t="str">
        <f>IF(功能_33[[#This Row],[實際展示]]="","",功能_33[[#This Row],[實際展示]]+14)</f>
        <v/>
      </c>
      <c r="Z341" s="331"/>
      <c r="AA341" s="336" t="str">
        <f>IF(功能_33[[#This Row],[URS交二審]]=0,"",功能_33[[#This Row],[URS交二審]]+7)</f>
        <v/>
      </c>
      <c r="AB341" s="336"/>
      <c r="AC341" s="336"/>
      <c r="AD341" s="336"/>
      <c r="AE341" s="336"/>
      <c r="AF341" s="359"/>
      <c r="AG341" s="336" t="str">
        <f>IFERROR(IF(VLOOKUP(功能_33[[#This Row],[功能代號]],E:Q,11,FALSE)=0,"",VLOOKUP(功能_33[[#This Row],[功能代號]],E:Q,11,FALSE)),"")</f>
        <v>張淑遠</v>
      </c>
      <c r="AH341" s="336"/>
      <c r="AI341" s="336"/>
      <c r="AJ341" s="344"/>
      <c r="AK341" s="336">
        <v>44396</v>
      </c>
      <c r="AN341" s="341" t="e">
        <f>VLOOKUP(功能_33[[#This Row],[功能代號]],工作表2!A:A,1,FALSE)</f>
        <v>#N/A</v>
      </c>
    </row>
    <row r="342" spans="1:40" ht="14.25" hidden="1">
      <c r="A342" s="333">
        <v>128</v>
      </c>
      <c r="B34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42" s="326" t="s">
        <v>702</v>
      </c>
      <c r="D342" s="369"/>
      <c r="E342" s="325" t="s">
        <v>392</v>
      </c>
      <c r="F342" s="326" t="s">
        <v>393</v>
      </c>
      <c r="G342" s="326"/>
      <c r="H342" s="325" t="s">
        <v>417</v>
      </c>
      <c r="I342" s="325" t="s">
        <v>4</v>
      </c>
      <c r="J342" s="334"/>
      <c r="K342" s="432">
        <v>44515</v>
      </c>
      <c r="L342" s="435"/>
      <c r="M342" s="336">
        <f>IFERROR(IF(VLOOKUP(功能_33[[#This Row],[功能代號]],討論項目!A:H,8,FALSE)=0,"",VLOOKUP(功能_33[[#This Row],[功能代號]],討論項目!A:H,8,FALSE)),"")</f>
        <v>44407</v>
      </c>
      <c r="N342" s="325" t="s">
        <v>674</v>
      </c>
      <c r="O342" s="325" t="s">
        <v>682</v>
      </c>
      <c r="P342" s="367"/>
      <c r="Q342" s="342">
        <v>1</v>
      </c>
      <c r="R342" s="342" t="s">
        <v>723</v>
      </c>
      <c r="S342" s="342"/>
      <c r="T342" s="342"/>
      <c r="U342" s="342"/>
      <c r="V342" s="342"/>
      <c r="W342" s="342"/>
      <c r="X342" s="341" t="str">
        <f>VLOOKUP(功能_33[[#This Row],[User]],SKL放款!A:G,7,FALSE)</f>
        <v>放款推展課</v>
      </c>
      <c r="Y342" s="343" t="str">
        <f>IF(功能_33[[#This Row],[實際展示]]="","",功能_33[[#This Row],[實際展示]]+14)</f>
        <v/>
      </c>
      <c r="Z342" s="331"/>
      <c r="AA342" s="336" t="str">
        <f>IF(功能_33[[#This Row],[URS交二審]]=0,"",功能_33[[#This Row],[URS交二審]]+7)</f>
        <v/>
      </c>
      <c r="AB342" s="336"/>
      <c r="AC342" s="336"/>
      <c r="AD342" s="336"/>
      <c r="AE342" s="336"/>
      <c r="AF342" s="359"/>
      <c r="AG342" s="336" t="str">
        <f>IFERROR(IF(VLOOKUP(功能_33[[#This Row],[功能代號]],E:Q,11,FALSE)=0,"",VLOOKUP(功能_33[[#This Row],[功能代號]],E:Q,11,FALSE)),"")</f>
        <v>張淑遠</v>
      </c>
      <c r="AH342" s="336"/>
      <c r="AI342" s="336"/>
      <c r="AJ342" s="344"/>
      <c r="AK342" s="336">
        <v>44396</v>
      </c>
      <c r="AN342" s="341" t="e">
        <f>VLOOKUP(功能_33[[#This Row],[功能代號]],工作表2!A:A,1,FALSE)</f>
        <v>#N/A</v>
      </c>
    </row>
    <row r="343" spans="1:40" ht="14.25" hidden="1">
      <c r="A343" s="333">
        <v>129</v>
      </c>
      <c r="B343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43" s="326" t="s">
        <v>702</v>
      </c>
      <c r="D343" s="369"/>
      <c r="E343" s="325" t="s">
        <v>402</v>
      </c>
      <c r="F343" s="326" t="s">
        <v>403</v>
      </c>
      <c r="G343" s="326"/>
      <c r="H343" s="325" t="s">
        <v>417</v>
      </c>
      <c r="I343" s="325" t="s">
        <v>4</v>
      </c>
      <c r="J343" s="334"/>
      <c r="K343" s="432">
        <v>44515</v>
      </c>
      <c r="L343" s="435"/>
      <c r="M343" s="336">
        <f>IFERROR(IF(VLOOKUP(功能_33[[#This Row],[功能代號]],討論項目!A:H,8,FALSE)=0,"",VLOOKUP(功能_33[[#This Row],[功能代號]],討論項目!A:H,8,FALSE)),"")</f>
        <v>44407</v>
      </c>
      <c r="N343" s="325" t="s">
        <v>674</v>
      </c>
      <c r="O343" s="325" t="s">
        <v>673</v>
      </c>
      <c r="P343" s="367"/>
      <c r="Q343" s="342">
        <v>1</v>
      </c>
      <c r="R343" s="342" t="s">
        <v>732</v>
      </c>
      <c r="S343" s="342"/>
      <c r="T343" s="342"/>
      <c r="U343" s="342"/>
      <c r="V343" s="342"/>
      <c r="W343" s="342"/>
      <c r="X343" s="341" t="str">
        <f>VLOOKUP(功能_33[[#This Row],[User]],SKL放款!A:G,7,FALSE)</f>
        <v>放款推展課</v>
      </c>
      <c r="Y343" s="343" t="str">
        <f>IF(功能_33[[#This Row],[實際展示]]="","",功能_33[[#This Row],[實際展示]]+14)</f>
        <v/>
      </c>
      <c r="Z343" s="331"/>
      <c r="AA343" s="336" t="str">
        <f>IF(功能_33[[#This Row],[URS交二審]]=0,"",功能_33[[#This Row],[URS交二審]]+7)</f>
        <v/>
      </c>
      <c r="AB343" s="336"/>
      <c r="AC343" s="336"/>
      <c r="AD343" s="336"/>
      <c r="AE343" s="336"/>
      <c r="AF343" s="359"/>
      <c r="AG343" s="336" t="str">
        <f>IFERROR(IF(VLOOKUP(功能_33[[#This Row],[功能代號]],E:Q,11,FALSE)=0,"",VLOOKUP(功能_33[[#This Row],[功能代號]],E:Q,11,FALSE)),"")</f>
        <v>李珮君</v>
      </c>
      <c r="AH343" s="336"/>
      <c r="AI343" s="336"/>
      <c r="AJ343" s="344"/>
      <c r="AK343" s="336">
        <v>44397</v>
      </c>
      <c r="AN343" s="341" t="e">
        <f>VLOOKUP(功能_33[[#This Row],[功能代號]],工作表2!A:A,1,FALSE)</f>
        <v>#N/A</v>
      </c>
    </row>
    <row r="344" spans="1:40" ht="14.25" hidden="1">
      <c r="A344" s="333">
        <v>130</v>
      </c>
      <c r="B34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44" s="326" t="s">
        <v>702</v>
      </c>
      <c r="D344" s="369"/>
      <c r="E344" s="325" t="s">
        <v>404</v>
      </c>
      <c r="F344" s="326" t="s">
        <v>405</v>
      </c>
      <c r="G344" s="326"/>
      <c r="H344" s="325" t="s">
        <v>417</v>
      </c>
      <c r="I344" s="325" t="s">
        <v>4</v>
      </c>
      <c r="J344" s="334"/>
      <c r="K344" s="432">
        <v>44515</v>
      </c>
      <c r="L344" s="435"/>
      <c r="M344" s="336">
        <f>IFERROR(IF(VLOOKUP(功能_33[[#This Row],[功能代號]],討論項目!A:H,8,FALSE)=0,"",VLOOKUP(功能_33[[#This Row],[功能代號]],討論項目!A:H,8,FALSE)),"")</f>
        <v>44407</v>
      </c>
      <c r="N344" s="325" t="s">
        <v>674</v>
      </c>
      <c r="O344" s="325" t="s">
        <v>673</v>
      </c>
      <c r="P344" s="367"/>
      <c r="Q344" s="342">
        <v>1</v>
      </c>
      <c r="R344" s="342" t="s">
        <v>734</v>
      </c>
      <c r="S344" s="342"/>
      <c r="T344" s="342"/>
      <c r="U344" s="342"/>
      <c r="V344" s="342"/>
      <c r="W344" s="342"/>
      <c r="X344" s="341" t="str">
        <f>VLOOKUP(功能_33[[#This Row],[User]],SKL放款!A:G,7,FALSE)</f>
        <v>放款推展課</v>
      </c>
      <c r="Y344" s="343" t="str">
        <f>IF(功能_33[[#This Row],[實際展示]]="","",功能_33[[#This Row],[實際展示]]+14)</f>
        <v/>
      </c>
      <c r="Z344" s="331"/>
      <c r="AA344" s="336" t="str">
        <f>IF(功能_33[[#This Row],[URS交二審]]=0,"",功能_33[[#This Row],[URS交二審]]+7)</f>
        <v/>
      </c>
      <c r="AB344" s="336"/>
      <c r="AC344" s="336"/>
      <c r="AD344" s="336"/>
      <c r="AE344" s="336"/>
      <c r="AF344" s="359"/>
      <c r="AG344" s="336" t="str">
        <f>IFERROR(IF(VLOOKUP(功能_33[[#This Row],[功能代號]],E:Q,11,FALSE)=0,"",VLOOKUP(功能_33[[#This Row],[功能代號]],E:Q,11,FALSE)),"")</f>
        <v>李珮君</v>
      </c>
      <c r="AH344" s="336"/>
      <c r="AI344" s="336"/>
      <c r="AJ344" s="344"/>
      <c r="AK344" s="336">
        <v>44397</v>
      </c>
      <c r="AN344" s="341" t="e">
        <f>VLOOKUP(功能_33[[#This Row],[功能代號]],工作表2!A:A,1,FALSE)</f>
        <v>#N/A</v>
      </c>
    </row>
    <row r="345" spans="1:40" ht="14.25" hidden="1">
      <c r="A345" s="333">
        <v>131</v>
      </c>
      <c r="B345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45" s="326" t="s">
        <v>702</v>
      </c>
      <c r="D345" s="369"/>
      <c r="E345" s="325" t="s">
        <v>394</v>
      </c>
      <c r="F345" s="326" t="s">
        <v>395</v>
      </c>
      <c r="G345" s="326"/>
      <c r="H345" s="325" t="s">
        <v>417</v>
      </c>
      <c r="I345" s="325" t="s">
        <v>4</v>
      </c>
      <c r="J345" s="334"/>
      <c r="K345" s="432">
        <v>44515</v>
      </c>
      <c r="L345" s="435"/>
      <c r="M345" s="336" t="str">
        <f>IFERROR(IF(VLOOKUP(功能_33[[#This Row],[功能代號]],討論項目!A:H,8,FALSE)=0,"",VLOOKUP(功能_33[[#This Row],[功能代號]],討論項目!A:H,8,FALSE)),"")</f>
        <v/>
      </c>
      <c r="N345" s="325" t="s">
        <v>674</v>
      </c>
      <c r="O345" s="325" t="s">
        <v>682</v>
      </c>
      <c r="P345" s="367"/>
      <c r="Q345" s="342">
        <v>1</v>
      </c>
      <c r="R345" s="342" t="s">
        <v>732</v>
      </c>
      <c r="S345" s="342"/>
      <c r="T345" s="342"/>
      <c r="U345" s="342"/>
      <c r="V345" s="342"/>
      <c r="W345" s="342"/>
      <c r="X345" s="341" t="str">
        <f>VLOOKUP(功能_33[[#This Row],[User]],SKL放款!A:G,7,FALSE)</f>
        <v>放款推展課</v>
      </c>
      <c r="Y345" s="343" t="str">
        <f>IF(功能_33[[#This Row],[實際展示]]="","",功能_33[[#This Row],[實際展示]]+14)</f>
        <v/>
      </c>
      <c r="Z345" s="331"/>
      <c r="AA345" s="336" t="str">
        <f>IF(功能_33[[#This Row],[URS交二審]]=0,"",功能_33[[#This Row],[URS交二審]]+7)</f>
        <v/>
      </c>
      <c r="AB345" s="336"/>
      <c r="AC345" s="336"/>
      <c r="AD345" s="336"/>
      <c r="AE345" s="336"/>
      <c r="AF345" s="359"/>
      <c r="AG345" s="336" t="str">
        <f>IFERROR(IF(VLOOKUP(功能_33[[#This Row],[功能代號]],E:Q,11,FALSE)=0,"",VLOOKUP(功能_33[[#This Row],[功能代號]],E:Q,11,FALSE)),"")</f>
        <v>張淑遠</v>
      </c>
      <c r="AH345" s="336"/>
      <c r="AI345" s="336"/>
      <c r="AJ345" s="344"/>
      <c r="AK345" s="336">
        <v>44396</v>
      </c>
      <c r="AN345" s="341" t="e">
        <f>VLOOKUP(功能_33[[#This Row],[功能代號]],工作表2!A:A,1,FALSE)</f>
        <v>#N/A</v>
      </c>
    </row>
    <row r="346" spans="1:40" ht="14.25" hidden="1">
      <c r="A346" s="333">
        <v>132</v>
      </c>
      <c r="B34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46" s="326" t="s">
        <v>702</v>
      </c>
      <c r="D346" s="369"/>
      <c r="E346" s="325" t="s">
        <v>396</v>
      </c>
      <c r="F346" s="326" t="s">
        <v>397</v>
      </c>
      <c r="G346" s="326"/>
      <c r="H346" s="325" t="s">
        <v>417</v>
      </c>
      <c r="I346" s="325" t="s">
        <v>4</v>
      </c>
      <c r="J346" s="334"/>
      <c r="K346" s="432">
        <v>44516</v>
      </c>
      <c r="L346" s="435"/>
      <c r="M346" s="336" t="str">
        <f>IFERROR(IF(VLOOKUP(功能_33[[#This Row],[功能代號]],討論項目!A:H,8,FALSE)=0,"",VLOOKUP(功能_33[[#This Row],[功能代號]],討論項目!A:H,8,FALSE)),"")</f>
        <v/>
      </c>
      <c r="N346" s="325" t="s">
        <v>674</v>
      </c>
      <c r="O346" s="325" t="s">
        <v>682</v>
      </c>
      <c r="P346" s="367"/>
      <c r="Q346" s="342">
        <v>1</v>
      </c>
      <c r="R346" s="342" t="s">
        <v>733</v>
      </c>
      <c r="S346" s="342"/>
      <c r="T346" s="342"/>
      <c r="U346" s="342"/>
      <c r="V346" s="342"/>
      <c r="W346" s="342"/>
      <c r="X346" s="341" t="str">
        <f>VLOOKUP(功能_33[[#This Row],[User]],SKL放款!A:G,7,FALSE)</f>
        <v>放款推展課</v>
      </c>
      <c r="Y346" s="343" t="str">
        <f>IF(功能_33[[#This Row],[實際展示]]="","",功能_33[[#This Row],[實際展示]]+14)</f>
        <v/>
      </c>
      <c r="Z346" s="331"/>
      <c r="AA346" s="336" t="str">
        <f>IF(功能_33[[#This Row],[URS交二審]]=0,"",功能_33[[#This Row],[URS交二審]]+7)</f>
        <v/>
      </c>
      <c r="AB346" s="336"/>
      <c r="AC346" s="336"/>
      <c r="AD346" s="336"/>
      <c r="AE346" s="336"/>
      <c r="AF346" s="359"/>
      <c r="AG346" s="336" t="str">
        <f>IFERROR(IF(VLOOKUP(功能_33[[#This Row],[功能代號]],E:Q,11,FALSE)=0,"",VLOOKUP(功能_33[[#This Row],[功能代號]],E:Q,11,FALSE)),"")</f>
        <v>張淑遠</v>
      </c>
      <c r="AH346" s="336"/>
      <c r="AI346" s="336"/>
      <c r="AJ346" s="344"/>
      <c r="AK346" s="336">
        <v>44396</v>
      </c>
      <c r="AN346" s="341" t="e">
        <f>VLOOKUP(功能_33[[#This Row],[功能代號]],工作表2!A:A,1,FALSE)</f>
        <v>#N/A</v>
      </c>
    </row>
    <row r="347" spans="1:40" ht="14.25" hidden="1">
      <c r="A347" s="333">
        <v>133</v>
      </c>
      <c r="B347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47" s="326" t="s">
        <v>702</v>
      </c>
      <c r="D347" s="369"/>
      <c r="E347" s="325" t="s">
        <v>398</v>
      </c>
      <c r="F347" s="326" t="s">
        <v>399</v>
      </c>
      <c r="G347" s="326"/>
      <c r="H347" s="325" t="s">
        <v>417</v>
      </c>
      <c r="I347" s="325" t="s">
        <v>4</v>
      </c>
      <c r="J347" s="334"/>
      <c r="K347" s="432">
        <v>44516</v>
      </c>
      <c r="L347" s="435"/>
      <c r="M347" s="336">
        <f>IFERROR(IF(VLOOKUP(功能_33[[#This Row],[功能代號]],討論項目!A:H,8,FALSE)=0,"",VLOOKUP(功能_33[[#This Row],[功能代號]],討論項目!A:H,8,FALSE)),"")</f>
        <v>44461</v>
      </c>
      <c r="N347" s="325" t="s">
        <v>674</v>
      </c>
      <c r="O347" s="325" t="s">
        <v>682</v>
      </c>
      <c r="P347" s="367"/>
      <c r="Q347" s="342">
        <v>1</v>
      </c>
      <c r="R347" s="342" t="s">
        <v>732</v>
      </c>
      <c r="S347" s="342"/>
      <c r="T347" s="342"/>
      <c r="U347" s="342"/>
      <c r="V347" s="342"/>
      <c r="W347" s="342"/>
      <c r="X347" s="341" t="str">
        <f>VLOOKUP(功能_33[[#This Row],[User]],SKL放款!A:G,7,FALSE)</f>
        <v>放款推展課</v>
      </c>
      <c r="Y347" s="343" t="str">
        <f>IF(功能_33[[#This Row],[實際展示]]="","",功能_33[[#This Row],[實際展示]]+14)</f>
        <v/>
      </c>
      <c r="Z347" s="331"/>
      <c r="AA347" s="336" t="str">
        <f>IF(功能_33[[#This Row],[URS交二審]]=0,"",功能_33[[#This Row],[URS交二審]]+7)</f>
        <v/>
      </c>
      <c r="AB347" s="336"/>
      <c r="AC347" s="336"/>
      <c r="AD347" s="336"/>
      <c r="AE347" s="336"/>
      <c r="AF347" s="359"/>
      <c r="AG347" s="336" t="str">
        <f>IFERROR(IF(VLOOKUP(功能_33[[#This Row],[功能代號]],E:Q,11,FALSE)=0,"",VLOOKUP(功能_33[[#This Row],[功能代號]],E:Q,11,FALSE)),"")</f>
        <v>張淑遠</v>
      </c>
      <c r="AH347" s="336"/>
      <c r="AI347" s="336"/>
      <c r="AJ347" s="344"/>
      <c r="AK347" s="336">
        <v>44397</v>
      </c>
      <c r="AN347" s="341" t="e">
        <f>VLOOKUP(功能_33[[#This Row],[功能代號]],工作表2!A:A,1,FALSE)</f>
        <v>#N/A</v>
      </c>
    </row>
    <row r="348" spans="1:40" ht="14.25" hidden="1">
      <c r="A348" s="333">
        <v>165</v>
      </c>
      <c r="B348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48" s="351" t="s">
        <v>702</v>
      </c>
      <c r="D348" s="362"/>
      <c r="E348" s="352" t="s">
        <v>2607</v>
      </c>
      <c r="F348" s="326" t="s">
        <v>2707</v>
      </c>
      <c r="G348" s="326" t="s">
        <v>2626</v>
      </c>
      <c r="H348" s="325" t="s">
        <v>417</v>
      </c>
      <c r="I348" s="325" t="s">
        <v>4</v>
      </c>
      <c r="J348" s="334"/>
      <c r="K348" s="432">
        <v>44516</v>
      </c>
      <c r="L348" s="336"/>
      <c r="M348" s="336" t="str">
        <f>IFERROR(IF(VLOOKUP(功能_33[[#This Row],[功能代號]],討論項目!A:H,8,FALSE)=0,"",VLOOKUP(功能_33[[#This Row],[功能代號]],討論項目!A:H,8,FALSE)),"")</f>
        <v/>
      </c>
      <c r="N348" s="325" t="s">
        <v>674</v>
      </c>
      <c r="O348" s="325" t="s">
        <v>682</v>
      </c>
      <c r="P348" s="367"/>
      <c r="Q348" s="342"/>
      <c r="R348" s="342"/>
      <c r="S348" s="342"/>
      <c r="T348" s="342"/>
      <c r="U348" s="342"/>
      <c r="V348" s="342"/>
      <c r="W348" s="342"/>
      <c r="X348" s="341" t="str">
        <f>VLOOKUP(功能_33[[#This Row],[User]],SKL放款!A:G,7,FALSE)</f>
        <v>放款推展課</v>
      </c>
      <c r="Y348" s="343" t="str">
        <f>IF(功能_33[[#This Row],[實際展示]]="","",功能_33[[#This Row],[實際展示]]+14)</f>
        <v/>
      </c>
      <c r="Z348" s="331"/>
      <c r="AA348" s="336" t="str">
        <f>IF(功能_33[[#This Row],[URS交二審]]=0,"",功能_33[[#This Row],[URS交二審]]+7)</f>
        <v/>
      </c>
      <c r="AB348" s="336"/>
      <c r="AC348" s="336"/>
      <c r="AD348" s="336"/>
      <c r="AE348" s="336"/>
      <c r="AF348" s="359"/>
      <c r="AG348" s="336" t="str">
        <f>IFERROR(IF(VLOOKUP(功能_33[[#This Row],[功能代號]],E:Q,11,FALSE)=0,"",VLOOKUP(功能_33[[#This Row],[功能代號]],E:Q,11,FALSE)),"")</f>
        <v>張淑遠</v>
      </c>
      <c r="AH348" s="336"/>
      <c r="AI348" s="336"/>
      <c r="AJ348" s="344"/>
      <c r="AK348" s="336"/>
      <c r="AN348" s="341" t="e">
        <f>VLOOKUP(功能_33[[#This Row],[功能代號]],工作表2!A:A,1,FALSE)</f>
        <v>#N/A</v>
      </c>
    </row>
    <row r="349" spans="1:40" ht="14.25" hidden="1">
      <c r="A349" s="333">
        <v>134</v>
      </c>
      <c r="B34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49" s="326" t="s">
        <v>702</v>
      </c>
      <c r="D349" s="369"/>
      <c r="E349" s="325" t="s">
        <v>400</v>
      </c>
      <c r="F349" s="326" t="s">
        <v>401</v>
      </c>
      <c r="G349" s="326"/>
      <c r="H349" s="325" t="s">
        <v>417</v>
      </c>
      <c r="I349" s="325" t="s">
        <v>4</v>
      </c>
      <c r="J349" s="334"/>
      <c r="K349" s="432">
        <v>44516</v>
      </c>
      <c r="L349" s="435"/>
      <c r="M349" s="336" t="str">
        <f>IFERROR(IF(VLOOKUP(功能_33[[#This Row],[功能代號]],討論項目!A:H,8,FALSE)=0,"",VLOOKUP(功能_33[[#This Row],[功能代號]],討論項目!A:H,8,FALSE)),"")</f>
        <v/>
      </c>
      <c r="N349" s="325" t="s">
        <v>674</v>
      </c>
      <c r="O349" s="325" t="s">
        <v>682</v>
      </c>
      <c r="P349" s="367"/>
      <c r="Q349" s="342">
        <v>1</v>
      </c>
      <c r="R349" s="342" t="s">
        <v>723</v>
      </c>
      <c r="S349" s="342"/>
      <c r="T349" s="342"/>
      <c r="U349" s="342"/>
      <c r="V349" s="342"/>
      <c r="W349" s="342"/>
      <c r="X349" s="341" t="str">
        <f>VLOOKUP(功能_33[[#This Row],[User]],SKL放款!A:G,7,FALSE)</f>
        <v>放款推展課</v>
      </c>
      <c r="Y349" s="343" t="str">
        <f>IF(功能_33[[#This Row],[實際展示]]="","",功能_33[[#This Row],[實際展示]]+14)</f>
        <v/>
      </c>
      <c r="Z349" s="331"/>
      <c r="AA349" s="336" t="str">
        <f>IF(功能_33[[#This Row],[URS交二審]]=0,"",功能_33[[#This Row],[URS交二審]]+7)</f>
        <v/>
      </c>
      <c r="AB349" s="336"/>
      <c r="AC349" s="336"/>
      <c r="AD349" s="336"/>
      <c r="AE349" s="336"/>
      <c r="AF349" s="359"/>
      <c r="AG349" s="336" t="str">
        <f>IFERROR(IF(VLOOKUP(功能_33[[#This Row],[功能代號]],E:Q,11,FALSE)=0,"",VLOOKUP(功能_33[[#This Row],[功能代號]],E:Q,11,FALSE)),"")</f>
        <v>張淑遠</v>
      </c>
      <c r="AH349" s="336"/>
      <c r="AI349" s="336"/>
      <c r="AJ349" s="344"/>
      <c r="AK349" s="336">
        <v>44397</v>
      </c>
      <c r="AN349" s="341" t="e">
        <f>VLOOKUP(功能_33[[#This Row],[功能代號]],工作表2!A:A,1,FALSE)</f>
        <v>#N/A</v>
      </c>
    </row>
    <row r="350" spans="1:40" ht="14.25" hidden="1">
      <c r="A350" s="333">
        <v>135</v>
      </c>
      <c r="B350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350" s="326" t="s">
        <v>703</v>
      </c>
      <c r="D350" s="369"/>
      <c r="E350" s="325" t="s">
        <v>788</v>
      </c>
      <c r="F350" s="326" t="s">
        <v>616</v>
      </c>
      <c r="G350" s="326"/>
      <c r="H350" s="325" t="s">
        <v>665</v>
      </c>
      <c r="I350" s="325" t="s">
        <v>471</v>
      </c>
      <c r="J350" s="334"/>
      <c r="K350" s="432">
        <v>44516</v>
      </c>
      <c r="L350" s="435"/>
      <c r="M350" s="336" t="str">
        <f>IFERROR(IF(VLOOKUP(功能_33[[#This Row],[功能代號]],討論項目!A:H,8,FALSE)=0,"",VLOOKUP(功能_33[[#This Row],[功能代號]],討論項目!A:H,8,FALSE)),"")</f>
        <v/>
      </c>
      <c r="N350" s="325" t="s">
        <v>674</v>
      </c>
      <c r="O350" s="325" t="s">
        <v>682</v>
      </c>
      <c r="P350" s="367"/>
      <c r="Q350" s="342">
        <v>1</v>
      </c>
      <c r="R350" s="342" t="s">
        <v>731</v>
      </c>
      <c r="S350" s="342"/>
      <c r="T350" s="342"/>
      <c r="U350" s="342"/>
      <c r="V350" s="342"/>
      <c r="W350" s="342"/>
      <c r="X350" s="341" t="str">
        <f>VLOOKUP(功能_33[[#This Row],[User]],SKL放款!A:G,7,FALSE)</f>
        <v>放款推展課</v>
      </c>
      <c r="Y350" s="343" t="str">
        <f>IF(功能_33[[#This Row],[實際展示]]="","",功能_33[[#This Row],[實際展示]]+14)</f>
        <v/>
      </c>
      <c r="Z350" s="331"/>
      <c r="AA350" s="336" t="str">
        <f>IF(功能_33[[#This Row],[URS交二審]]=0,"",功能_33[[#This Row],[URS交二審]]+7)</f>
        <v/>
      </c>
      <c r="AB350" s="336"/>
      <c r="AC350" s="336"/>
      <c r="AD350" s="336"/>
      <c r="AE350" s="336"/>
      <c r="AF350" s="359"/>
      <c r="AG350" s="336" t="str">
        <f>IFERROR(IF(VLOOKUP(功能_33[[#This Row],[功能代號]],E:Q,11,FALSE)=0,"",VLOOKUP(功能_33[[#This Row],[功能代號]],E:Q,11,FALSE)),"")</f>
        <v>張淑遠</v>
      </c>
      <c r="AH350" s="336"/>
      <c r="AI350" s="336"/>
      <c r="AJ350" s="344"/>
      <c r="AK350" s="336"/>
      <c r="AN350" s="341" t="e">
        <f>VLOOKUP(功能_33[[#This Row],[功能代號]],工作表2!A:A,1,FALSE)</f>
        <v>#N/A</v>
      </c>
    </row>
    <row r="351" spans="1:40" ht="14.25" hidden="1">
      <c r="A351" s="333">
        <v>136</v>
      </c>
      <c r="B35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51" s="326" t="s">
        <v>703</v>
      </c>
      <c r="D351" s="369"/>
      <c r="E351" s="325" t="s">
        <v>789</v>
      </c>
      <c r="F351" s="326" t="s">
        <v>617</v>
      </c>
      <c r="G351" s="326"/>
      <c r="H351" s="325" t="s">
        <v>665</v>
      </c>
      <c r="I351" s="325" t="s">
        <v>471</v>
      </c>
      <c r="J351" s="334"/>
      <c r="K351" s="432">
        <v>44516</v>
      </c>
      <c r="L351" s="435"/>
      <c r="M351" s="336" t="str">
        <f>IFERROR(IF(VLOOKUP(功能_33[[#This Row],[功能代號]],討論項目!A:H,8,FALSE)=0,"",VLOOKUP(功能_33[[#This Row],[功能代號]],討論項目!A:H,8,FALSE)),"")</f>
        <v/>
      </c>
      <c r="N351" s="325" t="s">
        <v>674</v>
      </c>
      <c r="O351" s="325" t="s">
        <v>682</v>
      </c>
      <c r="P351" s="367"/>
      <c r="Q351" s="342">
        <v>1</v>
      </c>
      <c r="R351" s="342" t="s">
        <v>723</v>
      </c>
      <c r="S351" s="342"/>
      <c r="T351" s="342"/>
      <c r="U351" s="342"/>
      <c r="V351" s="342"/>
      <c r="W351" s="342"/>
      <c r="X351" s="341" t="str">
        <f>VLOOKUP(功能_33[[#This Row],[User]],SKL放款!A:G,7,FALSE)</f>
        <v>放款推展課</v>
      </c>
      <c r="Y351" s="343" t="str">
        <f>IF(功能_33[[#This Row],[實際展示]]="","",功能_33[[#This Row],[實際展示]]+14)</f>
        <v/>
      </c>
      <c r="Z351" s="331"/>
      <c r="AA351" s="336" t="str">
        <f>IF(功能_33[[#This Row],[URS交二審]]=0,"",功能_33[[#This Row],[URS交二審]]+7)</f>
        <v/>
      </c>
      <c r="AB351" s="336"/>
      <c r="AC351" s="336"/>
      <c r="AD351" s="336"/>
      <c r="AE351" s="336"/>
      <c r="AF351" s="359"/>
      <c r="AG351" s="336" t="str">
        <f>IFERROR(IF(VLOOKUP(功能_33[[#This Row],[功能代號]],E:Q,11,FALSE)=0,"",VLOOKUP(功能_33[[#This Row],[功能代號]],E:Q,11,FALSE)),"")</f>
        <v>張淑遠</v>
      </c>
      <c r="AH351" s="336"/>
      <c r="AI351" s="336"/>
      <c r="AJ351" s="344"/>
      <c r="AK351" s="336"/>
      <c r="AN351" s="341" t="e">
        <f>VLOOKUP(功能_33[[#This Row],[功能代號]],工作表2!A:A,1,FALSE)</f>
        <v>#N/A</v>
      </c>
    </row>
    <row r="352" spans="1:40" ht="14.25" hidden="1">
      <c r="A352" s="333">
        <v>137</v>
      </c>
      <c r="B352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352" s="326" t="s">
        <v>703</v>
      </c>
      <c r="D352" s="370"/>
      <c r="E352" s="325" t="s">
        <v>489</v>
      </c>
      <c r="F352" s="326" t="s">
        <v>490</v>
      </c>
      <c r="G352" s="326"/>
      <c r="H352" s="325" t="s">
        <v>665</v>
      </c>
      <c r="I352" s="325" t="s">
        <v>471</v>
      </c>
      <c r="J352" s="334"/>
      <c r="K352" s="432">
        <v>44516</v>
      </c>
      <c r="L352" s="435"/>
      <c r="M352" s="336" t="str">
        <f>IFERROR(IF(VLOOKUP(功能_33[[#This Row],[功能代號]],討論項目!A:H,8,FALSE)=0,"",VLOOKUP(功能_33[[#This Row],[功能代號]],討論項目!A:H,8,FALSE)),"")</f>
        <v/>
      </c>
      <c r="N352" s="325" t="s">
        <v>674</v>
      </c>
      <c r="O352" s="325" t="s">
        <v>682</v>
      </c>
      <c r="P352" s="367"/>
      <c r="Q352" s="342"/>
      <c r="R352" s="342"/>
      <c r="S352" s="342"/>
      <c r="T352" s="342"/>
      <c r="U352" s="342"/>
      <c r="V352" s="342"/>
      <c r="W352" s="342"/>
      <c r="X352" s="341" t="str">
        <f>VLOOKUP(功能_33[[#This Row],[User]],SKL放款!A:G,7,FALSE)</f>
        <v>放款推展課</v>
      </c>
      <c r="Y352" s="343" t="str">
        <f>IF(功能_33[[#This Row],[實際展示]]="","",功能_33[[#This Row],[實際展示]]+14)</f>
        <v/>
      </c>
      <c r="Z352" s="331"/>
      <c r="AA352" s="336" t="str">
        <f>IF(功能_33[[#This Row],[URS交二審]]=0,"",功能_33[[#This Row],[URS交二審]]+7)</f>
        <v/>
      </c>
      <c r="AB352" s="336"/>
      <c r="AC352" s="336"/>
      <c r="AD352" s="336"/>
      <c r="AE352" s="336"/>
      <c r="AF352" s="359"/>
      <c r="AG352" s="336" t="str">
        <f>IFERROR(IF(VLOOKUP(功能_33[[#This Row],[功能代號]],E:Q,11,FALSE)=0,"",VLOOKUP(功能_33[[#This Row],[功能代號]],E:Q,11,FALSE)),"")</f>
        <v>張淑遠</v>
      </c>
      <c r="AH352" s="336"/>
      <c r="AI352" s="336"/>
      <c r="AJ352" s="344"/>
      <c r="AK352" s="336">
        <v>44398</v>
      </c>
      <c r="AN352" s="341" t="e">
        <f>VLOOKUP(功能_33[[#This Row],[功能代號]],工作表2!A:A,1,FALSE)</f>
        <v>#N/A</v>
      </c>
    </row>
    <row r="353" spans="1:40" ht="14.25" hidden="1">
      <c r="A353" s="333">
        <v>138</v>
      </c>
      <c r="B35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53" s="326" t="s">
        <v>703</v>
      </c>
      <c r="D353" s="370"/>
      <c r="E353" s="325" t="s">
        <v>543</v>
      </c>
      <c r="F353" s="326" t="s">
        <v>490</v>
      </c>
      <c r="G353" s="326"/>
      <c r="H353" s="325" t="s">
        <v>417</v>
      </c>
      <c r="I353" s="325" t="s">
        <v>4</v>
      </c>
      <c r="J353" s="334"/>
      <c r="K353" s="432">
        <v>44516</v>
      </c>
      <c r="L353" s="435"/>
      <c r="M353" s="336" t="str">
        <f>IFERROR(IF(VLOOKUP(功能_33[[#This Row],[功能代號]],討論項目!A:H,8,FALSE)=0,"",VLOOKUP(功能_33[[#This Row],[功能代號]],討論項目!A:H,8,FALSE)),"")</f>
        <v/>
      </c>
      <c r="N353" s="325" t="s">
        <v>674</v>
      </c>
      <c r="O353" s="325" t="s">
        <v>682</v>
      </c>
      <c r="P353" s="367"/>
      <c r="Q353" s="342"/>
      <c r="R353" s="342"/>
      <c r="S353" s="342"/>
      <c r="T353" s="342"/>
      <c r="U353" s="342"/>
      <c r="V353" s="342"/>
      <c r="W353" s="342"/>
      <c r="X353" s="341" t="str">
        <f>VLOOKUP(功能_33[[#This Row],[User]],SKL放款!A:G,7,FALSE)</f>
        <v>放款推展課</v>
      </c>
      <c r="Y353" s="343" t="str">
        <f>IF(功能_33[[#This Row],[實際展示]]="","",功能_33[[#This Row],[實際展示]]+14)</f>
        <v/>
      </c>
      <c r="Z353" s="331"/>
      <c r="AA353" s="336" t="str">
        <f>IF(功能_33[[#This Row],[URS交二審]]=0,"",功能_33[[#This Row],[URS交二審]]+7)</f>
        <v/>
      </c>
      <c r="AB353" s="336"/>
      <c r="AC353" s="336"/>
      <c r="AD353" s="336"/>
      <c r="AE353" s="336"/>
      <c r="AF353" s="359"/>
      <c r="AG353" s="336" t="str">
        <f>IFERROR(IF(VLOOKUP(功能_33[[#This Row],[功能代號]],E:Q,11,FALSE)=0,"",VLOOKUP(功能_33[[#This Row],[功能代號]],E:Q,11,FALSE)),"")</f>
        <v>張淑遠</v>
      </c>
      <c r="AH353" s="336"/>
      <c r="AI353" s="336"/>
      <c r="AJ353" s="344"/>
      <c r="AK353" s="336">
        <v>44398</v>
      </c>
      <c r="AN353" s="341" t="e">
        <f>VLOOKUP(功能_33[[#This Row],[功能代號]],工作表2!A:A,1,FALSE)</f>
        <v>#N/A</v>
      </c>
    </row>
    <row r="354" spans="1:40" ht="14.25" hidden="1">
      <c r="A354" s="333">
        <v>139</v>
      </c>
      <c r="B35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54" s="326" t="s">
        <v>703</v>
      </c>
      <c r="D354" s="370"/>
      <c r="E354" s="325" t="s">
        <v>819</v>
      </c>
      <c r="F354" s="326" t="s">
        <v>488</v>
      </c>
      <c r="G354" s="326"/>
      <c r="H354" s="325" t="s">
        <v>665</v>
      </c>
      <c r="I354" s="325" t="s">
        <v>471</v>
      </c>
      <c r="J354" s="334"/>
      <c r="K354" s="432">
        <v>44516</v>
      </c>
      <c r="L354" s="435"/>
      <c r="M354" s="336">
        <f>IFERROR(IF(VLOOKUP(功能_33[[#This Row],[功能代號]],討論項目!A:H,8,FALSE)=0,"",VLOOKUP(功能_33[[#This Row],[功能代號]],討論項目!A:H,8,FALSE)),"")</f>
        <v>44428</v>
      </c>
      <c r="N354" s="325" t="s">
        <v>674</v>
      </c>
      <c r="O354" s="325" t="s">
        <v>672</v>
      </c>
      <c r="P354" s="367"/>
      <c r="Q354" s="342"/>
      <c r="R354" s="342"/>
      <c r="S354" s="342"/>
      <c r="T354" s="342"/>
      <c r="U354" s="342"/>
      <c r="V354" s="342"/>
      <c r="W354" s="342"/>
      <c r="X354" s="341" t="str">
        <f>VLOOKUP(功能_33[[#This Row],[User]],SKL放款!A:G,7,FALSE)</f>
        <v>放款服務課</v>
      </c>
      <c r="Y354" s="343" t="str">
        <f>IF(功能_33[[#This Row],[實際展示]]="","",功能_33[[#This Row],[實際展示]]+14)</f>
        <v/>
      </c>
      <c r="Z354" s="331"/>
      <c r="AA354" s="336" t="str">
        <f>IF(功能_33[[#This Row],[URS交二審]]=0,"",功能_33[[#This Row],[URS交二審]]+7)</f>
        <v/>
      </c>
      <c r="AB354" s="336"/>
      <c r="AC354" s="336"/>
      <c r="AD354" s="336"/>
      <c r="AE354" s="336"/>
      <c r="AF354" s="359"/>
      <c r="AG354" s="336" t="str">
        <f>IFERROR(IF(VLOOKUP(功能_33[[#This Row],[功能代號]],E:Q,11,FALSE)=0,"",VLOOKUP(功能_33[[#This Row],[功能代號]],E:Q,11,FALSE)),"")</f>
        <v>陳政皓</v>
      </c>
      <c r="AH354" s="336"/>
      <c r="AI354" s="336"/>
      <c r="AJ354" s="344"/>
      <c r="AK354" s="336">
        <v>44398</v>
      </c>
      <c r="AN354" s="341" t="e">
        <f>VLOOKUP(功能_33[[#This Row],[功能代號]],工作表2!A:A,1,FALSE)</f>
        <v>#N/A</v>
      </c>
    </row>
    <row r="355" spans="1:40" ht="14.25" hidden="1">
      <c r="A355" s="333">
        <v>140</v>
      </c>
      <c r="B35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55" s="326" t="s">
        <v>703</v>
      </c>
      <c r="D355" s="370"/>
      <c r="E355" s="325" t="s">
        <v>544</v>
      </c>
      <c r="F355" s="326" t="s">
        <v>545</v>
      </c>
      <c r="G355" s="326"/>
      <c r="H355" s="325" t="s">
        <v>417</v>
      </c>
      <c r="I355" s="325" t="s">
        <v>4</v>
      </c>
      <c r="J355" s="334"/>
      <c r="K355" s="432">
        <v>44516</v>
      </c>
      <c r="L355" s="435"/>
      <c r="M355" s="336" t="str">
        <f>IFERROR(IF(VLOOKUP(功能_33[[#This Row],[功能代號]],討論項目!A:H,8,FALSE)=0,"",VLOOKUP(功能_33[[#This Row],[功能代號]],討論項目!A:H,8,FALSE)),"")</f>
        <v/>
      </c>
      <c r="N355" s="325" t="s">
        <v>674</v>
      </c>
      <c r="O355" s="325" t="s">
        <v>682</v>
      </c>
      <c r="P355" s="367"/>
      <c r="Q355" s="342"/>
      <c r="R355" s="342"/>
      <c r="S355" s="342"/>
      <c r="T355" s="342"/>
      <c r="U355" s="342"/>
      <c r="V355" s="342"/>
      <c r="W355" s="342"/>
      <c r="X355" s="341" t="str">
        <f>VLOOKUP(功能_33[[#This Row],[User]],SKL放款!A:G,7,FALSE)</f>
        <v>放款推展課</v>
      </c>
      <c r="Y355" s="343" t="str">
        <f>IF(功能_33[[#This Row],[實際展示]]="","",功能_33[[#This Row],[實際展示]]+14)</f>
        <v/>
      </c>
      <c r="Z355" s="331"/>
      <c r="AA355" s="336" t="str">
        <f>IF(功能_33[[#This Row],[URS交二審]]=0,"",功能_33[[#This Row],[URS交二審]]+7)</f>
        <v/>
      </c>
      <c r="AB355" s="336"/>
      <c r="AC355" s="336"/>
      <c r="AD355" s="336"/>
      <c r="AE355" s="336"/>
      <c r="AF355" s="359"/>
      <c r="AG355" s="336" t="str">
        <f>IFERROR(IF(VLOOKUP(功能_33[[#This Row],[功能代號]],E:Q,11,FALSE)=0,"",VLOOKUP(功能_33[[#This Row],[功能代號]],E:Q,11,FALSE)),"")</f>
        <v>張淑遠</v>
      </c>
      <c r="AH355" s="336"/>
      <c r="AI355" s="336"/>
      <c r="AJ355" s="344"/>
      <c r="AK355" s="336">
        <v>44398</v>
      </c>
      <c r="AN355" s="341" t="e">
        <f>VLOOKUP(功能_33[[#This Row],[功能代號]],工作表2!A:A,1,FALSE)</f>
        <v>#N/A</v>
      </c>
    </row>
    <row r="356" spans="1:40" ht="14.25" hidden="1">
      <c r="A356" s="333">
        <v>141</v>
      </c>
      <c r="B356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356" s="326" t="s">
        <v>703</v>
      </c>
      <c r="D356" s="370"/>
      <c r="E356" s="325" t="s">
        <v>529</v>
      </c>
      <c r="F356" s="326" t="s">
        <v>530</v>
      </c>
      <c r="G356" s="326"/>
      <c r="H356" s="325" t="s">
        <v>665</v>
      </c>
      <c r="I356" s="325" t="s">
        <v>471</v>
      </c>
      <c r="J356" s="334"/>
      <c r="K356" s="432">
        <v>44517</v>
      </c>
      <c r="L356" s="435"/>
      <c r="M356" s="336" t="str">
        <f>IFERROR(IF(VLOOKUP(功能_33[[#This Row],[功能代號]],討論項目!A:H,8,FALSE)=0,"",VLOOKUP(功能_33[[#This Row],[功能代號]],討論項目!A:H,8,FALSE)),"")</f>
        <v/>
      </c>
      <c r="N356" s="325" t="s">
        <v>670</v>
      </c>
      <c r="O356" s="325" t="s">
        <v>682</v>
      </c>
      <c r="P356" s="367"/>
      <c r="Q356" s="342"/>
      <c r="R356" s="342"/>
      <c r="S356" s="342"/>
      <c r="T356" s="342"/>
      <c r="U356" s="342"/>
      <c r="V356" s="342"/>
      <c r="W356" s="342"/>
      <c r="X356" s="341" t="str">
        <f>VLOOKUP(功能_33[[#This Row],[User]],SKL放款!A:G,7,FALSE)</f>
        <v>放款推展課</v>
      </c>
      <c r="Y356" s="343" t="str">
        <f>IF(功能_33[[#This Row],[實際展示]]="","",功能_33[[#This Row],[實際展示]]+14)</f>
        <v/>
      </c>
      <c r="Z356" s="331"/>
      <c r="AA356" s="336" t="str">
        <f>IF(功能_33[[#This Row],[URS交二審]]=0,"",功能_33[[#This Row],[URS交二審]]+7)</f>
        <v/>
      </c>
      <c r="AB356" s="336"/>
      <c r="AC356" s="336"/>
      <c r="AD356" s="336"/>
      <c r="AE356" s="336"/>
      <c r="AF356" s="359"/>
      <c r="AG356" s="336" t="str">
        <f>IFERROR(IF(VLOOKUP(功能_33[[#This Row],[功能代號]],E:Q,11,FALSE)=0,"",VLOOKUP(功能_33[[#This Row],[功能代號]],E:Q,11,FALSE)),"")</f>
        <v>張淑遠</v>
      </c>
      <c r="AH356" s="336"/>
      <c r="AI356" s="336"/>
      <c r="AJ356" s="344"/>
      <c r="AK356" s="336">
        <v>44397</v>
      </c>
      <c r="AN356" s="341" t="e">
        <f>VLOOKUP(功能_33[[#This Row],[功能代號]],工作表2!A:A,1,FALSE)</f>
        <v>#N/A</v>
      </c>
    </row>
    <row r="357" spans="1:40" ht="14.25" hidden="1">
      <c r="A357" s="333">
        <v>142</v>
      </c>
      <c r="B35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57" s="326" t="s">
        <v>703</v>
      </c>
      <c r="D357" s="370"/>
      <c r="E357" s="325" t="s">
        <v>531</v>
      </c>
      <c r="F357" s="326" t="s">
        <v>532</v>
      </c>
      <c r="G357" s="326"/>
      <c r="H357" s="325" t="s">
        <v>665</v>
      </c>
      <c r="I357" s="325" t="s">
        <v>471</v>
      </c>
      <c r="J357" s="334"/>
      <c r="K357" s="432">
        <v>44517</v>
      </c>
      <c r="L357" s="435"/>
      <c r="M357" s="336">
        <f>IFERROR(IF(VLOOKUP(功能_33[[#This Row],[功能代號]],討論項目!A:H,8,FALSE)=0,"",VLOOKUP(功能_33[[#This Row],[功能代號]],討論項目!A:H,8,FALSE)),"")</f>
        <v>44428</v>
      </c>
      <c r="N357" s="325" t="s">
        <v>670</v>
      </c>
      <c r="O357" s="325" t="s">
        <v>682</v>
      </c>
      <c r="P357" s="367"/>
      <c r="Q357" s="342"/>
      <c r="R357" s="342"/>
      <c r="S357" s="342"/>
      <c r="T357" s="342"/>
      <c r="U357" s="342"/>
      <c r="V357" s="342"/>
      <c r="W357" s="342"/>
      <c r="X357" s="341" t="str">
        <f>VLOOKUP(功能_33[[#This Row],[User]],SKL放款!A:G,7,FALSE)</f>
        <v>放款推展課</v>
      </c>
      <c r="Y357" s="343" t="str">
        <f>IF(功能_33[[#This Row],[實際展示]]="","",功能_33[[#This Row],[實際展示]]+14)</f>
        <v/>
      </c>
      <c r="Z357" s="331"/>
      <c r="AA357" s="336" t="str">
        <f>IF(功能_33[[#This Row],[URS交二審]]=0,"",功能_33[[#This Row],[URS交二審]]+7)</f>
        <v/>
      </c>
      <c r="AB357" s="336"/>
      <c r="AC357" s="336"/>
      <c r="AD357" s="336"/>
      <c r="AE357" s="336"/>
      <c r="AF357" s="359"/>
      <c r="AG357" s="336" t="str">
        <f>IFERROR(IF(VLOOKUP(功能_33[[#This Row],[功能代號]],E:Q,11,FALSE)=0,"",VLOOKUP(功能_33[[#This Row],[功能代號]],E:Q,11,FALSE)),"")</f>
        <v>張淑遠</v>
      </c>
      <c r="AH357" s="336"/>
      <c r="AI357" s="336"/>
      <c r="AJ357" s="344"/>
      <c r="AK357" s="336">
        <v>44397</v>
      </c>
      <c r="AN357" s="341" t="e">
        <f>VLOOKUP(功能_33[[#This Row],[功能代號]],工作表2!A:A,1,FALSE)</f>
        <v>#N/A</v>
      </c>
    </row>
    <row r="358" spans="1:40" ht="14.25" hidden="1">
      <c r="A358" s="333">
        <v>143</v>
      </c>
      <c r="B358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358" s="326" t="s">
        <v>703</v>
      </c>
      <c r="D358" s="370"/>
      <c r="E358" s="325" t="s">
        <v>539</v>
      </c>
      <c r="F358" s="326" t="s">
        <v>540</v>
      </c>
      <c r="G358" s="326"/>
      <c r="H358" s="325" t="s">
        <v>417</v>
      </c>
      <c r="I358" s="325" t="s">
        <v>4</v>
      </c>
      <c r="J358" s="334"/>
      <c r="K358" s="432">
        <v>44517</v>
      </c>
      <c r="L358" s="435"/>
      <c r="M358" s="336" t="str">
        <f>IFERROR(IF(VLOOKUP(功能_33[[#This Row],[功能代號]],討論項目!A:H,8,FALSE)=0,"",VLOOKUP(功能_33[[#This Row],[功能代號]],討論項目!A:H,8,FALSE)),"")</f>
        <v/>
      </c>
      <c r="N358" s="325" t="s">
        <v>674</v>
      </c>
      <c r="O358" s="325" t="s">
        <v>682</v>
      </c>
      <c r="P358" s="367"/>
      <c r="Q358" s="342"/>
      <c r="R358" s="342"/>
      <c r="S358" s="342"/>
      <c r="T358" s="342"/>
      <c r="U358" s="342"/>
      <c r="V358" s="342"/>
      <c r="W358" s="342"/>
      <c r="X358" s="341" t="str">
        <f>VLOOKUP(功能_33[[#This Row],[User]],SKL放款!A:G,7,FALSE)</f>
        <v>放款推展課</v>
      </c>
      <c r="Y358" s="343" t="str">
        <f>IF(功能_33[[#This Row],[實際展示]]="","",功能_33[[#This Row],[實際展示]]+14)</f>
        <v/>
      </c>
      <c r="Z358" s="331"/>
      <c r="AA358" s="336" t="str">
        <f>IF(功能_33[[#This Row],[URS交二審]]=0,"",功能_33[[#This Row],[URS交二審]]+7)</f>
        <v/>
      </c>
      <c r="AB358" s="336"/>
      <c r="AC358" s="336"/>
      <c r="AD358" s="336"/>
      <c r="AE358" s="336"/>
      <c r="AF358" s="359"/>
      <c r="AG358" s="336" t="str">
        <f>IFERROR(IF(VLOOKUP(功能_33[[#This Row],[功能代號]],E:Q,11,FALSE)=0,"",VLOOKUP(功能_33[[#This Row],[功能代號]],E:Q,11,FALSE)),"")</f>
        <v>張淑遠</v>
      </c>
      <c r="AH358" s="336"/>
      <c r="AI358" s="336"/>
      <c r="AJ358" s="344"/>
      <c r="AK358" s="336">
        <v>44397</v>
      </c>
      <c r="AN358" s="341" t="e">
        <f>VLOOKUP(功能_33[[#This Row],[功能代號]],工作表2!A:A,1,FALSE)</f>
        <v>#N/A</v>
      </c>
    </row>
    <row r="359" spans="1:40" ht="14.25" hidden="1">
      <c r="A359" s="333">
        <v>144</v>
      </c>
      <c r="B35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59" s="326" t="s">
        <v>703</v>
      </c>
      <c r="D359" s="370"/>
      <c r="E359" s="325" t="s">
        <v>541</v>
      </c>
      <c r="F359" s="326" t="s">
        <v>542</v>
      </c>
      <c r="G359" s="326"/>
      <c r="H359" s="325" t="s">
        <v>417</v>
      </c>
      <c r="I359" s="325" t="s">
        <v>4</v>
      </c>
      <c r="J359" s="334"/>
      <c r="K359" s="432">
        <v>44517</v>
      </c>
      <c r="L359" s="435"/>
      <c r="M359" s="336" t="str">
        <f>IFERROR(IF(VLOOKUP(功能_33[[#This Row],[功能代號]],討論項目!A:H,8,FALSE)=0,"",VLOOKUP(功能_33[[#This Row],[功能代號]],討論項目!A:H,8,FALSE)),"")</f>
        <v/>
      </c>
      <c r="N359" s="325" t="s">
        <v>674</v>
      </c>
      <c r="O359" s="325" t="s">
        <v>682</v>
      </c>
      <c r="P359" s="367"/>
      <c r="Q359" s="342"/>
      <c r="R359" s="342"/>
      <c r="S359" s="342"/>
      <c r="T359" s="342"/>
      <c r="U359" s="342"/>
      <c r="V359" s="342"/>
      <c r="W359" s="342"/>
      <c r="X359" s="341" t="str">
        <f>VLOOKUP(功能_33[[#This Row],[User]],SKL放款!A:G,7,FALSE)</f>
        <v>放款推展課</v>
      </c>
      <c r="Y359" s="343" t="str">
        <f>IF(功能_33[[#This Row],[實際展示]]="","",功能_33[[#This Row],[實際展示]]+14)</f>
        <v/>
      </c>
      <c r="Z359" s="331"/>
      <c r="AA359" s="336" t="str">
        <f>IF(功能_33[[#This Row],[URS交二審]]=0,"",功能_33[[#This Row],[URS交二審]]+7)</f>
        <v/>
      </c>
      <c r="AB359" s="336"/>
      <c r="AC359" s="336"/>
      <c r="AD359" s="336"/>
      <c r="AE359" s="336"/>
      <c r="AF359" s="359"/>
      <c r="AG359" s="336" t="str">
        <f>IFERROR(IF(VLOOKUP(功能_33[[#This Row],[功能代號]],E:Q,11,FALSE)=0,"",VLOOKUP(功能_33[[#This Row],[功能代號]],E:Q,11,FALSE)),"")</f>
        <v>張淑遠</v>
      </c>
      <c r="AH359" s="336"/>
      <c r="AI359" s="336"/>
      <c r="AJ359" s="344"/>
      <c r="AK359" s="336">
        <v>44397</v>
      </c>
      <c r="AN359" s="341" t="e">
        <f>VLOOKUP(功能_33[[#This Row],[功能代號]],工作表2!A:A,1,FALSE)</f>
        <v>#N/A</v>
      </c>
    </row>
    <row r="360" spans="1:40" ht="14.25" hidden="1">
      <c r="A360" s="333">
        <v>145</v>
      </c>
      <c r="B360" s="326" t="str">
        <f>IFERROR(MID(功能_33[[#This Row],[功能代號]],2,1)&amp;"-"&amp;VLOOKUP(功能_33[[#This Row],[功能代號]],'20211105匯出'!A:F,4,FALSE)&amp;VLOOKUP(功能_33[[#This Row],[功能代號]],'20211105匯出'!A:F,6,FALSE),"")</f>
        <v>6-5系統變數維護</v>
      </c>
      <c r="C360" s="326" t="s">
        <v>703</v>
      </c>
      <c r="D360" s="370"/>
      <c r="E360" s="325" t="s">
        <v>568</v>
      </c>
      <c r="F360" s="326" t="s">
        <v>569</v>
      </c>
      <c r="G360" s="326"/>
      <c r="H360" s="325" t="s">
        <v>665</v>
      </c>
      <c r="I360" s="325" t="s">
        <v>471</v>
      </c>
      <c r="J360" s="334"/>
      <c r="K360" s="432">
        <v>44517</v>
      </c>
      <c r="L360" s="435"/>
      <c r="M360" s="336">
        <f>IFERROR(IF(VLOOKUP(功能_33[[#This Row],[功能代號]],討論項目!A:H,8,FALSE)=0,"",VLOOKUP(功能_33[[#This Row],[功能代號]],討論項目!A:H,8,FALSE)),"")</f>
        <v>44428</v>
      </c>
      <c r="N360" s="325" t="s">
        <v>674</v>
      </c>
      <c r="O360" s="325" t="s">
        <v>672</v>
      </c>
      <c r="P360" s="367"/>
      <c r="Q360" s="342"/>
      <c r="R360" s="342"/>
      <c r="S360" s="342"/>
      <c r="T360" s="342"/>
      <c r="U360" s="342"/>
      <c r="V360" s="342"/>
      <c r="W360" s="342"/>
      <c r="X360" s="341" t="str">
        <f>VLOOKUP(功能_33[[#This Row],[User]],SKL放款!A:G,7,FALSE)</f>
        <v>放款服務課</v>
      </c>
      <c r="Y360" s="343" t="str">
        <f>IF(功能_33[[#This Row],[實際展示]]="","",功能_33[[#This Row],[實際展示]]+14)</f>
        <v/>
      </c>
      <c r="Z360" s="331"/>
      <c r="AA360" s="336" t="str">
        <f>IF(功能_33[[#This Row],[URS交二審]]=0,"",功能_33[[#This Row],[URS交二審]]+7)</f>
        <v/>
      </c>
      <c r="AB360" s="336"/>
      <c r="AC360" s="336"/>
      <c r="AD360" s="336"/>
      <c r="AE360" s="336"/>
      <c r="AF360" s="359"/>
      <c r="AG360" s="336" t="str">
        <f>IFERROR(IF(VLOOKUP(功能_33[[#This Row],[功能代號]],E:Q,11,FALSE)=0,"",VLOOKUP(功能_33[[#This Row],[功能代號]],E:Q,11,FALSE)),"")</f>
        <v>陳政皓</v>
      </c>
      <c r="AH360" s="336"/>
      <c r="AI360" s="336"/>
      <c r="AJ360" s="344"/>
      <c r="AK360" s="336">
        <v>44397</v>
      </c>
      <c r="AN360" s="341" t="e">
        <f>VLOOKUP(功能_33[[#This Row],[功能代號]],工作表2!A:A,1,FALSE)</f>
        <v>#N/A</v>
      </c>
    </row>
    <row r="361" spans="1:40" ht="14.25" hidden="1">
      <c r="A361" s="333">
        <v>146</v>
      </c>
      <c r="B361" s="326" t="str">
        <f>IFERROR(MID(功能_33[[#This Row],[功能代號]],2,1)&amp;"-"&amp;VLOOKUP(功能_33[[#This Row],[功能代號]],'20211105匯出'!A:F,4,FALSE)&amp;VLOOKUP(功能_33[[#This Row],[功能代號]],'20211105匯出'!A:F,6,FALSE),"")</f>
        <v>6-5系統變數維護</v>
      </c>
      <c r="C361" s="326" t="s">
        <v>703</v>
      </c>
      <c r="D361" s="370"/>
      <c r="E361" s="325" t="s">
        <v>688</v>
      </c>
      <c r="F361" s="371" t="s">
        <v>694</v>
      </c>
      <c r="G361" s="371"/>
      <c r="H361" s="325" t="s">
        <v>665</v>
      </c>
      <c r="I361" s="325" t="s">
        <v>4</v>
      </c>
      <c r="J361" s="334"/>
      <c r="K361" s="432">
        <v>44517</v>
      </c>
      <c r="L361" s="435"/>
      <c r="M361" s="336" t="str">
        <f>IFERROR(IF(VLOOKUP(功能_33[[#This Row],[功能代號]],討論項目!A:H,8,FALSE)=0,"",VLOOKUP(功能_33[[#This Row],[功能代號]],討論項目!A:H,8,FALSE)),"")</f>
        <v/>
      </c>
      <c r="N361" s="325" t="s">
        <v>674</v>
      </c>
      <c r="O361" s="325" t="s">
        <v>682</v>
      </c>
      <c r="P361" s="367"/>
      <c r="Q361" s="342"/>
      <c r="R361" s="342"/>
      <c r="S361" s="342"/>
      <c r="T361" s="342"/>
      <c r="U361" s="342"/>
      <c r="V361" s="342"/>
      <c r="W361" s="342"/>
      <c r="X361" s="341" t="str">
        <f>VLOOKUP(功能_33[[#This Row],[User]],SKL放款!A:G,7,FALSE)</f>
        <v>放款推展課</v>
      </c>
      <c r="Y361" s="343" t="str">
        <f>IF(功能_33[[#This Row],[實際展示]]="","",功能_33[[#This Row],[實際展示]]+14)</f>
        <v/>
      </c>
      <c r="Z361" s="331"/>
      <c r="AA361" s="336" t="str">
        <f>IF(功能_33[[#This Row],[URS交二審]]=0,"",功能_33[[#This Row],[URS交二審]]+7)</f>
        <v/>
      </c>
      <c r="AB361" s="336"/>
      <c r="AC361" s="336"/>
      <c r="AD361" s="336"/>
      <c r="AE361" s="336"/>
      <c r="AF361" s="359"/>
      <c r="AG361" s="336" t="str">
        <f>IFERROR(IF(VLOOKUP(功能_33[[#This Row],[功能代號]],E:Q,11,FALSE)=0,"",VLOOKUP(功能_33[[#This Row],[功能代號]],E:Q,11,FALSE)),"")</f>
        <v>張淑遠</v>
      </c>
      <c r="AH361" s="336"/>
      <c r="AI361" s="336"/>
      <c r="AJ361" s="344"/>
      <c r="AK361" s="336">
        <v>44397</v>
      </c>
      <c r="AN361" s="341" t="e">
        <f>VLOOKUP(功能_33[[#This Row],[功能代號]],工作表2!A:A,1,FALSE)</f>
        <v>#N/A</v>
      </c>
    </row>
    <row r="362" spans="1:40" ht="14.25" hidden="1">
      <c r="A362" s="333">
        <v>147</v>
      </c>
      <c r="B362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62" s="326" t="s">
        <v>702</v>
      </c>
      <c r="D362" s="370"/>
      <c r="E362" s="325" t="s">
        <v>444</v>
      </c>
      <c r="F362" s="326" t="s">
        <v>445</v>
      </c>
      <c r="G362" s="326"/>
      <c r="H362" s="325" t="s">
        <v>417</v>
      </c>
      <c r="I362" s="325" t="s">
        <v>417</v>
      </c>
      <c r="J362" s="334"/>
      <c r="K362" s="432">
        <v>44517</v>
      </c>
      <c r="L362" s="435"/>
      <c r="M362" s="336" t="str">
        <f>IFERROR(IF(VLOOKUP(功能_33[[#This Row],[功能代號]],討論項目!A:H,8,FALSE)=0,"",VLOOKUP(功能_33[[#This Row],[功能代號]],討論項目!A:H,8,FALSE)),"")</f>
        <v/>
      </c>
      <c r="N362" s="325" t="s">
        <v>674</v>
      </c>
      <c r="O362" s="325" t="s">
        <v>682</v>
      </c>
      <c r="P362" s="367"/>
      <c r="Q362" s="342"/>
      <c r="R362" s="342"/>
      <c r="S362" s="342"/>
      <c r="T362" s="342"/>
      <c r="U362" s="342"/>
      <c r="V362" s="342"/>
      <c r="W362" s="342"/>
      <c r="X362" s="341" t="str">
        <f>VLOOKUP(功能_33[[#This Row],[User]],SKL放款!A:G,7,FALSE)</f>
        <v>放款推展課</v>
      </c>
      <c r="Y362" s="343" t="str">
        <f>IF(功能_33[[#This Row],[實際展示]]="","",功能_33[[#This Row],[實際展示]]+14)</f>
        <v/>
      </c>
      <c r="Z362" s="331"/>
      <c r="AA362" s="336" t="str">
        <f>IF(功能_33[[#This Row],[URS交二審]]=0,"",功能_33[[#This Row],[URS交二審]]+7)</f>
        <v/>
      </c>
      <c r="AB362" s="336"/>
      <c r="AC362" s="336"/>
      <c r="AD362" s="336"/>
      <c r="AE362" s="336"/>
      <c r="AF362" s="359"/>
      <c r="AG362" s="336" t="str">
        <f>IFERROR(IF(VLOOKUP(功能_33[[#This Row],[功能代號]],E:Q,11,FALSE)=0,"",VLOOKUP(功能_33[[#This Row],[功能代號]],E:Q,11,FALSE)),"")</f>
        <v>張淑遠</v>
      </c>
      <c r="AH362" s="336"/>
      <c r="AI362" s="336"/>
      <c r="AJ362" s="344"/>
      <c r="AK362" s="336">
        <v>44398</v>
      </c>
      <c r="AN362" s="341" t="e">
        <f>VLOOKUP(功能_33[[#This Row],[功能代號]],工作表2!A:A,1,FALSE)</f>
        <v>#N/A</v>
      </c>
    </row>
    <row r="363" spans="1:40" ht="14.25" hidden="1">
      <c r="A363" s="333">
        <v>148</v>
      </c>
      <c r="B363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63" s="326" t="s">
        <v>702</v>
      </c>
      <c r="D363" s="370"/>
      <c r="E363" s="325" t="s">
        <v>435</v>
      </c>
      <c r="F363" s="326" t="s">
        <v>436</v>
      </c>
      <c r="G363" s="326"/>
      <c r="H363" s="325" t="s">
        <v>417</v>
      </c>
      <c r="I363" s="325" t="s">
        <v>417</v>
      </c>
      <c r="J363" s="334"/>
      <c r="K363" s="432">
        <v>44518</v>
      </c>
      <c r="L363" s="336"/>
      <c r="M363" s="336" t="str">
        <f>IFERROR(IF(VLOOKUP(功能_33[[#This Row],[功能代號]],討論項目!A:H,8,FALSE)=0,"",VLOOKUP(功能_33[[#This Row],[功能代號]],討論項目!A:H,8,FALSE)),"")</f>
        <v/>
      </c>
      <c r="N363" s="325" t="s">
        <v>674</v>
      </c>
      <c r="O363" s="325" t="s">
        <v>673</v>
      </c>
      <c r="P363" s="367"/>
      <c r="Q363" s="342"/>
      <c r="R363" s="342"/>
      <c r="S363" s="342"/>
      <c r="T363" s="342"/>
      <c r="U363" s="342"/>
      <c r="V363" s="342"/>
      <c r="W363" s="342"/>
      <c r="X363" s="341" t="str">
        <f>VLOOKUP(功能_33[[#This Row],[User]],SKL放款!A:G,7,FALSE)</f>
        <v>放款推展課</v>
      </c>
      <c r="Y363" s="343" t="str">
        <f>IF(功能_33[[#This Row],[實際展示]]="","",功能_33[[#This Row],[實際展示]]+14)</f>
        <v/>
      </c>
      <c r="Z363" s="331"/>
      <c r="AA363" s="336" t="str">
        <f>IF(功能_33[[#This Row],[URS交二審]]=0,"",功能_33[[#This Row],[URS交二審]]+7)</f>
        <v/>
      </c>
      <c r="AB363" s="336"/>
      <c r="AC363" s="336"/>
      <c r="AD363" s="336"/>
      <c r="AE363" s="336"/>
      <c r="AF363" s="359"/>
      <c r="AG363" s="336" t="str">
        <f>IFERROR(IF(VLOOKUP(功能_33[[#This Row],[功能代號]],E:Q,11,FALSE)=0,"",VLOOKUP(功能_33[[#This Row],[功能代號]],E:Q,11,FALSE)),"")</f>
        <v>李珮君</v>
      </c>
      <c r="AH363" s="336"/>
      <c r="AI363" s="336"/>
      <c r="AJ363" s="344"/>
      <c r="AK363" s="336"/>
      <c r="AN363" s="341" t="e">
        <f>VLOOKUP(功能_33[[#This Row],[功能代號]],工作表2!A:A,1,FALSE)</f>
        <v>#N/A</v>
      </c>
    </row>
    <row r="364" spans="1:40" ht="14.25" hidden="1">
      <c r="A364" s="333">
        <v>149</v>
      </c>
      <c r="B364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64" s="326" t="s">
        <v>702</v>
      </c>
      <c r="D364" s="370"/>
      <c r="E364" s="325" t="s">
        <v>419</v>
      </c>
      <c r="F364" s="326" t="s">
        <v>420</v>
      </c>
      <c r="G364" s="326"/>
      <c r="H364" s="325" t="s">
        <v>417</v>
      </c>
      <c r="I364" s="325" t="s">
        <v>417</v>
      </c>
      <c r="J364" s="334"/>
      <c r="K364" s="432">
        <v>44518</v>
      </c>
      <c r="L364" s="336"/>
      <c r="M364" s="336" t="str">
        <f>IFERROR(IF(VLOOKUP(功能_33[[#This Row],[功能代號]],討論項目!A:H,8,FALSE)=0,"",VLOOKUP(功能_33[[#This Row],[功能代號]],討論項目!A:H,8,FALSE)),"")</f>
        <v/>
      </c>
      <c r="N364" s="325" t="s">
        <v>674</v>
      </c>
      <c r="O364" s="325" t="s">
        <v>673</v>
      </c>
      <c r="P364" s="367"/>
      <c r="Q364" s="342"/>
      <c r="R364" s="342"/>
      <c r="S364" s="342"/>
      <c r="T364" s="342"/>
      <c r="U364" s="342"/>
      <c r="V364" s="342"/>
      <c r="W364" s="342"/>
      <c r="X364" s="341" t="str">
        <f>VLOOKUP(功能_33[[#This Row],[User]],SKL放款!A:G,7,FALSE)</f>
        <v>放款推展課</v>
      </c>
      <c r="Y364" s="343" t="str">
        <f>IF(功能_33[[#This Row],[實際展示]]="","",功能_33[[#This Row],[實際展示]]+14)</f>
        <v/>
      </c>
      <c r="Z364" s="331"/>
      <c r="AA364" s="336" t="str">
        <f>IF(功能_33[[#This Row],[URS交二審]]=0,"",功能_33[[#This Row],[URS交二審]]+7)</f>
        <v/>
      </c>
      <c r="AB364" s="336"/>
      <c r="AC364" s="336"/>
      <c r="AD364" s="336"/>
      <c r="AE364" s="336"/>
      <c r="AF364" s="359"/>
      <c r="AG364" s="336" t="str">
        <f>IFERROR(IF(VLOOKUP(功能_33[[#This Row],[功能代號]],E:Q,11,FALSE)=0,"",VLOOKUP(功能_33[[#This Row],[功能代號]],E:Q,11,FALSE)),"")</f>
        <v>李珮君</v>
      </c>
      <c r="AH364" s="336"/>
      <c r="AI364" s="336"/>
      <c r="AJ364" s="344"/>
      <c r="AK364" s="336"/>
      <c r="AN364" s="341" t="e">
        <f>VLOOKUP(功能_33[[#This Row],[功能代號]],工作表2!A:A,1,FALSE)</f>
        <v>#N/A</v>
      </c>
    </row>
    <row r="365" spans="1:40" ht="14.25" hidden="1">
      <c r="A365" s="333">
        <v>150</v>
      </c>
      <c r="B36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65" s="326" t="s">
        <v>702</v>
      </c>
      <c r="D365" s="370"/>
      <c r="E365" s="325" t="s">
        <v>421</v>
      </c>
      <c r="F365" s="326" t="s">
        <v>422</v>
      </c>
      <c r="G365" s="326"/>
      <c r="H365" s="325" t="s">
        <v>417</v>
      </c>
      <c r="I365" s="325" t="s">
        <v>417</v>
      </c>
      <c r="J365" s="334"/>
      <c r="K365" s="432">
        <v>44518</v>
      </c>
      <c r="L365" s="336"/>
      <c r="M365" s="336" t="str">
        <f>IFERROR(IF(VLOOKUP(功能_33[[#This Row],[功能代號]],討論項目!A:H,8,FALSE)=0,"",VLOOKUP(功能_33[[#This Row],[功能代號]],討論項目!A:H,8,FALSE)),"")</f>
        <v/>
      </c>
      <c r="N365" s="325" t="s">
        <v>674</v>
      </c>
      <c r="O365" s="325" t="s">
        <v>673</v>
      </c>
      <c r="P365" s="367"/>
      <c r="Q365" s="342"/>
      <c r="R365" s="342"/>
      <c r="S365" s="342"/>
      <c r="T365" s="342"/>
      <c r="U365" s="342"/>
      <c r="V365" s="342"/>
      <c r="W365" s="342"/>
      <c r="X365" s="341" t="str">
        <f>VLOOKUP(功能_33[[#This Row],[User]],SKL放款!A:G,7,FALSE)</f>
        <v>放款推展課</v>
      </c>
      <c r="Y365" s="343" t="str">
        <f>IF(功能_33[[#This Row],[實際展示]]="","",功能_33[[#This Row],[實際展示]]+14)</f>
        <v/>
      </c>
      <c r="Z365" s="331"/>
      <c r="AA365" s="336" t="str">
        <f>IF(功能_33[[#This Row],[URS交二審]]=0,"",功能_33[[#This Row],[URS交二審]]+7)</f>
        <v/>
      </c>
      <c r="AB365" s="336"/>
      <c r="AC365" s="336"/>
      <c r="AD365" s="336"/>
      <c r="AE365" s="336"/>
      <c r="AF365" s="359"/>
      <c r="AG365" s="336" t="str">
        <f>IFERROR(IF(VLOOKUP(功能_33[[#This Row],[功能代號]],E:Q,11,FALSE)=0,"",VLOOKUP(功能_33[[#This Row],[功能代號]],E:Q,11,FALSE)),"")</f>
        <v>李珮君</v>
      </c>
      <c r="AH365" s="336"/>
      <c r="AI365" s="336"/>
      <c r="AJ365" s="344"/>
      <c r="AK365" s="336"/>
      <c r="AN365" s="341" t="e">
        <f>VLOOKUP(功能_33[[#This Row],[功能代號]],工作表2!A:A,1,FALSE)</f>
        <v>#N/A</v>
      </c>
    </row>
    <row r="366" spans="1:40" ht="14.25" hidden="1">
      <c r="A366" s="333">
        <v>151</v>
      </c>
      <c r="B366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66" s="326" t="s">
        <v>702</v>
      </c>
      <c r="D366" s="370"/>
      <c r="E366" s="325" t="s">
        <v>438</v>
      </c>
      <c r="F366" s="326" t="s">
        <v>439</v>
      </c>
      <c r="G366" s="326"/>
      <c r="H366" s="325" t="s">
        <v>417</v>
      </c>
      <c r="I366" s="325" t="s">
        <v>417</v>
      </c>
      <c r="J366" s="334"/>
      <c r="K366" s="432">
        <v>44518</v>
      </c>
      <c r="L366" s="336"/>
      <c r="M366" s="336" t="str">
        <f>IFERROR(IF(VLOOKUP(功能_33[[#This Row],[功能代號]],討論項目!A:H,8,FALSE)=0,"",VLOOKUP(功能_33[[#This Row],[功能代號]],討論項目!A:H,8,FALSE)),"")</f>
        <v/>
      </c>
      <c r="N366" s="325" t="s">
        <v>674</v>
      </c>
      <c r="O366" s="325" t="s">
        <v>673</v>
      </c>
      <c r="P366" s="367"/>
      <c r="Q366" s="342"/>
      <c r="R366" s="342"/>
      <c r="S366" s="342"/>
      <c r="T366" s="342"/>
      <c r="U366" s="342"/>
      <c r="V366" s="342"/>
      <c r="W366" s="342"/>
      <c r="X366" s="341" t="str">
        <f>VLOOKUP(功能_33[[#This Row],[User]],SKL放款!A:G,7,FALSE)</f>
        <v>放款推展課</v>
      </c>
      <c r="Y366" s="343" t="str">
        <f>IF(功能_33[[#This Row],[實際展示]]="","",功能_33[[#This Row],[實際展示]]+14)</f>
        <v/>
      </c>
      <c r="Z366" s="331"/>
      <c r="AA366" s="336" t="str">
        <f>IF(功能_33[[#This Row],[URS交二審]]=0,"",功能_33[[#This Row],[URS交二審]]+7)</f>
        <v/>
      </c>
      <c r="AB366" s="336"/>
      <c r="AC366" s="336"/>
      <c r="AD366" s="336"/>
      <c r="AE366" s="336"/>
      <c r="AF366" s="359"/>
      <c r="AG366" s="336" t="str">
        <f>IFERROR(IF(VLOOKUP(功能_33[[#This Row],[功能代號]],E:Q,11,FALSE)=0,"",VLOOKUP(功能_33[[#This Row],[功能代號]],E:Q,11,FALSE)),"")</f>
        <v>李珮君</v>
      </c>
      <c r="AH366" s="336"/>
      <c r="AI366" s="336"/>
      <c r="AJ366" s="344"/>
      <c r="AK366" s="336"/>
      <c r="AN366" s="341" t="e">
        <f>VLOOKUP(功能_33[[#This Row],[功能代號]],工作表2!A:A,1,FALSE)</f>
        <v>#N/A</v>
      </c>
    </row>
    <row r="367" spans="1:40" ht="14.25" hidden="1">
      <c r="A367" s="333">
        <v>152</v>
      </c>
      <c r="B367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67" s="326" t="s">
        <v>702</v>
      </c>
      <c r="D367" s="370"/>
      <c r="E367" s="325" t="s">
        <v>423</v>
      </c>
      <c r="F367" s="326" t="s">
        <v>424</v>
      </c>
      <c r="G367" s="326"/>
      <c r="H367" s="325" t="s">
        <v>417</v>
      </c>
      <c r="I367" s="325" t="s">
        <v>417</v>
      </c>
      <c r="J367" s="334"/>
      <c r="K367" s="432">
        <v>44518</v>
      </c>
      <c r="L367" s="336"/>
      <c r="M367" s="336" t="str">
        <f>IFERROR(IF(VLOOKUP(功能_33[[#This Row],[功能代號]],討論項目!A:H,8,FALSE)=0,"",VLOOKUP(功能_33[[#This Row],[功能代號]],討論項目!A:H,8,FALSE)),"")</f>
        <v/>
      </c>
      <c r="N367" s="325" t="s">
        <v>674</v>
      </c>
      <c r="O367" s="325" t="s">
        <v>673</v>
      </c>
      <c r="P367" s="367"/>
      <c r="Q367" s="342"/>
      <c r="R367" s="342"/>
      <c r="S367" s="342"/>
      <c r="T367" s="342"/>
      <c r="U367" s="342"/>
      <c r="V367" s="342"/>
      <c r="W367" s="342"/>
      <c r="X367" s="341" t="str">
        <f>VLOOKUP(功能_33[[#This Row],[User]],SKL放款!A:G,7,FALSE)</f>
        <v>放款推展課</v>
      </c>
      <c r="Y367" s="343" t="str">
        <f>IF(功能_33[[#This Row],[實際展示]]="","",功能_33[[#This Row],[實際展示]]+14)</f>
        <v/>
      </c>
      <c r="Z367" s="331"/>
      <c r="AA367" s="336" t="str">
        <f>IF(功能_33[[#This Row],[URS交二審]]=0,"",功能_33[[#This Row],[URS交二審]]+7)</f>
        <v/>
      </c>
      <c r="AB367" s="336"/>
      <c r="AC367" s="336"/>
      <c r="AD367" s="336"/>
      <c r="AE367" s="336"/>
      <c r="AF367" s="359"/>
      <c r="AG367" s="336" t="str">
        <f>IFERROR(IF(VLOOKUP(功能_33[[#This Row],[功能代號]],E:Q,11,FALSE)=0,"",VLOOKUP(功能_33[[#This Row],[功能代號]],E:Q,11,FALSE)),"")</f>
        <v>李珮君</v>
      </c>
      <c r="AH367" s="336"/>
      <c r="AI367" s="336"/>
      <c r="AJ367" s="344"/>
      <c r="AK367" s="336"/>
      <c r="AN367" s="341" t="e">
        <f>VLOOKUP(功能_33[[#This Row],[功能代號]],工作表2!A:A,1,FALSE)</f>
        <v>#N/A</v>
      </c>
    </row>
    <row r="368" spans="1:40" ht="14.25" hidden="1">
      <c r="A368" s="333">
        <v>153</v>
      </c>
      <c r="B36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68" s="326" t="s">
        <v>702</v>
      </c>
      <c r="D368" s="370"/>
      <c r="E368" s="325" t="s">
        <v>425</v>
      </c>
      <c r="F368" s="326" t="s">
        <v>426</v>
      </c>
      <c r="G368" s="326"/>
      <c r="H368" s="325" t="s">
        <v>417</v>
      </c>
      <c r="I368" s="325" t="s">
        <v>417</v>
      </c>
      <c r="J368" s="334"/>
      <c r="K368" s="432">
        <v>44518</v>
      </c>
      <c r="L368" s="336"/>
      <c r="M368" s="336" t="str">
        <f>IFERROR(IF(VLOOKUP(功能_33[[#This Row],[功能代號]],討論項目!A:H,8,FALSE)=0,"",VLOOKUP(功能_33[[#This Row],[功能代號]],討論項目!A:H,8,FALSE)),"")</f>
        <v/>
      </c>
      <c r="N368" s="325" t="s">
        <v>674</v>
      </c>
      <c r="O368" s="325" t="s">
        <v>673</v>
      </c>
      <c r="P368" s="367"/>
      <c r="Q368" s="342"/>
      <c r="R368" s="342"/>
      <c r="S368" s="342"/>
      <c r="T368" s="342"/>
      <c r="U368" s="342"/>
      <c r="V368" s="342"/>
      <c r="W368" s="342"/>
      <c r="X368" s="341" t="str">
        <f>VLOOKUP(功能_33[[#This Row],[User]],SKL放款!A:G,7,FALSE)</f>
        <v>放款推展課</v>
      </c>
      <c r="Y368" s="343" t="str">
        <f>IF(功能_33[[#This Row],[實際展示]]="","",功能_33[[#This Row],[實際展示]]+14)</f>
        <v/>
      </c>
      <c r="Z368" s="331"/>
      <c r="AA368" s="336" t="str">
        <f>IF(功能_33[[#This Row],[URS交二審]]=0,"",功能_33[[#This Row],[URS交二審]]+7)</f>
        <v/>
      </c>
      <c r="AB368" s="336"/>
      <c r="AC368" s="336"/>
      <c r="AD368" s="336"/>
      <c r="AE368" s="336"/>
      <c r="AF368" s="359"/>
      <c r="AG368" s="336" t="str">
        <f>IFERROR(IF(VLOOKUP(功能_33[[#This Row],[功能代號]],E:Q,11,FALSE)=0,"",VLOOKUP(功能_33[[#This Row],[功能代號]],E:Q,11,FALSE)),"")</f>
        <v>李珮君</v>
      </c>
      <c r="AH368" s="336"/>
      <c r="AI368" s="336"/>
      <c r="AJ368" s="344"/>
      <c r="AK368" s="336"/>
      <c r="AN368" s="341" t="e">
        <f>VLOOKUP(功能_33[[#This Row],[功能代號]],工作表2!A:A,1,FALSE)</f>
        <v>#N/A</v>
      </c>
    </row>
    <row r="369" spans="1:40" ht="14.25" hidden="1">
      <c r="A369" s="333">
        <v>154</v>
      </c>
      <c r="B36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69" s="326" t="s">
        <v>702</v>
      </c>
      <c r="D369" s="369"/>
      <c r="E369" s="325" t="s">
        <v>787</v>
      </c>
      <c r="F369" s="326" t="s">
        <v>437</v>
      </c>
      <c r="G369" s="326"/>
      <c r="H369" s="325" t="s">
        <v>417</v>
      </c>
      <c r="I369" s="325" t="s">
        <v>417</v>
      </c>
      <c r="J369" s="334"/>
      <c r="K369" s="432">
        <v>44518</v>
      </c>
      <c r="L369" s="336"/>
      <c r="M369" s="336" t="str">
        <f>IFERROR(IF(VLOOKUP(功能_33[[#This Row],[功能代號]],討論項目!A:H,8,FALSE)=0,"",VLOOKUP(功能_33[[#This Row],[功能代號]],討論項目!A:H,8,FALSE)),"")</f>
        <v/>
      </c>
      <c r="N369" s="325" t="s">
        <v>674</v>
      </c>
      <c r="O369" s="325" t="s">
        <v>682</v>
      </c>
      <c r="P369" s="367"/>
      <c r="Q369" s="342"/>
      <c r="R369" s="342"/>
      <c r="S369" s="342"/>
      <c r="T369" s="342"/>
      <c r="U369" s="342"/>
      <c r="V369" s="342"/>
      <c r="W369" s="342"/>
      <c r="X369" s="341" t="str">
        <f>VLOOKUP(功能_33[[#This Row],[User]],SKL放款!A:G,7,FALSE)</f>
        <v>放款推展課</v>
      </c>
      <c r="Y369" s="343" t="str">
        <f>IF(功能_33[[#This Row],[實際展示]]="","",功能_33[[#This Row],[實際展示]]+14)</f>
        <v/>
      </c>
      <c r="Z369" s="331"/>
      <c r="AA369" s="336" t="str">
        <f>IF(功能_33[[#This Row],[URS交二審]]=0,"",功能_33[[#This Row],[URS交二審]]+7)</f>
        <v/>
      </c>
      <c r="AB369" s="336"/>
      <c r="AC369" s="336"/>
      <c r="AD369" s="336"/>
      <c r="AE369" s="336"/>
      <c r="AF369" s="359"/>
      <c r="AG369" s="336" t="str">
        <f>IFERROR(IF(VLOOKUP(功能_33[[#This Row],[功能代號]],E:Q,11,FALSE)=0,"",VLOOKUP(功能_33[[#This Row],[功能代號]],E:Q,11,FALSE)),"")</f>
        <v>張淑遠</v>
      </c>
      <c r="AH369" s="336"/>
      <c r="AI369" s="336"/>
      <c r="AJ369" s="344"/>
      <c r="AK369" s="336"/>
      <c r="AN369" s="341" t="e">
        <f>VLOOKUP(功能_33[[#This Row],[功能代號]],工作表2!A:A,1,FALSE)</f>
        <v>#N/A</v>
      </c>
    </row>
    <row r="370" spans="1:40" ht="14.25" hidden="1">
      <c r="A370" s="333">
        <v>155</v>
      </c>
      <c r="B370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70" s="326" t="s">
        <v>702</v>
      </c>
      <c r="D370" s="369"/>
      <c r="E370" s="325" t="s">
        <v>717</v>
      </c>
      <c r="F370" s="326" t="s">
        <v>416</v>
      </c>
      <c r="G370" s="326"/>
      <c r="H370" s="325" t="s">
        <v>417</v>
      </c>
      <c r="I370" s="325" t="s">
        <v>417</v>
      </c>
      <c r="J370" s="334"/>
      <c r="K370" s="432">
        <v>44519</v>
      </c>
      <c r="L370" s="336"/>
      <c r="M370" s="336" t="str">
        <f>IFERROR(IF(VLOOKUP(功能_33[[#This Row],[功能代號]],討論項目!A:H,8,FALSE)=0,"",VLOOKUP(功能_33[[#This Row],[功能代號]],討論項目!A:H,8,FALSE)),"")</f>
        <v/>
      </c>
      <c r="N370" s="325" t="s">
        <v>674</v>
      </c>
      <c r="O370" s="325" t="s">
        <v>683</v>
      </c>
      <c r="P370" s="367"/>
      <c r="Q370" s="342"/>
      <c r="R370" s="342"/>
      <c r="S370" s="342"/>
      <c r="T370" s="342"/>
      <c r="U370" s="342"/>
      <c r="V370" s="342"/>
      <c r="W370" s="342"/>
      <c r="X370" s="341" t="str">
        <f>VLOOKUP(功能_33[[#This Row],[User]],SKL放款!A:G,7,FALSE)</f>
        <v>放款服務課</v>
      </c>
      <c r="Y370" s="343" t="str">
        <f>IF(功能_33[[#This Row],[實際展示]]="","",功能_33[[#This Row],[實際展示]]+14)</f>
        <v/>
      </c>
      <c r="Z370" s="331"/>
      <c r="AA370" s="336" t="str">
        <f>IF(功能_33[[#This Row],[URS交二審]]=0,"",功能_33[[#This Row],[URS交二審]]+7)</f>
        <v/>
      </c>
      <c r="AB370" s="336"/>
      <c r="AC370" s="336"/>
      <c r="AD370" s="336"/>
      <c r="AE370" s="336"/>
      <c r="AF370" s="359"/>
      <c r="AG370" s="336" t="str">
        <f>IFERROR(IF(VLOOKUP(功能_33[[#This Row],[功能代號]],E:Q,11,FALSE)=0,"",VLOOKUP(功能_33[[#This Row],[功能代號]],E:Q,11,FALSE)),"")</f>
        <v>尹少玄</v>
      </c>
      <c r="AH370" s="336"/>
      <c r="AI370" s="336"/>
      <c r="AJ370" s="344"/>
      <c r="AK370" s="336"/>
      <c r="AN370" s="341" t="e">
        <f>VLOOKUP(功能_33[[#This Row],[功能代號]],工作表2!A:A,1,FALSE)</f>
        <v>#N/A</v>
      </c>
    </row>
    <row r="371" spans="1:40" ht="14.25" hidden="1">
      <c r="A371" s="333">
        <v>156</v>
      </c>
      <c r="B371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71" s="326" t="s">
        <v>702</v>
      </c>
      <c r="D371" s="369"/>
      <c r="E371" s="325" t="s">
        <v>427</v>
      </c>
      <c r="F371" s="326" t="s">
        <v>428</v>
      </c>
      <c r="G371" s="326"/>
      <c r="H371" s="325" t="s">
        <v>417</v>
      </c>
      <c r="I371" s="325" t="s">
        <v>417</v>
      </c>
      <c r="J371" s="334"/>
      <c r="K371" s="432">
        <v>44519</v>
      </c>
      <c r="L371" s="336"/>
      <c r="M371" s="336" t="str">
        <f>IFERROR(IF(VLOOKUP(功能_33[[#This Row],[功能代號]],討論項目!A:H,8,FALSE)=0,"",VLOOKUP(功能_33[[#This Row],[功能代號]],討論項目!A:H,8,FALSE)),"")</f>
        <v/>
      </c>
      <c r="N371" s="325" t="s">
        <v>674</v>
      </c>
      <c r="O371" s="325" t="s">
        <v>683</v>
      </c>
      <c r="P371" s="367"/>
      <c r="Q371" s="342"/>
      <c r="R371" s="342"/>
      <c r="S371" s="342"/>
      <c r="T371" s="342"/>
      <c r="U371" s="342"/>
      <c r="V371" s="342"/>
      <c r="W371" s="342"/>
      <c r="X371" s="341" t="str">
        <f>VLOOKUP(功能_33[[#This Row],[User]],SKL放款!A:G,7,FALSE)</f>
        <v>放款服務課</v>
      </c>
      <c r="Y371" s="343" t="str">
        <f>IF(功能_33[[#This Row],[實際展示]]="","",功能_33[[#This Row],[實際展示]]+14)</f>
        <v/>
      </c>
      <c r="Z371" s="331"/>
      <c r="AA371" s="336" t="str">
        <f>IF(功能_33[[#This Row],[URS交二審]]=0,"",功能_33[[#This Row],[URS交二審]]+7)</f>
        <v/>
      </c>
      <c r="AB371" s="336"/>
      <c r="AC371" s="336"/>
      <c r="AD371" s="336"/>
      <c r="AE371" s="336"/>
      <c r="AF371" s="359"/>
      <c r="AG371" s="336" t="str">
        <f>IFERROR(IF(VLOOKUP(功能_33[[#This Row],[功能代號]],E:Q,11,FALSE)=0,"",VLOOKUP(功能_33[[#This Row],[功能代號]],E:Q,11,FALSE)),"")</f>
        <v>尹少玄</v>
      </c>
      <c r="AH371" s="336"/>
      <c r="AI371" s="336"/>
      <c r="AJ371" s="344"/>
      <c r="AK371" s="336"/>
      <c r="AN371" s="341" t="e">
        <f>VLOOKUP(功能_33[[#This Row],[功能代號]],工作表2!A:A,1,FALSE)</f>
        <v>#N/A</v>
      </c>
    </row>
    <row r="372" spans="1:40" ht="14.25" hidden="1">
      <c r="A372" s="333">
        <v>157</v>
      </c>
      <c r="B37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72" s="326" t="s">
        <v>702</v>
      </c>
      <c r="D372" s="369"/>
      <c r="E372" s="325" t="s">
        <v>429</v>
      </c>
      <c r="F372" s="326" t="s">
        <v>430</v>
      </c>
      <c r="G372" s="326"/>
      <c r="H372" s="325" t="s">
        <v>417</v>
      </c>
      <c r="I372" s="325" t="s">
        <v>417</v>
      </c>
      <c r="J372" s="334"/>
      <c r="K372" s="432">
        <v>44519</v>
      </c>
      <c r="L372" s="336"/>
      <c r="M372" s="336" t="str">
        <f>IFERROR(IF(VLOOKUP(功能_33[[#This Row],[功能代號]],討論項目!A:H,8,FALSE)=0,"",VLOOKUP(功能_33[[#This Row],[功能代號]],討論項目!A:H,8,FALSE)),"")</f>
        <v/>
      </c>
      <c r="N372" s="325" t="s">
        <v>674</v>
      </c>
      <c r="O372" s="325" t="s">
        <v>683</v>
      </c>
      <c r="P372" s="367"/>
      <c r="Q372" s="342"/>
      <c r="R372" s="342"/>
      <c r="S372" s="342"/>
      <c r="T372" s="342"/>
      <c r="U372" s="342"/>
      <c r="V372" s="342"/>
      <c r="W372" s="342"/>
      <c r="X372" s="341" t="str">
        <f>VLOOKUP(功能_33[[#This Row],[User]],SKL放款!A:G,7,FALSE)</f>
        <v>放款服務課</v>
      </c>
      <c r="Y372" s="343" t="str">
        <f>IF(功能_33[[#This Row],[實際展示]]="","",功能_33[[#This Row],[實際展示]]+14)</f>
        <v/>
      </c>
      <c r="Z372" s="331"/>
      <c r="AA372" s="336" t="str">
        <f>IF(功能_33[[#This Row],[URS交二審]]=0,"",功能_33[[#This Row],[URS交二審]]+7)</f>
        <v/>
      </c>
      <c r="AB372" s="336"/>
      <c r="AC372" s="336"/>
      <c r="AD372" s="336"/>
      <c r="AE372" s="336"/>
      <c r="AF372" s="359"/>
      <c r="AG372" s="336" t="str">
        <f>IFERROR(IF(VLOOKUP(功能_33[[#This Row],[功能代號]],E:Q,11,FALSE)=0,"",VLOOKUP(功能_33[[#This Row],[功能代號]],E:Q,11,FALSE)),"")</f>
        <v>尹少玄</v>
      </c>
      <c r="AH372" s="336"/>
      <c r="AI372" s="336"/>
      <c r="AJ372" s="344"/>
      <c r="AK372" s="336"/>
      <c r="AN372" s="341" t="e">
        <f>VLOOKUP(功能_33[[#This Row],[功能代號]],工作表2!A:A,1,FALSE)</f>
        <v>#N/A</v>
      </c>
    </row>
    <row r="373" spans="1:40" ht="14.25" hidden="1">
      <c r="A373" s="333">
        <v>158</v>
      </c>
      <c r="B373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73" s="326" t="s">
        <v>702</v>
      </c>
      <c r="D373" s="369"/>
      <c r="E373" s="325" t="s">
        <v>718</v>
      </c>
      <c r="F373" s="326" t="s">
        <v>418</v>
      </c>
      <c r="G373" s="326"/>
      <c r="H373" s="325" t="s">
        <v>417</v>
      </c>
      <c r="I373" s="325" t="s">
        <v>417</v>
      </c>
      <c r="J373" s="334"/>
      <c r="K373" s="432">
        <v>44519</v>
      </c>
      <c r="L373" s="336"/>
      <c r="M373" s="336" t="str">
        <f>IFERROR(IF(VLOOKUP(功能_33[[#This Row],[功能代號]],討論項目!A:H,8,FALSE)=0,"",VLOOKUP(功能_33[[#This Row],[功能代號]],討論項目!A:H,8,FALSE)),"")</f>
        <v/>
      </c>
      <c r="N373" s="325" t="s">
        <v>674</v>
      </c>
      <c r="O373" s="325" t="s">
        <v>682</v>
      </c>
      <c r="P373" s="367"/>
      <c r="Q373" s="342"/>
      <c r="R373" s="342"/>
      <c r="S373" s="342"/>
      <c r="T373" s="342"/>
      <c r="U373" s="342"/>
      <c r="V373" s="342"/>
      <c r="W373" s="342"/>
      <c r="X373" s="341" t="str">
        <f>VLOOKUP(功能_33[[#This Row],[User]],SKL放款!A:G,7,FALSE)</f>
        <v>放款推展課</v>
      </c>
      <c r="Y373" s="343" t="str">
        <f>IF(功能_33[[#This Row],[實際展示]]="","",功能_33[[#This Row],[實際展示]]+14)</f>
        <v/>
      </c>
      <c r="Z373" s="331"/>
      <c r="AA373" s="336" t="str">
        <f>IF(功能_33[[#This Row],[URS交二審]]=0,"",功能_33[[#This Row],[URS交二審]]+7)</f>
        <v/>
      </c>
      <c r="AB373" s="336"/>
      <c r="AC373" s="336"/>
      <c r="AD373" s="336"/>
      <c r="AE373" s="336"/>
      <c r="AF373" s="359"/>
      <c r="AG373" s="336" t="str">
        <f>IFERROR(IF(VLOOKUP(功能_33[[#This Row],[功能代號]],E:Q,11,FALSE)=0,"",VLOOKUP(功能_33[[#This Row],[功能代號]],E:Q,11,FALSE)),"")</f>
        <v>張淑遠</v>
      </c>
      <c r="AH373" s="336"/>
      <c r="AI373" s="336"/>
      <c r="AJ373" s="344"/>
      <c r="AK373" s="336"/>
      <c r="AN373" s="341" t="e">
        <f>VLOOKUP(功能_33[[#This Row],[功能代號]],工作表2!A:A,1,FALSE)</f>
        <v>#N/A</v>
      </c>
    </row>
    <row r="374" spans="1:40" ht="14.25" hidden="1">
      <c r="A374" s="333">
        <v>159</v>
      </c>
      <c r="B374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74" s="326" t="s">
        <v>702</v>
      </c>
      <c r="D374" s="369"/>
      <c r="E374" s="325" t="s">
        <v>431</v>
      </c>
      <c r="F374" s="326" t="s">
        <v>432</v>
      </c>
      <c r="G374" s="326"/>
      <c r="H374" s="325" t="s">
        <v>417</v>
      </c>
      <c r="I374" s="325" t="s">
        <v>417</v>
      </c>
      <c r="J374" s="334"/>
      <c r="K374" s="432">
        <v>44519</v>
      </c>
      <c r="L374" s="336"/>
      <c r="M374" s="336" t="str">
        <f>IFERROR(IF(VLOOKUP(功能_33[[#This Row],[功能代號]],討論項目!A:H,8,FALSE)=0,"",VLOOKUP(功能_33[[#This Row],[功能代號]],討論項目!A:H,8,FALSE)),"")</f>
        <v/>
      </c>
      <c r="N374" s="325" t="s">
        <v>674</v>
      </c>
      <c r="O374" s="325" t="s">
        <v>682</v>
      </c>
      <c r="P374" s="367"/>
      <c r="Q374" s="342"/>
      <c r="R374" s="342"/>
      <c r="S374" s="342"/>
      <c r="T374" s="342"/>
      <c r="U374" s="342"/>
      <c r="V374" s="342"/>
      <c r="W374" s="342"/>
      <c r="X374" s="341" t="str">
        <f>VLOOKUP(功能_33[[#This Row],[User]],SKL放款!A:G,7,FALSE)</f>
        <v>放款推展課</v>
      </c>
      <c r="Y374" s="343" t="str">
        <f>IF(功能_33[[#This Row],[實際展示]]="","",功能_33[[#This Row],[實際展示]]+14)</f>
        <v/>
      </c>
      <c r="Z374" s="331"/>
      <c r="AA374" s="336" t="str">
        <f>IF(功能_33[[#This Row],[URS交二審]]=0,"",功能_33[[#This Row],[URS交二審]]+7)</f>
        <v/>
      </c>
      <c r="AB374" s="336"/>
      <c r="AC374" s="336"/>
      <c r="AD374" s="336"/>
      <c r="AE374" s="336"/>
      <c r="AF374" s="359"/>
      <c r="AG374" s="336" t="str">
        <f>IFERROR(IF(VLOOKUP(功能_33[[#This Row],[功能代號]],E:Q,11,FALSE)=0,"",VLOOKUP(功能_33[[#This Row],[功能代號]],E:Q,11,FALSE)),"")</f>
        <v>張淑遠</v>
      </c>
      <c r="AH374" s="336"/>
      <c r="AI374" s="336"/>
      <c r="AJ374" s="344"/>
      <c r="AK374" s="336"/>
      <c r="AN374" s="341" t="e">
        <f>VLOOKUP(功能_33[[#This Row],[功能代號]],工作表2!A:A,1,FALSE)</f>
        <v>#N/A</v>
      </c>
    </row>
    <row r="375" spans="1:40" ht="14.25" hidden="1">
      <c r="A375" s="333">
        <v>160</v>
      </c>
      <c r="B37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75" s="326" t="s">
        <v>702</v>
      </c>
      <c r="D375" s="369"/>
      <c r="E375" s="325" t="s">
        <v>433</v>
      </c>
      <c r="F375" s="326" t="s">
        <v>434</v>
      </c>
      <c r="G375" s="326"/>
      <c r="H375" s="325" t="s">
        <v>417</v>
      </c>
      <c r="I375" s="325" t="s">
        <v>417</v>
      </c>
      <c r="J375" s="334"/>
      <c r="K375" s="432">
        <v>44519</v>
      </c>
      <c r="L375" s="336"/>
      <c r="M375" s="336" t="str">
        <f>IFERROR(IF(VLOOKUP(功能_33[[#This Row],[功能代號]],討論項目!A:H,8,FALSE)=0,"",VLOOKUP(功能_33[[#This Row],[功能代號]],討論項目!A:H,8,FALSE)),"")</f>
        <v/>
      </c>
      <c r="N375" s="325" t="s">
        <v>674</v>
      </c>
      <c r="O375" s="325" t="s">
        <v>682</v>
      </c>
      <c r="P375" s="367"/>
      <c r="Q375" s="342"/>
      <c r="R375" s="342"/>
      <c r="S375" s="342"/>
      <c r="T375" s="342"/>
      <c r="U375" s="342"/>
      <c r="V375" s="342"/>
      <c r="W375" s="342"/>
      <c r="X375" s="341" t="str">
        <f>VLOOKUP(功能_33[[#This Row],[User]],SKL放款!A:G,7,FALSE)</f>
        <v>放款推展課</v>
      </c>
      <c r="Y375" s="343" t="str">
        <f>IF(功能_33[[#This Row],[實際展示]]="","",功能_33[[#This Row],[實際展示]]+14)</f>
        <v/>
      </c>
      <c r="Z375" s="331"/>
      <c r="AA375" s="336" t="str">
        <f>IF(功能_33[[#This Row],[URS交二審]]=0,"",功能_33[[#This Row],[URS交二審]]+7)</f>
        <v/>
      </c>
      <c r="AB375" s="336"/>
      <c r="AC375" s="336"/>
      <c r="AD375" s="336"/>
      <c r="AE375" s="336"/>
      <c r="AF375" s="359"/>
      <c r="AG375" s="336" t="str">
        <f>IFERROR(IF(VLOOKUP(功能_33[[#This Row],[功能代號]],E:Q,11,FALSE)=0,"",VLOOKUP(功能_33[[#This Row],[功能代號]],E:Q,11,FALSE)),"")</f>
        <v>張淑遠</v>
      </c>
      <c r="AH375" s="336"/>
      <c r="AI375" s="336"/>
      <c r="AJ375" s="344"/>
      <c r="AK375" s="336"/>
      <c r="AN375" s="341" t="e">
        <f>VLOOKUP(功能_33[[#This Row],[功能代號]],工作表2!A:A,1,FALSE)</f>
        <v>#N/A</v>
      </c>
    </row>
    <row r="376" spans="1:40" ht="14.25" hidden="1">
      <c r="A376" s="333">
        <v>161</v>
      </c>
      <c r="B376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76" s="326" t="s">
        <v>702</v>
      </c>
      <c r="D376" s="369"/>
      <c r="E376" s="325" t="s">
        <v>440</v>
      </c>
      <c r="F376" s="326" t="s">
        <v>441</v>
      </c>
      <c r="G376" s="326"/>
      <c r="H376" s="325" t="s">
        <v>417</v>
      </c>
      <c r="I376" s="325" t="s">
        <v>417</v>
      </c>
      <c r="J376" s="334"/>
      <c r="K376" s="432">
        <v>44519</v>
      </c>
      <c r="L376" s="336"/>
      <c r="M376" s="336" t="str">
        <f>IFERROR(IF(VLOOKUP(功能_33[[#This Row],[功能代號]],討論項目!A:H,8,FALSE)=0,"",VLOOKUP(功能_33[[#This Row],[功能代號]],討論項目!A:H,8,FALSE)),"")</f>
        <v/>
      </c>
      <c r="N376" s="325" t="s">
        <v>674</v>
      </c>
      <c r="O376" s="325" t="s">
        <v>683</v>
      </c>
      <c r="P376" s="367"/>
      <c r="Q376" s="342"/>
      <c r="R376" s="342"/>
      <c r="S376" s="342"/>
      <c r="T376" s="342"/>
      <c r="U376" s="342"/>
      <c r="V376" s="342"/>
      <c r="W376" s="342"/>
      <c r="X376" s="341" t="str">
        <f>VLOOKUP(功能_33[[#This Row],[User]],SKL放款!A:G,7,FALSE)</f>
        <v>放款服務課</v>
      </c>
      <c r="Y376" s="343" t="str">
        <f>IF(功能_33[[#This Row],[實際展示]]="","",功能_33[[#This Row],[實際展示]]+14)</f>
        <v/>
      </c>
      <c r="Z376" s="331"/>
      <c r="AA376" s="336" t="str">
        <f>IF(功能_33[[#This Row],[URS交二審]]=0,"",功能_33[[#This Row],[URS交二審]]+7)</f>
        <v/>
      </c>
      <c r="AB376" s="336"/>
      <c r="AC376" s="336"/>
      <c r="AD376" s="336"/>
      <c r="AE376" s="336"/>
      <c r="AF376" s="359"/>
      <c r="AG376" s="336" t="str">
        <f>IFERROR(IF(VLOOKUP(功能_33[[#This Row],[功能代號]],E:Q,11,FALSE)=0,"",VLOOKUP(功能_33[[#This Row],[功能代號]],E:Q,11,FALSE)),"")</f>
        <v>尹少玄</v>
      </c>
      <c r="AH376" s="336"/>
      <c r="AI376" s="336"/>
      <c r="AJ376" s="344"/>
      <c r="AK376" s="336"/>
      <c r="AN376" s="341" t="e">
        <f>VLOOKUP(功能_33[[#This Row],[功能代號]],工作表2!A:A,1,FALSE)</f>
        <v>#N/A</v>
      </c>
    </row>
    <row r="377" spans="1:40" ht="14.25" hidden="1">
      <c r="A377" s="333">
        <v>162</v>
      </c>
      <c r="B377" s="326" t="str">
        <f>IFERROR(MID(功能_33[[#This Row],[功能代號]],2,1)&amp;"-"&amp;VLOOKUP(功能_33[[#This Row],[功能代號]],'20211105匯出'!A:F,4,FALSE)&amp;VLOOKUP(功能_33[[#This Row],[功能代號]],'20211105匯出'!A:F,6,FALSE),"")</f>
        <v>5-3業績調整作業</v>
      </c>
      <c r="C377" s="326" t="s">
        <v>702</v>
      </c>
      <c r="D377" s="369"/>
      <c r="E377" s="325" t="s">
        <v>442</v>
      </c>
      <c r="F377" s="326" t="s">
        <v>443</v>
      </c>
      <c r="G377" s="326"/>
      <c r="H377" s="325" t="s">
        <v>417</v>
      </c>
      <c r="I377" s="325" t="s">
        <v>417</v>
      </c>
      <c r="J377" s="334"/>
      <c r="K377" s="432">
        <v>44519</v>
      </c>
      <c r="L377" s="336"/>
      <c r="M377" s="336" t="str">
        <f>IFERROR(IF(VLOOKUP(功能_33[[#This Row],[功能代號]],討論項目!A:H,8,FALSE)=0,"",VLOOKUP(功能_33[[#This Row],[功能代號]],討論項目!A:H,8,FALSE)),"")</f>
        <v/>
      </c>
      <c r="N377" s="325" t="s">
        <v>674</v>
      </c>
      <c r="O377" s="325" t="s">
        <v>682</v>
      </c>
      <c r="P377" s="367"/>
      <c r="Q377" s="342"/>
      <c r="R377" s="342"/>
      <c r="S377" s="342"/>
      <c r="T377" s="342"/>
      <c r="U377" s="342"/>
      <c r="V377" s="342"/>
      <c r="W377" s="342"/>
      <c r="X377" s="341" t="str">
        <f>VLOOKUP(功能_33[[#This Row],[User]],SKL放款!A:G,7,FALSE)</f>
        <v>放款推展課</v>
      </c>
      <c r="Y377" s="343" t="str">
        <f>IF(功能_33[[#This Row],[實際展示]]="","",功能_33[[#This Row],[實際展示]]+14)</f>
        <v/>
      </c>
      <c r="Z377" s="331"/>
      <c r="AA377" s="336" t="str">
        <f>IF(功能_33[[#This Row],[URS交二審]]=0,"",功能_33[[#This Row],[URS交二審]]+7)</f>
        <v/>
      </c>
      <c r="AB377" s="336"/>
      <c r="AC377" s="336"/>
      <c r="AD377" s="336"/>
      <c r="AE377" s="336"/>
      <c r="AF377" s="359"/>
      <c r="AG377" s="336" t="str">
        <f>IFERROR(IF(VLOOKUP(功能_33[[#This Row],[功能代號]],E:Q,11,FALSE)=0,"",VLOOKUP(功能_33[[#This Row],[功能代號]],E:Q,11,FALSE)),"")</f>
        <v>張淑遠</v>
      </c>
      <c r="AH377" s="336"/>
      <c r="AI377" s="336"/>
      <c r="AJ377" s="344"/>
      <c r="AK377" s="336"/>
      <c r="AN377" s="341" t="e">
        <f>VLOOKUP(功能_33[[#This Row],[功能代號]],工作表2!A:A,1,FALSE)</f>
        <v>#N/A</v>
      </c>
    </row>
    <row r="378" spans="1:40" ht="14.25" hidden="1">
      <c r="A378" s="333">
        <v>163</v>
      </c>
      <c r="B378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78" s="326" t="s">
        <v>702</v>
      </c>
      <c r="D378" s="369"/>
      <c r="E378" s="325" t="s">
        <v>406</v>
      </c>
      <c r="F378" s="326" t="s">
        <v>407</v>
      </c>
      <c r="G378" s="326"/>
      <c r="H378" s="325" t="s">
        <v>417</v>
      </c>
      <c r="I378" s="325" t="s">
        <v>4</v>
      </c>
      <c r="J378" s="334"/>
      <c r="K378" s="432">
        <v>44519</v>
      </c>
      <c r="L378" s="336"/>
      <c r="M378" s="336" t="str">
        <f>IFERROR(IF(VLOOKUP(功能_33[[#This Row],[功能代號]],討論項目!A:H,8,FALSE)=0,"",VLOOKUP(功能_33[[#This Row],[功能代號]],討論項目!A:H,8,FALSE)),"")</f>
        <v/>
      </c>
      <c r="N378" s="325" t="s">
        <v>674</v>
      </c>
      <c r="O378" s="325" t="s">
        <v>682</v>
      </c>
      <c r="P378" s="367"/>
      <c r="Q378" s="342"/>
      <c r="R378" s="342"/>
      <c r="S378" s="342"/>
      <c r="T378" s="342"/>
      <c r="U378" s="342"/>
      <c r="V378" s="342"/>
      <c r="W378" s="342"/>
      <c r="X378" s="341" t="str">
        <f>VLOOKUP(功能_33[[#This Row],[User]],SKL放款!A:G,7,FALSE)</f>
        <v>放款推展課</v>
      </c>
      <c r="Y378" s="343" t="str">
        <f>IF(功能_33[[#This Row],[實際展示]]="","",功能_33[[#This Row],[實際展示]]+14)</f>
        <v/>
      </c>
      <c r="Z378" s="331"/>
      <c r="AA378" s="336" t="str">
        <f>IF(功能_33[[#This Row],[URS交二審]]=0,"",功能_33[[#This Row],[URS交二審]]+7)</f>
        <v/>
      </c>
      <c r="AB378" s="336"/>
      <c r="AC378" s="336"/>
      <c r="AD378" s="336"/>
      <c r="AE378" s="336"/>
      <c r="AF378" s="359"/>
      <c r="AG378" s="336" t="str">
        <f>IFERROR(IF(VLOOKUP(功能_33[[#This Row],[功能代號]],E:Q,11,FALSE)=0,"",VLOOKUP(功能_33[[#This Row],[功能代號]],E:Q,11,FALSE)),"")</f>
        <v>張淑遠</v>
      </c>
      <c r="AH378" s="336"/>
      <c r="AI378" s="336"/>
      <c r="AJ378" s="344"/>
      <c r="AK378" s="336"/>
      <c r="AN378" s="341" t="e">
        <f>VLOOKUP(功能_33[[#This Row],[功能代號]],工作表2!A:A,1,FALSE)</f>
        <v>#N/A</v>
      </c>
    </row>
    <row r="379" spans="1:40" ht="14.25" hidden="1">
      <c r="A379" s="333">
        <v>164</v>
      </c>
      <c r="B379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79" s="326" t="s">
        <v>702</v>
      </c>
      <c r="D379" s="369"/>
      <c r="E379" s="325" t="s">
        <v>408</v>
      </c>
      <c r="F379" s="326" t="s">
        <v>409</v>
      </c>
      <c r="G379" s="326"/>
      <c r="H379" s="325" t="s">
        <v>417</v>
      </c>
      <c r="I379" s="325" t="s">
        <v>4</v>
      </c>
      <c r="J379" s="334"/>
      <c r="K379" s="432">
        <v>44519</v>
      </c>
      <c r="L379" s="336"/>
      <c r="M379" s="336" t="str">
        <f>IFERROR(IF(VLOOKUP(功能_33[[#This Row],[功能代號]],討論項目!A:H,8,FALSE)=0,"",VLOOKUP(功能_33[[#This Row],[功能代號]],討論項目!A:H,8,FALSE)),"")</f>
        <v/>
      </c>
      <c r="N379" s="325" t="s">
        <v>674</v>
      </c>
      <c r="O379" s="325" t="s">
        <v>682</v>
      </c>
      <c r="P379" s="367"/>
      <c r="Q379" s="342"/>
      <c r="R379" s="342"/>
      <c r="S379" s="342"/>
      <c r="T379" s="342"/>
      <c r="U379" s="342"/>
      <c r="V379" s="342"/>
      <c r="W379" s="342"/>
      <c r="X379" s="341" t="str">
        <f>VLOOKUP(功能_33[[#This Row],[User]],SKL放款!A:G,7,FALSE)</f>
        <v>放款推展課</v>
      </c>
      <c r="Y379" s="343" t="str">
        <f>IF(功能_33[[#This Row],[實際展示]]="","",功能_33[[#This Row],[實際展示]]+14)</f>
        <v/>
      </c>
      <c r="Z379" s="331"/>
      <c r="AA379" s="336" t="str">
        <f>IF(功能_33[[#This Row],[URS交二審]]=0,"",功能_33[[#This Row],[URS交二審]]+7)</f>
        <v/>
      </c>
      <c r="AB379" s="336"/>
      <c r="AC379" s="336"/>
      <c r="AD379" s="336"/>
      <c r="AE379" s="336"/>
      <c r="AF379" s="359"/>
      <c r="AG379" s="336" t="str">
        <f>IFERROR(IF(VLOOKUP(功能_33[[#This Row],[功能代號]],E:Q,11,FALSE)=0,"",VLOOKUP(功能_33[[#This Row],[功能代號]],E:Q,11,FALSE)),"")</f>
        <v>張淑遠</v>
      </c>
      <c r="AH379" s="336"/>
      <c r="AI379" s="336"/>
      <c r="AJ379" s="344"/>
      <c r="AK379" s="336"/>
      <c r="AN379" s="341" t="e">
        <f>VLOOKUP(功能_33[[#This Row],[功能代號]],工作表2!A:A,1,FALSE)</f>
        <v>#N/A</v>
      </c>
    </row>
    <row r="380" spans="1:40" ht="14.25" hidden="1">
      <c r="A380" s="333">
        <v>165</v>
      </c>
      <c r="B380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80" s="326" t="s">
        <v>702</v>
      </c>
      <c r="D380" s="369"/>
      <c r="E380" s="325" t="s">
        <v>410</v>
      </c>
      <c r="F380" s="326" t="s">
        <v>411</v>
      </c>
      <c r="G380" s="326"/>
      <c r="H380" s="325" t="s">
        <v>417</v>
      </c>
      <c r="I380" s="325" t="s">
        <v>4</v>
      </c>
      <c r="J380" s="334"/>
      <c r="K380" s="432">
        <v>44519</v>
      </c>
      <c r="L380" s="336"/>
      <c r="M380" s="336" t="str">
        <f>IFERROR(IF(VLOOKUP(功能_33[[#This Row],[功能代號]],討論項目!A:H,8,FALSE)=0,"",VLOOKUP(功能_33[[#This Row],[功能代號]],討論項目!A:H,8,FALSE)),"")</f>
        <v/>
      </c>
      <c r="N380" s="325" t="s">
        <v>674</v>
      </c>
      <c r="O380" s="325" t="s">
        <v>682</v>
      </c>
      <c r="P380" s="367"/>
      <c r="Q380" s="342"/>
      <c r="R380" s="342"/>
      <c r="S380" s="342"/>
      <c r="T380" s="342"/>
      <c r="U380" s="342"/>
      <c r="V380" s="342"/>
      <c r="W380" s="342"/>
      <c r="X380" s="341" t="str">
        <f>VLOOKUP(功能_33[[#This Row],[User]],SKL放款!A:G,7,FALSE)</f>
        <v>放款推展課</v>
      </c>
      <c r="Y380" s="343" t="str">
        <f>IF(功能_33[[#This Row],[實際展示]]="","",功能_33[[#This Row],[實際展示]]+14)</f>
        <v/>
      </c>
      <c r="Z380" s="331"/>
      <c r="AA380" s="336" t="str">
        <f>IF(功能_33[[#This Row],[URS交二審]]=0,"",功能_33[[#This Row],[URS交二審]]+7)</f>
        <v/>
      </c>
      <c r="AB380" s="336"/>
      <c r="AC380" s="336"/>
      <c r="AD380" s="336"/>
      <c r="AE380" s="336"/>
      <c r="AF380" s="359"/>
      <c r="AG380" s="336" t="str">
        <f>IFERROR(IF(VLOOKUP(功能_33[[#This Row],[功能代號]],E:Q,11,FALSE)=0,"",VLOOKUP(功能_33[[#This Row],[功能代號]],E:Q,11,FALSE)),"")</f>
        <v>張淑遠</v>
      </c>
      <c r="AH380" s="336"/>
      <c r="AI380" s="336"/>
      <c r="AJ380" s="344"/>
      <c r="AK380" s="336"/>
      <c r="AN380" s="341" t="e">
        <f>VLOOKUP(功能_33[[#This Row],[功能代號]],工作表2!A:A,1,FALSE)</f>
        <v>#N/A</v>
      </c>
    </row>
    <row r="381" spans="1:40" ht="14.25" hidden="1">
      <c r="A381" s="333">
        <v>166</v>
      </c>
      <c r="B381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81" s="326" t="s">
        <v>702</v>
      </c>
      <c r="D381" s="369"/>
      <c r="E381" s="325" t="s">
        <v>412</v>
      </c>
      <c r="F381" s="326" t="s">
        <v>413</v>
      </c>
      <c r="G381" s="326"/>
      <c r="H381" s="325" t="s">
        <v>417</v>
      </c>
      <c r="I381" s="325" t="s">
        <v>4</v>
      </c>
      <c r="J381" s="334"/>
      <c r="K381" s="432">
        <v>44519</v>
      </c>
      <c r="L381" s="336"/>
      <c r="M381" s="336" t="str">
        <f>IFERROR(IF(VLOOKUP(功能_33[[#This Row],[功能代號]],討論項目!A:H,8,FALSE)=0,"",VLOOKUP(功能_33[[#This Row],[功能代號]],討論項目!A:H,8,FALSE)),"")</f>
        <v/>
      </c>
      <c r="N381" s="325" t="s">
        <v>674</v>
      </c>
      <c r="O381" s="325" t="s">
        <v>682</v>
      </c>
      <c r="P381" s="367"/>
      <c r="Q381" s="342"/>
      <c r="R381" s="342"/>
      <c r="S381" s="342"/>
      <c r="T381" s="342"/>
      <c r="U381" s="342"/>
      <c r="V381" s="342"/>
      <c r="W381" s="342"/>
      <c r="X381" s="341" t="str">
        <f>VLOOKUP(功能_33[[#This Row],[User]],SKL放款!A:G,7,FALSE)</f>
        <v>放款推展課</v>
      </c>
      <c r="Y381" s="343" t="str">
        <f>IF(功能_33[[#This Row],[實際展示]]="","",功能_33[[#This Row],[實際展示]]+14)</f>
        <v/>
      </c>
      <c r="Z381" s="331"/>
      <c r="AA381" s="336" t="str">
        <f>IF(功能_33[[#This Row],[URS交二審]]=0,"",功能_33[[#This Row],[URS交二審]]+7)</f>
        <v/>
      </c>
      <c r="AB381" s="336"/>
      <c r="AC381" s="336"/>
      <c r="AD381" s="336"/>
      <c r="AE381" s="336"/>
      <c r="AF381" s="359"/>
      <c r="AG381" s="336" t="str">
        <f>IFERROR(IF(VLOOKUP(功能_33[[#This Row],[功能代號]],E:Q,11,FALSE)=0,"",VLOOKUP(功能_33[[#This Row],[功能代號]],E:Q,11,FALSE)),"")</f>
        <v>張淑遠</v>
      </c>
      <c r="AH381" s="336"/>
      <c r="AI381" s="336"/>
      <c r="AJ381" s="344"/>
      <c r="AK381" s="336"/>
      <c r="AN381" s="341" t="e">
        <f>VLOOKUP(功能_33[[#This Row],[功能代號]],工作表2!A:A,1,FALSE)</f>
        <v>#N/A</v>
      </c>
    </row>
    <row r="382" spans="1:40" ht="14.25" hidden="1">
      <c r="A382" s="333">
        <v>167</v>
      </c>
      <c r="B382" s="326" t="str">
        <f>IFERROR(MID(功能_33[[#This Row],[功能代號]],2,1)&amp;"-"&amp;VLOOKUP(功能_33[[#This Row],[功能代號]],'20211105匯出'!A:F,4,FALSE)&amp;VLOOKUP(功能_33[[#This Row],[功能代號]],'20211105匯出'!A:F,6,FALSE),"")</f>
        <v>5-2房貸專員業績統計作業</v>
      </c>
      <c r="C382" s="326" t="s">
        <v>702</v>
      </c>
      <c r="D382" s="369"/>
      <c r="E382" s="325" t="s">
        <v>414</v>
      </c>
      <c r="F382" s="326" t="s">
        <v>415</v>
      </c>
      <c r="G382" s="326"/>
      <c r="H382" s="325" t="s">
        <v>417</v>
      </c>
      <c r="I382" s="325" t="s">
        <v>4</v>
      </c>
      <c r="J382" s="334"/>
      <c r="K382" s="432">
        <v>44519</v>
      </c>
      <c r="L382" s="336"/>
      <c r="M382" s="336" t="str">
        <f>IFERROR(IF(VLOOKUP(功能_33[[#This Row],[功能代號]],討論項目!A:H,8,FALSE)=0,"",VLOOKUP(功能_33[[#This Row],[功能代號]],討論項目!A:H,8,FALSE)),"")</f>
        <v/>
      </c>
      <c r="N382" s="325" t="s">
        <v>674</v>
      </c>
      <c r="O382" s="325" t="s">
        <v>682</v>
      </c>
      <c r="P382" s="367"/>
      <c r="Q382" s="342"/>
      <c r="R382" s="342"/>
      <c r="S382" s="342"/>
      <c r="T382" s="342"/>
      <c r="U382" s="342"/>
      <c r="V382" s="342"/>
      <c r="W382" s="342"/>
      <c r="X382" s="341" t="str">
        <f>VLOOKUP(功能_33[[#This Row],[User]],SKL放款!A:G,7,FALSE)</f>
        <v>放款推展課</v>
      </c>
      <c r="Y382" s="343" t="str">
        <f>IF(功能_33[[#This Row],[實際展示]]="","",功能_33[[#This Row],[實際展示]]+14)</f>
        <v/>
      </c>
      <c r="Z382" s="331"/>
      <c r="AA382" s="336" t="str">
        <f>IF(功能_33[[#This Row],[URS交二審]]=0,"",功能_33[[#This Row],[URS交二審]]+7)</f>
        <v/>
      </c>
      <c r="AB382" s="336"/>
      <c r="AC382" s="336"/>
      <c r="AD382" s="336"/>
      <c r="AE382" s="336"/>
      <c r="AF382" s="359"/>
      <c r="AG382" s="336" t="str">
        <f>IFERROR(IF(VLOOKUP(功能_33[[#This Row],[功能代號]],E:Q,11,FALSE)=0,"",VLOOKUP(功能_33[[#This Row],[功能代號]],E:Q,11,FALSE)),"")</f>
        <v>張淑遠</v>
      </c>
      <c r="AH382" s="336"/>
      <c r="AI382" s="336"/>
      <c r="AJ382" s="344"/>
      <c r="AK382" s="336"/>
      <c r="AN382" s="341" t="e">
        <f>VLOOKUP(功能_33[[#This Row],[功能代號]],工作表2!A:A,1,FALSE)</f>
        <v>#N/A</v>
      </c>
    </row>
    <row r="383" spans="1:40" s="341" customFormat="1" ht="14.25" hidden="1">
      <c r="A383" s="333">
        <v>317</v>
      </c>
      <c r="B383" s="326" t="str">
        <f>IFERROR(MID(功能_33[[#This Row],[功能代號]],2,1)&amp;"-"&amp;VLOOKUP(功能_33[[#This Row],[功能代號]],'20211105匯出'!A:F,4,FALSE)&amp;VLOOKUP(功能_33[[#This Row],[功能代號]],'20211105匯出'!A:F,6,FALSE),"")</f>
        <v>6-4作業控管維護</v>
      </c>
      <c r="C383" s="341" t="s">
        <v>703</v>
      </c>
      <c r="D383" s="326"/>
      <c r="E383" s="342" t="s">
        <v>558</v>
      </c>
      <c r="F383" s="341" t="s">
        <v>559</v>
      </c>
      <c r="H383" s="342" t="s">
        <v>417</v>
      </c>
      <c r="I383" s="342" t="s">
        <v>471</v>
      </c>
      <c r="J383" s="347"/>
      <c r="K383" s="433">
        <v>44522</v>
      </c>
      <c r="L383" s="323"/>
      <c r="M383" s="336" t="str">
        <f>IFERROR(IF(VLOOKUP(功能_33[[#This Row],[功能代號]],討論項目!A:H,8,FALSE)=0,"",VLOOKUP(功能_33[[#This Row],[功能代號]],討論項目!A:H,8,FALSE)),"")</f>
        <v/>
      </c>
      <c r="N383" s="342" t="s">
        <v>674</v>
      </c>
      <c r="O383" s="342" t="s">
        <v>668</v>
      </c>
      <c r="P383" s="367"/>
      <c r="Q383" s="342"/>
      <c r="R383" s="342"/>
      <c r="S383" s="342"/>
      <c r="T383" s="342"/>
      <c r="U383" s="342"/>
      <c r="V383" s="342"/>
      <c r="W383" s="342"/>
      <c r="X383" s="341" t="str">
        <f>VLOOKUP(功能_33[[#This Row],[User]],SKL放款!A:G,7,FALSE)</f>
        <v>放款服務課</v>
      </c>
      <c r="Y383" s="343" t="str">
        <f>IF(功能_33[[#This Row],[實際展示]]="","",功能_33[[#This Row],[實際展示]]+14)</f>
        <v/>
      </c>
      <c r="Z383" s="331"/>
      <c r="AA383" s="336" t="str">
        <f>IF(功能_33[[#This Row],[URS交二審]]=0,"",功能_33[[#This Row],[URS交二審]]+7)</f>
        <v/>
      </c>
      <c r="AB383" s="336"/>
      <c r="AC383" s="323"/>
      <c r="AD383" s="323"/>
      <c r="AE383" s="323"/>
      <c r="AF383" s="359"/>
      <c r="AG383" s="323" t="str">
        <f>IFERROR(IF(VLOOKUP(功能_33[[#This Row],[功能代號]],E:Q,11,FALSE)=0,"",VLOOKUP(功能_33[[#This Row],[功能代號]],E:Q,11,FALSE)),"")</f>
        <v>蔡珮瑜</v>
      </c>
      <c r="AH383" s="323"/>
      <c r="AI383" s="323"/>
      <c r="AJ383" s="344"/>
      <c r="AK383" s="323">
        <v>44491</v>
      </c>
      <c r="AL383" s="342"/>
      <c r="AN383" s="341" t="e">
        <f>VLOOKUP(功能_33[[#This Row],[功能代號]],工作表2!A:A,1,FALSE)</f>
        <v>#N/A</v>
      </c>
    </row>
    <row r="384" spans="1:40" s="341" customFormat="1" ht="14.25" hidden="1">
      <c r="A384" s="333">
        <v>318</v>
      </c>
      <c r="B38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84" s="341" t="s">
        <v>703</v>
      </c>
      <c r="D384" s="326"/>
      <c r="E384" s="342" t="s">
        <v>560</v>
      </c>
      <c r="F384" s="341" t="s">
        <v>561</v>
      </c>
      <c r="H384" s="342" t="s">
        <v>417</v>
      </c>
      <c r="I384" s="342" t="s">
        <v>471</v>
      </c>
      <c r="J384" s="347"/>
      <c r="K384" s="433">
        <v>44522</v>
      </c>
      <c r="L384" s="323"/>
      <c r="M384" s="336" t="str">
        <f>IFERROR(IF(VLOOKUP(功能_33[[#This Row],[功能代號]],討論項目!A:H,8,FALSE)=0,"",VLOOKUP(功能_33[[#This Row],[功能代號]],討論項目!A:H,8,FALSE)),"")</f>
        <v/>
      </c>
      <c r="N384" s="342" t="s">
        <v>674</v>
      </c>
      <c r="O384" s="342" t="s">
        <v>668</v>
      </c>
      <c r="P384" s="367"/>
      <c r="Q384" s="342"/>
      <c r="R384" s="342"/>
      <c r="S384" s="342"/>
      <c r="T384" s="342"/>
      <c r="U384" s="342"/>
      <c r="V384" s="342"/>
      <c r="W384" s="342"/>
      <c r="X384" s="341" t="str">
        <f>VLOOKUP(功能_33[[#This Row],[User]],SKL放款!A:G,7,FALSE)</f>
        <v>放款服務課</v>
      </c>
      <c r="Y384" s="343" t="str">
        <f>IF(功能_33[[#This Row],[實際展示]]="","",功能_33[[#This Row],[實際展示]]+14)</f>
        <v/>
      </c>
      <c r="Z384" s="331"/>
      <c r="AA384" s="336" t="str">
        <f>IF(功能_33[[#This Row],[URS交二審]]=0,"",功能_33[[#This Row],[URS交二審]]+7)</f>
        <v/>
      </c>
      <c r="AB384" s="336"/>
      <c r="AC384" s="323"/>
      <c r="AD384" s="323"/>
      <c r="AE384" s="323"/>
      <c r="AF384" s="359"/>
      <c r="AG384" s="323" t="str">
        <f>IFERROR(IF(VLOOKUP(功能_33[[#This Row],[功能代號]],E:Q,11,FALSE)=0,"",VLOOKUP(功能_33[[#This Row],[功能代號]],E:Q,11,FALSE)),"")</f>
        <v>蔡珮瑜</v>
      </c>
      <c r="AH384" s="323"/>
      <c r="AI384" s="323"/>
      <c r="AJ384" s="344"/>
      <c r="AK384" s="323"/>
      <c r="AL384" s="342"/>
      <c r="AN384" s="341" t="e">
        <f>VLOOKUP(功能_33[[#This Row],[功能代號]],工作表2!A:A,1,FALSE)</f>
        <v>#N/A</v>
      </c>
    </row>
    <row r="385" spans="1:40" s="341" customFormat="1" ht="14.25" hidden="1">
      <c r="A385" s="333">
        <v>326</v>
      </c>
      <c r="B385" s="326" t="str">
        <f>IFERROR(MID(功能_33[[#This Row],[功能代號]],2,1)&amp;"-"&amp;VLOOKUP(功能_33[[#This Row],[功能代號]],'20211105匯出'!A:F,4,FALSE)&amp;VLOOKUP(功能_33[[#This Row],[功能代號]],'20211105匯出'!A:F,6,FALSE),"")</f>
        <v>6-6各類代碼檔維護</v>
      </c>
      <c r="C385" s="341" t="s">
        <v>703</v>
      </c>
      <c r="D385" s="326"/>
      <c r="E385" s="342" t="s">
        <v>622</v>
      </c>
      <c r="F385" s="341" t="s">
        <v>623</v>
      </c>
      <c r="H385" s="342" t="s">
        <v>665</v>
      </c>
      <c r="I385" s="342" t="s">
        <v>471</v>
      </c>
      <c r="J385" s="347"/>
      <c r="K385" s="433">
        <v>44522</v>
      </c>
      <c r="L385" s="323"/>
      <c r="M385" s="336" t="str">
        <f>IFERROR(IF(VLOOKUP(功能_33[[#This Row],[功能代號]],討論項目!A:H,8,FALSE)=0,"",VLOOKUP(功能_33[[#This Row],[功能代號]],討論項目!A:H,8,FALSE)),"")</f>
        <v/>
      </c>
      <c r="N385" s="342" t="s">
        <v>674</v>
      </c>
      <c r="O385" s="342" t="s">
        <v>709</v>
      </c>
      <c r="P385" s="367"/>
      <c r="Q385" s="342"/>
      <c r="R385" s="342"/>
      <c r="S385" s="342"/>
      <c r="T385" s="342"/>
      <c r="U385" s="342"/>
      <c r="V385" s="342"/>
      <c r="W385" s="342"/>
      <c r="X385" s="341" t="str">
        <f>VLOOKUP(功能_33[[#This Row],[User]],SKL放款!A:G,7,FALSE)</f>
        <v>放款服務課</v>
      </c>
      <c r="Y385" s="343" t="str">
        <f>IF(功能_33[[#This Row],[實際展示]]="","",功能_33[[#This Row],[實際展示]]+14)</f>
        <v/>
      </c>
      <c r="Z385" s="331"/>
      <c r="AA385" s="336" t="str">
        <f>IF(功能_33[[#This Row],[URS交二審]]=0,"",功能_33[[#This Row],[URS交二審]]+7)</f>
        <v/>
      </c>
      <c r="AB385" s="336"/>
      <c r="AC385" s="323"/>
      <c r="AD385" s="323"/>
      <c r="AE385" s="323"/>
      <c r="AF385" s="359"/>
      <c r="AG385" s="323" t="str">
        <f>IFERROR(IF(VLOOKUP(功能_33[[#This Row],[功能代號]],E:Q,11,FALSE)=0,"",VLOOKUP(功能_33[[#This Row],[功能代號]],E:Q,11,FALSE)),"")</f>
        <v>蔡珮瑜</v>
      </c>
      <c r="AH385" s="323"/>
      <c r="AI385" s="323"/>
      <c r="AJ385" s="344"/>
      <c r="AK385" s="323"/>
      <c r="AL385" s="342"/>
      <c r="AN385" s="341" t="e">
        <f>VLOOKUP(功能_33[[#This Row],[功能代號]],工作表2!A:A,1,FALSE)</f>
        <v>#N/A</v>
      </c>
    </row>
    <row r="386" spans="1:40" s="341" customFormat="1" ht="14.25" hidden="1">
      <c r="A386" s="333">
        <v>327</v>
      </c>
      <c r="B38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86" s="341" t="s">
        <v>703</v>
      </c>
      <c r="D386" s="326"/>
      <c r="E386" s="342" t="s">
        <v>626</v>
      </c>
      <c r="F386" s="341" t="s">
        <v>627</v>
      </c>
      <c r="H386" s="342" t="s">
        <v>665</v>
      </c>
      <c r="I386" s="342" t="s">
        <v>471</v>
      </c>
      <c r="J386" s="347"/>
      <c r="K386" s="433">
        <v>44522</v>
      </c>
      <c r="L386" s="323"/>
      <c r="M386" s="336" t="str">
        <f>IFERROR(IF(VLOOKUP(功能_33[[#This Row],[功能代號]],討論項目!A:H,8,FALSE)=0,"",VLOOKUP(功能_33[[#This Row],[功能代號]],討論項目!A:H,8,FALSE)),"")</f>
        <v/>
      </c>
      <c r="N386" s="342" t="s">
        <v>674</v>
      </c>
      <c r="O386" s="342" t="s">
        <v>668</v>
      </c>
      <c r="P386" s="367"/>
      <c r="Q386" s="342"/>
      <c r="R386" s="342"/>
      <c r="S386" s="342"/>
      <c r="T386" s="342"/>
      <c r="U386" s="342"/>
      <c r="V386" s="342"/>
      <c r="W386" s="342"/>
      <c r="X386" s="341" t="str">
        <f>VLOOKUP(功能_33[[#This Row],[User]],SKL放款!A:G,7,FALSE)</f>
        <v>放款服務課</v>
      </c>
      <c r="Y386" s="343" t="str">
        <f>IF(功能_33[[#This Row],[實際展示]]="","",功能_33[[#This Row],[實際展示]]+14)</f>
        <v/>
      </c>
      <c r="Z386" s="331"/>
      <c r="AA386" s="336" t="str">
        <f>IF(功能_33[[#This Row],[URS交二審]]=0,"",功能_33[[#This Row],[URS交二審]]+7)</f>
        <v/>
      </c>
      <c r="AB386" s="336"/>
      <c r="AC386" s="323"/>
      <c r="AD386" s="323"/>
      <c r="AE386" s="323"/>
      <c r="AF386" s="359"/>
      <c r="AG386" s="323" t="str">
        <f>IFERROR(IF(VLOOKUP(功能_33[[#This Row],[功能代號]],E:Q,11,FALSE)=0,"",VLOOKUP(功能_33[[#This Row],[功能代號]],E:Q,11,FALSE)),"")</f>
        <v>蔡珮瑜</v>
      </c>
      <c r="AH386" s="323"/>
      <c r="AI386" s="323"/>
      <c r="AJ386" s="344"/>
      <c r="AK386" s="323"/>
      <c r="AL386" s="342"/>
      <c r="AN386" s="341" t="e">
        <f>VLOOKUP(功能_33[[#This Row],[功能代號]],工作表2!A:A,1,FALSE)</f>
        <v>#N/A</v>
      </c>
    </row>
    <row r="387" spans="1:40" s="341" customFormat="1" ht="14.25" hidden="1">
      <c r="A387" s="333">
        <v>319</v>
      </c>
      <c r="B387" s="326" t="str">
        <f>IFERROR(MID(功能_33[[#This Row],[功能代號]],2,1)&amp;"-"&amp;VLOOKUP(功能_33[[#This Row],[功能代號]],'20211105匯出'!A:F,4,FALSE)&amp;VLOOKUP(功能_33[[#This Row],[功能代號]],'20211105匯出'!A:F,6,FALSE),"")</f>
        <v>6-4作業控管維護</v>
      </c>
      <c r="C387" s="341" t="s">
        <v>703</v>
      </c>
      <c r="D387" s="326"/>
      <c r="E387" s="342" t="s">
        <v>562</v>
      </c>
      <c r="F387" s="341" t="s">
        <v>563</v>
      </c>
      <c r="H387" s="342" t="s">
        <v>417</v>
      </c>
      <c r="I387" s="342" t="s">
        <v>471</v>
      </c>
      <c r="J387" s="347"/>
      <c r="K387" s="433">
        <v>44522</v>
      </c>
      <c r="L387" s="323"/>
      <c r="M387" s="336" t="str">
        <f>IFERROR(IF(VLOOKUP(功能_33[[#This Row],[功能代號]],討論項目!A:H,8,FALSE)=0,"",VLOOKUP(功能_33[[#This Row],[功能代號]],討論項目!A:H,8,FALSE)),"")</f>
        <v/>
      </c>
      <c r="N387" s="342" t="s">
        <v>674</v>
      </c>
      <c r="O387" s="342" t="s">
        <v>668</v>
      </c>
      <c r="P387" s="367"/>
      <c r="Q387" s="342"/>
      <c r="R387" s="342"/>
      <c r="S387" s="342"/>
      <c r="T387" s="342"/>
      <c r="U387" s="342"/>
      <c r="V387" s="342"/>
      <c r="W387" s="342"/>
      <c r="X387" s="341" t="str">
        <f>VLOOKUP(功能_33[[#This Row],[User]],SKL放款!A:G,7,FALSE)</f>
        <v>放款服務課</v>
      </c>
      <c r="Y387" s="343" t="str">
        <f>IF(功能_33[[#This Row],[實際展示]]="","",功能_33[[#This Row],[實際展示]]+14)</f>
        <v/>
      </c>
      <c r="Z387" s="331"/>
      <c r="AA387" s="336" t="str">
        <f>IF(功能_33[[#This Row],[URS交二審]]=0,"",功能_33[[#This Row],[URS交二審]]+7)</f>
        <v/>
      </c>
      <c r="AB387" s="336"/>
      <c r="AC387" s="323"/>
      <c r="AD387" s="323"/>
      <c r="AE387" s="323"/>
      <c r="AF387" s="359"/>
      <c r="AG387" s="323" t="str">
        <f>IFERROR(IF(VLOOKUP(功能_33[[#This Row],[功能代號]],E:Q,11,FALSE)=0,"",VLOOKUP(功能_33[[#This Row],[功能代號]],E:Q,11,FALSE)),"")</f>
        <v>蔡珮瑜</v>
      </c>
      <c r="AH387" s="323"/>
      <c r="AI387" s="323"/>
      <c r="AJ387" s="344"/>
      <c r="AK387" s="323"/>
      <c r="AL387" s="342"/>
      <c r="AN387" s="341" t="e">
        <f>VLOOKUP(功能_33[[#This Row],[功能代號]],工作表2!A:A,1,FALSE)</f>
        <v>#N/A</v>
      </c>
    </row>
    <row r="388" spans="1:40" s="341" customFormat="1" ht="14.25" hidden="1">
      <c r="A388" s="333">
        <v>320</v>
      </c>
      <c r="B38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88" s="341" t="s">
        <v>703</v>
      </c>
      <c r="D388" s="326"/>
      <c r="E388" s="342" t="s">
        <v>564</v>
      </c>
      <c r="F388" s="341" t="s">
        <v>565</v>
      </c>
      <c r="H388" s="342" t="s">
        <v>417</v>
      </c>
      <c r="I388" s="342" t="s">
        <v>471</v>
      </c>
      <c r="J388" s="347"/>
      <c r="K388" s="433">
        <v>44522</v>
      </c>
      <c r="L388" s="323"/>
      <c r="M388" s="336" t="str">
        <f>IFERROR(IF(VLOOKUP(功能_33[[#This Row],[功能代號]],討論項目!A:H,8,FALSE)=0,"",VLOOKUP(功能_33[[#This Row],[功能代號]],討論項目!A:H,8,FALSE)),"")</f>
        <v/>
      </c>
      <c r="N388" s="342" t="s">
        <v>674</v>
      </c>
      <c r="O388" s="342" t="s">
        <v>668</v>
      </c>
      <c r="P388" s="367"/>
      <c r="Q388" s="342"/>
      <c r="R388" s="342"/>
      <c r="S388" s="342"/>
      <c r="T388" s="342"/>
      <c r="U388" s="342"/>
      <c r="V388" s="342"/>
      <c r="W388" s="342"/>
      <c r="X388" s="341" t="str">
        <f>VLOOKUP(功能_33[[#This Row],[User]],SKL放款!A:G,7,FALSE)</f>
        <v>放款服務課</v>
      </c>
      <c r="Y388" s="343" t="str">
        <f>IF(功能_33[[#This Row],[實際展示]]="","",功能_33[[#This Row],[實際展示]]+14)</f>
        <v/>
      </c>
      <c r="Z388" s="331"/>
      <c r="AA388" s="336" t="str">
        <f>IF(功能_33[[#This Row],[URS交二審]]=0,"",功能_33[[#This Row],[URS交二審]]+7)</f>
        <v/>
      </c>
      <c r="AB388" s="336"/>
      <c r="AC388" s="323"/>
      <c r="AD388" s="323"/>
      <c r="AE388" s="323"/>
      <c r="AF388" s="359"/>
      <c r="AG388" s="323" t="str">
        <f>IFERROR(IF(VLOOKUP(功能_33[[#This Row],[功能代號]],E:Q,11,FALSE)=0,"",VLOOKUP(功能_33[[#This Row],[功能代號]],E:Q,11,FALSE)),"")</f>
        <v>蔡珮瑜</v>
      </c>
      <c r="AH388" s="323"/>
      <c r="AI388" s="323"/>
      <c r="AJ388" s="344"/>
      <c r="AK388" s="323"/>
      <c r="AL388" s="342"/>
      <c r="AN388" s="341" t="e">
        <f>VLOOKUP(功能_33[[#This Row],[功能代號]],工作表2!A:A,1,FALSE)</f>
        <v>#N/A</v>
      </c>
    </row>
    <row r="389" spans="1:40" s="341" customFormat="1" ht="14.25" hidden="1">
      <c r="A389" s="333">
        <v>297</v>
      </c>
      <c r="B389" s="326" t="str">
        <f>IFERROR(MID(功能_33[[#This Row],[功能代號]],2,1)&amp;"-"&amp;VLOOKUP(功能_33[[#This Row],[功能代號]],'20211105匯出'!A:F,4,FALSE)&amp;VLOOKUP(功能_33[[#This Row],[功能代號]],'20211105匯出'!A:F,6,FALSE),"")</f>
        <v>6-1控制類</v>
      </c>
      <c r="C389" s="341" t="s">
        <v>703</v>
      </c>
      <c r="D389" s="326"/>
      <c r="E389" s="342" t="s">
        <v>624</v>
      </c>
      <c r="F389" s="341" t="s">
        <v>625</v>
      </c>
      <c r="H389" s="342" t="s">
        <v>665</v>
      </c>
      <c r="I389" s="342" t="s">
        <v>471</v>
      </c>
      <c r="J389" s="347"/>
      <c r="K389" s="433">
        <v>44523</v>
      </c>
      <c r="L389" s="323"/>
      <c r="M389" s="336" t="str">
        <f>IFERROR(IF(VLOOKUP(功能_33[[#This Row],[功能代號]],討論項目!A:H,8,FALSE)=0,"",VLOOKUP(功能_33[[#This Row],[功能代號]],討論項目!A:H,8,FALSE)),"")</f>
        <v/>
      </c>
      <c r="N389" s="342" t="s">
        <v>674</v>
      </c>
      <c r="O389" s="342" t="s">
        <v>672</v>
      </c>
      <c r="P389" s="367"/>
      <c r="Q389" s="342"/>
      <c r="R389" s="342"/>
      <c r="S389" s="342"/>
      <c r="T389" s="342"/>
      <c r="U389" s="342"/>
      <c r="V389" s="342"/>
      <c r="W389" s="342"/>
      <c r="X389" s="341" t="str">
        <f>VLOOKUP(功能_33[[#This Row],[User]],SKL放款!A:G,7,FALSE)</f>
        <v>放款服務課</v>
      </c>
      <c r="Y389" s="343" t="str">
        <f>IF(功能_33[[#This Row],[實際展示]]="","",功能_33[[#This Row],[實際展示]]+14)</f>
        <v/>
      </c>
      <c r="Z389" s="331"/>
      <c r="AA389" s="336" t="str">
        <f>IF(功能_33[[#This Row],[URS交二審]]=0,"",功能_33[[#This Row],[URS交二審]]+7)</f>
        <v/>
      </c>
      <c r="AB389" s="336"/>
      <c r="AC389" s="323"/>
      <c r="AD389" s="323"/>
      <c r="AE389" s="323"/>
      <c r="AF389" s="359"/>
      <c r="AG389" s="323" t="str">
        <f>IFERROR(IF(VLOOKUP(功能_33[[#This Row],[功能代號]],E:Q,11,FALSE)=0,"",VLOOKUP(功能_33[[#This Row],[功能代號]],E:Q,11,FALSE)),"")</f>
        <v>陳政皓</v>
      </c>
      <c r="AH389" s="323"/>
      <c r="AI389" s="323"/>
      <c r="AJ389" s="344"/>
      <c r="AK389" s="323"/>
      <c r="AL389" s="342"/>
      <c r="AN389" s="341" t="e">
        <f>VLOOKUP(功能_33[[#This Row],[功能代號]],工作表2!A:A,1,FALSE)</f>
        <v>#N/A</v>
      </c>
    </row>
    <row r="390" spans="1:40" s="341" customFormat="1" ht="14.25" hidden="1">
      <c r="A390" s="333">
        <v>342</v>
      </c>
      <c r="B390" s="326" t="str">
        <f>IFERROR(MID(功能_33[[#This Row],[功能代號]],2,1)&amp;"-"&amp;VLOOKUP(功能_33[[#This Row],[功能代號]],'20211105匯出'!A:F,4,FALSE)&amp;VLOOKUP(功能_33[[#This Row],[功能代號]],'20211105匯出'!A:F,6,FALSE),"")</f>
        <v>6-7其他基本資料維護</v>
      </c>
      <c r="C390" s="341" t="s">
        <v>703</v>
      </c>
      <c r="D390" s="326"/>
      <c r="E390" s="342" t="s">
        <v>598</v>
      </c>
      <c r="F390" s="341" t="s">
        <v>599</v>
      </c>
      <c r="H390" s="342" t="s">
        <v>665</v>
      </c>
      <c r="I390" s="342" t="s">
        <v>471</v>
      </c>
      <c r="J390" s="347"/>
      <c r="K390" s="433">
        <v>44523</v>
      </c>
      <c r="L390" s="323"/>
      <c r="M390" s="336" t="str">
        <f>IFERROR(IF(VLOOKUP(功能_33[[#This Row],[功能代號]],討論項目!A:H,8,FALSE)=0,"",VLOOKUP(功能_33[[#This Row],[功能代號]],討論項目!A:H,8,FALSE)),"")</f>
        <v/>
      </c>
      <c r="N390" s="342" t="s">
        <v>674</v>
      </c>
      <c r="O390" s="342" t="s">
        <v>668</v>
      </c>
      <c r="P390" s="367"/>
      <c r="Q390" s="342"/>
      <c r="R390" s="342"/>
      <c r="S390" s="342"/>
      <c r="T390" s="342"/>
      <c r="U390" s="342"/>
      <c r="V390" s="342"/>
      <c r="W390" s="342"/>
      <c r="X390" s="341" t="str">
        <f>VLOOKUP(功能_33[[#This Row],[User]],SKL放款!A:G,7,FALSE)</f>
        <v>放款服務課</v>
      </c>
      <c r="Y390" s="343" t="str">
        <f>IF(功能_33[[#This Row],[實際展示]]="","",功能_33[[#This Row],[實際展示]]+14)</f>
        <v/>
      </c>
      <c r="Z390" s="331"/>
      <c r="AA390" s="336" t="str">
        <f>IF(功能_33[[#This Row],[URS交二審]]=0,"",功能_33[[#This Row],[URS交二審]]+7)</f>
        <v/>
      </c>
      <c r="AB390" s="336"/>
      <c r="AC390" s="323"/>
      <c r="AD390" s="323"/>
      <c r="AE390" s="323"/>
      <c r="AF390" s="359"/>
      <c r="AG390" s="323" t="str">
        <f>IFERROR(IF(VLOOKUP(功能_33[[#This Row],[功能代號]],E:Q,11,FALSE)=0,"",VLOOKUP(功能_33[[#This Row],[功能代號]],E:Q,11,FALSE)),"")</f>
        <v>蔡珮瑜</v>
      </c>
      <c r="AH390" s="323"/>
      <c r="AI390" s="323"/>
      <c r="AJ390" s="344"/>
      <c r="AK390" s="323"/>
      <c r="AL390" s="342"/>
      <c r="AN390" s="341" t="e">
        <f>VLOOKUP(功能_33[[#This Row],[功能代號]],工作表2!A:A,1,FALSE)</f>
        <v>#N/A</v>
      </c>
    </row>
    <row r="391" spans="1:40" s="341" customFormat="1" ht="14.25" hidden="1">
      <c r="A391" s="333">
        <v>343</v>
      </c>
      <c r="B39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91" s="341" t="s">
        <v>703</v>
      </c>
      <c r="D391" s="326"/>
      <c r="E391" s="342" t="s">
        <v>600</v>
      </c>
      <c r="F391" s="341" t="s">
        <v>601</v>
      </c>
      <c r="H391" s="342" t="s">
        <v>665</v>
      </c>
      <c r="I391" s="342" t="s">
        <v>471</v>
      </c>
      <c r="J391" s="347"/>
      <c r="K391" s="433">
        <v>44523</v>
      </c>
      <c r="L391" s="323"/>
      <c r="M391" s="336" t="str">
        <f>IFERROR(IF(VLOOKUP(功能_33[[#This Row],[功能代號]],討論項目!A:H,8,FALSE)=0,"",VLOOKUP(功能_33[[#This Row],[功能代號]],討論項目!A:H,8,FALSE)),"")</f>
        <v/>
      </c>
      <c r="N391" s="342" t="s">
        <v>674</v>
      </c>
      <c r="O391" s="342" t="s">
        <v>668</v>
      </c>
      <c r="P391" s="367"/>
      <c r="Q391" s="342"/>
      <c r="R391" s="342"/>
      <c r="S391" s="342"/>
      <c r="T391" s="342"/>
      <c r="U391" s="342"/>
      <c r="V391" s="342"/>
      <c r="W391" s="342"/>
      <c r="X391" s="341" t="str">
        <f>VLOOKUP(功能_33[[#This Row],[User]],SKL放款!A:G,7,FALSE)</f>
        <v>放款服務課</v>
      </c>
      <c r="Y391" s="343" t="str">
        <f>IF(功能_33[[#This Row],[實際展示]]="","",功能_33[[#This Row],[實際展示]]+14)</f>
        <v/>
      </c>
      <c r="Z391" s="331"/>
      <c r="AA391" s="336" t="str">
        <f>IF(功能_33[[#This Row],[URS交二審]]=0,"",功能_33[[#This Row],[URS交二審]]+7)</f>
        <v/>
      </c>
      <c r="AB391" s="336"/>
      <c r="AC391" s="323"/>
      <c r="AD391" s="323"/>
      <c r="AE391" s="323"/>
      <c r="AF391" s="359"/>
      <c r="AG391" s="323" t="str">
        <f>IFERROR(IF(VLOOKUP(功能_33[[#This Row],[功能代號]],E:Q,11,FALSE)=0,"",VLOOKUP(功能_33[[#This Row],[功能代號]],E:Q,11,FALSE)),"")</f>
        <v>蔡珮瑜</v>
      </c>
      <c r="AH391" s="323"/>
      <c r="AI391" s="323"/>
      <c r="AJ391" s="344"/>
      <c r="AK391" s="323"/>
      <c r="AL391" s="342"/>
      <c r="AN391" s="341" t="e">
        <f>VLOOKUP(功能_33[[#This Row],[功能代號]],工作表2!A:A,1,FALSE)</f>
        <v>#N/A</v>
      </c>
    </row>
    <row r="392" spans="1:40" s="341" customFormat="1" ht="14.25" hidden="1">
      <c r="A392" s="333">
        <v>315</v>
      </c>
      <c r="B392" s="326" t="str">
        <f>IFERROR(MID(功能_33[[#This Row],[功能代號]],2,1)&amp;"-"&amp;VLOOKUP(功能_33[[#This Row],[功能代號]],'20211105匯出'!A:F,4,FALSE)&amp;VLOOKUP(功能_33[[#This Row],[功能代號]],'20211105匯出'!A:F,6,FALSE),"")</f>
        <v>6-4作業控管維護</v>
      </c>
      <c r="C392" s="341" t="s">
        <v>703</v>
      </c>
      <c r="D392" s="326"/>
      <c r="E392" s="342" t="s">
        <v>554</v>
      </c>
      <c r="F392" s="341" t="s">
        <v>555</v>
      </c>
      <c r="H392" s="342" t="s">
        <v>417</v>
      </c>
      <c r="I392" s="342" t="s">
        <v>471</v>
      </c>
      <c r="J392" s="347"/>
      <c r="K392" s="433">
        <v>44523</v>
      </c>
      <c r="L392" s="323"/>
      <c r="M392" s="336" t="str">
        <f>IFERROR(IF(VLOOKUP(功能_33[[#This Row],[功能代號]],討論項目!A:H,8,FALSE)=0,"",VLOOKUP(功能_33[[#This Row],[功能代號]],討論項目!A:H,8,FALSE)),"")</f>
        <v/>
      </c>
      <c r="N392" s="342" t="s">
        <v>674</v>
      </c>
      <c r="O392" s="342" t="s">
        <v>668</v>
      </c>
      <c r="P392" s="367"/>
      <c r="Q392" s="342"/>
      <c r="R392" s="342"/>
      <c r="S392" s="342"/>
      <c r="T392" s="342"/>
      <c r="U392" s="342"/>
      <c r="V392" s="342"/>
      <c r="W392" s="342"/>
      <c r="X392" s="341" t="str">
        <f>VLOOKUP(功能_33[[#This Row],[User]],SKL放款!A:G,7,FALSE)</f>
        <v>放款服務課</v>
      </c>
      <c r="Y392" s="343" t="str">
        <f>IF(功能_33[[#This Row],[實際展示]]="","",功能_33[[#This Row],[實際展示]]+14)</f>
        <v/>
      </c>
      <c r="Z392" s="331"/>
      <c r="AA392" s="336" t="str">
        <f>IF(功能_33[[#This Row],[URS交二審]]=0,"",功能_33[[#This Row],[URS交二審]]+7)</f>
        <v/>
      </c>
      <c r="AB392" s="336"/>
      <c r="AC392" s="323"/>
      <c r="AD392" s="323"/>
      <c r="AE392" s="323"/>
      <c r="AF392" s="359"/>
      <c r="AG392" s="323" t="str">
        <f>IFERROR(IF(VLOOKUP(功能_33[[#This Row],[功能代號]],E:Q,11,FALSE)=0,"",VLOOKUP(功能_33[[#This Row],[功能代號]],E:Q,11,FALSE)),"")</f>
        <v>蔡珮瑜</v>
      </c>
      <c r="AH392" s="323"/>
      <c r="AI392" s="323"/>
      <c r="AJ392" s="344"/>
      <c r="AK392" s="323"/>
      <c r="AL392" s="342"/>
      <c r="AN392" s="341" t="e">
        <f>VLOOKUP(功能_33[[#This Row],[功能代號]],工作表2!A:A,1,FALSE)</f>
        <v>#N/A</v>
      </c>
    </row>
    <row r="393" spans="1:40" s="341" customFormat="1" ht="14.25" hidden="1">
      <c r="A393" s="333">
        <v>316</v>
      </c>
      <c r="B39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93" s="341" t="s">
        <v>703</v>
      </c>
      <c r="D393" s="326"/>
      <c r="E393" s="342" t="s">
        <v>556</v>
      </c>
      <c r="F393" s="341" t="s">
        <v>557</v>
      </c>
      <c r="H393" s="342" t="s">
        <v>417</v>
      </c>
      <c r="I393" s="342" t="s">
        <v>471</v>
      </c>
      <c r="J393" s="347"/>
      <c r="K393" s="433">
        <v>44523</v>
      </c>
      <c r="L393" s="323"/>
      <c r="M393" s="336">
        <f>IFERROR(IF(VLOOKUP(功能_33[[#This Row],[功能代號]],討論項目!A:H,8,FALSE)=0,"",VLOOKUP(功能_33[[#This Row],[功能代號]],討論項目!A:H,8,FALSE)),"")</f>
        <v>44476</v>
      </c>
      <c r="N393" s="342" t="s">
        <v>674</v>
      </c>
      <c r="O393" s="342" t="s">
        <v>672</v>
      </c>
      <c r="P393" s="367"/>
      <c r="Q393" s="342"/>
      <c r="R393" s="342"/>
      <c r="S393" s="342"/>
      <c r="T393" s="342"/>
      <c r="U393" s="342"/>
      <c r="V393" s="342"/>
      <c r="W393" s="342"/>
      <c r="X393" s="341" t="str">
        <f>VLOOKUP(功能_33[[#This Row],[User]],SKL放款!A:G,7,FALSE)</f>
        <v>放款服務課</v>
      </c>
      <c r="Y393" s="343" t="str">
        <f>IF(功能_33[[#This Row],[實際展示]]="","",功能_33[[#This Row],[實際展示]]+14)</f>
        <v/>
      </c>
      <c r="Z393" s="331"/>
      <c r="AA393" s="336" t="str">
        <f>IF(功能_33[[#This Row],[URS交二審]]=0,"",功能_33[[#This Row],[URS交二審]]+7)</f>
        <v/>
      </c>
      <c r="AB393" s="336"/>
      <c r="AC393" s="323"/>
      <c r="AD393" s="323"/>
      <c r="AE393" s="323"/>
      <c r="AF393" s="359"/>
      <c r="AG393" s="323" t="str">
        <f>IFERROR(IF(VLOOKUP(功能_33[[#This Row],[功能代號]],E:Q,11,FALSE)=0,"",VLOOKUP(功能_33[[#This Row],[功能代號]],E:Q,11,FALSE)),"")</f>
        <v>陳政皓</v>
      </c>
      <c r="AH393" s="323"/>
      <c r="AI393" s="323"/>
      <c r="AJ393" s="344"/>
      <c r="AK393" s="323"/>
      <c r="AL393" s="342"/>
      <c r="AN393" s="341" t="e">
        <f>VLOOKUP(功能_33[[#This Row],[功能代號]],工作表2!A:A,1,FALSE)</f>
        <v>#N/A</v>
      </c>
    </row>
    <row r="394" spans="1:40" s="341" customFormat="1" ht="14.25" hidden="1">
      <c r="A394" s="333">
        <v>298</v>
      </c>
      <c r="B394" s="326" t="str">
        <f>IFERROR(MID(功能_33[[#This Row],[功能代號]],2,1)&amp;"-"&amp;VLOOKUP(功能_33[[#This Row],[功能代號]],'20211105匯出'!A:F,4,FALSE)&amp;VLOOKUP(功能_33[[#This Row],[功能代號]],'20211105匯出'!A:F,6,FALSE),"")</f>
        <v>6-1控制類</v>
      </c>
      <c r="C394" s="341" t="s">
        <v>703</v>
      </c>
      <c r="D394" s="326"/>
      <c r="E394" s="342" t="s">
        <v>628</v>
      </c>
      <c r="F394" s="341" t="s">
        <v>629</v>
      </c>
      <c r="H394" s="342" t="s">
        <v>417</v>
      </c>
      <c r="I394" s="342" t="s">
        <v>471</v>
      </c>
      <c r="J394" s="347"/>
      <c r="K394" s="433">
        <v>44523</v>
      </c>
      <c r="L394" s="323"/>
      <c r="M394" s="336" t="str">
        <f>IFERROR(IF(VLOOKUP(功能_33[[#This Row],[功能代號]],討論項目!A:H,8,FALSE)=0,"",VLOOKUP(功能_33[[#This Row],[功能代號]],討論項目!A:H,8,FALSE)),"")</f>
        <v/>
      </c>
      <c r="N394" s="342" t="s">
        <v>674</v>
      </c>
      <c r="O394" s="342" t="s">
        <v>672</v>
      </c>
      <c r="P394" s="367"/>
      <c r="Q394" s="342"/>
      <c r="R394" s="342"/>
      <c r="S394" s="342"/>
      <c r="T394" s="342"/>
      <c r="U394" s="342"/>
      <c r="V394" s="342"/>
      <c r="W394" s="342"/>
      <c r="X394" s="341" t="str">
        <f>VLOOKUP(功能_33[[#This Row],[User]],SKL放款!A:G,7,FALSE)</f>
        <v>放款服務課</v>
      </c>
      <c r="Y394" s="343" t="str">
        <f>IF(功能_33[[#This Row],[實際展示]]="","",功能_33[[#This Row],[實際展示]]+14)</f>
        <v/>
      </c>
      <c r="Z394" s="331"/>
      <c r="AA394" s="336" t="str">
        <f>IF(功能_33[[#This Row],[URS交二審]]=0,"",功能_33[[#This Row],[URS交二審]]+7)</f>
        <v/>
      </c>
      <c r="AB394" s="336"/>
      <c r="AC394" s="323"/>
      <c r="AD394" s="323"/>
      <c r="AE394" s="323"/>
      <c r="AF394" s="359"/>
      <c r="AG394" s="323" t="str">
        <f>IFERROR(IF(VLOOKUP(功能_33[[#This Row],[功能代號]],E:Q,11,FALSE)=0,"",VLOOKUP(功能_33[[#This Row],[功能代號]],E:Q,11,FALSE)),"")</f>
        <v>陳政皓</v>
      </c>
      <c r="AH394" s="323"/>
      <c r="AI394" s="323"/>
      <c r="AJ394" s="344"/>
      <c r="AK394" s="323"/>
      <c r="AL394" s="342"/>
      <c r="AN394" s="341" t="e">
        <f>VLOOKUP(功能_33[[#This Row],[功能代號]],工作表2!A:A,1,FALSE)</f>
        <v>#N/A</v>
      </c>
    </row>
    <row r="395" spans="1:40" s="341" customFormat="1" ht="14.25" hidden="1">
      <c r="A395" s="333">
        <v>321</v>
      </c>
      <c r="B395" s="326" t="str">
        <f>IFERROR(MID(功能_33[[#This Row],[功能代號]],2,1)&amp;"-"&amp;VLOOKUP(功能_33[[#This Row],[功能代號]],'20211105匯出'!A:F,4,FALSE)&amp;VLOOKUP(功能_33[[#This Row],[功能代號]],'20211105匯出'!A:F,6,FALSE),"")</f>
        <v>6-4作業控管維護</v>
      </c>
      <c r="C395" s="341" t="s">
        <v>703</v>
      </c>
      <c r="D395" s="326"/>
      <c r="E395" s="342" t="s">
        <v>566</v>
      </c>
      <c r="F395" s="341" t="s">
        <v>567</v>
      </c>
      <c r="H395" s="342" t="s">
        <v>417</v>
      </c>
      <c r="I395" s="342" t="s">
        <v>471</v>
      </c>
      <c r="J395" s="347"/>
      <c r="K395" s="433">
        <v>44523</v>
      </c>
      <c r="L395" s="323"/>
      <c r="M395" s="336" t="str">
        <f>IFERROR(IF(VLOOKUP(功能_33[[#This Row],[功能代號]],討論項目!A:H,8,FALSE)=0,"",VLOOKUP(功能_33[[#This Row],[功能代號]],討論項目!A:H,8,FALSE)),"")</f>
        <v/>
      </c>
      <c r="N395" s="342" t="s">
        <v>674</v>
      </c>
      <c r="O395" s="342" t="s">
        <v>668</v>
      </c>
      <c r="P395" s="367"/>
      <c r="Q395" s="342"/>
      <c r="R395" s="342"/>
      <c r="S395" s="342"/>
      <c r="T395" s="342"/>
      <c r="U395" s="342"/>
      <c r="V395" s="342"/>
      <c r="W395" s="342"/>
      <c r="X395" s="341" t="str">
        <f>VLOOKUP(功能_33[[#This Row],[User]],SKL放款!A:G,7,FALSE)</f>
        <v>放款服務課</v>
      </c>
      <c r="Y395" s="343" t="str">
        <f>IF(功能_33[[#This Row],[實際展示]]="","",功能_33[[#This Row],[實際展示]]+14)</f>
        <v/>
      </c>
      <c r="Z395" s="331"/>
      <c r="AA395" s="336" t="str">
        <f>IF(功能_33[[#This Row],[URS交二審]]=0,"",功能_33[[#This Row],[URS交二審]]+7)</f>
        <v/>
      </c>
      <c r="AB395" s="336"/>
      <c r="AC395" s="323"/>
      <c r="AD395" s="323"/>
      <c r="AE395" s="323"/>
      <c r="AF395" s="359"/>
      <c r="AG395" s="323" t="str">
        <f>IFERROR(IF(VLOOKUP(功能_33[[#This Row],[功能代號]],E:Q,11,FALSE)=0,"",VLOOKUP(功能_33[[#This Row],[功能代號]],E:Q,11,FALSE)),"")</f>
        <v>蔡珮瑜</v>
      </c>
      <c r="AH395" s="323"/>
      <c r="AI395" s="323"/>
      <c r="AJ395" s="344"/>
      <c r="AK395" s="323"/>
      <c r="AL395" s="342"/>
      <c r="AN395" s="341" t="e">
        <f>VLOOKUP(功能_33[[#This Row],[功能代號]],工作表2!A:A,1,FALSE)</f>
        <v>#N/A</v>
      </c>
    </row>
    <row r="396" spans="1:40" s="341" customFormat="1" ht="14.25" hidden="1">
      <c r="A396" s="333">
        <v>308</v>
      </c>
      <c r="B396" s="326" t="str">
        <f>IFERROR(MID(功能_33[[#This Row],[功能代號]],2,1)&amp;"-"&amp;VLOOKUP(功能_33[[#This Row],[功能代號]],'20211105匯出'!A:F,4,FALSE)&amp;VLOOKUP(功能_33[[#This Row],[功能代號]],'20211105匯出'!A:F,6,FALSE),"")</f>
        <v>6-3共同資料維護(利率、營業日)</v>
      </c>
      <c r="C396" s="341" t="s">
        <v>703</v>
      </c>
      <c r="D396" s="326"/>
      <c r="E396" s="342" t="s">
        <v>537</v>
      </c>
      <c r="F396" s="341" t="s">
        <v>538</v>
      </c>
      <c r="H396" s="342" t="s">
        <v>665</v>
      </c>
      <c r="I396" s="342" t="s">
        <v>471</v>
      </c>
      <c r="J396" s="347"/>
      <c r="K396" s="433">
        <v>44523</v>
      </c>
      <c r="L396" s="323"/>
      <c r="M396" s="336" t="str">
        <f>IFERROR(IF(VLOOKUP(功能_33[[#This Row],[功能代號]],討論項目!A:H,8,FALSE)=0,"",VLOOKUP(功能_33[[#This Row],[功能代號]],討論項目!A:H,8,FALSE)),"")</f>
        <v/>
      </c>
      <c r="N396" s="342" t="s">
        <v>674</v>
      </c>
      <c r="O396" s="342" t="s">
        <v>672</v>
      </c>
      <c r="P396" s="367"/>
      <c r="Q396" s="342"/>
      <c r="R396" s="342"/>
      <c r="S396" s="342"/>
      <c r="T396" s="342"/>
      <c r="U396" s="342"/>
      <c r="V396" s="342"/>
      <c r="W396" s="342"/>
      <c r="X396" s="341" t="str">
        <f>VLOOKUP(功能_33[[#This Row],[User]],SKL放款!A:G,7,FALSE)</f>
        <v>放款服務課</v>
      </c>
      <c r="Y396" s="343" t="str">
        <f>IF(功能_33[[#This Row],[實際展示]]="","",功能_33[[#This Row],[實際展示]]+14)</f>
        <v/>
      </c>
      <c r="Z396" s="331"/>
      <c r="AA396" s="336" t="str">
        <f>IF(功能_33[[#This Row],[URS交二審]]=0,"",功能_33[[#This Row],[URS交二審]]+7)</f>
        <v/>
      </c>
      <c r="AB396" s="336"/>
      <c r="AC396" s="323"/>
      <c r="AD396" s="323"/>
      <c r="AE396" s="323"/>
      <c r="AF396" s="359"/>
      <c r="AG396" s="323" t="str">
        <f>IFERROR(IF(VLOOKUP(功能_33[[#This Row],[功能代號]],E:Q,11,FALSE)=0,"",VLOOKUP(功能_33[[#This Row],[功能代號]],E:Q,11,FALSE)),"")</f>
        <v>陳政皓</v>
      </c>
      <c r="AH396" s="323"/>
      <c r="AI396" s="323"/>
      <c r="AJ396" s="344"/>
      <c r="AK396" s="323"/>
      <c r="AL396" s="342"/>
      <c r="AN396" s="341" t="e">
        <f>VLOOKUP(功能_33[[#This Row],[功能代號]],工作表2!A:A,1,FALSE)</f>
        <v>#N/A</v>
      </c>
    </row>
    <row r="397" spans="1:40" ht="14.25" hidden="1">
      <c r="A397" s="333"/>
      <c r="B397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397" s="341" t="s">
        <v>677</v>
      </c>
      <c r="D397" s="364" t="s">
        <v>2277</v>
      </c>
      <c r="E397" s="342" t="s">
        <v>2142</v>
      </c>
      <c r="F397" s="326" t="s">
        <v>2143</v>
      </c>
      <c r="G397" s="326" t="s">
        <v>2616</v>
      </c>
      <c r="H397" s="342" t="s">
        <v>417</v>
      </c>
      <c r="I397" s="348" t="s">
        <v>4</v>
      </c>
      <c r="J397" s="349"/>
      <c r="K397" s="336">
        <v>44515</v>
      </c>
      <c r="L397" s="336"/>
      <c r="M397" s="336" t="str">
        <f>IFERROR(IF(VLOOKUP(功能_33[[#This Row],[功能代號]],討論項目!A:H,8,FALSE)=0,"",VLOOKUP(功能_33[[#This Row],[功能代號]],討論項目!A:H,8,FALSE)),"")</f>
        <v/>
      </c>
      <c r="N397" s="372" t="s">
        <v>1492</v>
      </c>
      <c r="O397" s="372" t="s">
        <v>1954</v>
      </c>
      <c r="P397" s="367"/>
      <c r="Q397" s="342"/>
      <c r="R397" s="342"/>
      <c r="S397" s="342"/>
      <c r="T397" s="342"/>
      <c r="U397" s="342"/>
      <c r="V397" s="342"/>
      <c r="W397" s="342"/>
      <c r="X397" s="344" t="str">
        <f>VLOOKUP(功能_33[[#This Row],[User]],SKL放款!A:G,7,FALSE)</f>
        <v>放款管理課</v>
      </c>
      <c r="Y397" s="343" t="str">
        <f>IF(功能_33[[#This Row],[實際展示]]="","",功能_33[[#This Row],[實際展示]]+14)</f>
        <v/>
      </c>
      <c r="Z397" s="331"/>
      <c r="AA397" s="336"/>
      <c r="AB397" s="336"/>
      <c r="AC397" s="336"/>
      <c r="AD397" s="336"/>
      <c r="AE397" s="336"/>
      <c r="AF397" s="359"/>
      <c r="AG397" s="336" t="str">
        <f>IFERROR(IF(VLOOKUP(功能_33[[#This Row],[功能代號]],E:Q,11,FALSE)=0,"",VLOOKUP(功能_33[[#This Row],[功能代號]],E:Q,11,FALSE)),"")</f>
        <v>邱怡婷</v>
      </c>
      <c r="AH397" s="336"/>
      <c r="AI397" s="336"/>
      <c r="AJ397" s="344"/>
      <c r="AK397" s="331"/>
      <c r="AN397" s="341" t="e">
        <f>VLOOKUP(功能_33[[#This Row],[功能代號]],工作表2!A:A,1,FALSE)</f>
        <v>#N/A</v>
      </c>
    </row>
    <row r="398" spans="1:40" ht="14.25" hidden="1">
      <c r="A398" s="333"/>
      <c r="B39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98" s="341" t="s">
        <v>677</v>
      </c>
      <c r="D398" s="364" t="s">
        <v>2277</v>
      </c>
      <c r="E398" s="342" t="s">
        <v>2181</v>
      </c>
      <c r="F398" s="326" t="s">
        <v>2324</v>
      </c>
      <c r="G398" s="326" t="s">
        <v>2616</v>
      </c>
      <c r="H398" s="342" t="s">
        <v>417</v>
      </c>
      <c r="I398" s="348" t="s">
        <v>4</v>
      </c>
      <c r="J398" s="349"/>
      <c r="K398" s="336">
        <v>44515</v>
      </c>
      <c r="L398" s="336"/>
      <c r="M398" s="336" t="str">
        <f>IFERROR(IF(VLOOKUP(功能_33[[#This Row],[功能代號]],討論項目!A:H,8,FALSE)=0,"",VLOOKUP(功能_33[[#This Row],[功能代號]],討論項目!A:H,8,FALSE)),"")</f>
        <v/>
      </c>
      <c r="N398" s="372" t="s">
        <v>1492</v>
      </c>
      <c r="O398" s="372" t="s">
        <v>1954</v>
      </c>
      <c r="P398" s="367"/>
      <c r="Q398" s="342"/>
      <c r="R398" s="342"/>
      <c r="S398" s="342"/>
      <c r="T398" s="342"/>
      <c r="U398" s="342"/>
      <c r="V398" s="342"/>
      <c r="W398" s="342"/>
      <c r="X398" s="344" t="str">
        <f>VLOOKUP(功能_33[[#This Row],[User]],SKL放款!A:G,7,FALSE)</f>
        <v>放款管理課</v>
      </c>
      <c r="Y398" s="343" t="str">
        <f>IF(功能_33[[#This Row],[實際展示]]="","",功能_33[[#This Row],[實際展示]]+14)</f>
        <v/>
      </c>
      <c r="Z398" s="331"/>
      <c r="AA398" s="336"/>
      <c r="AB398" s="336"/>
      <c r="AC398" s="336"/>
      <c r="AD398" s="336"/>
      <c r="AE398" s="336"/>
      <c r="AF398" s="359"/>
      <c r="AG398" s="336" t="str">
        <f>IFERROR(IF(VLOOKUP(功能_33[[#This Row],[功能代號]],E:Q,11,FALSE)=0,"",VLOOKUP(功能_33[[#This Row],[功能代號]],E:Q,11,FALSE)),"")</f>
        <v>邱怡婷</v>
      </c>
      <c r="AH398" s="336"/>
      <c r="AI398" s="336"/>
      <c r="AJ398" s="344"/>
      <c r="AK398" s="331"/>
      <c r="AN398" s="341" t="e">
        <f>VLOOKUP(功能_33[[#This Row],[功能代號]],工作表2!A:A,1,FALSE)</f>
        <v>#N/A</v>
      </c>
    </row>
    <row r="399" spans="1:40" ht="14.25" hidden="1">
      <c r="A399" s="333"/>
      <c r="B39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399" s="341" t="s">
        <v>677</v>
      </c>
      <c r="D399" s="364" t="s">
        <v>2277</v>
      </c>
      <c r="E399" s="342" t="s">
        <v>2182</v>
      </c>
      <c r="F399" s="326" t="s">
        <v>2325</v>
      </c>
      <c r="G399" s="326" t="s">
        <v>2616</v>
      </c>
      <c r="H399" s="342" t="s">
        <v>417</v>
      </c>
      <c r="I399" s="348" t="s">
        <v>4</v>
      </c>
      <c r="J399" s="349"/>
      <c r="K399" s="336">
        <v>44515</v>
      </c>
      <c r="L399" s="336"/>
      <c r="M399" s="336" t="str">
        <f>IFERROR(IF(VLOOKUP(功能_33[[#This Row],[功能代號]],討論項目!A:H,8,FALSE)=0,"",VLOOKUP(功能_33[[#This Row],[功能代號]],討論項目!A:H,8,FALSE)),"")</f>
        <v/>
      </c>
      <c r="N399" s="372" t="s">
        <v>1492</v>
      </c>
      <c r="O399" s="372" t="s">
        <v>1954</v>
      </c>
      <c r="P399" s="367"/>
      <c r="Q399" s="342"/>
      <c r="R399" s="342"/>
      <c r="S399" s="342"/>
      <c r="T399" s="342"/>
      <c r="U399" s="342"/>
      <c r="V399" s="342"/>
      <c r="W399" s="342"/>
      <c r="X399" s="344" t="str">
        <f>VLOOKUP(功能_33[[#This Row],[User]],SKL放款!A:G,7,FALSE)</f>
        <v>放款管理課</v>
      </c>
      <c r="Y399" s="343" t="str">
        <f>IF(功能_33[[#This Row],[實際展示]]="","",功能_33[[#This Row],[實際展示]]+14)</f>
        <v/>
      </c>
      <c r="Z399" s="331"/>
      <c r="AA399" s="336"/>
      <c r="AB399" s="336"/>
      <c r="AC399" s="336"/>
      <c r="AD399" s="336"/>
      <c r="AE399" s="336"/>
      <c r="AF399" s="359"/>
      <c r="AG399" s="336" t="str">
        <f>IFERROR(IF(VLOOKUP(功能_33[[#This Row],[功能代號]],E:Q,11,FALSE)=0,"",VLOOKUP(功能_33[[#This Row],[功能代號]],E:Q,11,FALSE)),"")</f>
        <v>邱怡婷</v>
      </c>
      <c r="AH399" s="336"/>
      <c r="AI399" s="336"/>
      <c r="AJ399" s="344"/>
      <c r="AK399" s="331"/>
      <c r="AN399" s="341" t="e">
        <f>VLOOKUP(功能_33[[#This Row],[功能代號]],工作表2!A:A,1,FALSE)</f>
        <v>#N/A</v>
      </c>
    </row>
    <row r="400" spans="1:40" ht="14.25" hidden="1">
      <c r="A400" s="333"/>
      <c r="B40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0" s="341" t="s">
        <v>677</v>
      </c>
      <c r="D400" s="364" t="s">
        <v>2277</v>
      </c>
      <c r="E400" s="342" t="s">
        <v>2183</v>
      </c>
      <c r="F400" s="326" t="s">
        <v>2326</v>
      </c>
      <c r="G400" s="326" t="s">
        <v>2616</v>
      </c>
      <c r="H400" s="342" t="s">
        <v>417</v>
      </c>
      <c r="I400" s="348" t="s">
        <v>4</v>
      </c>
      <c r="J400" s="349"/>
      <c r="K400" s="336">
        <v>44515</v>
      </c>
      <c r="L400" s="336"/>
      <c r="M400" s="336" t="str">
        <f>IFERROR(IF(VLOOKUP(功能_33[[#This Row],[功能代號]],討論項目!A:H,8,FALSE)=0,"",VLOOKUP(功能_33[[#This Row],[功能代號]],討論項目!A:H,8,FALSE)),"")</f>
        <v/>
      </c>
      <c r="N400" s="372" t="s">
        <v>1492</v>
      </c>
      <c r="O400" s="372" t="s">
        <v>1954</v>
      </c>
      <c r="P400" s="367"/>
      <c r="Q400" s="342"/>
      <c r="R400" s="342"/>
      <c r="S400" s="342"/>
      <c r="T400" s="342"/>
      <c r="U400" s="342"/>
      <c r="V400" s="342"/>
      <c r="W400" s="342"/>
      <c r="X400" s="344" t="str">
        <f>VLOOKUP(功能_33[[#This Row],[User]],SKL放款!A:G,7,FALSE)</f>
        <v>放款管理課</v>
      </c>
      <c r="Y400" s="343" t="str">
        <f>IF(功能_33[[#This Row],[實際展示]]="","",功能_33[[#This Row],[實際展示]]+14)</f>
        <v/>
      </c>
      <c r="Z400" s="331"/>
      <c r="AA400" s="336"/>
      <c r="AB400" s="336"/>
      <c r="AC400" s="336"/>
      <c r="AD400" s="336"/>
      <c r="AE400" s="336"/>
      <c r="AF400" s="359"/>
      <c r="AG400" s="336" t="str">
        <f>IFERROR(IF(VLOOKUP(功能_33[[#This Row],[功能代號]],E:Q,11,FALSE)=0,"",VLOOKUP(功能_33[[#This Row],[功能代號]],E:Q,11,FALSE)),"")</f>
        <v>邱怡婷</v>
      </c>
      <c r="AH400" s="336"/>
      <c r="AI400" s="336"/>
      <c r="AJ400" s="344"/>
      <c r="AK400" s="331"/>
      <c r="AN400" s="341" t="e">
        <f>VLOOKUP(功能_33[[#This Row],[功能代號]],工作表2!A:A,1,FALSE)</f>
        <v>#N/A</v>
      </c>
    </row>
    <row r="401" spans="1:40" ht="14.25" hidden="1">
      <c r="A401" s="333"/>
      <c r="B40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1" s="341" t="s">
        <v>677</v>
      </c>
      <c r="D401" s="364" t="s">
        <v>2277</v>
      </c>
      <c r="E401" s="342" t="s">
        <v>2184</v>
      </c>
      <c r="F401" s="326" t="s">
        <v>2327</v>
      </c>
      <c r="G401" s="326" t="s">
        <v>2616</v>
      </c>
      <c r="H401" s="342" t="s">
        <v>417</v>
      </c>
      <c r="I401" s="348" t="s">
        <v>4</v>
      </c>
      <c r="J401" s="349"/>
      <c r="K401" s="336">
        <v>44515</v>
      </c>
      <c r="L401" s="336"/>
      <c r="M401" s="336" t="str">
        <f>IFERROR(IF(VLOOKUP(功能_33[[#This Row],[功能代號]],討論項目!A:H,8,FALSE)=0,"",VLOOKUP(功能_33[[#This Row],[功能代號]],討論項目!A:H,8,FALSE)),"")</f>
        <v/>
      </c>
      <c r="N401" s="372" t="s">
        <v>1492</v>
      </c>
      <c r="O401" s="372" t="s">
        <v>1954</v>
      </c>
      <c r="P401" s="367"/>
      <c r="Q401" s="342"/>
      <c r="R401" s="342"/>
      <c r="S401" s="342"/>
      <c r="T401" s="342"/>
      <c r="U401" s="342"/>
      <c r="V401" s="342"/>
      <c r="W401" s="342"/>
      <c r="X401" s="344" t="str">
        <f>VLOOKUP(功能_33[[#This Row],[User]],SKL放款!A:G,7,FALSE)</f>
        <v>放款管理課</v>
      </c>
      <c r="Y401" s="343" t="str">
        <f>IF(功能_33[[#This Row],[實際展示]]="","",功能_33[[#This Row],[實際展示]]+14)</f>
        <v/>
      </c>
      <c r="Z401" s="331"/>
      <c r="AA401" s="336"/>
      <c r="AB401" s="336"/>
      <c r="AC401" s="336"/>
      <c r="AD401" s="336"/>
      <c r="AE401" s="336"/>
      <c r="AF401" s="359"/>
      <c r="AG401" s="336" t="str">
        <f>IFERROR(IF(VLOOKUP(功能_33[[#This Row],[功能代號]],E:Q,11,FALSE)=0,"",VLOOKUP(功能_33[[#This Row],[功能代號]],E:Q,11,FALSE)),"")</f>
        <v>邱怡婷</v>
      </c>
      <c r="AH401" s="336"/>
      <c r="AI401" s="336"/>
      <c r="AJ401" s="344"/>
      <c r="AK401" s="331"/>
      <c r="AN401" s="341" t="e">
        <f>VLOOKUP(功能_33[[#This Row],[功能代號]],工作表2!A:A,1,FALSE)</f>
        <v>#N/A</v>
      </c>
    </row>
    <row r="402" spans="1:40" ht="14.25" hidden="1">
      <c r="A402" s="333"/>
      <c r="B40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2" s="341" t="s">
        <v>677</v>
      </c>
      <c r="D402" s="364" t="s">
        <v>2277</v>
      </c>
      <c r="E402" s="342" t="s">
        <v>2185</v>
      </c>
      <c r="F402" s="326" t="s">
        <v>2328</v>
      </c>
      <c r="G402" s="326" t="s">
        <v>2616</v>
      </c>
      <c r="H402" s="342" t="s">
        <v>417</v>
      </c>
      <c r="I402" s="348" t="s">
        <v>4</v>
      </c>
      <c r="J402" s="349"/>
      <c r="K402" s="336">
        <v>44515</v>
      </c>
      <c r="L402" s="336"/>
      <c r="M402" s="336" t="str">
        <f>IFERROR(IF(VLOOKUP(功能_33[[#This Row],[功能代號]],討論項目!A:H,8,FALSE)=0,"",VLOOKUP(功能_33[[#This Row],[功能代號]],討論項目!A:H,8,FALSE)),"")</f>
        <v/>
      </c>
      <c r="N402" s="372" t="s">
        <v>1492</v>
      </c>
      <c r="O402" s="372" t="s">
        <v>1954</v>
      </c>
      <c r="P402" s="367"/>
      <c r="Q402" s="342"/>
      <c r="R402" s="342"/>
      <c r="S402" s="342"/>
      <c r="T402" s="342"/>
      <c r="U402" s="342"/>
      <c r="V402" s="342"/>
      <c r="W402" s="342"/>
      <c r="X402" s="344" t="str">
        <f>VLOOKUP(功能_33[[#This Row],[User]],SKL放款!A:G,7,FALSE)</f>
        <v>放款管理課</v>
      </c>
      <c r="Y402" s="343" t="str">
        <f>IF(功能_33[[#This Row],[實際展示]]="","",功能_33[[#This Row],[實際展示]]+14)</f>
        <v/>
      </c>
      <c r="Z402" s="331"/>
      <c r="AA402" s="336"/>
      <c r="AB402" s="336"/>
      <c r="AC402" s="336"/>
      <c r="AD402" s="336"/>
      <c r="AE402" s="336"/>
      <c r="AF402" s="359"/>
      <c r="AG402" s="336" t="str">
        <f>IFERROR(IF(VLOOKUP(功能_33[[#This Row],[功能代號]],E:Q,11,FALSE)=0,"",VLOOKUP(功能_33[[#This Row],[功能代號]],E:Q,11,FALSE)),"")</f>
        <v>邱怡婷</v>
      </c>
      <c r="AH402" s="336"/>
      <c r="AI402" s="336"/>
      <c r="AJ402" s="344"/>
      <c r="AK402" s="331"/>
      <c r="AN402" s="341" t="e">
        <f>VLOOKUP(功能_33[[#This Row],[功能代號]],工作表2!A:A,1,FALSE)</f>
        <v>#N/A</v>
      </c>
    </row>
    <row r="403" spans="1:40" ht="14.25" hidden="1">
      <c r="A403" s="333"/>
      <c r="B40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3" s="341" t="s">
        <v>677</v>
      </c>
      <c r="D403" s="364" t="s">
        <v>2277</v>
      </c>
      <c r="E403" s="342" t="s">
        <v>2186</v>
      </c>
      <c r="F403" s="326" t="s">
        <v>2329</v>
      </c>
      <c r="G403" s="326" t="s">
        <v>2616</v>
      </c>
      <c r="H403" s="342" t="s">
        <v>417</v>
      </c>
      <c r="I403" s="348" t="s">
        <v>4</v>
      </c>
      <c r="J403" s="349"/>
      <c r="K403" s="336">
        <v>44515</v>
      </c>
      <c r="L403" s="336"/>
      <c r="M403" s="336" t="str">
        <f>IFERROR(IF(VLOOKUP(功能_33[[#This Row],[功能代號]],討論項目!A:H,8,FALSE)=0,"",VLOOKUP(功能_33[[#This Row],[功能代號]],討論項目!A:H,8,FALSE)),"")</f>
        <v/>
      </c>
      <c r="N403" s="372" t="s">
        <v>1492</v>
      </c>
      <c r="O403" s="372" t="s">
        <v>1954</v>
      </c>
      <c r="P403" s="367"/>
      <c r="Q403" s="342"/>
      <c r="R403" s="342"/>
      <c r="S403" s="342"/>
      <c r="T403" s="342"/>
      <c r="U403" s="342"/>
      <c r="V403" s="342"/>
      <c r="W403" s="342"/>
      <c r="X403" s="344" t="str">
        <f>VLOOKUP(功能_33[[#This Row],[User]],SKL放款!A:G,7,FALSE)</f>
        <v>放款管理課</v>
      </c>
      <c r="Y403" s="343" t="str">
        <f>IF(功能_33[[#This Row],[實際展示]]="","",功能_33[[#This Row],[實際展示]]+14)</f>
        <v/>
      </c>
      <c r="Z403" s="331"/>
      <c r="AA403" s="336"/>
      <c r="AB403" s="336"/>
      <c r="AC403" s="336"/>
      <c r="AD403" s="336"/>
      <c r="AE403" s="336"/>
      <c r="AF403" s="359"/>
      <c r="AG403" s="336" t="str">
        <f>IFERROR(IF(VLOOKUP(功能_33[[#This Row],[功能代號]],E:Q,11,FALSE)=0,"",VLOOKUP(功能_33[[#This Row],[功能代號]],E:Q,11,FALSE)),"")</f>
        <v>邱怡婷</v>
      </c>
      <c r="AH403" s="336"/>
      <c r="AI403" s="336"/>
      <c r="AJ403" s="344"/>
      <c r="AK403" s="331"/>
      <c r="AN403" s="341" t="e">
        <f>VLOOKUP(功能_33[[#This Row],[功能代號]],工作表2!A:A,1,FALSE)</f>
        <v>#N/A</v>
      </c>
    </row>
    <row r="404" spans="1:40" ht="14.25" hidden="1">
      <c r="A404" s="333"/>
      <c r="B40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4" s="341" t="s">
        <v>677</v>
      </c>
      <c r="D404" s="364" t="s">
        <v>2277</v>
      </c>
      <c r="E404" s="342" t="s">
        <v>2187</v>
      </c>
      <c r="F404" s="326" t="s">
        <v>2330</v>
      </c>
      <c r="G404" s="326" t="s">
        <v>2616</v>
      </c>
      <c r="H404" s="342" t="s">
        <v>417</v>
      </c>
      <c r="I404" s="348" t="s">
        <v>4</v>
      </c>
      <c r="J404" s="349"/>
      <c r="K404" s="336">
        <v>44515</v>
      </c>
      <c r="L404" s="336"/>
      <c r="M404" s="336" t="str">
        <f>IFERROR(IF(VLOOKUP(功能_33[[#This Row],[功能代號]],討論項目!A:H,8,FALSE)=0,"",VLOOKUP(功能_33[[#This Row],[功能代號]],討論項目!A:H,8,FALSE)),"")</f>
        <v/>
      </c>
      <c r="N404" s="372" t="s">
        <v>1492</v>
      </c>
      <c r="O404" s="372" t="s">
        <v>1954</v>
      </c>
      <c r="P404" s="367"/>
      <c r="Q404" s="342"/>
      <c r="R404" s="342"/>
      <c r="S404" s="342"/>
      <c r="T404" s="342"/>
      <c r="U404" s="342"/>
      <c r="V404" s="342"/>
      <c r="W404" s="342"/>
      <c r="X404" s="344" t="str">
        <f>VLOOKUP(功能_33[[#This Row],[User]],SKL放款!A:G,7,FALSE)</f>
        <v>放款管理課</v>
      </c>
      <c r="Y404" s="343" t="str">
        <f>IF(功能_33[[#This Row],[實際展示]]="","",功能_33[[#This Row],[實際展示]]+14)</f>
        <v/>
      </c>
      <c r="Z404" s="331"/>
      <c r="AA404" s="336"/>
      <c r="AB404" s="336"/>
      <c r="AC404" s="336"/>
      <c r="AD404" s="336"/>
      <c r="AE404" s="336"/>
      <c r="AF404" s="359"/>
      <c r="AG404" s="336" t="str">
        <f>IFERROR(IF(VLOOKUP(功能_33[[#This Row],[功能代號]],E:Q,11,FALSE)=0,"",VLOOKUP(功能_33[[#This Row],[功能代號]],E:Q,11,FALSE)),"")</f>
        <v>邱怡婷</v>
      </c>
      <c r="AH404" s="336"/>
      <c r="AI404" s="336"/>
      <c r="AJ404" s="344"/>
      <c r="AK404" s="331"/>
      <c r="AN404" s="341" t="e">
        <f>VLOOKUP(功能_33[[#This Row],[功能代號]],工作表2!A:A,1,FALSE)</f>
        <v>#N/A</v>
      </c>
    </row>
    <row r="405" spans="1:40" ht="14.25" hidden="1">
      <c r="A405" s="333"/>
      <c r="B40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5" s="341" t="s">
        <v>677</v>
      </c>
      <c r="D405" s="364" t="s">
        <v>2277</v>
      </c>
      <c r="E405" s="342" t="s">
        <v>2188</v>
      </c>
      <c r="F405" s="326" t="s">
        <v>2331</v>
      </c>
      <c r="G405" s="326" t="s">
        <v>2616</v>
      </c>
      <c r="H405" s="342" t="s">
        <v>417</v>
      </c>
      <c r="I405" s="348" t="s">
        <v>4</v>
      </c>
      <c r="J405" s="349"/>
      <c r="K405" s="336">
        <v>44515</v>
      </c>
      <c r="L405" s="336"/>
      <c r="M405" s="336" t="str">
        <f>IFERROR(IF(VLOOKUP(功能_33[[#This Row],[功能代號]],討論項目!A:H,8,FALSE)=0,"",VLOOKUP(功能_33[[#This Row],[功能代號]],討論項目!A:H,8,FALSE)),"")</f>
        <v/>
      </c>
      <c r="N405" s="372" t="s">
        <v>1492</v>
      </c>
      <c r="O405" s="372" t="s">
        <v>1954</v>
      </c>
      <c r="P405" s="367"/>
      <c r="Q405" s="342"/>
      <c r="R405" s="342"/>
      <c r="S405" s="342"/>
      <c r="T405" s="342"/>
      <c r="U405" s="342"/>
      <c r="V405" s="342"/>
      <c r="W405" s="342"/>
      <c r="X405" s="344" t="str">
        <f>VLOOKUP(功能_33[[#This Row],[User]],SKL放款!A:G,7,FALSE)</f>
        <v>放款管理課</v>
      </c>
      <c r="Y405" s="343" t="str">
        <f>IF(功能_33[[#This Row],[實際展示]]="","",功能_33[[#This Row],[實際展示]]+14)</f>
        <v/>
      </c>
      <c r="Z405" s="331"/>
      <c r="AA405" s="336"/>
      <c r="AB405" s="336"/>
      <c r="AC405" s="336"/>
      <c r="AD405" s="336"/>
      <c r="AE405" s="336"/>
      <c r="AF405" s="359"/>
      <c r="AG405" s="336" t="str">
        <f>IFERROR(IF(VLOOKUP(功能_33[[#This Row],[功能代號]],E:Q,11,FALSE)=0,"",VLOOKUP(功能_33[[#This Row],[功能代號]],E:Q,11,FALSE)),"")</f>
        <v>邱怡婷</v>
      </c>
      <c r="AH405" s="336"/>
      <c r="AI405" s="336"/>
      <c r="AJ405" s="344"/>
      <c r="AK405" s="331"/>
      <c r="AN405" s="341" t="e">
        <f>VLOOKUP(功能_33[[#This Row],[功能代號]],工作表2!A:A,1,FALSE)</f>
        <v>#N/A</v>
      </c>
    </row>
    <row r="406" spans="1:40" ht="14.25" hidden="1">
      <c r="A406" s="333"/>
      <c r="B40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6" s="341" t="s">
        <v>677</v>
      </c>
      <c r="D406" s="364" t="s">
        <v>2277</v>
      </c>
      <c r="E406" s="342" t="s">
        <v>2189</v>
      </c>
      <c r="F406" s="326" t="s">
        <v>2332</v>
      </c>
      <c r="G406" s="326" t="s">
        <v>2616</v>
      </c>
      <c r="H406" s="342" t="s">
        <v>417</v>
      </c>
      <c r="I406" s="348" t="s">
        <v>4</v>
      </c>
      <c r="J406" s="349"/>
      <c r="K406" s="336">
        <v>44515</v>
      </c>
      <c r="L406" s="336"/>
      <c r="M406" s="336" t="str">
        <f>IFERROR(IF(VLOOKUP(功能_33[[#This Row],[功能代號]],討論項目!A:H,8,FALSE)=0,"",VLOOKUP(功能_33[[#This Row],[功能代號]],討論項目!A:H,8,FALSE)),"")</f>
        <v/>
      </c>
      <c r="N406" s="372" t="s">
        <v>1492</v>
      </c>
      <c r="O406" s="372" t="s">
        <v>1954</v>
      </c>
      <c r="P406" s="367"/>
      <c r="Q406" s="342"/>
      <c r="R406" s="342"/>
      <c r="S406" s="342"/>
      <c r="T406" s="342"/>
      <c r="U406" s="342"/>
      <c r="V406" s="342"/>
      <c r="W406" s="342"/>
      <c r="X406" s="344" t="str">
        <f>VLOOKUP(功能_33[[#This Row],[User]],SKL放款!A:G,7,FALSE)</f>
        <v>放款管理課</v>
      </c>
      <c r="Y406" s="343" t="str">
        <f>IF(功能_33[[#This Row],[實際展示]]="","",功能_33[[#This Row],[實際展示]]+14)</f>
        <v/>
      </c>
      <c r="Z406" s="331"/>
      <c r="AA406" s="336"/>
      <c r="AB406" s="336"/>
      <c r="AC406" s="336"/>
      <c r="AD406" s="336"/>
      <c r="AE406" s="336"/>
      <c r="AF406" s="359"/>
      <c r="AG406" s="336" t="str">
        <f>IFERROR(IF(VLOOKUP(功能_33[[#This Row],[功能代號]],E:Q,11,FALSE)=0,"",VLOOKUP(功能_33[[#This Row],[功能代號]],E:Q,11,FALSE)),"")</f>
        <v>邱怡婷</v>
      </c>
      <c r="AH406" s="336"/>
      <c r="AI406" s="336"/>
      <c r="AJ406" s="344"/>
      <c r="AK406" s="331"/>
      <c r="AN406" s="341" t="e">
        <f>VLOOKUP(功能_33[[#This Row],[功能代號]],工作表2!A:A,1,FALSE)</f>
        <v>#N/A</v>
      </c>
    </row>
    <row r="407" spans="1:40" ht="14.25" hidden="1">
      <c r="A407" s="333"/>
      <c r="B40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7" s="341" t="s">
        <v>677</v>
      </c>
      <c r="D407" s="364" t="s">
        <v>2277</v>
      </c>
      <c r="E407" s="342" t="s">
        <v>2190</v>
      </c>
      <c r="F407" s="326" t="s">
        <v>2333</v>
      </c>
      <c r="G407" s="326" t="s">
        <v>2616</v>
      </c>
      <c r="H407" s="342" t="s">
        <v>417</v>
      </c>
      <c r="I407" s="348" t="s">
        <v>4</v>
      </c>
      <c r="J407" s="349"/>
      <c r="K407" s="336">
        <v>44515</v>
      </c>
      <c r="L407" s="336"/>
      <c r="M407" s="336" t="str">
        <f>IFERROR(IF(VLOOKUP(功能_33[[#This Row],[功能代號]],討論項目!A:H,8,FALSE)=0,"",VLOOKUP(功能_33[[#This Row],[功能代號]],討論項目!A:H,8,FALSE)),"")</f>
        <v/>
      </c>
      <c r="N407" s="372" t="s">
        <v>1492</v>
      </c>
      <c r="O407" s="372" t="s">
        <v>1954</v>
      </c>
      <c r="P407" s="367"/>
      <c r="Q407" s="342"/>
      <c r="R407" s="342"/>
      <c r="S407" s="342"/>
      <c r="T407" s="342"/>
      <c r="U407" s="342"/>
      <c r="V407" s="342"/>
      <c r="W407" s="342"/>
      <c r="X407" s="344" t="str">
        <f>VLOOKUP(功能_33[[#This Row],[User]],SKL放款!A:G,7,FALSE)</f>
        <v>放款管理課</v>
      </c>
      <c r="Y407" s="343" t="str">
        <f>IF(功能_33[[#This Row],[實際展示]]="","",功能_33[[#This Row],[實際展示]]+14)</f>
        <v/>
      </c>
      <c r="Z407" s="331"/>
      <c r="AA407" s="336"/>
      <c r="AB407" s="336"/>
      <c r="AC407" s="336"/>
      <c r="AD407" s="336"/>
      <c r="AE407" s="336"/>
      <c r="AF407" s="359"/>
      <c r="AG407" s="336" t="str">
        <f>IFERROR(IF(VLOOKUP(功能_33[[#This Row],[功能代號]],E:Q,11,FALSE)=0,"",VLOOKUP(功能_33[[#This Row],[功能代號]],E:Q,11,FALSE)),"")</f>
        <v>邱怡婷</v>
      </c>
      <c r="AH407" s="336"/>
      <c r="AI407" s="336"/>
      <c r="AJ407" s="344"/>
      <c r="AK407" s="331"/>
      <c r="AN407" s="341" t="e">
        <f>VLOOKUP(功能_33[[#This Row],[功能代號]],工作表2!A:A,1,FALSE)</f>
        <v>#N/A</v>
      </c>
    </row>
    <row r="408" spans="1:40" ht="14.25" hidden="1">
      <c r="A408" s="333"/>
      <c r="B40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8" s="341" t="s">
        <v>677</v>
      </c>
      <c r="D408" s="364" t="s">
        <v>2277</v>
      </c>
      <c r="E408" s="342" t="s">
        <v>2191</v>
      </c>
      <c r="F408" s="326" t="s">
        <v>2334</v>
      </c>
      <c r="G408" s="326" t="s">
        <v>2616</v>
      </c>
      <c r="H408" s="342" t="s">
        <v>417</v>
      </c>
      <c r="I408" s="348" t="s">
        <v>4</v>
      </c>
      <c r="J408" s="349"/>
      <c r="K408" s="336">
        <v>44516</v>
      </c>
      <c r="L408" s="336"/>
      <c r="M408" s="336" t="str">
        <f>IFERROR(IF(VLOOKUP(功能_33[[#This Row],[功能代號]],討論項目!A:H,8,FALSE)=0,"",VLOOKUP(功能_33[[#This Row],[功能代號]],討論項目!A:H,8,FALSE)),"")</f>
        <v/>
      </c>
      <c r="N408" s="372" t="s">
        <v>1492</v>
      </c>
      <c r="O408" s="372" t="s">
        <v>1954</v>
      </c>
      <c r="P408" s="367"/>
      <c r="Q408" s="342"/>
      <c r="R408" s="342"/>
      <c r="S408" s="342"/>
      <c r="T408" s="342"/>
      <c r="U408" s="342"/>
      <c r="V408" s="342"/>
      <c r="W408" s="342"/>
      <c r="X408" s="344" t="str">
        <f>VLOOKUP(功能_33[[#This Row],[User]],SKL放款!A:G,7,FALSE)</f>
        <v>放款管理課</v>
      </c>
      <c r="Y408" s="343" t="str">
        <f>IF(功能_33[[#This Row],[實際展示]]="","",功能_33[[#This Row],[實際展示]]+14)</f>
        <v/>
      </c>
      <c r="Z408" s="331"/>
      <c r="AA408" s="336"/>
      <c r="AB408" s="336"/>
      <c r="AC408" s="336"/>
      <c r="AD408" s="336"/>
      <c r="AE408" s="336"/>
      <c r="AF408" s="359"/>
      <c r="AG408" s="336" t="str">
        <f>IFERROR(IF(VLOOKUP(功能_33[[#This Row],[功能代號]],E:Q,11,FALSE)=0,"",VLOOKUP(功能_33[[#This Row],[功能代號]],E:Q,11,FALSE)),"")</f>
        <v>邱怡婷</v>
      </c>
      <c r="AH408" s="336"/>
      <c r="AI408" s="336"/>
      <c r="AJ408" s="344"/>
      <c r="AK408" s="331"/>
      <c r="AN408" s="341" t="e">
        <f>VLOOKUP(功能_33[[#This Row],[功能代號]],工作表2!A:A,1,FALSE)</f>
        <v>#N/A</v>
      </c>
    </row>
    <row r="409" spans="1:40" ht="14.25" hidden="1">
      <c r="A409" s="333"/>
      <c r="B40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09" s="341" t="s">
        <v>677</v>
      </c>
      <c r="D409" s="364" t="s">
        <v>2277</v>
      </c>
      <c r="E409" s="342" t="s">
        <v>2192</v>
      </c>
      <c r="F409" s="326" t="s">
        <v>2335</v>
      </c>
      <c r="G409" s="326" t="s">
        <v>2616</v>
      </c>
      <c r="H409" s="342" t="s">
        <v>417</v>
      </c>
      <c r="I409" s="348" t="s">
        <v>4</v>
      </c>
      <c r="J409" s="349"/>
      <c r="K409" s="336">
        <v>44516</v>
      </c>
      <c r="L409" s="336"/>
      <c r="M409" s="336" t="str">
        <f>IFERROR(IF(VLOOKUP(功能_33[[#This Row],[功能代號]],討論項目!A:H,8,FALSE)=0,"",VLOOKUP(功能_33[[#This Row],[功能代號]],討論項目!A:H,8,FALSE)),"")</f>
        <v/>
      </c>
      <c r="N409" s="372" t="s">
        <v>1492</v>
      </c>
      <c r="O409" s="372" t="s">
        <v>1954</v>
      </c>
      <c r="P409" s="367"/>
      <c r="Q409" s="342"/>
      <c r="R409" s="342"/>
      <c r="S409" s="342"/>
      <c r="T409" s="342"/>
      <c r="U409" s="342"/>
      <c r="V409" s="342"/>
      <c r="W409" s="342"/>
      <c r="X409" s="344" t="str">
        <f>VLOOKUP(功能_33[[#This Row],[User]],SKL放款!A:G,7,FALSE)</f>
        <v>放款管理課</v>
      </c>
      <c r="Y409" s="343" t="str">
        <f>IF(功能_33[[#This Row],[實際展示]]="","",功能_33[[#This Row],[實際展示]]+14)</f>
        <v/>
      </c>
      <c r="Z409" s="331"/>
      <c r="AA409" s="336"/>
      <c r="AB409" s="336"/>
      <c r="AC409" s="336"/>
      <c r="AD409" s="336"/>
      <c r="AE409" s="336"/>
      <c r="AF409" s="359"/>
      <c r="AG409" s="336" t="str">
        <f>IFERROR(IF(VLOOKUP(功能_33[[#This Row],[功能代號]],E:Q,11,FALSE)=0,"",VLOOKUP(功能_33[[#This Row],[功能代號]],E:Q,11,FALSE)),"")</f>
        <v>邱怡婷</v>
      </c>
      <c r="AH409" s="336"/>
      <c r="AI409" s="336"/>
      <c r="AJ409" s="344"/>
      <c r="AK409" s="331"/>
      <c r="AN409" s="341" t="e">
        <f>VLOOKUP(功能_33[[#This Row],[功能代號]],工作表2!A:A,1,FALSE)</f>
        <v>#N/A</v>
      </c>
    </row>
    <row r="410" spans="1:40" ht="14.25" hidden="1">
      <c r="A410" s="333"/>
      <c r="B41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0" s="341" t="s">
        <v>677</v>
      </c>
      <c r="D410" s="364" t="s">
        <v>2277</v>
      </c>
      <c r="E410" s="342" t="s">
        <v>2193</v>
      </c>
      <c r="F410" s="326" t="s">
        <v>2336</v>
      </c>
      <c r="G410" s="326" t="s">
        <v>2616</v>
      </c>
      <c r="H410" s="342" t="s">
        <v>417</v>
      </c>
      <c r="I410" s="348" t="s">
        <v>4</v>
      </c>
      <c r="J410" s="349"/>
      <c r="K410" s="336">
        <v>44516</v>
      </c>
      <c r="L410" s="336"/>
      <c r="M410" s="336" t="str">
        <f>IFERROR(IF(VLOOKUP(功能_33[[#This Row],[功能代號]],討論項目!A:H,8,FALSE)=0,"",VLOOKUP(功能_33[[#This Row],[功能代號]],討論項目!A:H,8,FALSE)),"")</f>
        <v/>
      </c>
      <c r="N410" s="372" t="s">
        <v>1492</v>
      </c>
      <c r="O410" s="372" t="s">
        <v>1954</v>
      </c>
      <c r="P410" s="367"/>
      <c r="Q410" s="342"/>
      <c r="R410" s="342"/>
      <c r="S410" s="342"/>
      <c r="T410" s="342"/>
      <c r="U410" s="342"/>
      <c r="V410" s="342"/>
      <c r="W410" s="342"/>
      <c r="X410" s="344" t="str">
        <f>VLOOKUP(功能_33[[#This Row],[User]],SKL放款!A:G,7,FALSE)</f>
        <v>放款管理課</v>
      </c>
      <c r="Y410" s="343" t="str">
        <f>IF(功能_33[[#This Row],[實際展示]]="","",功能_33[[#This Row],[實際展示]]+14)</f>
        <v/>
      </c>
      <c r="Z410" s="331"/>
      <c r="AA410" s="336"/>
      <c r="AB410" s="336"/>
      <c r="AC410" s="336"/>
      <c r="AD410" s="336"/>
      <c r="AE410" s="336"/>
      <c r="AF410" s="359"/>
      <c r="AG410" s="336" t="str">
        <f>IFERROR(IF(VLOOKUP(功能_33[[#This Row],[功能代號]],E:Q,11,FALSE)=0,"",VLOOKUP(功能_33[[#This Row],[功能代號]],E:Q,11,FALSE)),"")</f>
        <v>邱怡婷</v>
      </c>
      <c r="AH410" s="336"/>
      <c r="AI410" s="336"/>
      <c r="AJ410" s="344"/>
      <c r="AK410" s="331"/>
      <c r="AN410" s="341" t="e">
        <f>VLOOKUP(功能_33[[#This Row],[功能代號]],工作表2!A:A,1,FALSE)</f>
        <v>#N/A</v>
      </c>
    </row>
    <row r="411" spans="1:40" ht="14.25" hidden="1">
      <c r="A411" s="333"/>
      <c r="B41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1" s="341" t="s">
        <v>677</v>
      </c>
      <c r="D411" s="364" t="s">
        <v>2277</v>
      </c>
      <c r="E411" s="342" t="s">
        <v>2194</v>
      </c>
      <c r="F411" s="326" t="s">
        <v>2337</v>
      </c>
      <c r="G411" s="326" t="s">
        <v>2616</v>
      </c>
      <c r="H411" s="342" t="s">
        <v>417</v>
      </c>
      <c r="I411" s="348" t="s">
        <v>4</v>
      </c>
      <c r="J411" s="349"/>
      <c r="K411" s="336">
        <v>44516</v>
      </c>
      <c r="L411" s="336"/>
      <c r="M411" s="336" t="str">
        <f>IFERROR(IF(VLOOKUP(功能_33[[#This Row],[功能代號]],討論項目!A:H,8,FALSE)=0,"",VLOOKUP(功能_33[[#This Row],[功能代號]],討論項目!A:H,8,FALSE)),"")</f>
        <v/>
      </c>
      <c r="N411" s="372" t="s">
        <v>1492</v>
      </c>
      <c r="O411" s="372" t="s">
        <v>1954</v>
      </c>
      <c r="P411" s="367"/>
      <c r="Q411" s="342"/>
      <c r="R411" s="342"/>
      <c r="S411" s="342"/>
      <c r="T411" s="342"/>
      <c r="U411" s="342"/>
      <c r="V411" s="342"/>
      <c r="W411" s="342"/>
      <c r="X411" s="344" t="str">
        <f>VLOOKUP(功能_33[[#This Row],[User]],SKL放款!A:G,7,FALSE)</f>
        <v>放款管理課</v>
      </c>
      <c r="Y411" s="343" t="str">
        <f>IF(功能_33[[#This Row],[實際展示]]="","",功能_33[[#This Row],[實際展示]]+14)</f>
        <v/>
      </c>
      <c r="Z411" s="331"/>
      <c r="AA411" s="336"/>
      <c r="AB411" s="336"/>
      <c r="AC411" s="336"/>
      <c r="AD411" s="336"/>
      <c r="AE411" s="336"/>
      <c r="AF411" s="359"/>
      <c r="AG411" s="336" t="str">
        <f>IFERROR(IF(VLOOKUP(功能_33[[#This Row],[功能代號]],E:Q,11,FALSE)=0,"",VLOOKUP(功能_33[[#This Row],[功能代號]],E:Q,11,FALSE)),"")</f>
        <v>邱怡婷</v>
      </c>
      <c r="AH411" s="336"/>
      <c r="AI411" s="336"/>
      <c r="AJ411" s="344"/>
      <c r="AK411" s="331"/>
      <c r="AN411" s="341" t="e">
        <f>VLOOKUP(功能_33[[#This Row],[功能代號]],工作表2!A:A,1,FALSE)</f>
        <v>#N/A</v>
      </c>
    </row>
    <row r="412" spans="1:40" ht="14.25" hidden="1">
      <c r="A412" s="333"/>
      <c r="B41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2" s="341" t="s">
        <v>677</v>
      </c>
      <c r="D412" s="364" t="s">
        <v>2277</v>
      </c>
      <c r="E412" s="342" t="s">
        <v>2195</v>
      </c>
      <c r="F412" s="326" t="s">
        <v>2338</v>
      </c>
      <c r="G412" s="326" t="s">
        <v>2616</v>
      </c>
      <c r="H412" s="342" t="s">
        <v>417</v>
      </c>
      <c r="I412" s="348" t="s">
        <v>4</v>
      </c>
      <c r="J412" s="349"/>
      <c r="K412" s="336">
        <v>44516</v>
      </c>
      <c r="L412" s="336"/>
      <c r="M412" s="336" t="str">
        <f>IFERROR(IF(VLOOKUP(功能_33[[#This Row],[功能代號]],討論項目!A:H,8,FALSE)=0,"",VLOOKUP(功能_33[[#This Row],[功能代號]],討論項目!A:H,8,FALSE)),"")</f>
        <v/>
      </c>
      <c r="N412" s="372" t="s">
        <v>1492</v>
      </c>
      <c r="O412" s="372" t="s">
        <v>1954</v>
      </c>
      <c r="P412" s="367"/>
      <c r="Q412" s="342"/>
      <c r="R412" s="342"/>
      <c r="S412" s="342"/>
      <c r="T412" s="342"/>
      <c r="U412" s="342"/>
      <c r="V412" s="342"/>
      <c r="W412" s="342"/>
      <c r="X412" s="344" t="str">
        <f>VLOOKUP(功能_33[[#This Row],[User]],SKL放款!A:G,7,FALSE)</f>
        <v>放款管理課</v>
      </c>
      <c r="Y412" s="343" t="str">
        <f>IF(功能_33[[#This Row],[實際展示]]="","",功能_33[[#This Row],[實際展示]]+14)</f>
        <v/>
      </c>
      <c r="Z412" s="331"/>
      <c r="AA412" s="336"/>
      <c r="AB412" s="336"/>
      <c r="AC412" s="336"/>
      <c r="AD412" s="336"/>
      <c r="AE412" s="336"/>
      <c r="AF412" s="359"/>
      <c r="AG412" s="336" t="str">
        <f>IFERROR(IF(VLOOKUP(功能_33[[#This Row],[功能代號]],E:Q,11,FALSE)=0,"",VLOOKUP(功能_33[[#This Row],[功能代號]],E:Q,11,FALSE)),"")</f>
        <v>邱怡婷</v>
      </c>
      <c r="AH412" s="336"/>
      <c r="AI412" s="336"/>
      <c r="AJ412" s="344"/>
      <c r="AK412" s="331"/>
      <c r="AN412" s="341" t="e">
        <f>VLOOKUP(功能_33[[#This Row],[功能代號]],工作表2!A:A,1,FALSE)</f>
        <v>#N/A</v>
      </c>
    </row>
    <row r="413" spans="1:40" ht="14.25" hidden="1">
      <c r="A413" s="333"/>
      <c r="B41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3" s="341" t="s">
        <v>677</v>
      </c>
      <c r="D413" s="364" t="s">
        <v>2277</v>
      </c>
      <c r="E413" s="342" t="s">
        <v>2196</v>
      </c>
      <c r="F413" s="326" t="s">
        <v>2339</v>
      </c>
      <c r="G413" s="326" t="s">
        <v>2616</v>
      </c>
      <c r="H413" s="342" t="s">
        <v>417</v>
      </c>
      <c r="I413" s="348" t="s">
        <v>4</v>
      </c>
      <c r="J413" s="349"/>
      <c r="K413" s="336">
        <v>44516</v>
      </c>
      <c r="L413" s="336"/>
      <c r="M413" s="336" t="str">
        <f>IFERROR(IF(VLOOKUP(功能_33[[#This Row],[功能代號]],討論項目!A:H,8,FALSE)=0,"",VLOOKUP(功能_33[[#This Row],[功能代號]],討論項目!A:H,8,FALSE)),"")</f>
        <v/>
      </c>
      <c r="N413" s="372" t="s">
        <v>1492</v>
      </c>
      <c r="O413" s="372" t="s">
        <v>1954</v>
      </c>
      <c r="P413" s="367"/>
      <c r="Q413" s="342"/>
      <c r="R413" s="342"/>
      <c r="S413" s="342"/>
      <c r="T413" s="342"/>
      <c r="U413" s="342"/>
      <c r="V413" s="342"/>
      <c r="W413" s="342"/>
      <c r="X413" s="344" t="str">
        <f>VLOOKUP(功能_33[[#This Row],[User]],SKL放款!A:G,7,FALSE)</f>
        <v>放款管理課</v>
      </c>
      <c r="Y413" s="343" t="str">
        <f>IF(功能_33[[#This Row],[實際展示]]="","",功能_33[[#This Row],[實際展示]]+14)</f>
        <v/>
      </c>
      <c r="Z413" s="331"/>
      <c r="AA413" s="336"/>
      <c r="AB413" s="336"/>
      <c r="AC413" s="336"/>
      <c r="AD413" s="336"/>
      <c r="AE413" s="336"/>
      <c r="AF413" s="359"/>
      <c r="AG413" s="336" t="str">
        <f>IFERROR(IF(VLOOKUP(功能_33[[#This Row],[功能代號]],E:Q,11,FALSE)=0,"",VLOOKUP(功能_33[[#This Row],[功能代號]],E:Q,11,FALSE)),"")</f>
        <v>邱怡婷</v>
      </c>
      <c r="AH413" s="336"/>
      <c r="AI413" s="336"/>
      <c r="AJ413" s="344"/>
      <c r="AK413" s="331"/>
      <c r="AN413" s="341" t="e">
        <f>VLOOKUP(功能_33[[#This Row],[功能代號]],工作表2!A:A,1,FALSE)</f>
        <v>#N/A</v>
      </c>
    </row>
    <row r="414" spans="1:40" ht="14.25" hidden="1">
      <c r="A414" s="333"/>
      <c r="B41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4" s="341" t="s">
        <v>677</v>
      </c>
      <c r="D414" s="364" t="s">
        <v>2277</v>
      </c>
      <c r="E414" s="342" t="s">
        <v>2197</v>
      </c>
      <c r="F414" s="326" t="s">
        <v>2340</v>
      </c>
      <c r="G414" s="326" t="s">
        <v>2616</v>
      </c>
      <c r="H414" s="342" t="s">
        <v>417</v>
      </c>
      <c r="I414" s="348" t="s">
        <v>4</v>
      </c>
      <c r="J414" s="349"/>
      <c r="K414" s="336">
        <v>44516</v>
      </c>
      <c r="L414" s="336"/>
      <c r="M414" s="336" t="str">
        <f>IFERROR(IF(VLOOKUP(功能_33[[#This Row],[功能代號]],討論項目!A:H,8,FALSE)=0,"",VLOOKUP(功能_33[[#This Row],[功能代號]],討論項目!A:H,8,FALSE)),"")</f>
        <v/>
      </c>
      <c r="N414" s="372" t="s">
        <v>1492</v>
      </c>
      <c r="O414" s="372" t="s">
        <v>1954</v>
      </c>
      <c r="P414" s="367"/>
      <c r="Q414" s="342"/>
      <c r="R414" s="342"/>
      <c r="S414" s="342"/>
      <c r="T414" s="342"/>
      <c r="U414" s="342"/>
      <c r="V414" s="342"/>
      <c r="W414" s="342"/>
      <c r="X414" s="344" t="str">
        <f>VLOOKUP(功能_33[[#This Row],[User]],SKL放款!A:G,7,FALSE)</f>
        <v>放款管理課</v>
      </c>
      <c r="Y414" s="343" t="str">
        <f>IF(功能_33[[#This Row],[實際展示]]="","",功能_33[[#This Row],[實際展示]]+14)</f>
        <v/>
      </c>
      <c r="Z414" s="331"/>
      <c r="AA414" s="336"/>
      <c r="AB414" s="336"/>
      <c r="AC414" s="336"/>
      <c r="AD414" s="336"/>
      <c r="AE414" s="336"/>
      <c r="AF414" s="359"/>
      <c r="AG414" s="336" t="str">
        <f>IFERROR(IF(VLOOKUP(功能_33[[#This Row],[功能代號]],E:Q,11,FALSE)=0,"",VLOOKUP(功能_33[[#This Row],[功能代號]],E:Q,11,FALSE)),"")</f>
        <v>邱怡婷</v>
      </c>
      <c r="AH414" s="336"/>
      <c r="AI414" s="336"/>
      <c r="AJ414" s="344"/>
      <c r="AK414" s="331"/>
      <c r="AN414" s="341" t="e">
        <f>VLOOKUP(功能_33[[#This Row],[功能代號]],工作表2!A:A,1,FALSE)</f>
        <v>#N/A</v>
      </c>
    </row>
    <row r="415" spans="1:40" ht="14.25" hidden="1">
      <c r="A415" s="333"/>
      <c r="B41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5" s="341" t="s">
        <v>677</v>
      </c>
      <c r="D415" s="364" t="s">
        <v>2277</v>
      </c>
      <c r="E415" s="342" t="s">
        <v>2198</v>
      </c>
      <c r="F415" s="326" t="s">
        <v>2341</v>
      </c>
      <c r="G415" s="326" t="s">
        <v>2616</v>
      </c>
      <c r="H415" s="342" t="s">
        <v>417</v>
      </c>
      <c r="I415" s="348" t="s">
        <v>4</v>
      </c>
      <c r="J415" s="349"/>
      <c r="K415" s="336">
        <v>44517</v>
      </c>
      <c r="L415" s="336"/>
      <c r="M415" s="336" t="str">
        <f>IFERROR(IF(VLOOKUP(功能_33[[#This Row],[功能代號]],討論項目!A:H,8,FALSE)=0,"",VLOOKUP(功能_33[[#This Row],[功能代號]],討論項目!A:H,8,FALSE)),"")</f>
        <v/>
      </c>
      <c r="N415" s="372" t="s">
        <v>1492</v>
      </c>
      <c r="O415" s="372" t="s">
        <v>1954</v>
      </c>
      <c r="P415" s="367"/>
      <c r="Q415" s="342"/>
      <c r="R415" s="342"/>
      <c r="S415" s="342"/>
      <c r="T415" s="342"/>
      <c r="U415" s="342"/>
      <c r="V415" s="342"/>
      <c r="W415" s="342"/>
      <c r="X415" s="344" t="str">
        <f>VLOOKUP(功能_33[[#This Row],[User]],SKL放款!A:G,7,FALSE)</f>
        <v>放款管理課</v>
      </c>
      <c r="Y415" s="343" t="str">
        <f>IF(功能_33[[#This Row],[實際展示]]="","",功能_33[[#This Row],[實際展示]]+14)</f>
        <v/>
      </c>
      <c r="Z415" s="331"/>
      <c r="AA415" s="336"/>
      <c r="AB415" s="336"/>
      <c r="AC415" s="336"/>
      <c r="AD415" s="336"/>
      <c r="AE415" s="336"/>
      <c r="AF415" s="359"/>
      <c r="AG415" s="336" t="str">
        <f>IFERROR(IF(VLOOKUP(功能_33[[#This Row],[功能代號]],E:Q,11,FALSE)=0,"",VLOOKUP(功能_33[[#This Row],[功能代號]],E:Q,11,FALSE)),"")</f>
        <v>邱怡婷</v>
      </c>
      <c r="AH415" s="336"/>
      <c r="AI415" s="336"/>
      <c r="AJ415" s="344"/>
      <c r="AK415" s="331"/>
      <c r="AN415" s="341" t="e">
        <f>VLOOKUP(功能_33[[#This Row],[功能代號]],工作表2!A:A,1,FALSE)</f>
        <v>#N/A</v>
      </c>
    </row>
    <row r="416" spans="1:40" ht="14.25" hidden="1">
      <c r="A416" s="333"/>
      <c r="B41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6" s="341" t="s">
        <v>677</v>
      </c>
      <c r="D416" s="364" t="s">
        <v>2277</v>
      </c>
      <c r="E416" s="342" t="s">
        <v>2199</v>
      </c>
      <c r="F416" s="326" t="s">
        <v>2342</v>
      </c>
      <c r="G416" s="326" t="s">
        <v>2616</v>
      </c>
      <c r="H416" s="342" t="s">
        <v>417</v>
      </c>
      <c r="I416" s="348" t="s">
        <v>4</v>
      </c>
      <c r="J416" s="349"/>
      <c r="K416" s="336">
        <v>44517</v>
      </c>
      <c r="L416" s="336"/>
      <c r="M416" s="336" t="str">
        <f>IFERROR(IF(VLOOKUP(功能_33[[#This Row],[功能代號]],討論項目!A:H,8,FALSE)=0,"",VLOOKUP(功能_33[[#This Row],[功能代號]],討論項目!A:H,8,FALSE)),"")</f>
        <v/>
      </c>
      <c r="N416" s="372" t="s">
        <v>1492</v>
      </c>
      <c r="O416" s="372" t="s">
        <v>1954</v>
      </c>
      <c r="P416" s="367"/>
      <c r="Q416" s="342"/>
      <c r="R416" s="342"/>
      <c r="S416" s="342"/>
      <c r="T416" s="342"/>
      <c r="U416" s="342"/>
      <c r="V416" s="342"/>
      <c r="W416" s="342"/>
      <c r="X416" s="344" t="str">
        <f>VLOOKUP(功能_33[[#This Row],[User]],SKL放款!A:G,7,FALSE)</f>
        <v>放款管理課</v>
      </c>
      <c r="Y416" s="343" t="str">
        <f>IF(功能_33[[#This Row],[實際展示]]="","",功能_33[[#This Row],[實際展示]]+14)</f>
        <v/>
      </c>
      <c r="Z416" s="331"/>
      <c r="AA416" s="336"/>
      <c r="AB416" s="336"/>
      <c r="AC416" s="336"/>
      <c r="AD416" s="336"/>
      <c r="AE416" s="336"/>
      <c r="AF416" s="359"/>
      <c r="AG416" s="336" t="str">
        <f>IFERROR(IF(VLOOKUP(功能_33[[#This Row],[功能代號]],E:Q,11,FALSE)=0,"",VLOOKUP(功能_33[[#This Row],[功能代號]],E:Q,11,FALSE)),"")</f>
        <v>邱怡婷</v>
      </c>
      <c r="AH416" s="336"/>
      <c r="AI416" s="336"/>
      <c r="AJ416" s="344"/>
      <c r="AK416" s="331"/>
      <c r="AN416" s="341" t="e">
        <f>VLOOKUP(功能_33[[#This Row],[功能代號]],工作表2!A:A,1,FALSE)</f>
        <v>#N/A</v>
      </c>
    </row>
    <row r="417" spans="1:40" ht="14.25" hidden="1">
      <c r="A417" s="333"/>
      <c r="B41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7" s="341" t="s">
        <v>677</v>
      </c>
      <c r="D417" s="364" t="s">
        <v>2277</v>
      </c>
      <c r="E417" s="342" t="s">
        <v>2200</v>
      </c>
      <c r="F417" s="326" t="s">
        <v>2343</v>
      </c>
      <c r="G417" s="326" t="s">
        <v>2616</v>
      </c>
      <c r="H417" s="342" t="s">
        <v>417</v>
      </c>
      <c r="I417" s="348" t="s">
        <v>4</v>
      </c>
      <c r="J417" s="349"/>
      <c r="K417" s="336">
        <v>44517</v>
      </c>
      <c r="L417" s="336"/>
      <c r="M417" s="336" t="str">
        <f>IFERROR(IF(VLOOKUP(功能_33[[#This Row],[功能代號]],討論項目!A:H,8,FALSE)=0,"",VLOOKUP(功能_33[[#This Row],[功能代號]],討論項目!A:H,8,FALSE)),"")</f>
        <v/>
      </c>
      <c r="N417" s="372" t="s">
        <v>1492</v>
      </c>
      <c r="O417" s="372" t="s">
        <v>1954</v>
      </c>
      <c r="P417" s="367"/>
      <c r="Q417" s="342"/>
      <c r="R417" s="342"/>
      <c r="S417" s="342"/>
      <c r="T417" s="342"/>
      <c r="U417" s="342"/>
      <c r="V417" s="342"/>
      <c r="W417" s="342"/>
      <c r="X417" s="344" t="str">
        <f>VLOOKUP(功能_33[[#This Row],[User]],SKL放款!A:G,7,FALSE)</f>
        <v>放款管理課</v>
      </c>
      <c r="Y417" s="343" t="str">
        <f>IF(功能_33[[#This Row],[實際展示]]="","",功能_33[[#This Row],[實際展示]]+14)</f>
        <v/>
      </c>
      <c r="Z417" s="331"/>
      <c r="AA417" s="336"/>
      <c r="AB417" s="336"/>
      <c r="AC417" s="336"/>
      <c r="AD417" s="336"/>
      <c r="AE417" s="336"/>
      <c r="AF417" s="359"/>
      <c r="AG417" s="336" t="str">
        <f>IFERROR(IF(VLOOKUP(功能_33[[#This Row],[功能代號]],E:Q,11,FALSE)=0,"",VLOOKUP(功能_33[[#This Row],[功能代號]],E:Q,11,FALSE)),"")</f>
        <v>邱怡婷</v>
      </c>
      <c r="AH417" s="336"/>
      <c r="AI417" s="336"/>
      <c r="AJ417" s="344"/>
      <c r="AK417" s="331"/>
      <c r="AN417" s="341" t="e">
        <f>VLOOKUP(功能_33[[#This Row],[功能代號]],工作表2!A:A,1,FALSE)</f>
        <v>#N/A</v>
      </c>
    </row>
    <row r="418" spans="1:40" ht="14.25" hidden="1">
      <c r="A418" s="333"/>
      <c r="B41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8" s="341" t="s">
        <v>677</v>
      </c>
      <c r="D418" s="364" t="s">
        <v>2277</v>
      </c>
      <c r="E418" s="342" t="s">
        <v>2201</v>
      </c>
      <c r="F418" s="326" t="s">
        <v>2344</v>
      </c>
      <c r="G418" s="326" t="s">
        <v>2616</v>
      </c>
      <c r="H418" s="342" t="s">
        <v>417</v>
      </c>
      <c r="I418" s="348" t="s">
        <v>4</v>
      </c>
      <c r="J418" s="349"/>
      <c r="K418" s="336">
        <v>44517</v>
      </c>
      <c r="L418" s="336"/>
      <c r="M418" s="336" t="str">
        <f>IFERROR(IF(VLOOKUP(功能_33[[#This Row],[功能代號]],討論項目!A:H,8,FALSE)=0,"",VLOOKUP(功能_33[[#This Row],[功能代號]],討論項目!A:H,8,FALSE)),"")</f>
        <v/>
      </c>
      <c r="N418" s="372" t="s">
        <v>1492</v>
      </c>
      <c r="O418" s="372" t="s">
        <v>1954</v>
      </c>
      <c r="P418" s="367"/>
      <c r="Q418" s="342"/>
      <c r="R418" s="342"/>
      <c r="S418" s="342"/>
      <c r="T418" s="342"/>
      <c r="U418" s="342"/>
      <c r="V418" s="342"/>
      <c r="W418" s="342"/>
      <c r="X418" s="344" t="str">
        <f>VLOOKUP(功能_33[[#This Row],[User]],SKL放款!A:G,7,FALSE)</f>
        <v>放款管理課</v>
      </c>
      <c r="Y418" s="343" t="str">
        <f>IF(功能_33[[#This Row],[實際展示]]="","",功能_33[[#This Row],[實際展示]]+14)</f>
        <v/>
      </c>
      <c r="Z418" s="331"/>
      <c r="AA418" s="336"/>
      <c r="AB418" s="336"/>
      <c r="AC418" s="336"/>
      <c r="AD418" s="336"/>
      <c r="AE418" s="336"/>
      <c r="AF418" s="359"/>
      <c r="AG418" s="336" t="str">
        <f>IFERROR(IF(VLOOKUP(功能_33[[#This Row],[功能代號]],E:Q,11,FALSE)=0,"",VLOOKUP(功能_33[[#This Row],[功能代號]],E:Q,11,FALSE)),"")</f>
        <v>邱怡婷</v>
      </c>
      <c r="AH418" s="336"/>
      <c r="AI418" s="336"/>
      <c r="AJ418" s="344"/>
      <c r="AK418" s="331"/>
      <c r="AN418" s="341" t="e">
        <f>VLOOKUP(功能_33[[#This Row],[功能代號]],工作表2!A:A,1,FALSE)</f>
        <v>#N/A</v>
      </c>
    </row>
    <row r="419" spans="1:40" ht="14.25" hidden="1">
      <c r="A419" s="333"/>
      <c r="B41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19" s="341" t="s">
        <v>677</v>
      </c>
      <c r="D419" s="364" t="s">
        <v>2277</v>
      </c>
      <c r="E419" s="342" t="s">
        <v>2202</v>
      </c>
      <c r="F419" s="326" t="s">
        <v>2345</v>
      </c>
      <c r="G419" s="326" t="s">
        <v>2616</v>
      </c>
      <c r="H419" s="342" t="s">
        <v>417</v>
      </c>
      <c r="I419" s="348" t="s">
        <v>4</v>
      </c>
      <c r="J419" s="349"/>
      <c r="K419" s="336">
        <v>44518</v>
      </c>
      <c r="L419" s="336"/>
      <c r="M419" s="336" t="str">
        <f>IFERROR(IF(VLOOKUP(功能_33[[#This Row],[功能代號]],討論項目!A:H,8,FALSE)=0,"",VLOOKUP(功能_33[[#This Row],[功能代號]],討論項目!A:H,8,FALSE)),"")</f>
        <v/>
      </c>
      <c r="N419" s="372" t="s">
        <v>1492</v>
      </c>
      <c r="O419" s="372" t="s">
        <v>1954</v>
      </c>
      <c r="P419" s="367"/>
      <c r="Q419" s="342"/>
      <c r="R419" s="342"/>
      <c r="S419" s="342"/>
      <c r="T419" s="342"/>
      <c r="U419" s="342"/>
      <c r="V419" s="342"/>
      <c r="W419" s="342"/>
      <c r="X419" s="344" t="str">
        <f>VLOOKUP(功能_33[[#This Row],[User]],SKL放款!A:G,7,FALSE)</f>
        <v>放款管理課</v>
      </c>
      <c r="Y419" s="343" t="str">
        <f>IF(功能_33[[#This Row],[實際展示]]="","",功能_33[[#This Row],[實際展示]]+14)</f>
        <v/>
      </c>
      <c r="Z419" s="331"/>
      <c r="AA419" s="336"/>
      <c r="AB419" s="336"/>
      <c r="AC419" s="336"/>
      <c r="AD419" s="336"/>
      <c r="AE419" s="336"/>
      <c r="AF419" s="359"/>
      <c r="AG419" s="336" t="str">
        <f>IFERROR(IF(VLOOKUP(功能_33[[#This Row],[功能代號]],E:Q,11,FALSE)=0,"",VLOOKUP(功能_33[[#This Row],[功能代號]],E:Q,11,FALSE)),"")</f>
        <v>邱怡婷</v>
      </c>
      <c r="AH419" s="336"/>
      <c r="AI419" s="336"/>
      <c r="AJ419" s="344"/>
      <c r="AK419" s="331"/>
      <c r="AN419" s="341" t="e">
        <f>VLOOKUP(功能_33[[#This Row],[功能代號]],工作表2!A:A,1,FALSE)</f>
        <v>#N/A</v>
      </c>
    </row>
    <row r="420" spans="1:40" ht="14.25" hidden="1">
      <c r="A420" s="333"/>
      <c r="B42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0" s="341" t="s">
        <v>677</v>
      </c>
      <c r="D420" s="364" t="s">
        <v>2277</v>
      </c>
      <c r="E420" s="342" t="s">
        <v>2203</v>
      </c>
      <c r="F420" s="326" t="s">
        <v>2346</v>
      </c>
      <c r="G420" s="326" t="s">
        <v>2616</v>
      </c>
      <c r="H420" s="342" t="s">
        <v>417</v>
      </c>
      <c r="I420" s="348" t="s">
        <v>4</v>
      </c>
      <c r="J420" s="349"/>
      <c r="K420" s="336">
        <v>44518</v>
      </c>
      <c r="L420" s="336"/>
      <c r="M420" s="336" t="str">
        <f>IFERROR(IF(VLOOKUP(功能_33[[#This Row],[功能代號]],討論項目!A:H,8,FALSE)=0,"",VLOOKUP(功能_33[[#This Row],[功能代號]],討論項目!A:H,8,FALSE)),"")</f>
        <v/>
      </c>
      <c r="N420" s="372" t="s">
        <v>1492</v>
      </c>
      <c r="O420" s="372" t="s">
        <v>1954</v>
      </c>
      <c r="P420" s="367"/>
      <c r="Q420" s="342"/>
      <c r="R420" s="342"/>
      <c r="S420" s="342"/>
      <c r="T420" s="342"/>
      <c r="U420" s="342"/>
      <c r="V420" s="342"/>
      <c r="W420" s="342"/>
      <c r="X420" s="344" t="str">
        <f>VLOOKUP(功能_33[[#This Row],[User]],SKL放款!A:G,7,FALSE)</f>
        <v>放款管理課</v>
      </c>
      <c r="Y420" s="343" t="str">
        <f>IF(功能_33[[#This Row],[實際展示]]="","",功能_33[[#This Row],[實際展示]]+14)</f>
        <v/>
      </c>
      <c r="Z420" s="331"/>
      <c r="AA420" s="336"/>
      <c r="AB420" s="336"/>
      <c r="AC420" s="336"/>
      <c r="AD420" s="336"/>
      <c r="AE420" s="336"/>
      <c r="AF420" s="359"/>
      <c r="AG420" s="336" t="str">
        <f>IFERROR(IF(VLOOKUP(功能_33[[#This Row],[功能代號]],E:Q,11,FALSE)=0,"",VLOOKUP(功能_33[[#This Row],[功能代號]],E:Q,11,FALSE)),"")</f>
        <v>邱怡婷</v>
      </c>
      <c r="AH420" s="336"/>
      <c r="AI420" s="336"/>
      <c r="AJ420" s="344"/>
      <c r="AK420" s="331"/>
      <c r="AN420" s="341" t="e">
        <f>VLOOKUP(功能_33[[#This Row],[功能代號]],工作表2!A:A,1,FALSE)</f>
        <v>#N/A</v>
      </c>
    </row>
    <row r="421" spans="1:40" ht="14.25" hidden="1">
      <c r="A421" s="333"/>
      <c r="B42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1" s="341" t="s">
        <v>677</v>
      </c>
      <c r="D421" s="364" t="s">
        <v>2277</v>
      </c>
      <c r="E421" s="342" t="s">
        <v>2204</v>
      </c>
      <c r="F421" s="326" t="s">
        <v>2347</v>
      </c>
      <c r="G421" s="326" t="s">
        <v>2616</v>
      </c>
      <c r="H421" s="342" t="s">
        <v>417</v>
      </c>
      <c r="I421" s="348" t="s">
        <v>4</v>
      </c>
      <c r="J421" s="349"/>
      <c r="K421" s="336">
        <v>44518</v>
      </c>
      <c r="L421" s="336"/>
      <c r="M421" s="336" t="str">
        <f>IFERROR(IF(VLOOKUP(功能_33[[#This Row],[功能代號]],討論項目!A:H,8,FALSE)=0,"",VLOOKUP(功能_33[[#This Row],[功能代號]],討論項目!A:H,8,FALSE)),"")</f>
        <v/>
      </c>
      <c r="N421" s="372" t="s">
        <v>1492</v>
      </c>
      <c r="O421" s="372" t="s">
        <v>1954</v>
      </c>
      <c r="P421" s="367"/>
      <c r="Q421" s="342"/>
      <c r="R421" s="342"/>
      <c r="S421" s="342"/>
      <c r="T421" s="342"/>
      <c r="U421" s="342"/>
      <c r="V421" s="342"/>
      <c r="W421" s="342"/>
      <c r="X421" s="344" t="str">
        <f>VLOOKUP(功能_33[[#This Row],[User]],SKL放款!A:G,7,FALSE)</f>
        <v>放款管理課</v>
      </c>
      <c r="Y421" s="343" t="str">
        <f>IF(功能_33[[#This Row],[實際展示]]="","",功能_33[[#This Row],[實際展示]]+14)</f>
        <v/>
      </c>
      <c r="Z421" s="331"/>
      <c r="AA421" s="336"/>
      <c r="AB421" s="336"/>
      <c r="AC421" s="336"/>
      <c r="AD421" s="336"/>
      <c r="AE421" s="336"/>
      <c r="AF421" s="359"/>
      <c r="AG421" s="336" t="str">
        <f>IFERROR(IF(VLOOKUP(功能_33[[#This Row],[功能代號]],E:Q,11,FALSE)=0,"",VLOOKUP(功能_33[[#This Row],[功能代號]],E:Q,11,FALSE)),"")</f>
        <v>邱怡婷</v>
      </c>
      <c r="AH421" s="336"/>
      <c r="AI421" s="336"/>
      <c r="AJ421" s="344"/>
      <c r="AK421" s="331"/>
      <c r="AN421" s="341" t="e">
        <f>VLOOKUP(功能_33[[#This Row],[功能代號]],工作表2!A:A,1,FALSE)</f>
        <v>#N/A</v>
      </c>
    </row>
    <row r="422" spans="1:40" ht="14.25" hidden="1">
      <c r="A422" s="333"/>
      <c r="B42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2" s="341" t="s">
        <v>677</v>
      </c>
      <c r="D422" s="364" t="s">
        <v>2277</v>
      </c>
      <c r="E422" s="342" t="s">
        <v>2205</v>
      </c>
      <c r="F422" s="326" t="s">
        <v>2348</v>
      </c>
      <c r="G422" s="326" t="s">
        <v>2616</v>
      </c>
      <c r="H422" s="342" t="s">
        <v>417</v>
      </c>
      <c r="I422" s="348" t="s">
        <v>4</v>
      </c>
      <c r="J422" s="349"/>
      <c r="K422" s="336">
        <v>44518</v>
      </c>
      <c r="L422" s="336"/>
      <c r="M422" s="336" t="str">
        <f>IFERROR(IF(VLOOKUP(功能_33[[#This Row],[功能代號]],討論項目!A:H,8,FALSE)=0,"",VLOOKUP(功能_33[[#This Row],[功能代號]],討論項目!A:H,8,FALSE)),"")</f>
        <v/>
      </c>
      <c r="N422" s="372" t="s">
        <v>1492</v>
      </c>
      <c r="O422" s="372" t="s">
        <v>1954</v>
      </c>
      <c r="P422" s="367"/>
      <c r="Q422" s="342"/>
      <c r="R422" s="342"/>
      <c r="S422" s="342"/>
      <c r="T422" s="342"/>
      <c r="U422" s="342"/>
      <c r="V422" s="342"/>
      <c r="W422" s="342"/>
      <c r="X422" s="344" t="str">
        <f>VLOOKUP(功能_33[[#This Row],[User]],SKL放款!A:G,7,FALSE)</f>
        <v>放款管理課</v>
      </c>
      <c r="Y422" s="343" t="str">
        <f>IF(功能_33[[#This Row],[實際展示]]="","",功能_33[[#This Row],[實際展示]]+14)</f>
        <v/>
      </c>
      <c r="Z422" s="331"/>
      <c r="AA422" s="336"/>
      <c r="AB422" s="336"/>
      <c r="AC422" s="336"/>
      <c r="AD422" s="336"/>
      <c r="AE422" s="336"/>
      <c r="AF422" s="359"/>
      <c r="AG422" s="336" t="str">
        <f>IFERROR(IF(VLOOKUP(功能_33[[#This Row],[功能代號]],E:Q,11,FALSE)=0,"",VLOOKUP(功能_33[[#This Row],[功能代號]],E:Q,11,FALSE)),"")</f>
        <v>邱怡婷</v>
      </c>
      <c r="AH422" s="336"/>
      <c r="AI422" s="336"/>
      <c r="AJ422" s="344"/>
      <c r="AK422" s="331"/>
      <c r="AN422" s="341" t="e">
        <f>VLOOKUP(功能_33[[#This Row],[功能代號]],工作表2!A:A,1,FALSE)</f>
        <v>#N/A</v>
      </c>
    </row>
    <row r="423" spans="1:40" ht="14.25" hidden="1">
      <c r="A423" s="333"/>
      <c r="B42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3" s="341" t="s">
        <v>677</v>
      </c>
      <c r="D423" s="364" t="s">
        <v>2277</v>
      </c>
      <c r="E423" s="342" t="s">
        <v>2206</v>
      </c>
      <c r="F423" s="326" t="s">
        <v>2349</v>
      </c>
      <c r="G423" s="326" t="s">
        <v>2616</v>
      </c>
      <c r="H423" s="342" t="s">
        <v>417</v>
      </c>
      <c r="I423" s="348" t="s">
        <v>4</v>
      </c>
      <c r="J423" s="349"/>
      <c r="K423" s="336">
        <v>44518</v>
      </c>
      <c r="L423" s="336"/>
      <c r="M423" s="336" t="str">
        <f>IFERROR(IF(VLOOKUP(功能_33[[#This Row],[功能代號]],討論項目!A:H,8,FALSE)=0,"",VLOOKUP(功能_33[[#This Row],[功能代號]],討論項目!A:H,8,FALSE)),"")</f>
        <v/>
      </c>
      <c r="N423" s="372" t="s">
        <v>1492</v>
      </c>
      <c r="O423" s="372" t="s">
        <v>1954</v>
      </c>
      <c r="P423" s="367"/>
      <c r="Q423" s="342"/>
      <c r="R423" s="342"/>
      <c r="S423" s="342"/>
      <c r="T423" s="342"/>
      <c r="U423" s="342"/>
      <c r="V423" s="342"/>
      <c r="W423" s="342"/>
      <c r="X423" s="344" t="str">
        <f>VLOOKUP(功能_33[[#This Row],[User]],SKL放款!A:G,7,FALSE)</f>
        <v>放款管理課</v>
      </c>
      <c r="Y423" s="343" t="str">
        <f>IF(功能_33[[#This Row],[實際展示]]="","",功能_33[[#This Row],[實際展示]]+14)</f>
        <v/>
      </c>
      <c r="Z423" s="331"/>
      <c r="AA423" s="336"/>
      <c r="AB423" s="336"/>
      <c r="AC423" s="336"/>
      <c r="AD423" s="336"/>
      <c r="AE423" s="336"/>
      <c r="AF423" s="359"/>
      <c r="AG423" s="336" t="str">
        <f>IFERROR(IF(VLOOKUP(功能_33[[#This Row],[功能代號]],E:Q,11,FALSE)=0,"",VLOOKUP(功能_33[[#This Row],[功能代號]],E:Q,11,FALSE)),"")</f>
        <v>邱怡婷</v>
      </c>
      <c r="AH423" s="336"/>
      <c r="AI423" s="336"/>
      <c r="AJ423" s="344"/>
      <c r="AK423" s="331"/>
      <c r="AN423" s="341" t="e">
        <f>VLOOKUP(功能_33[[#This Row],[功能代號]],工作表2!A:A,1,FALSE)</f>
        <v>#N/A</v>
      </c>
    </row>
    <row r="424" spans="1:40" ht="14.25" hidden="1">
      <c r="A424" s="333"/>
      <c r="B42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4" s="341" t="s">
        <v>677</v>
      </c>
      <c r="D424" s="364" t="s">
        <v>2277</v>
      </c>
      <c r="E424" s="342" t="s">
        <v>2207</v>
      </c>
      <c r="F424" s="326" t="s">
        <v>2350</v>
      </c>
      <c r="G424" s="326" t="s">
        <v>2616</v>
      </c>
      <c r="H424" s="342" t="s">
        <v>417</v>
      </c>
      <c r="I424" s="348" t="s">
        <v>4</v>
      </c>
      <c r="J424" s="349"/>
      <c r="K424" s="336">
        <v>44518</v>
      </c>
      <c r="L424" s="336"/>
      <c r="M424" s="336" t="str">
        <f>IFERROR(IF(VLOOKUP(功能_33[[#This Row],[功能代號]],討論項目!A:H,8,FALSE)=0,"",VLOOKUP(功能_33[[#This Row],[功能代號]],討論項目!A:H,8,FALSE)),"")</f>
        <v/>
      </c>
      <c r="N424" s="372" t="s">
        <v>1492</v>
      </c>
      <c r="O424" s="372" t="s">
        <v>1954</v>
      </c>
      <c r="P424" s="367"/>
      <c r="Q424" s="342"/>
      <c r="R424" s="342"/>
      <c r="S424" s="342"/>
      <c r="T424" s="342"/>
      <c r="U424" s="342"/>
      <c r="V424" s="342"/>
      <c r="W424" s="342"/>
      <c r="X424" s="344" t="str">
        <f>VLOOKUP(功能_33[[#This Row],[User]],SKL放款!A:G,7,FALSE)</f>
        <v>放款管理課</v>
      </c>
      <c r="Y424" s="343" t="str">
        <f>IF(功能_33[[#This Row],[實際展示]]="","",功能_33[[#This Row],[實際展示]]+14)</f>
        <v/>
      </c>
      <c r="Z424" s="331"/>
      <c r="AA424" s="336"/>
      <c r="AB424" s="336"/>
      <c r="AC424" s="336"/>
      <c r="AD424" s="336"/>
      <c r="AE424" s="336"/>
      <c r="AF424" s="359"/>
      <c r="AG424" s="336" t="str">
        <f>IFERROR(IF(VLOOKUP(功能_33[[#This Row],[功能代號]],E:Q,11,FALSE)=0,"",VLOOKUP(功能_33[[#This Row],[功能代號]],E:Q,11,FALSE)),"")</f>
        <v>邱怡婷</v>
      </c>
      <c r="AH424" s="336"/>
      <c r="AI424" s="336"/>
      <c r="AJ424" s="344"/>
      <c r="AK424" s="331"/>
      <c r="AN424" s="341" t="e">
        <f>VLOOKUP(功能_33[[#This Row],[功能代號]],工作表2!A:A,1,FALSE)</f>
        <v>#N/A</v>
      </c>
    </row>
    <row r="425" spans="1:40" ht="14.25" hidden="1">
      <c r="A425" s="333"/>
      <c r="B42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5" s="341" t="s">
        <v>677</v>
      </c>
      <c r="D425" s="364" t="s">
        <v>2277</v>
      </c>
      <c r="E425" s="342" t="s">
        <v>2208</v>
      </c>
      <c r="F425" s="326" t="s">
        <v>2351</v>
      </c>
      <c r="G425" s="326" t="s">
        <v>2616</v>
      </c>
      <c r="H425" s="342" t="s">
        <v>417</v>
      </c>
      <c r="I425" s="348" t="s">
        <v>4</v>
      </c>
      <c r="J425" s="349"/>
      <c r="K425" s="336">
        <v>44518</v>
      </c>
      <c r="L425" s="336"/>
      <c r="M425" s="336" t="str">
        <f>IFERROR(IF(VLOOKUP(功能_33[[#This Row],[功能代號]],討論項目!A:H,8,FALSE)=0,"",VLOOKUP(功能_33[[#This Row],[功能代號]],討論項目!A:H,8,FALSE)),"")</f>
        <v/>
      </c>
      <c r="N425" s="372" t="s">
        <v>1492</v>
      </c>
      <c r="O425" s="372" t="s">
        <v>1954</v>
      </c>
      <c r="P425" s="367"/>
      <c r="Q425" s="342"/>
      <c r="R425" s="342"/>
      <c r="S425" s="342"/>
      <c r="T425" s="342"/>
      <c r="U425" s="342"/>
      <c r="V425" s="342"/>
      <c r="W425" s="342"/>
      <c r="X425" s="344" t="str">
        <f>VLOOKUP(功能_33[[#This Row],[User]],SKL放款!A:G,7,FALSE)</f>
        <v>放款管理課</v>
      </c>
      <c r="Y425" s="343" t="str">
        <f>IF(功能_33[[#This Row],[實際展示]]="","",功能_33[[#This Row],[實際展示]]+14)</f>
        <v/>
      </c>
      <c r="Z425" s="331"/>
      <c r="AA425" s="336"/>
      <c r="AB425" s="336"/>
      <c r="AC425" s="336"/>
      <c r="AD425" s="336"/>
      <c r="AE425" s="336"/>
      <c r="AF425" s="359"/>
      <c r="AG425" s="336" t="str">
        <f>IFERROR(IF(VLOOKUP(功能_33[[#This Row],[功能代號]],E:Q,11,FALSE)=0,"",VLOOKUP(功能_33[[#This Row],[功能代號]],E:Q,11,FALSE)),"")</f>
        <v>邱怡婷</v>
      </c>
      <c r="AH425" s="336"/>
      <c r="AI425" s="336"/>
      <c r="AJ425" s="344"/>
      <c r="AK425" s="331"/>
      <c r="AN425" s="341" t="e">
        <f>VLOOKUP(功能_33[[#This Row],[功能代號]],工作表2!A:A,1,FALSE)</f>
        <v>#N/A</v>
      </c>
    </row>
    <row r="426" spans="1:40" ht="14.25" hidden="1">
      <c r="A426" s="333"/>
      <c r="B42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6" s="341" t="s">
        <v>677</v>
      </c>
      <c r="D426" s="364" t="s">
        <v>2277</v>
      </c>
      <c r="E426" s="342" t="s">
        <v>2209</v>
      </c>
      <c r="F426" s="326" t="s">
        <v>2352</v>
      </c>
      <c r="G426" s="326" t="s">
        <v>2616</v>
      </c>
      <c r="H426" s="342" t="s">
        <v>417</v>
      </c>
      <c r="I426" s="348" t="s">
        <v>4</v>
      </c>
      <c r="J426" s="349"/>
      <c r="K426" s="336">
        <v>44518</v>
      </c>
      <c r="L426" s="336"/>
      <c r="M426" s="336" t="str">
        <f>IFERROR(IF(VLOOKUP(功能_33[[#This Row],[功能代號]],討論項目!A:H,8,FALSE)=0,"",VLOOKUP(功能_33[[#This Row],[功能代號]],討論項目!A:H,8,FALSE)),"")</f>
        <v/>
      </c>
      <c r="N426" s="372" t="s">
        <v>1492</v>
      </c>
      <c r="O426" s="372" t="s">
        <v>1954</v>
      </c>
      <c r="P426" s="367"/>
      <c r="Q426" s="342"/>
      <c r="R426" s="342"/>
      <c r="S426" s="342"/>
      <c r="T426" s="342"/>
      <c r="U426" s="342"/>
      <c r="V426" s="342"/>
      <c r="W426" s="342"/>
      <c r="X426" s="344" t="str">
        <f>VLOOKUP(功能_33[[#This Row],[User]],SKL放款!A:G,7,FALSE)</f>
        <v>放款管理課</v>
      </c>
      <c r="Y426" s="343" t="str">
        <f>IF(功能_33[[#This Row],[實際展示]]="","",功能_33[[#This Row],[實際展示]]+14)</f>
        <v/>
      </c>
      <c r="Z426" s="331"/>
      <c r="AA426" s="336"/>
      <c r="AB426" s="336"/>
      <c r="AC426" s="336"/>
      <c r="AD426" s="336"/>
      <c r="AE426" s="336"/>
      <c r="AF426" s="359"/>
      <c r="AG426" s="336" t="str">
        <f>IFERROR(IF(VLOOKUP(功能_33[[#This Row],[功能代號]],E:Q,11,FALSE)=0,"",VLOOKUP(功能_33[[#This Row],[功能代號]],E:Q,11,FALSE)),"")</f>
        <v>邱怡婷</v>
      </c>
      <c r="AH426" s="336"/>
      <c r="AI426" s="336"/>
      <c r="AJ426" s="344"/>
      <c r="AK426" s="331"/>
      <c r="AN426" s="341" t="e">
        <f>VLOOKUP(功能_33[[#This Row],[功能代號]],工作表2!A:A,1,FALSE)</f>
        <v>#N/A</v>
      </c>
    </row>
    <row r="427" spans="1:40" ht="14.25" hidden="1">
      <c r="A427" s="333"/>
      <c r="B42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7" s="341" t="s">
        <v>677</v>
      </c>
      <c r="D427" s="364" t="s">
        <v>2277</v>
      </c>
      <c r="E427" s="342" t="s">
        <v>2210</v>
      </c>
      <c r="F427" s="326" t="s">
        <v>2353</v>
      </c>
      <c r="G427" s="326" t="s">
        <v>2616</v>
      </c>
      <c r="H427" s="342" t="s">
        <v>417</v>
      </c>
      <c r="I427" s="348" t="s">
        <v>4</v>
      </c>
      <c r="J427" s="349"/>
      <c r="K427" s="336">
        <v>44518</v>
      </c>
      <c r="L427" s="336"/>
      <c r="M427" s="336" t="str">
        <f>IFERROR(IF(VLOOKUP(功能_33[[#This Row],[功能代號]],討論項目!A:H,8,FALSE)=0,"",VLOOKUP(功能_33[[#This Row],[功能代號]],討論項目!A:H,8,FALSE)),"")</f>
        <v/>
      </c>
      <c r="N427" s="372" t="s">
        <v>1492</v>
      </c>
      <c r="O427" s="372" t="s">
        <v>1954</v>
      </c>
      <c r="P427" s="367"/>
      <c r="Q427" s="342"/>
      <c r="R427" s="342"/>
      <c r="S427" s="342"/>
      <c r="T427" s="342"/>
      <c r="U427" s="342"/>
      <c r="V427" s="342"/>
      <c r="W427" s="342"/>
      <c r="X427" s="344" t="str">
        <f>VLOOKUP(功能_33[[#This Row],[User]],SKL放款!A:G,7,FALSE)</f>
        <v>放款管理課</v>
      </c>
      <c r="Y427" s="343" t="str">
        <f>IF(功能_33[[#This Row],[實際展示]]="","",功能_33[[#This Row],[實際展示]]+14)</f>
        <v/>
      </c>
      <c r="Z427" s="331"/>
      <c r="AA427" s="336"/>
      <c r="AB427" s="336"/>
      <c r="AC427" s="336"/>
      <c r="AD427" s="336"/>
      <c r="AE427" s="336"/>
      <c r="AF427" s="359"/>
      <c r="AG427" s="336" t="str">
        <f>IFERROR(IF(VLOOKUP(功能_33[[#This Row],[功能代號]],E:Q,11,FALSE)=0,"",VLOOKUP(功能_33[[#This Row],[功能代號]],E:Q,11,FALSE)),"")</f>
        <v>邱怡婷</v>
      </c>
      <c r="AH427" s="336"/>
      <c r="AI427" s="336"/>
      <c r="AJ427" s="344"/>
      <c r="AK427" s="331"/>
      <c r="AN427" s="341" t="e">
        <f>VLOOKUP(功能_33[[#This Row],[功能代號]],工作表2!A:A,1,FALSE)</f>
        <v>#N/A</v>
      </c>
    </row>
    <row r="428" spans="1:40" ht="14.25" hidden="1">
      <c r="A428" s="333"/>
      <c r="B42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8" s="341" t="s">
        <v>677</v>
      </c>
      <c r="D428" s="364" t="s">
        <v>2277</v>
      </c>
      <c r="E428" s="342" t="s">
        <v>2211</v>
      </c>
      <c r="F428" s="326" t="s">
        <v>2354</v>
      </c>
      <c r="G428" s="326" t="s">
        <v>2616</v>
      </c>
      <c r="H428" s="342" t="s">
        <v>417</v>
      </c>
      <c r="I428" s="348" t="s">
        <v>4</v>
      </c>
      <c r="J428" s="349"/>
      <c r="K428" s="336">
        <v>44518</v>
      </c>
      <c r="L428" s="336"/>
      <c r="M428" s="336" t="str">
        <f>IFERROR(IF(VLOOKUP(功能_33[[#This Row],[功能代號]],討論項目!A:H,8,FALSE)=0,"",VLOOKUP(功能_33[[#This Row],[功能代號]],討論項目!A:H,8,FALSE)),"")</f>
        <v/>
      </c>
      <c r="N428" s="372" t="s">
        <v>1492</v>
      </c>
      <c r="O428" s="372" t="s">
        <v>1954</v>
      </c>
      <c r="P428" s="367"/>
      <c r="Q428" s="342"/>
      <c r="R428" s="342"/>
      <c r="S428" s="342"/>
      <c r="T428" s="342"/>
      <c r="U428" s="342"/>
      <c r="V428" s="342"/>
      <c r="W428" s="342"/>
      <c r="X428" s="344" t="str">
        <f>VLOOKUP(功能_33[[#This Row],[User]],SKL放款!A:G,7,FALSE)</f>
        <v>放款管理課</v>
      </c>
      <c r="Y428" s="343" t="str">
        <f>IF(功能_33[[#This Row],[實際展示]]="","",功能_33[[#This Row],[實際展示]]+14)</f>
        <v/>
      </c>
      <c r="Z428" s="331"/>
      <c r="AA428" s="336"/>
      <c r="AB428" s="336"/>
      <c r="AC428" s="336"/>
      <c r="AD428" s="336"/>
      <c r="AE428" s="336"/>
      <c r="AF428" s="359"/>
      <c r="AG428" s="336" t="str">
        <f>IFERROR(IF(VLOOKUP(功能_33[[#This Row],[功能代號]],E:Q,11,FALSE)=0,"",VLOOKUP(功能_33[[#This Row],[功能代號]],E:Q,11,FALSE)),"")</f>
        <v>邱怡婷</v>
      </c>
      <c r="AH428" s="336"/>
      <c r="AI428" s="336"/>
      <c r="AJ428" s="344"/>
      <c r="AK428" s="331"/>
      <c r="AN428" s="341" t="e">
        <f>VLOOKUP(功能_33[[#This Row],[功能代號]],工作表2!A:A,1,FALSE)</f>
        <v>#N/A</v>
      </c>
    </row>
    <row r="429" spans="1:40" ht="14.25" hidden="1">
      <c r="A429" s="333"/>
      <c r="B42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29" s="341" t="s">
        <v>677</v>
      </c>
      <c r="D429" s="364" t="s">
        <v>2277</v>
      </c>
      <c r="E429" s="342" t="s">
        <v>2212</v>
      </c>
      <c r="F429" s="326" t="s">
        <v>2355</v>
      </c>
      <c r="G429" s="326" t="s">
        <v>2616</v>
      </c>
      <c r="H429" s="342" t="s">
        <v>417</v>
      </c>
      <c r="I429" s="348" t="s">
        <v>4</v>
      </c>
      <c r="J429" s="349"/>
      <c r="K429" s="336">
        <v>44519</v>
      </c>
      <c r="L429" s="336"/>
      <c r="M429" s="336" t="str">
        <f>IFERROR(IF(VLOOKUP(功能_33[[#This Row],[功能代號]],討論項目!A:H,8,FALSE)=0,"",VLOOKUP(功能_33[[#This Row],[功能代號]],討論項目!A:H,8,FALSE)),"")</f>
        <v/>
      </c>
      <c r="N429" s="372" t="s">
        <v>1492</v>
      </c>
      <c r="O429" s="372" t="s">
        <v>1954</v>
      </c>
      <c r="P429" s="367"/>
      <c r="Q429" s="342"/>
      <c r="R429" s="342"/>
      <c r="S429" s="342"/>
      <c r="T429" s="342"/>
      <c r="U429" s="342"/>
      <c r="V429" s="342"/>
      <c r="W429" s="342"/>
      <c r="X429" s="344" t="str">
        <f>VLOOKUP(功能_33[[#This Row],[User]],SKL放款!A:G,7,FALSE)</f>
        <v>放款管理課</v>
      </c>
      <c r="Y429" s="343" t="str">
        <f>IF(功能_33[[#This Row],[實際展示]]="","",功能_33[[#This Row],[實際展示]]+14)</f>
        <v/>
      </c>
      <c r="Z429" s="331"/>
      <c r="AA429" s="336"/>
      <c r="AB429" s="336"/>
      <c r="AC429" s="336"/>
      <c r="AD429" s="336"/>
      <c r="AE429" s="336"/>
      <c r="AF429" s="359"/>
      <c r="AG429" s="336" t="str">
        <f>IFERROR(IF(VLOOKUP(功能_33[[#This Row],[功能代號]],E:Q,11,FALSE)=0,"",VLOOKUP(功能_33[[#This Row],[功能代號]],E:Q,11,FALSE)),"")</f>
        <v>邱怡婷</v>
      </c>
      <c r="AH429" s="336"/>
      <c r="AI429" s="336"/>
      <c r="AJ429" s="344"/>
      <c r="AK429" s="331"/>
      <c r="AN429" s="341" t="e">
        <f>VLOOKUP(功能_33[[#This Row],[功能代號]],工作表2!A:A,1,FALSE)</f>
        <v>#N/A</v>
      </c>
    </row>
    <row r="430" spans="1:40" ht="14.25" hidden="1">
      <c r="A430" s="333"/>
      <c r="B43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0" s="341" t="s">
        <v>677</v>
      </c>
      <c r="D430" s="364" t="s">
        <v>2277</v>
      </c>
      <c r="E430" s="342" t="s">
        <v>2213</v>
      </c>
      <c r="F430" s="326" t="s">
        <v>2356</v>
      </c>
      <c r="G430" s="326" t="s">
        <v>2616</v>
      </c>
      <c r="H430" s="342" t="s">
        <v>417</v>
      </c>
      <c r="I430" s="348" t="s">
        <v>4</v>
      </c>
      <c r="J430" s="349"/>
      <c r="K430" s="336">
        <v>44519</v>
      </c>
      <c r="L430" s="336"/>
      <c r="M430" s="336" t="str">
        <f>IFERROR(IF(VLOOKUP(功能_33[[#This Row],[功能代號]],討論項目!A:H,8,FALSE)=0,"",VLOOKUP(功能_33[[#This Row],[功能代號]],討論項目!A:H,8,FALSE)),"")</f>
        <v/>
      </c>
      <c r="N430" s="372" t="s">
        <v>1492</v>
      </c>
      <c r="O430" s="372" t="s">
        <v>1954</v>
      </c>
      <c r="P430" s="367"/>
      <c r="Q430" s="342"/>
      <c r="R430" s="342"/>
      <c r="S430" s="342"/>
      <c r="T430" s="342"/>
      <c r="U430" s="342"/>
      <c r="V430" s="342"/>
      <c r="W430" s="342"/>
      <c r="X430" s="344" t="str">
        <f>VLOOKUP(功能_33[[#This Row],[User]],SKL放款!A:G,7,FALSE)</f>
        <v>放款管理課</v>
      </c>
      <c r="Y430" s="343" t="str">
        <f>IF(功能_33[[#This Row],[實際展示]]="","",功能_33[[#This Row],[實際展示]]+14)</f>
        <v/>
      </c>
      <c r="Z430" s="331"/>
      <c r="AA430" s="336"/>
      <c r="AB430" s="336"/>
      <c r="AC430" s="336"/>
      <c r="AD430" s="336"/>
      <c r="AE430" s="336"/>
      <c r="AF430" s="359"/>
      <c r="AG430" s="336" t="str">
        <f>IFERROR(IF(VLOOKUP(功能_33[[#This Row],[功能代號]],E:Q,11,FALSE)=0,"",VLOOKUP(功能_33[[#This Row],[功能代號]],E:Q,11,FALSE)),"")</f>
        <v>邱怡婷</v>
      </c>
      <c r="AH430" s="336"/>
      <c r="AI430" s="336"/>
      <c r="AJ430" s="344"/>
      <c r="AK430" s="331"/>
      <c r="AN430" s="341" t="e">
        <f>VLOOKUP(功能_33[[#This Row],[功能代號]],工作表2!A:A,1,FALSE)</f>
        <v>#N/A</v>
      </c>
    </row>
    <row r="431" spans="1:40" ht="14.25" hidden="1">
      <c r="A431" s="333"/>
      <c r="B43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1" s="341" t="s">
        <v>677</v>
      </c>
      <c r="D431" s="364" t="s">
        <v>2277</v>
      </c>
      <c r="E431" s="342" t="s">
        <v>2214</v>
      </c>
      <c r="F431" s="326" t="s">
        <v>2357</v>
      </c>
      <c r="G431" s="326" t="s">
        <v>2616</v>
      </c>
      <c r="H431" s="342" t="s">
        <v>417</v>
      </c>
      <c r="I431" s="348" t="s">
        <v>4</v>
      </c>
      <c r="J431" s="349"/>
      <c r="K431" s="336">
        <v>44519</v>
      </c>
      <c r="L431" s="336"/>
      <c r="M431" s="336" t="str">
        <f>IFERROR(IF(VLOOKUP(功能_33[[#This Row],[功能代號]],討論項目!A:H,8,FALSE)=0,"",VLOOKUP(功能_33[[#This Row],[功能代號]],討論項目!A:H,8,FALSE)),"")</f>
        <v/>
      </c>
      <c r="N431" s="372" t="s">
        <v>1492</v>
      </c>
      <c r="O431" s="372" t="s">
        <v>1954</v>
      </c>
      <c r="P431" s="367"/>
      <c r="Q431" s="342"/>
      <c r="R431" s="342"/>
      <c r="S431" s="342"/>
      <c r="T431" s="342"/>
      <c r="U431" s="342"/>
      <c r="V431" s="342"/>
      <c r="W431" s="342"/>
      <c r="X431" s="344" t="str">
        <f>VLOOKUP(功能_33[[#This Row],[User]],SKL放款!A:G,7,FALSE)</f>
        <v>放款管理課</v>
      </c>
      <c r="Y431" s="343" t="str">
        <f>IF(功能_33[[#This Row],[實際展示]]="","",功能_33[[#This Row],[實際展示]]+14)</f>
        <v/>
      </c>
      <c r="Z431" s="331"/>
      <c r="AA431" s="336"/>
      <c r="AB431" s="336"/>
      <c r="AC431" s="336"/>
      <c r="AD431" s="336"/>
      <c r="AE431" s="336"/>
      <c r="AF431" s="359"/>
      <c r="AG431" s="336" t="str">
        <f>IFERROR(IF(VLOOKUP(功能_33[[#This Row],[功能代號]],E:Q,11,FALSE)=0,"",VLOOKUP(功能_33[[#This Row],[功能代號]],E:Q,11,FALSE)),"")</f>
        <v>邱怡婷</v>
      </c>
      <c r="AH431" s="336"/>
      <c r="AI431" s="336"/>
      <c r="AJ431" s="344"/>
      <c r="AK431" s="331"/>
      <c r="AN431" s="341" t="e">
        <f>VLOOKUP(功能_33[[#This Row],[功能代號]],工作表2!A:A,1,FALSE)</f>
        <v>#N/A</v>
      </c>
    </row>
    <row r="432" spans="1:40" ht="14.25" hidden="1">
      <c r="A432" s="333"/>
      <c r="B43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2" s="341" t="s">
        <v>677</v>
      </c>
      <c r="D432" s="364" t="s">
        <v>2277</v>
      </c>
      <c r="E432" s="342" t="s">
        <v>2215</v>
      </c>
      <c r="F432" s="326" t="s">
        <v>2358</v>
      </c>
      <c r="G432" s="326" t="s">
        <v>2616</v>
      </c>
      <c r="H432" s="342" t="s">
        <v>417</v>
      </c>
      <c r="I432" s="348" t="s">
        <v>4</v>
      </c>
      <c r="J432" s="349"/>
      <c r="K432" s="336">
        <v>44519</v>
      </c>
      <c r="L432" s="336"/>
      <c r="M432" s="336" t="str">
        <f>IFERROR(IF(VLOOKUP(功能_33[[#This Row],[功能代號]],討論項目!A:H,8,FALSE)=0,"",VLOOKUP(功能_33[[#This Row],[功能代號]],討論項目!A:H,8,FALSE)),"")</f>
        <v/>
      </c>
      <c r="N432" s="372" t="s">
        <v>1492</v>
      </c>
      <c r="O432" s="372" t="s">
        <v>1954</v>
      </c>
      <c r="P432" s="367"/>
      <c r="Q432" s="342"/>
      <c r="R432" s="342"/>
      <c r="S432" s="342"/>
      <c r="T432" s="342"/>
      <c r="U432" s="342"/>
      <c r="V432" s="342"/>
      <c r="W432" s="342"/>
      <c r="X432" s="344" t="str">
        <f>VLOOKUP(功能_33[[#This Row],[User]],SKL放款!A:G,7,FALSE)</f>
        <v>放款管理課</v>
      </c>
      <c r="Y432" s="343" t="str">
        <f>IF(功能_33[[#This Row],[實際展示]]="","",功能_33[[#This Row],[實際展示]]+14)</f>
        <v/>
      </c>
      <c r="Z432" s="331"/>
      <c r="AA432" s="336"/>
      <c r="AB432" s="336"/>
      <c r="AC432" s="336"/>
      <c r="AD432" s="336"/>
      <c r="AE432" s="336"/>
      <c r="AF432" s="359"/>
      <c r="AG432" s="336" t="str">
        <f>IFERROR(IF(VLOOKUP(功能_33[[#This Row],[功能代號]],E:Q,11,FALSE)=0,"",VLOOKUP(功能_33[[#This Row],[功能代號]],E:Q,11,FALSE)),"")</f>
        <v>邱怡婷</v>
      </c>
      <c r="AH432" s="336"/>
      <c r="AI432" s="336"/>
      <c r="AJ432" s="344"/>
      <c r="AK432" s="331"/>
      <c r="AN432" s="341" t="e">
        <f>VLOOKUP(功能_33[[#This Row],[功能代號]],工作表2!A:A,1,FALSE)</f>
        <v>#N/A</v>
      </c>
    </row>
    <row r="433" spans="1:40" ht="14.25" hidden="1">
      <c r="A433" s="333"/>
      <c r="B43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3" s="341" t="s">
        <v>677</v>
      </c>
      <c r="D433" s="364" t="s">
        <v>2277</v>
      </c>
      <c r="E433" s="342" t="s">
        <v>2216</v>
      </c>
      <c r="F433" s="326" t="s">
        <v>2359</v>
      </c>
      <c r="G433" s="326" t="s">
        <v>2616</v>
      </c>
      <c r="H433" s="342" t="s">
        <v>417</v>
      </c>
      <c r="I433" s="348" t="s">
        <v>4</v>
      </c>
      <c r="J433" s="349"/>
      <c r="K433" s="336">
        <v>44519</v>
      </c>
      <c r="L433" s="336"/>
      <c r="M433" s="336" t="str">
        <f>IFERROR(IF(VLOOKUP(功能_33[[#This Row],[功能代號]],討論項目!A:H,8,FALSE)=0,"",VLOOKUP(功能_33[[#This Row],[功能代號]],討論項目!A:H,8,FALSE)),"")</f>
        <v/>
      </c>
      <c r="N433" s="372" t="s">
        <v>1492</v>
      </c>
      <c r="O433" s="372" t="s">
        <v>1954</v>
      </c>
      <c r="P433" s="367"/>
      <c r="Q433" s="342"/>
      <c r="R433" s="342"/>
      <c r="S433" s="342"/>
      <c r="T433" s="342"/>
      <c r="U433" s="342"/>
      <c r="V433" s="342"/>
      <c r="W433" s="342"/>
      <c r="X433" s="344" t="str">
        <f>VLOOKUP(功能_33[[#This Row],[User]],SKL放款!A:G,7,FALSE)</f>
        <v>放款管理課</v>
      </c>
      <c r="Y433" s="343" t="str">
        <f>IF(功能_33[[#This Row],[實際展示]]="","",功能_33[[#This Row],[實際展示]]+14)</f>
        <v/>
      </c>
      <c r="Z433" s="331"/>
      <c r="AA433" s="336"/>
      <c r="AB433" s="336"/>
      <c r="AC433" s="336"/>
      <c r="AD433" s="336"/>
      <c r="AE433" s="336"/>
      <c r="AF433" s="359"/>
      <c r="AG433" s="336" t="str">
        <f>IFERROR(IF(VLOOKUP(功能_33[[#This Row],[功能代號]],E:Q,11,FALSE)=0,"",VLOOKUP(功能_33[[#This Row],[功能代號]],E:Q,11,FALSE)),"")</f>
        <v>邱怡婷</v>
      </c>
      <c r="AH433" s="336"/>
      <c r="AI433" s="336"/>
      <c r="AJ433" s="344"/>
      <c r="AK433" s="331"/>
      <c r="AN433" s="341" t="e">
        <f>VLOOKUP(功能_33[[#This Row],[功能代號]],工作表2!A:A,1,FALSE)</f>
        <v>#N/A</v>
      </c>
    </row>
    <row r="434" spans="1:40" ht="14.25" hidden="1">
      <c r="A434" s="333"/>
      <c r="B434" s="326" t="str">
        <f>IFERROR(MID(功能_33[[#This Row],[功能代號]],2,1)&amp;"-"&amp;VLOOKUP(功能_33[[#This Row],[功能代號]],'20211105匯出'!A:F,4,FALSE)&amp;VLOOKUP(功能_33[[#This Row],[功能代號]],'20211105匯出'!A:F,6,FALSE),"")</f>
        <v>8-4JCIC放款報送</v>
      </c>
      <c r="C434" s="341" t="s">
        <v>677</v>
      </c>
      <c r="D434" s="364" t="s">
        <v>2277</v>
      </c>
      <c r="E434" s="342" t="s">
        <v>2217</v>
      </c>
      <c r="F434" s="326" t="s">
        <v>2360</v>
      </c>
      <c r="G434" s="326" t="s">
        <v>2616</v>
      </c>
      <c r="H434" s="342" t="s">
        <v>417</v>
      </c>
      <c r="I434" s="348" t="s">
        <v>4</v>
      </c>
      <c r="J434" s="349"/>
      <c r="K434" s="336">
        <v>44519</v>
      </c>
      <c r="L434" s="336"/>
      <c r="M434" s="336" t="str">
        <f>IFERROR(IF(VLOOKUP(功能_33[[#This Row],[功能代號]],討論項目!A:H,8,FALSE)=0,"",VLOOKUP(功能_33[[#This Row],[功能代號]],討論項目!A:H,8,FALSE)),"")</f>
        <v/>
      </c>
      <c r="N434" s="372" t="s">
        <v>1492</v>
      </c>
      <c r="O434" s="372" t="s">
        <v>1954</v>
      </c>
      <c r="P434" s="367"/>
      <c r="Q434" s="342"/>
      <c r="R434" s="342"/>
      <c r="S434" s="342"/>
      <c r="T434" s="342"/>
      <c r="U434" s="342"/>
      <c r="V434" s="342"/>
      <c r="W434" s="342"/>
      <c r="X434" s="344" t="str">
        <f>VLOOKUP(功能_33[[#This Row],[User]],SKL放款!A:G,7,FALSE)</f>
        <v>放款管理課</v>
      </c>
      <c r="Y434" s="343" t="str">
        <f>IF(功能_33[[#This Row],[實際展示]]="","",功能_33[[#This Row],[實際展示]]+14)</f>
        <v/>
      </c>
      <c r="Z434" s="331"/>
      <c r="AA434" s="336"/>
      <c r="AB434" s="336"/>
      <c r="AC434" s="336"/>
      <c r="AD434" s="336"/>
      <c r="AE434" s="336"/>
      <c r="AF434" s="359"/>
      <c r="AG434" s="336" t="str">
        <f>IFERROR(IF(VLOOKUP(功能_33[[#This Row],[功能代號]],E:Q,11,FALSE)=0,"",VLOOKUP(功能_33[[#This Row],[功能代號]],E:Q,11,FALSE)),"")</f>
        <v>邱怡婷</v>
      </c>
      <c r="AH434" s="336"/>
      <c r="AI434" s="336"/>
      <c r="AJ434" s="344"/>
      <c r="AK434" s="331"/>
      <c r="AN434" s="341" t="e">
        <f>VLOOKUP(功能_33[[#This Row],[功能代號]],工作表2!A:A,1,FALSE)</f>
        <v>#N/A</v>
      </c>
    </row>
    <row r="435" spans="1:40" ht="14.25" hidden="1">
      <c r="A435" s="333"/>
      <c r="B43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5" s="341" t="s">
        <v>677</v>
      </c>
      <c r="D435" s="364" t="s">
        <v>2277</v>
      </c>
      <c r="E435" s="342" t="s">
        <v>2144</v>
      </c>
      <c r="F435" s="326" t="s">
        <v>2323</v>
      </c>
      <c r="G435" s="326" t="s">
        <v>2616</v>
      </c>
      <c r="H435" s="342" t="s">
        <v>417</v>
      </c>
      <c r="I435" s="348" t="s">
        <v>4</v>
      </c>
      <c r="J435" s="349"/>
      <c r="K435" s="336">
        <v>44515</v>
      </c>
      <c r="L435" s="336"/>
      <c r="M435" s="336" t="str">
        <f>IFERROR(IF(VLOOKUP(功能_33[[#This Row],[功能代號]],討論項目!A:H,8,FALSE)=0,"",VLOOKUP(功能_33[[#This Row],[功能代號]],討論項目!A:H,8,FALSE)),"")</f>
        <v/>
      </c>
      <c r="N435" s="372" t="s">
        <v>1492</v>
      </c>
      <c r="O435" s="372" t="s">
        <v>1954</v>
      </c>
      <c r="P435" s="367"/>
      <c r="Q435" s="342"/>
      <c r="R435" s="342"/>
      <c r="S435" s="342"/>
      <c r="T435" s="342"/>
      <c r="U435" s="342"/>
      <c r="V435" s="342"/>
      <c r="W435" s="342"/>
      <c r="X435" s="344" t="str">
        <f>VLOOKUP(功能_33[[#This Row],[User]],SKL放款!A:G,7,FALSE)</f>
        <v>放款管理課</v>
      </c>
      <c r="Y435" s="343" t="str">
        <f>IF(功能_33[[#This Row],[實際展示]]="","",功能_33[[#This Row],[實際展示]]+14)</f>
        <v/>
      </c>
      <c r="Z435" s="331"/>
      <c r="AA435" s="336"/>
      <c r="AB435" s="336"/>
      <c r="AC435" s="336"/>
      <c r="AD435" s="336"/>
      <c r="AE435" s="336"/>
      <c r="AF435" s="359"/>
      <c r="AG435" s="336" t="str">
        <f>IFERROR(IF(VLOOKUP(功能_33[[#This Row],[功能代號]],E:Q,11,FALSE)=0,"",VLOOKUP(功能_33[[#This Row],[功能代號]],E:Q,11,FALSE)),"")</f>
        <v>邱怡婷</v>
      </c>
      <c r="AH435" s="336"/>
      <c r="AI435" s="336"/>
      <c r="AJ435" s="344"/>
      <c r="AK435" s="331"/>
      <c r="AN435" s="341" t="e">
        <f>VLOOKUP(功能_33[[#This Row],[功能代號]],工作表2!A:A,1,FALSE)</f>
        <v>#N/A</v>
      </c>
    </row>
    <row r="436" spans="1:40" ht="14.25" hidden="1">
      <c r="A436" s="333"/>
      <c r="B43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6" s="341" t="s">
        <v>677</v>
      </c>
      <c r="D436" s="364" t="s">
        <v>2277</v>
      </c>
      <c r="E436" s="342" t="s">
        <v>2145</v>
      </c>
      <c r="F436" s="326" t="s">
        <v>2287</v>
      </c>
      <c r="G436" s="326" t="s">
        <v>2616</v>
      </c>
      <c r="H436" s="342" t="s">
        <v>417</v>
      </c>
      <c r="I436" s="348" t="s">
        <v>4</v>
      </c>
      <c r="J436" s="349"/>
      <c r="K436" s="336">
        <v>44515</v>
      </c>
      <c r="L436" s="336"/>
      <c r="M436" s="336" t="str">
        <f>IFERROR(IF(VLOOKUP(功能_33[[#This Row],[功能代號]],討論項目!A:H,8,FALSE)=0,"",VLOOKUP(功能_33[[#This Row],[功能代號]],討論項目!A:H,8,FALSE)),"")</f>
        <v/>
      </c>
      <c r="N436" s="372" t="s">
        <v>1492</v>
      </c>
      <c r="O436" s="372" t="s">
        <v>1954</v>
      </c>
      <c r="P436" s="367"/>
      <c r="Q436" s="342"/>
      <c r="R436" s="342"/>
      <c r="S436" s="342"/>
      <c r="T436" s="342"/>
      <c r="U436" s="342"/>
      <c r="V436" s="342"/>
      <c r="W436" s="342"/>
      <c r="X436" s="344" t="str">
        <f>VLOOKUP(功能_33[[#This Row],[User]],SKL放款!A:G,7,FALSE)</f>
        <v>放款管理課</v>
      </c>
      <c r="Y436" s="343" t="str">
        <f>IF(功能_33[[#This Row],[實際展示]]="","",功能_33[[#This Row],[實際展示]]+14)</f>
        <v/>
      </c>
      <c r="Z436" s="331"/>
      <c r="AA436" s="336"/>
      <c r="AB436" s="336"/>
      <c r="AC436" s="336"/>
      <c r="AD436" s="336"/>
      <c r="AE436" s="336"/>
      <c r="AF436" s="359"/>
      <c r="AG436" s="336" t="str">
        <f>IFERROR(IF(VLOOKUP(功能_33[[#This Row],[功能代號]],E:Q,11,FALSE)=0,"",VLOOKUP(功能_33[[#This Row],[功能代號]],E:Q,11,FALSE)),"")</f>
        <v>邱怡婷</v>
      </c>
      <c r="AH436" s="336"/>
      <c r="AI436" s="336"/>
      <c r="AJ436" s="344"/>
      <c r="AK436" s="331"/>
      <c r="AN436" s="341" t="e">
        <f>VLOOKUP(功能_33[[#This Row],[功能代號]],工作表2!A:A,1,FALSE)</f>
        <v>#N/A</v>
      </c>
    </row>
    <row r="437" spans="1:40" ht="14.25" hidden="1">
      <c r="A437" s="333"/>
      <c r="B43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7" s="341" t="s">
        <v>677</v>
      </c>
      <c r="D437" s="364" t="s">
        <v>2277</v>
      </c>
      <c r="E437" s="342" t="s">
        <v>2146</v>
      </c>
      <c r="F437" s="326" t="s">
        <v>2288</v>
      </c>
      <c r="G437" s="326" t="s">
        <v>2616</v>
      </c>
      <c r="H437" s="342" t="s">
        <v>417</v>
      </c>
      <c r="I437" s="348" t="s">
        <v>4</v>
      </c>
      <c r="J437" s="349"/>
      <c r="K437" s="336">
        <v>44515</v>
      </c>
      <c r="L437" s="336"/>
      <c r="M437" s="336" t="str">
        <f>IFERROR(IF(VLOOKUP(功能_33[[#This Row],[功能代號]],討論項目!A:H,8,FALSE)=0,"",VLOOKUP(功能_33[[#This Row],[功能代號]],討論項目!A:H,8,FALSE)),"")</f>
        <v/>
      </c>
      <c r="N437" s="372" t="s">
        <v>1492</v>
      </c>
      <c r="O437" s="372" t="s">
        <v>1954</v>
      </c>
      <c r="P437" s="367"/>
      <c r="Q437" s="342"/>
      <c r="R437" s="342"/>
      <c r="S437" s="342"/>
      <c r="T437" s="342"/>
      <c r="U437" s="342"/>
      <c r="V437" s="342"/>
      <c r="W437" s="342"/>
      <c r="X437" s="344" t="str">
        <f>VLOOKUP(功能_33[[#This Row],[User]],SKL放款!A:G,7,FALSE)</f>
        <v>放款管理課</v>
      </c>
      <c r="Y437" s="343" t="str">
        <f>IF(功能_33[[#This Row],[實際展示]]="","",功能_33[[#This Row],[實際展示]]+14)</f>
        <v/>
      </c>
      <c r="Z437" s="331"/>
      <c r="AA437" s="336"/>
      <c r="AB437" s="336"/>
      <c r="AC437" s="336"/>
      <c r="AD437" s="336"/>
      <c r="AE437" s="336"/>
      <c r="AF437" s="359"/>
      <c r="AG437" s="336" t="str">
        <f>IFERROR(IF(VLOOKUP(功能_33[[#This Row],[功能代號]],E:Q,11,FALSE)=0,"",VLOOKUP(功能_33[[#This Row],[功能代號]],E:Q,11,FALSE)),"")</f>
        <v>邱怡婷</v>
      </c>
      <c r="AH437" s="336"/>
      <c r="AI437" s="336"/>
      <c r="AJ437" s="344"/>
      <c r="AK437" s="331"/>
      <c r="AN437" s="341" t="e">
        <f>VLOOKUP(功能_33[[#This Row],[功能代號]],工作表2!A:A,1,FALSE)</f>
        <v>#N/A</v>
      </c>
    </row>
    <row r="438" spans="1:40" ht="14.25" hidden="1">
      <c r="A438" s="333"/>
      <c r="B43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8" s="341" t="s">
        <v>677</v>
      </c>
      <c r="D438" s="364" t="s">
        <v>2277</v>
      </c>
      <c r="E438" s="342" t="s">
        <v>2147</v>
      </c>
      <c r="F438" s="326" t="s">
        <v>2289</v>
      </c>
      <c r="G438" s="326" t="s">
        <v>2616</v>
      </c>
      <c r="H438" s="342" t="s">
        <v>417</v>
      </c>
      <c r="I438" s="348" t="s">
        <v>4</v>
      </c>
      <c r="J438" s="349"/>
      <c r="K438" s="336">
        <v>44515</v>
      </c>
      <c r="L438" s="336"/>
      <c r="M438" s="336" t="str">
        <f>IFERROR(IF(VLOOKUP(功能_33[[#This Row],[功能代號]],討論項目!A:H,8,FALSE)=0,"",VLOOKUP(功能_33[[#This Row],[功能代號]],討論項目!A:H,8,FALSE)),"")</f>
        <v/>
      </c>
      <c r="N438" s="372" t="s">
        <v>1492</v>
      </c>
      <c r="O438" s="372" t="s">
        <v>1954</v>
      </c>
      <c r="P438" s="367"/>
      <c r="Q438" s="342"/>
      <c r="R438" s="342"/>
      <c r="S438" s="342"/>
      <c r="T438" s="342"/>
      <c r="U438" s="342"/>
      <c r="V438" s="342"/>
      <c r="W438" s="342"/>
      <c r="X438" s="344" t="str">
        <f>VLOOKUP(功能_33[[#This Row],[User]],SKL放款!A:G,7,FALSE)</f>
        <v>放款管理課</v>
      </c>
      <c r="Y438" s="343" t="str">
        <f>IF(功能_33[[#This Row],[實際展示]]="","",功能_33[[#This Row],[實際展示]]+14)</f>
        <v/>
      </c>
      <c r="Z438" s="331"/>
      <c r="AA438" s="336"/>
      <c r="AB438" s="336"/>
      <c r="AC438" s="336"/>
      <c r="AD438" s="336"/>
      <c r="AE438" s="336"/>
      <c r="AF438" s="359"/>
      <c r="AG438" s="336" t="str">
        <f>IFERROR(IF(VLOOKUP(功能_33[[#This Row],[功能代號]],E:Q,11,FALSE)=0,"",VLOOKUP(功能_33[[#This Row],[功能代號]],E:Q,11,FALSE)),"")</f>
        <v>邱怡婷</v>
      </c>
      <c r="AH438" s="336"/>
      <c r="AI438" s="336"/>
      <c r="AJ438" s="344"/>
      <c r="AK438" s="331"/>
      <c r="AN438" s="341" t="e">
        <f>VLOOKUP(功能_33[[#This Row],[功能代號]],工作表2!A:A,1,FALSE)</f>
        <v>#N/A</v>
      </c>
    </row>
    <row r="439" spans="1:40" ht="14.25" hidden="1">
      <c r="A439" s="333"/>
      <c r="B43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39" s="341" t="s">
        <v>677</v>
      </c>
      <c r="D439" s="364" t="s">
        <v>2277</v>
      </c>
      <c r="E439" s="342" t="s">
        <v>2148</v>
      </c>
      <c r="F439" s="326" t="s">
        <v>2290</v>
      </c>
      <c r="G439" s="326" t="s">
        <v>2616</v>
      </c>
      <c r="H439" s="342" t="s">
        <v>417</v>
      </c>
      <c r="I439" s="348" t="s">
        <v>4</v>
      </c>
      <c r="J439" s="349"/>
      <c r="K439" s="336">
        <v>44515</v>
      </c>
      <c r="L439" s="336"/>
      <c r="M439" s="336" t="str">
        <f>IFERROR(IF(VLOOKUP(功能_33[[#This Row],[功能代號]],討論項目!A:H,8,FALSE)=0,"",VLOOKUP(功能_33[[#This Row],[功能代號]],討論項目!A:H,8,FALSE)),"")</f>
        <v/>
      </c>
      <c r="N439" s="372" t="s">
        <v>1492</v>
      </c>
      <c r="O439" s="372" t="s">
        <v>1954</v>
      </c>
      <c r="P439" s="367"/>
      <c r="Q439" s="342"/>
      <c r="R439" s="342"/>
      <c r="S439" s="342"/>
      <c r="T439" s="342"/>
      <c r="U439" s="342"/>
      <c r="V439" s="342"/>
      <c r="W439" s="342"/>
      <c r="X439" s="344" t="str">
        <f>VLOOKUP(功能_33[[#This Row],[User]],SKL放款!A:G,7,FALSE)</f>
        <v>放款管理課</v>
      </c>
      <c r="Y439" s="343" t="str">
        <f>IF(功能_33[[#This Row],[實際展示]]="","",功能_33[[#This Row],[實際展示]]+14)</f>
        <v/>
      </c>
      <c r="Z439" s="331"/>
      <c r="AA439" s="336"/>
      <c r="AB439" s="336"/>
      <c r="AC439" s="336"/>
      <c r="AD439" s="336"/>
      <c r="AE439" s="336"/>
      <c r="AF439" s="359"/>
      <c r="AG439" s="336" t="str">
        <f>IFERROR(IF(VLOOKUP(功能_33[[#This Row],[功能代號]],E:Q,11,FALSE)=0,"",VLOOKUP(功能_33[[#This Row],[功能代號]],E:Q,11,FALSE)),"")</f>
        <v>邱怡婷</v>
      </c>
      <c r="AH439" s="336"/>
      <c r="AI439" s="336"/>
      <c r="AJ439" s="344"/>
      <c r="AK439" s="331"/>
      <c r="AN439" s="341" t="e">
        <f>VLOOKUP(功能_33[[#This Row],[功能代號]],工作表2!A:A,1,FALSE)</f>
        <v>#N/A</v>
      </c>
    </row>
    <row r="440" spans="1:40" ht="14.25" hidden="1">
      <c r="A440" s="333"/>
      <c r="B44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0" s="341" t="s">
        <v>677</v>
      </c>
      <c r="D440" s="364" t="s">
        <v>2277</v>
      </c>
      <c r="E440" s="342" t="s">
        <v>2149</v>
      </c>
      <c r="F440" s="326" t="s">
        <v>2291</v>
      </c>
      <c r="G440" s="326" t="s">
        <v>2616</v>
      </c>
      <c r="H440" s="342" t="s">
        <v>417</v>
      </c>
      <c r="I440" s="348" t="s">
        <v>4</v>
      </c>
      <c r="J440" s="349"/>
      <c r="K440" s="336">
        <v>44515</v>
      </c>
      <c r="L440" s="336"/>
      <c r="M440" s="336" t="str">
        <f>IFERROR(IF(VLOOKUP(功能_33[[#This Row],[功能代號]],討論項目!A:H,8,FALSE)=0,"",VLOOKUP(功能_33[[#This Row],[功能代號]],討論項目!A:H,8,FALSE)),"")</f>
        <v/>
      </c>
      <c r="N440" s="372" t="s">
        <v>1492</v>
      </c>
      <c r="O440" s="372" t="s">
        <v>1954</v>
      </c>
      <c r="P440" s="367"/>
      <c r="Q440" s="342"/>
      <c r="R440" s="342"/>
      <c r="S440" s="342"/>
      <c r="T440" s="342"/>
      <c r="U440" s="342"/>
      <c r="V440" s="342"/>
      <c r="W440" s="342"/>
      <c r="X440" s="344" t="str">
        <f>VLOOKUP(功能_33[[#This Row],[User]],SKL放款!A:G,7,FALSE)</f>
        <v>放款管理課</v>
      </c>
      <c r="Y440" s="343" t="str">
        <f>IF(功能_33[[#This Row],[實際展示]]="","",功能_33[[#This Row],[實際展示]]+14)</f>
        <v/>
      </c>
      <c r="Z440" s="331"/>
      <c r="AA440" s="336"/>
      <c r="AB440" s="336"/>
      <c r="AC440" s="336"/>
      <c r="AD440" s="336"/>
      <c r="AE440" s="336"/>
      <c r="AF440" s="359"/>
      <c r="AG440" s="336" t="str">
        <f>IFERROR(IF(VLOOKUP(功能_33[[#This Row],[功能代號]],E:Q,11,FALSE)=0,"",VLOOKUP(功能_33[[#This Row],[功能代號]],E:Q,11,FALSE)),"")</f>
        <v>邱怡婷</v>
      </c>
      <c r="AH440" s="336"/>
      <c r="AI440" s="336"/>
      <c r="AJ440" s="344"/>
      <c r="AK440" s="331"/>
      <c r="AN440" s="341" t="e">
        <f>VLOOKUP(功能_33[[#This Row],[功能代號]],工作表2!A:A,1,FALSE)</f>
        <v>#N/A</v>
      </c>
    </row>
    <row r="441" spans="1:40" ht="14.25" hidden="1">
      <c r="A441" s="333"/>
      <c r="B44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1" s="341" t="s">
        <v>677</v>
      </c>
      <c r="D441" s="364" t="s">
        <v>2277</v>
      </c>
      <c r="E441" s="342" t="s">
        <v>2150</v>
      </c>
      <c r="F441" s="326" t="s">
        <v>2292</v>
      </c>
      <c r="G441" s="326" t="s">
        <v>2616</v>
      </c>
      <c r="H441" s="342" t="s">
        <v>417</v>
      </c>
      <c r="I441" s="348" t="s">
        <v>4</v>
      </c>
      <c r="J441" s="349"/>
      <c r="K441" s="336">
        <v>44515</v>
      </c>
      <c r="L441" s="336"/>
      <c r="M441" s="336" t="str">
        <f>IFERROR(IF(VLOOKUP(功能_33[[#This Row],[功能代號]],討論項目!A:H,8,FALSE)=0,"",VLOOKUP(功能_33[[#This Row],[功能代號]],討論項目!A:H,8,FALSE)),"")</f>
        <v/>
      </c>
      <c r="N441" s="372" t="s">
        <v>1492</v>
      </c>
      <c r="O441" s="372" t="s">
        <v>1954</v>
      </c>
      <c r="P441" s="367"/>
      <c r="Q441" s="342"/>
      <c r="R441" s="342"/>
      <c r="S441" s="342"/>
      <c r="T441" s="342"/>
      <c r="U441" s="342"/>
      <c r="V441" s="342"/>
      <c r="W441" s="342"/>
      <c r="X441" s="344" t="str">
        <f>VLOOKUP(功能_33[[#This Row],[User]],SKL放款!A:G,7,FALSE)</f>
        <v>放款管理課</v>
      </c>
      <c r="Y441" s="343" t="str">
        <f>IF(功能_33[[#This Row],[實際展示]]="","",功能_33[[#This Row],[實際展示]]+14)</f>
        <v/>
      </c>
      <c r="Z441" s="331"/>
      <c r="AA441" s="336"/>
      <c r="AB441" s="336"/>
      <c r="AC441" s="336"/>
      <c r="AD441" s="336"/>
      <c r="AE441" s="336"/>
      <c r="AF441" s="359"/>
      <c r="AG441" s="336" t="str">
        <f>IFERROR(IF(VLOOKUP(功能_33[[#This Row],[功能代號]],E:Q,11,FALSE)=0,"",VLOOKUP(功能_33[[#This Row],[功能代號]],E:Q,11,FALSE)),"")</f>
        <v>邱怡婷</v>
      </c>
      <c r="AH441" s="336"/>
      <c r="AI441" s="336"/>
      <c r="AJ441" s="344"/>
      <c r="AK441" s="331"/>
      <c r="AN441" s="341" t="e">
        <f>VLOOKUP(功能_33[[#This Row],[功能代號]],工作表2!A:A,1,FALSE)</f>
        <v>#N/A</v>
      </c>
    </row>
    <row r="442" spans="1:40" ht="14.25" hidden="1">
      <c r="A442" s="333"/>
      <c r="B44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2" s="341" t="s">
        <v>677</v>
      </c>
      <c r="D442" s="364" t="s">
        <v>2277</v>
      </c>
      <c r="E442" s="342" t="s">
        <v>2151</v>
      </c>
      <c r="F442" s="326" t="s">
        <v>2293</v>
      </c>
      <c r="G442" s="326" t="s">
        <v>2616</v>
      </c>
      <c r="H442" s="342" t="s">
        <v>417</v>
      </c>
      <c r="I442" s="348" t="s">
        <v>4</v>
      </c>
      <c r="J442" s="349"/>
      <c r="K442" s="336">
        <v>44515</v>
      </c>
      <c r="L442" s="336"/>
      <c r="M442" s="336" t="str">
        <f>IFERROR(IF(VLOOKUP(功能_33[[#This Row],[功能代號]],討論項目!A:H,8,FALSE)=0,"",VLOOKUP(功能_33[[#This Row],[功能代號]],討論項目!A:H,8,FALSE)),"")</f>
        <v/>
      </c>
      <c r="N442" s="372" t="s">
        <v>1492</v>
      </c>
      <c r="O442" s="372" t="s">
        <v>1954</v>
      </c>
      <c r="P442" s="367"/>
      <c r="Q442" s="342"/>
      <c r="R442" s="342"/>
      <c r="S442" s="342"/>
      <c r="T442" s="342"/>
      <c r="U442" s="342"/>
      <c r="V442" s="342"/>
      <c r="W442" s="342"/>
      <c r="X442" s="344" t="str">
        <f>VLOOKUP(功能_33[[#This Row],[User]],SKL放款!A:G,7,FALSE)</f>
        <v>放款管理課</v>
      </c>
      <c r="Y442" s="343" t="str">
        <f>IF(功能_33[[#This Row],[實際展示]]="","",功能_33[[#This Row],[實際展示]]+14)</f>
        <v/>
      </c>
      <c r="Z442" s="331"/>
      <c r="AA442" s="336"/>
      <c r="AB442" s="336"/>
      <c r="AC442" s="336"/>
      <c r="AD442" s="336"/>
      <c r="AE442" s="336"/>
      <c r="AF442" s="359"/>
      <c r="AG442" s="336" t="str">
        <f>IFERROR(IF(VLOOKUP(功能_33[[#This Row],[功能代號]],E:Q,11,FALSE)=0,"",VLOOKUP(功能_33[[#This Row],[功能代號]],E:Q,11,FALSE)),"")</f>
        <v>邱怡婷</v>
      </c>
      <c r="AH442" s="336"/>
      <c r="AI442" s="336"/>
      <c r="AJ442" s="344"/>
      <c r="AK442" s="331"/>
      <c r="AN442" s="341" t="e">
        <f>VLOOKUP(功能_33[[#This Row],[功能代號]],工作表2!A:A,1,FALSE)</f>
        <v>#N/A</v>
      </c>
    </row>
    <row r="443" spans="1:40" ht="14.25" hidden="1">
      <c r="A443" s="333"/>
      <c r="B44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3" s="341" t="s">
        <v>677</v>
      </c>
      <c r="D443" s="364" t="s">
        <v>2277</v>
      </c>
      <c r="E443" s="342" t="s">
        <v>2152</v>
      </c>
      <c r="F443" s="326" t="s">
        <v>2294</v>
      </c>
      <c r="G443" s="326" t="s">
        <v>2616</v>
      </c>
      <c r="H443" s="342" t="s">
        <v>417</v>
      </c>
      <c r="I443" s="348" t="s">
        <v>4</v>
      </c>
      <c r="J443" s="349"/>
      <c r="K443" s="336">
        <v>44515</v>
      </c>
      <c r="L443" s="336"/>
      <c r="M443" s="336" t="str">
        <f>IFERROR(IF(VLOOKUP(功能_33[[#This Row],[功能代號]],討論項目!A:H,8,FALSE)=0,"",VLOOKUP(功能_33[[#This Row],[功能代號]],討論項目!A:H,8,FALSE)),"")</f>
        <v/>
      </c>
      <c r="N443" s="372" t="s">
        <v>1492</v>
      </c>
      <c r="O443" s="372" t="s">
        <v>1954</v>
      </c>
      <c r="P443" s="367"/>
      <c r="Q443" s="342"/>
      <c r="R443" s="342"/>
      <c r="S443" s="342"/>
      <c r="T443" s="342"/>
      <c r="U443" s="342"/>
      <c r="V443" s="342"/>
      <c r="W443" s="342"/>
      <c r="X443" s="344" t="str">
        <f>VLOOKUP(功能_33[[#This Row],[User]],SKL放款!A:G,7,FALSE)</f>
        <v>放款管理課</v>
      </c>
      <c r="Y443" s="343" t="str">
        <f>IF(功能_33[[#This Row],[實際展示]]="","",功能_33[[#This Row],[實際展示]]+14)</f>
        <v/>
      </c>
      <c r="Z443" s="331"/>
      <c r="AA443" s="336"/>
      <c r="AB443" s="336"/>
      <c r="AC443" s="336"/>
      <c r="AD443" s="336"/>
      <c r="AE443" s="336"/>
      <c r="AF443" s="359"/>
      <c r="AG443" s="336" t="str">
        <f>IFERROR(IF(VLOOKUP(功能_33[[#This Row],[功能代號]],E:Q,11,FALSE)=0,"",VLOOKUP(功能_33[[#This Row],[功能代號]],E:Q,11,FALSE)),"")</f>
        <v>邱怡婷</v>
      </c>
      <c r="AH443" s="336"/>
      <c r="AI443" s="336"/>
      <c r="AJ443" s="344"/>
      <c r="AK443" s="331"/>
      <c r="AN443" s="341" t="e">
        <f>VLOOKUP(功能_33[[#This Row],[功能代號]],工作表2!A:A,1,FALSE)</f>
        <v>#N/A</v>
      </c>
    </row>
    <row r="444" spans="1:40" ht="14.25" hidden="1">
      <c r="A444" s="333"/>
      <c r="B44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4" s="341" t="s">
        <v>677</v>
      </c>
      <c r="D444" s="364" t="s">
        <v>2277</v>
      </c>
      <c r="E444" s="342" t="s">
        <v>2153</v>
      </c>
      <c r="F444" s="326" t="s">
        <v>2295</v>
      </c>
      <c r="G444" s="326" t="s">
        <v>2616</v>
      </c>
      <c r="H444" s="342" t="s">
        <v>417</v>
      </c>
      <c r="I444" s="348" t="s">
        <v>4</v>
      </c>
      <c r="J444" s="349"/>
      <c r="K444" s="336">
        <v>44515</v>
      </c>
      <c r="L444" s="336"/>
      <c r="M444" s="336" t="str">
        <f>IFERROR(IF(VLOOKUP(功能_33[[#This Row],[功能代號]],討論項目!A:H,8,FALSE)=0,"",VLOOKUP(功能_33[[#This Row],[功能代號]],討論項目!A:H,8,FALSE)),"")</f>
        <v/>
      </c>
      <c r="N444" s="372" t="s">
        <v>1492</v>
      </c>
      <c r="O444" s="372" t="s">
        <v>1954</v>
      </c>
      <c r="P444" s="367"/>
      <c r="Q444" s="342"/>
      <c r="R444" s="342"/>
      <c r="S444" s="342"/>
      <c r="T444" s="342"/>
      <c r="U444" s="342"/>
      <c r="V444" s="342"/>
      <c r="W444" s="342"/>
      <c r="X444" s="344" t="str">
        <f>VLOOKUP(功能_33[[#This Row],[User]],SKL放款!A:G,7,FALSE)</f>
        <v>放款管理課</v>
      </c>
      <c r="Y444" s="343" t="str">
        <f>IF(功能_33[[#This Row],[實際展示]]="","",功能_33[[#This Row],[實際展示]]+14)</f>
        <v/>
      </c>
      <c r="Z444" s="331"/>
      <c r="AA444" s="336"/>
      <c r="AB444" s="336"/>
      <c r="AC444" s="336"/>
      <c r="AD444" s="336"/>
      <c r="AE444" s="336"/>
      <c r="AF444" s="359"/>
      <c r="AG444" s="336" t="str">
        <f>IFERROR(IF(VLOOKUP(功能_33[[#This Row],[功能代號]],E:Q,11,FALSE)=0,"",VLOOKUP(功能_33[[#This Row],[功能代號]],E:Q,11,FALSE)),"")</f>
        <v>邱怡婷</v>
      </c>
      <c r="AH444" s="336"/>
      <c r="AI444" s="336"/>
      <c r="AJ444" s="344"/>
      <c r="AK444" s="331"/>
      <c r="AN444" s="341" t="e">
        <f>VLOOKUP(功能_33[[#This Row],[功能代號]],工作表2!A:A,1,FALSE)</f>
        <v>#N/A</v>
      </c>
    </row>
    <row r="445" spans="1:40" ht="14.25" hidden="1">
      <c r="A445" s="333"/>
      <c r="B44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5" s="341" t="s">
        <v>677</v>
      </c>
      <c r="D445" s="364" t="s">
        <v>2277</v>
      </c>
      <c r="E445" s="342" t="s">
        <v>2155</v>
      </c>
      <c r="F445" s="326" t="s">
        <v>2296</v>
      </c>
      <c r="G445" s="326" t="s">
        <v>2616</v>
      </c>
      <c r="H445" s="342" t="s">
        <v>417</v>
      </c>
      <c r="I445" s="348" t="s">
        <v>4</v>
      </c>
      <c r="J445" s="349"/>
      <c r="K445" s="336">
        <v>44516</v>
      </c>
      <c r="L445" s="336"/>
      <c r="M445" s="336" t="str">
        <f>IFERROR(IF(VLOOKUP(功能_33[[#This Row],[功能代號]],討論項目!A:H,8,FALSE)=0,"",VLOOKUP(功能_33[[#This Row],[功能代號]],討論項目!A:H,8,FALSE)),"")</f>
        <v/>
      </c>
      <c r="N445" s="372" t="s">
        <v>1492</v>
      </c>
      <c r="O445" s="372" t="s">
        <v>1954</v>
      </c>
      <c r="P445" s="367"/>
      <c r="Q445" s="342"/>
      <c r="R445" s="342"/>
      <c r="S445" s="342"/>
      <c r="T445" s="342"/>
      <c r="U445" s="342"/>
      <c r="V445" s="342"/>
      <c r="W445" s="342"/>
      <c r="X445" s="344" t="str">
        <f>VLOOKUP(功能_33[[#This Row],[User]],SKL放款!A:G,7,FALSE)</f>
        <v>放款管理課</v>
      </c>
      <c r="Y445" s="343" t="str">
        <f>IF(功能_33[[#This Row],[實際展示]]="","",功能_33[[#This Row],[實際展示]]+14)</f>
        <v/>
      </c>
      <c r="Z445" s="331"/>
      <c r="AA445" s="336"/>
      <c r="AB445" s="336"/>
      <c r="AC445" s="336"/>
      <c r="AD445" s="336"/>
      <c r="AE445" s="336"/>
      <c r="AF445" s="359"/>
      <c r="AG445" s="336" t="str">
        <f>IFERROR(IF(VLOOKUP(功能_33[[#This Row],[功能代號]],E:Q,11,FALSE)=0,"",VLOOKUP(功能_33[[#This Row],[功能代號]],E:Q,11,FALSE)),"")</f>
        <v>邱怡婷</v>
      </c>
      <c r="AH445" s="336"/>
      <c r="AI445" s="336"/>
      <c r="AJ445" s="344"/>
      <c r="AK445" s="331"/>
      <c r="AN445" s="341" t="e">
        <f>VLOOKUP(功能_33[[#This Row],[功能代號]],工作表2!A:A,1,FALSE)</f>
        <v>#N/A</v>
      </c>
    </row>
    <row r="446" spans="1:40" ht="14.25" hidden="1">
      <c r="A446" s="333"/>
      <c r="B44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6" s="341" t="s">
        <v>677</v>
      </c>
      <c r="D446" s="364" t="s">
        <v>2277</v>
      </c>
      <c r="E446" s="342" t="s">
        <v>2156</v>
      </c>
      <c r="F446" s="326" t="s">
        <v>2297</v>
      </c>
      <c r="G446" s="326" t="s">
        <v>2616</v>
      </c>
      <c r="H446" s="342" t="s">
        <v>417</v>
      </c>
      <c r="I446" s="348" t="s">
        <v>4</v>
      </c>
      <c r="J446" s="349"/>
      <c r="K446" s="336">
        <v>44516</v>
      </c>
      <c r="L446" s="336"/>
      <c r="M446" s="336" t="str">
        <f>IFERROR(IF(VLOOKUP(功能_33[[#This Row],[功能代號]],討論項目!A:H,8,FALSE)=0,"",VLOOKUP(功能_33[[#This Row],[功能代號]],討論項目!A:H,8,FALSE)),"")</f>
        <v/>
      </c>
      <c r="N446" s="372" t="s">
        <v>1492</v>
      </c>
      <c r="O446" s="372" t="s">
        <v>1954</v>
      </c>
      <c r="P446" s="367"/>
      <c r="Q446" s="342"/>
      <c r="R446" s="342"/>
      <c r="S446" s="342"/>
      <c r="T446" s="342"/>
      <c r="U446" s="342"/>
      <c r="V446" s="342"/>
      <c r="W446" s="342"/>
      <c r="X446" s="344" t="str">
        <f>VLOOKUP(功能_33[[#This Row],[User]],SKL放款!A:G,7,FALSE)</f>
        <v>放款管理課</v>
      </c>
      <c r="Y446" s="343" t="str">
        <f>IF(功能_33[[#This Row],[實際展示]]="","",功能_33[[#This Row],[實際展示]]+14)</f>
        <v/>
      </c>
      <c r="Z446" s="331"/>
      <c r="AA446" s="336"/>
      <c r="AB446" s="336"/>
      <c r="AC446" s="336"/>
      <c r="AD446" s="336"/>
      <c r="AE446" s="336"/>
      <c r="AF446" s="359"/>
      <c r="AG446" s="336" t="str">
        <f>IFERROR(IF(VLOOKUP(功能_33[[#This Row],[功能代號]],E:Q,11,FALSE)=0,"",VLOOKUP(功能_33[[#This Row],[功能代號]],E:Q,11,FALSE)),"")</f>
        <v>邱怡婷</v>
      </c>
      <c r="AH446" s="336"/>
      <c r="AI446" s="336"/>
      <c r="AJ446" s="344"/>
      <c r="AK446" s="331"/>
      <c r="AN446" s="341" t="e">
        <f>VLOOKUP(功能_33[[#This Row],[功能代號]],工作表2!A:A,1,FALSE)</f>
        <v>#N/A</v>
      </c>
    </row>
    <row r="447" spans="1:40" ht="14.25" hidden="1">
      <c r="A447" s="333"/>
      <c r="B44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7" s="341" t="s">
        <v>677</v>
      </c>
      <c r="D447" s="364" t="s">
        <v>2277</v>
      </c>
      <c r="E447" s="342" t="s">
        <v>2157</v>
      </c>
      <c r="F447" s="326" t="s">
        <v>2298</v>
      </c>
      <c r="G447" s="326" t="s">
        <v>2616</v>
      </c>
      <c r="H447" s="342" t="s">
        <v>417</v>
      </c>
      <c r="I447" s="348" t="s">
        <v>4</v>
      </c>
      <c r="J447" s="349"/>
      <c r="K447" s="336">
        <v>44516</v>
      </c>
      <c r="L447" s="336"/>
      <c r="M447" s="336" t="str">
        <f>IFERROR(IF(VLOOKUP(功能_33[[#This Row],[功能代號]],討論項目!A:H,8,FALSE)=0,"",VLOOKUP(功能_33[[#This Row],[功能代號]],討論項目!A:H,8,FALSE)),"")</f>
        <v/>
      </c>
      <c r="N447" s="372" t="s">
        <v>1492</v>
      </c>
      <c r="O447" s="372" t="s">
        <v>1954</v>
      </c>
      <c r="P447" s="367"/>
      <c r="Q447" s="342"/>
      <c r="R447" s="342"/>
      <c r="S447" s="342"/>
      <c r="T447" s="342"/>
      <c r="U447" s="342"/>
      <c r="V447" s="342"/>
      <c r="W447" s="342"/>
      <c r="X447" s="344" t="str">
        <f>VLOOKUP(功能_33[[#This Row],[User]],SKL放款!A:G,7,FALSE)</f>
        <v>放款管理課</v>
      </c>
      <c r="Y447" s="343" t="str">
        <f>IF(功能_33[[#This Row],[實際展示]]="","",功能_33[[#This Row],[實際展示]]+14)</f>
        <v/>
      </c>
      <c r="Z447" s="331"/>
      <c r="AA447" s="336"/>
      <c r="AB447" s="336"/>
      <c r="AC447" s="336"/>
      <c r="AD447" s="336"/>
      <c r="AE447" s="336"/>
      <c r="AF447" s="359"/>
      <c r="AG447" s="336" t="str">
        <f>IFERROR(IF(VLOOKUP(功能_33[[#This Row],[功能代號]],E:Q,11,FALSE)=0,"",VLOOKUP(功能_33[[#This Row],[功能代號]],E:Q,11,FALSE)),"")</f>
        <v>邱怡婷</v>
      </c>
      <c r="AH447" s="336"/>
      <c r="AI447" s="336"/>
      <c r="AJ447" s="344"/>
      <c r="AK447" s="331"/>
      <c r="AN447" s="341" t="e">
        <f>VLOOKUP(功能_33[[#This Row],[功能代號]],工作表2!A:A,1,FALSE)</f>
        <v>#N/A</v>
      </c>
    </row>
    <row r="448" spans="1:40" ht="14.25" hidden="1">
      <c r="A448" s="333"/>
      <c r="B44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8" s="341" t="s">
        <v>677</v>
      </c>
      <c r="D448" s="364" t="s">
        <v>2277</v>
      </c>
      <c r="E448" s="342" t="s">
        <v>2158</v>
      </c>
      <c r="F448" s="326" t="s">
        <v>2299</v>
      </c>
      <c r="G448" s="326" t="s">
        <v>2616</v>
      </c>
      <c r="H448" s="342" t="s">
        <v>417</v>
      </c>
      <c r="I448" s="348" t="s">
        <v>4</v>
      </c>
      <c r="J448" s="349"/>
      <c r="K448" s="336">
        <v>44516</v>
      </c>
      <c r="L448" s="336"/>
      <c r="M448" s="336" t="str">
        <f>IFERROR(IF(VLOOKUP(功能_33[[#This Row],[功能代號]],討論項目!A:H,8,FALSE)=0,"",VLOOKUP(功能_33[[#This Row],[功能代號]],討論項目!A:H,8,FALSE)),"")</f>
        <v/>
      </c>
      <c r="N448" s="372" t="s">
        <v>1492</v>
      </c>
      <c r="O448" s="372" t="s">
        <v>1954</v>
      </c>
      <c r="P448" s="367"/>
      <c r="Q448" s="342"/>
      <c r="R448" s="342"/>
      <c r="S448" s="342"/>
      <c r="T448" s="342"/>
      <c r="U448" s="342"/>
      <c r="V448" s="342"/>
      <c r="W448" s="342"/>
      <c r="X448" s="344" t="str">
        <f>VLOOKUP(功能_33[[#This Row],[User]],SKL放款!A:G,7,FALSE)</f>
        <v>放款管理課</v>
      </c>
      <c r="Y448" s="343" t="str">
        <f>IF(功能_33[[#This Row],[實際展示]]="","",功能_33[[#This Row],[實際展示]]+14)</f>
        <v/>
      </c>
      <c r="Z448" s="331"/>
      <c r="AA448" s="336"/>
      <c r="AB448" s="336"/>
      <c r="AC448" s="336"/>
      <c r="AD448" s="336"/>
      <c r="AE448" s="336"/>
      <c r="AF448" s="359"/>
      <c r="AG448" s="336" t="str">
        <f>IFERROR(IF(VLOOKUP(功能_33[[#This Row],[功能代號]],E:Q,11,FALSE)=0,"",VLOOKUP(功能_33[[#This Row],[功能代號]],E:Q,11,FALSE)),"")</f>
        <v>邱怡婷</v>
      </c>
      <c r="AH448" s="336"/>
      <c r="AI448" s="336"/>
      <c r="AJ448" s="344"/>
      <c r="AK448" s="331"/>
      <c r="AN448" s="341" t="e">
        <f>VLOOKUP(功能_33[[#This Row],[功能代號]],工作表2!A:A,1,FALSE)</f>
        <v>#N/A</v>
      </c>
    </row>
    <row r="449" spans="1:40" ht="14.25" hidden="1">
      <c r="A449" s="333"/>
      <c r="B44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49" s="341" t="s">
        <v>677</v>
      </c>
      <c r="D449" s="364" t="s">
        <v>2277</v>
      </c>
      <c r="E449" s="342" t="s">
        <v>2159</v>
      </c>
      <c r="F449" s="326" t="s">
        <v>2300</v>
      </c>
      <c r="G449" s="326" t="s">
        <v>2616</v>
      </c>
      <c r="H449" s="342" t="s">
        <v>417</v>
      </c>
      <c r="I449" s="348" t="s">
        <v>4</v>
      </c>
      <c r="J449" s="349"/>
      <c r="K449" s="336">
        <v>44516</v>
      </c>
      <c r="L449" s="336"/>
      <c r="M449" s="336" t="str">
        <f>IFERROR(IF(VLOOKUP(功能_33[[#This Row],[功能代號]],討論項目!A:H,8,FALSE)=0,"",VLOOKUP(功能_33[[#This Row],[功能代號]],討論項目!A:H,8,FALSE)),"")</f>
        <v/>
      </c>
      <c r="N449" s="372" t="s">
        <v>1492</v>
      </c>
      <c r="O449" s="372" t="s">
        <v>1954</v>
      </c>
      <c r="P449" s="367"/>
      <c r="Q449" s="342"/>
      <c r="R449" s="342"/>
      <c r="S449" s="342"/>
      <c r="T449" s="342"/>
      <c r="U449" s="342"/>
      <c r="V449" s="342"/>
      <c r="W449" s="342"/>
      <c r="X449" s="344" t="str">
        <f>VLOOKUP(功能_33[[#This Row],[User]],SKL放款!A:G,7,FALSE)</f>
        <v>放款管理課</v>
      </c>
      <c r="Y449" s="343" t="str">
        <f>IF(功能_33[[#This Row],[實際展示]]="","",功能_33[[#This Row],[實際展示]]+14)</f>
        <v/>
      </c>
      <c r="Z449" s="331"/>
      <c r="AA449" s="336"/>
      <c r="AB449" s="336"/>
      <c r="AC449" s="336"/>
      <c r="AD449" s="336"/>
      <c r="AE449" s="336"/>
      <c r="AF449" s="359"/>
      <c r="AG449" s="336" t="str">
        <f>IFERROR(IF(VLOOKUP(功能_33[[#This Row],[功能代號]],E:Q,11,FALSE)=0,"",VLOOKUP(功能_33[[#This Row],[功能代號]],E:Q,11,FALSE)),"")</f>
        <v>邱怡婷</v>
      </c>
      <c r="AH449" s="336"/>
      <c r="AI449" s="336"/>
      <c r="AJ449" s="344"/>
      <c r="AK449" s="331"/>
      <c r="AN449" s="341" t="e">
        <f>VLOOKUP(功能_33[[#This Row],[功能代號]],工作表2!A:A,1,FALSE)</f>
        <v>#N/A</v>
      </c>
    </row>
    <row r="450" spans="1:40" ht="14.25" hidden="1">
      <c r="A450" s="333"/>
      <c r="B45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0" s="341" t="s">
        <v>677</v>
      </c>
      <c r="D450" s="364" t="s">
        <v>2277</v>
      </c>
      <c r="E450" s="342" t="s">
        <v>2160</v>
      </c>
      <c r="F450" s="326" t="s">
        <v>2301</v>
      </c>
      <c r="G450" s="326" t="s">
        <v>2616</v>
      </c>
      <c r="H450" s="342" t="s">
        <v>417</v>
      </c>
      <c r="I450" s="348" t="s">
        <v>4</v>
      </c>
      <c r="J450" s="349"/>
      <c r="K450" s="336">
        <v>44516</v>
      </c>
      <c r="L450" s="336"/>
      <c r="M450" s="336" t="str">
        <f>IFERROR(IF(VLOOKUP(功能_33[[#This Row],[功能代號]],討論項目!A:H,8,FALSE)=0,"",VLOOKUP(功能_33[[#This Row],[功能代號]],討論項目!A:H,8,FALSE)),"")</f>
        <v/>
      </c>
      <c r="N450" s="372" t="s">
        <v>1492</v>
      </c>
      <c r="O450" s="372" t="s">
        <v>1954</v>
      </c>
      <c r="P450" s="367"/>
      <c r="Q450" s="342"/>
      <c r="R450" s="342"/>
      <c r="S450" s="342"/>
      <c r="T450" s="342"/>
      <c r="U450" s="342"/>
      <c r="V450" s="342"/>
      <c r="W450" s="342"/>
      <c r="X450" s="344" t="str">
        <f>VLOOKUP(功能_33[[#This Row],[User]],SKL放款!A:G,7,FALSE)</f>
        <v>放款管理課</v>
      </c>
      <c r="Y450" s="343" t="str">
        <f>IF(功能_33[[#This Row],[實際展示]]="","",功能_33[[#This Row],[實際展示]]+14)</f>
        <v/>
      </c>
      <c r="Z450" s="331"/>
      <c r="AA450" s="336"/>
      <c r="AB450" s="336"/>
      <c r="AC450" s="336"/>
      <c r="AD450" s="336"/>
      <c r="AE450" s="336"/>
      <c r="AF450" s="359"/>
      <c r="AG450" s="336" t="str">
        <f>IFERROR(IF(VLOOKUP(功能_33[[#This Row],[功能代號]],E:Q,11,FALSE)=0,"",VLOOKUP(功能_33[[#This Row],[功能代號]],E:Q,11,FALSE)),"")</f>
        <v>邱怡婷</v>
      </c>
      <c r="AH450" s="336"/>
      <c r="AI450" s="336"/>
      <c r="AJ450" s="344"/>
      <c r="AK450" s="331"/>
      <c r="AN450" s="341" t="e">
        <f>VLOOKUP(功能_33[[#This Row],[功能代號]],工作表2!A:A,1,FALSE)</f>
        <v>#N/A</v>
      </c>
    </row>
    <row r="451" spans="1:40" ht="14.25" hidden="1">
      <c r="A451" s="333"/>
      <c r="B45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1" s="341" t="s">
        <v>677</v>
      </c>
      <c r="D451" s="364" t="s">
        <v>2277</v>
      </c>
      <c r="E451" s="342" t="s">
        <v>2161</v>
      </c>
      <c r="F451" s="326" t="s">
        <v>2302</v>
      </c>
      <c r="G451" s="326" t="s">
        <v>2616</v>
      </c>
      <c r="H451" s="342" t="s">
        <v>417</v>
      </c>
      <c r="I451" s="348" t="s">
        <v>4</v>
      </c>
      <c r="J451" s="349"/>
      <c r="K451" s="336">
        <v>44516</v>
      </c>
      <c r="L451" s="336"/>
      <c r="M451" s="336" t="str">
        <f>IFERROR(IF(VLOOKUP(功能_33[[#This Row],[功能代號]],討論項目!A:H,8,FALSE)=0,"",VLOOKUP(功能_33[[#This Row],[功能代號]],討論項目!A:H,8,FALSE)),"")</f>
        <v/>
      </c>
      <c r="N451" s="372" t="s">
        <v>1492</v>
      </c>
      <c r="O451" s="372" t="s">
        <v>1954</v>
      </c>
      <c r="P451" s="367"/>
      <c r="Q451" s="342"/>
      <c r="R451" s="342"/>
      <c r="S451" s="342"/>
      <c r="T451" s="342"/>
      <c r="U451" s="342"/>
      <c r="V451" s="342"/>
      <c r="W451" s="342"/>
      <c r="X451" s="344" t="str">
        <f>VLOOKUP(功能_33[[#This Row],[User]],SKL放款!A:G,7,FALSE)</f>
        <v>放款管理課</v>
      </c>
      <c r="Y451" s="343" t="str">
        <f>IF(功能_33[[#This Row],[實際展示]]="","",功能_33[[#This Row],[實際展示]]+14)</f>
        <v/>
      </c>
      <c r="Z451" s="331"/>
      <c r="AA451" s="336"/>
      <c r="AB451" s="336"/>
      <c r="AC451" s="336"/>
      <c r="AD451" s="336"/>
      <c r="AE451" s="336"/>
      <c r="AF451" s="359"/>
      <c r="AG451" s="336" t="str">
        <f>IFERROR(IF(VLOOKUP(功能_33[[#This Row],[功能代號]],E:Q,11,FALSE)=0,"",VLOOKUP(功能_33[[#This Row],[功能代號]],E:Q,11,FALSE)),"")</f>
        <v>邱怡婷</v>
      </c>
      <c r="AH451" s="336"/>
      <c r="AI451" s="336"/>
      <c r="AJ451" s="344"/>
      <c r="AK451" s="331"/>
      <c r="AN451" s="341" t="e">
        <f>VLOOKUP(功能_33[[#This Row],[功能代號]],工作表2!A:A,1,FALSE)</f>
        <v>#N/A</v>
      </c>
    </row>
    <row r="452" spans="1:40" ht="14.25" hidden="1">
      <c r="A452" s="333"/>
      <c r="B45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2" s="341" t="s">
        <v>677</v>
      </c>
      <c r="D452" s="364" t="s">
        <v>2277</v>
      </c>
      <c r="E452" s="342" t="s">
        <v>2162</v>
      </c>
      <c r="F452" s="326" t="s">
        <v>2303</v>
      </c>
      <c r="G452" s="326" t="s">
        <v>2616</v>
      </c>
      <c r="H452" s="342" t="s">
        <v>417</v>
      </c>
      <c r="I452" s="348" t="s">
        <v>4</v>
      </c>
      <c r="J452" s="349"/>
      <c r="K452" s="336">
        <v>44517</v>
      </c>
      <c r="L452" s="336"/>
      <c r="M452" s="336" t="str">
        <f>IFERROR(IF(VLOOKUP(功能_33[[#This Row],[功能代號]],討論項目!A:H,8,FALSE)=0,"",VLOOKUP(功能_33[[#This Row],[功能代號]],討論項目!A:H,8,FALSE)),"")</f>
        <v/>
      </c>
      <c r="N452" s="372" t="s">
        <v>1492</v>
      </c>
      <c r="O452" s="372" t="s">
        <v>1954</v>
      </c>
      <c r="P452" s="367"/>
      <c r="Q452" s="342"/>
      <c r="R452" s="342"/>
      <c r="S452" s="342"/>
      <c r="T452" s="342"/>
      <c r="U452" s="342"/>
      <c r="V452" s="342"/>
      <c r="W452" s="342"/>
      <c r="X452" s="344" t="str">
        <f>VLOOKUP(功能_33[[#This Row],[User]],SKL放款!A:G,7,FALSE)</f>
        <v>放款管理課</v>
      </c>
      <c r="Y452" s="343" t="str">
        <f>IF(功能_33[[#This Row],[實際展示]]="","",功能_33[[#This Row],[實際展示]]+14)</f>
        <v/>
      </c>
      <c r="Z452" s="331"/>
      <c r="AA452" s="336"/>
      <c r="AB452" s="336"/>
      <c r="AC452" s="336"/>
      <c r="AD452" s="336"/>
      <c r="AE452" s="336"/>
      <c r="AF452" s="359"/>
      <c r="AG452" s="336" t="str">
        <f>IFERROR(IF(VLOOKUP(功能_33[[#This Row],[功能代號]],E:Q,11,FALSE)=0,"",VLOOKUP(功能_33[[#This Row],[功能代號]],E:Q,11,FALSE)),"")</f>
        <v>邱怡婷</v>
      </c>
      <c r="AH452" s="336"/>
      <c r="AI452" s="336"/>
      <c r="AJ452" s="344"/>
      <c r="AK452" s="331"/>
      <c r="AN452" s="341" t="e">
        <f>VLOOKUP(功能_33[[#This Row],[功能代號]],工作表2!A:A,1,FALSE)</f>
        <v>#N/A</v>
      </c>
    </row>
    <row r="453" spans="1:40" ht="14.25" hidden="1">
      <c r="A453" s="333"/>
      <c r="B45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3" s="341" t="s">
        <v>677</v>
      </c>
      <c r="D453" s="364" t="s">
        <v>2277</v>
      </c>
      <c r="E453" s="342" t="s">
        <v>2163</v>
      </c>
      <c r="F453" s="326" t="s">
        <v>2304</v>
      </c>
      <c r="G453" s="326" t="s">
        <v>2616</v>
      </c>
      <c r="H453" s="342" t="s">
        <v>417</v>
      </c>
      <c r="I453" s="348" t="s">
        <v>4</v>
      </c>
      <c r="J453" s="349"/>
      <c r="K453" s="336">
        <v>44517</v>
      </c>
      <c r="L453" s="336"/>
      <c r="M453" s="336" t="str">
        <f>IFERROR(IF(VLOOKUP(功能_33[[#This Row],[功能代號]],討論項目!A:H,8,FALSE)=0,"",VLOOKUP(功能_33[[#This Row],[功能代號]],討論項目!A:H,8,FALSE)),"")</f>
        <v/>
      </c>
      <c r="N453" s="372" t="s">
        <v>1492</v>
      </c>
      <c r="O453" s="372" t="s">
        <v>1954</v>
      </c>
      <c r="P453" s="367"/>
      <c r="Q453" s="342"/>
      <c r="R453" s="342"/>
      <c r="S453" s="342"/>
      <c r="T453" s="342"/>
      <c r="U453" s="342"/>
      <c r="V453" s="342"/>
      <c r="W453" s="342"/>
      <c r="X453" s="344" t="str">
        <f>VLOOKUP(功能_33[[#This Row],[User]],SKL放款!A:G,7,FALSE)</f>
        <v>放款管理課</v>
      </c>
      <c r="Y453" s="343" t="str">
        <f>IF(功能_33[[#This Row],[實際展示]]="","",功能_33[[#This Row],[實際展示]]+14)</f>
        <v/>
      </c>
      <c r="Z453" s="331"/>
      <c r="AA453" s="336"/>
      <c r="AB453" s="336"/>
      <c r="AC453" s="336"/>
      <c r="AD453" s="336"/>
      <c r="AE453" s="336"/>
      <c r="AF453" s="359"/>
      <c r="AG453" s="336" t="str">
        <f>IFERROR(IF(VLOOKUP(功能_33[[#This Row],[功能代號]],E:Q,11,FALSE)=0,"",VLOOKUP(功能_33[[#This Row],[功能代號]],E:Q,11,FALSE)),"")</f>
        <v>邱怡婷</v>
      </c>
      <c r="AH453" s="336"/>
      <c r="AI453" s="336"/>
      <c r="AJ453" s="344"/>
      <c r="AK453" s="331"/>
      <c r="AN453" s="341" t="e">
        <f>VLOOKUP(功能_33[[#This Row],[功能代號]],工作表2!A:A,1,FALSE)</f>
        <v>#N/A</v>
      </c>
    </row>
    <row r="454" spans="1:40" ht="14.25" hidden="1">
      <c r="A454" s="333"/>
      <c r="B45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4" s="341" t="s">
        <v>677</v>
      </c>
      <c r="D454" s="364" t="s">
        <v>2277</v>
      </c>
      <c r="E454" s="342" t="s">
        <v>2154</v>
      </c>
      <c r="F454" s="326" t="s">
        <v>2305</v>
      </c>
      <c r="G454" s="326" t="s">
        <v>2616</v>
      </c>
      <c r="H454" s="342" t="s">
        <v>417</v>
      </c>
      <c r="I454" s="348" t="s">
        <v>4</v>
      </c>
      <c r="J454" s="349"/>
      <c r="K454" s="336">
        <v>44517</v>
      </c>
      <c r="L454" s="336"/>
      <c r="M454" s="336" t="str">
        <f>IFERROR(IF(VLOOKUP(功能_33[[#This Row],[功能代號]],討論項目!A:H,8,FALSE)=0,"",VLOOKUP(功能_33[[#This Row],[功能代號]],討論項目!A:H,8,FALSE)),"")</f>
        <v/>
      </c>
      <c r="N454" s="372" t="s">
        <v>1492</v>
      </c>
      <c r="O454" s="372" t="s">
        <v>1954</v>
      </c>
      <c r="P454" s="367"/>
      <c r="Q454" s="342"/>
      <c r="R454" s="342"/>
      <c r="S454" s="342"/>
      <c r="T454" s="342"/>
      <c r="U454" s="342"/>
      <c r="V454" s="342"/>
      <c r="W454" s="342"/>
      <c r="X454" s="344" t="str">
        <f>VLOOKUP(功能_33[[#This Row],[User]],SKL放款!A:G,7,FALSE)</f>
        <v>放款管理課</v>
      </c>
      <c r="Y454" s="343" t="str">
        <f>IF(功能_33[[#This Row],[實際展示]]="","",功能_33[[#This Row],[實際展示]]+14)</f>
        <v/>
      </c>
      <c r="Z454" s="331"/>
      <c r="AA454" s="336"/>
      <c r="AB454" s="336"/>
      <c r="AC454" s="336"/>
      <c r="AD454" s="336"/>
      <c r="AE454" s="336"/>
      <c r="AF454" s="359"/>
      <c r="AG454" s="336" t="str">
        <f>IFERROR(IF(VLOOKUP(功能_33[[#This Row],[功能代號]],E:Q,11,FALSE)=0,"",VLOOKUP(功能_33[[#This Row],[功能代號]],E:Q,11,FALSE)),"")</f>
        <v>邱怡婷</v>
      </c>
      <c r="AH454" s="336"/>
      <c r="AI454" s="336"/>
      <c r="AJ454" s="344"/>
      <c r="AK454" s="331"/>
      <c r="AN454" s="341" t="e">
        <f>VLOOKUP(功能_33[[#This Row],[功能代號]],工作表2!A:A,1,FALSE)</f>
        <v>#N/A</v>
      </c>
    </row>
    <row r="455" spans="1:40" ht="14.25" hidden="1">
      <c r="A455" s="333"/>
      <c r="B45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5" s="341" t="s">
        <v>677</v>
      </c>
      <c r="D455" s="364" t="s">
        <v>2277</v>
      </c>
      <c r="E455" s="342" t="s">
        <v>2164</v>
      </c>
      <c r="F455" s="326" t="s">
        <v>2306</v>
      </c>
      <c r="G455" s="326" t="s">
        <v>2616</v>
      </c>
      <c r="H455" s="342" t="s">
        <v>417</v>
      </c>
      <c r="I455" s="348" t="s">
        <v>4</v>
      </c>
      <c r="J455" s="349"/>
      <c r="K455" s="336">
        <v>44517</v>
      </c>
      <c r="L455" s="336"/>
      <c r="M455" s="336" t="str">
        <f>IFERROR(IF(VLOOKUP(功能_33[[#This Row],[功能代號]],討論項目!A:H,8,FALSE)=0,"",VLOOKUP(功能_33[[#This Row],[功能代號]],討論項目!A:H,8,FALSE)),"")</f>
        <v/>
      </c>
      <c r="N455" s="372" t="s">
        <v>1492</v>
      </c>
      <c r="O455" s="372" t="s">
        <v>1954</v>
      </c>
      <c r="P455" s="367"/>
      <c r="Q455" s="342"/>
      <c r="R455" s="342"/>
      <c r="S455" s="342"/>
      <c r="T455" s="342"/>
      <c r="U455" s="342"/>
      <c r="V455" s="342"/>
      <c r="W455" s="342"/>
      <c r="X455" s="344" t="str">
        <f>VLOOKUP(功能_33[[#This Row],[User]],SKL放款!A:G,7,FALSE)</f>
        <v>放款管理課</v>
      </c>
      <c r="Y455" s="343" t="str">
        <f>IF(功能_33[[#This Row],[實際展示]]="","",功能_33[[#This Row],[實際展示]]+14)</f>
        <v/>
      </c>
      <c r="Z455" s="331"/>
      <c r="AA455" s="336"/>
      <c r="AB455" s="336"/>
      <c r="AC455" s="336"/>
      <c r="AD455" s="336"/>
      <c r="AE455" s="336"/>
      <c r="AF455" s="359"/>
      <c r="AG455" s="336" t="str">
        <f>IFERROR(IF(VLOOKUP(功能_33[[#This Row],[功能代號]],E:Q,11,FALSE)=0,"",VLOOKUP(功能_33[[#This Row],[功能代號]],E:Q,11,FALSE)),"")</f>
        <v>邱怡婷</v>
      </c>
      <c r="AH455" s="336"/>
      <c r="AI455" s="336"/>
      <c r="AJ455" s="344"/>
      <c r="AK455" s="331"/>
      <c r="AN455" s="341" t="e">
        <f>VLOOKUP(功能_33[[#This Row],[功能代號]],工作表2!A:A,1,FALSE)</f>
        <v>#N/A</v>
      </c>
    </row>
    <row r="456" spans="1:40" ht="14.25" hidden="1">
      <c r="A456" s="333"/>
      <c r="B45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6" s="341" t="s">
        <v>677</v>
      </c>
      <c r="D456" s="364" t="s">
        <v>2277</v>
      </c>
      <c r="E456" s="342" t="s">
        <v>2165</v>
      </c>
      <c r="F456" s="326" t="s">
        <v>2307</v>
      </c>
      <c r="G456" s="326" t="s">
        <v>2616</v>
      </c>
      <c r="H456" s="342" t="s">
        <v>417</v>
      </c>
      <c r="I456" s="348" t="s">
        <v>4</v>
      </c>
      <c r="J456" s="349"/>
      <c r="K456" s="336">
        <v>44518</v>
      </c>
      <c r="L456" s="336"/>
      <c r="M456" s="336" t="str">
        <f>IFERROR(IF(VLOOKUP(功能_33[[#This Row],[功能代號]],討論項目!A:H,8,FALSE)=0,"",VLOOKUP(功能_33[[#This Row],[功能代號]],討論項目!A:H,8,FALSE)),"")</f>
        <v/>
      </c>
      <c r="N456" s="372" t="s">
        <v>1492</v>
      </c>
      <c r="O456" s="372" t="s">
        <v>1954</v>
      </c>
      <c r="P456" s="367"/>
      <c r="Q456" s="342"/>
      <c r="R456" s="342"/>
      <c r="S456" s="342"/>
      <c r="T456" s="342"/>
      <c r="U456" s="342"/>
      <c r="V456" s="342"/>
      <c r="W456" s="342"/>
      <c r="X456" s="344" t="str">
        <f>VLOOKUP(功能_33[[#This Row],[User]],SKL放款!A:G,7,FALSE)</f>
        <v>放款管理課</v>
      </c>
      <c r="Y456" s="343" t="str">
        <f>IF(功能_33[[#This Row],[實際展示]]="","",功能_33[[#This Row],[實際展示]]+14)</f>
        <v/>
      </c>
      <c r="Z456" s="331"/>
      <c r="AA456" s="336"/>
      <c r="AB456" s="336"/>
      <c r="AC456" s="336"/>
      <c r="AD456" s="336"/>
      <c r="AE456" s="336"/>
      <c r="AF456" s="359"/>
      <c r="AG456" s="336" t="str">
        <f>IFERROR(IF(VLOOKUP(功能_33[[#This Row],[功能代號]],E:Q,11,FALSE)=0,"",VLOOKUP(功能_33[[#This Row],[功能代號]],E:Q,11,FALSE)),"")</f>
        <v>邱怡婷</v>
      </c>
      <c r="AH456" s="336"/>
      <c r="AI456" s="336"/>
      <c r="AJ456" s="344"/>
      <c r="AK456" s="331"/>
      <c r="AN456" s="341" t="e">
        <f>VLOOKUP(功能_33[[#This Row],[功能代號]],工作表2!A:A,1,FALSE)</f>
        <v>#N/A</v>
      </c>
    </row>
    <row r="457" spans="1:40" ht="14.25" hidden="1">
      <c r="A457" s="333"/>
      <c r="B45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7" s="341" t="s">
        <v>677</v>
      </c>
      <c r="D457" s="364" t="s">
        <v>2277</v>
      </c>
      <c r="E457" s="342" t="s">
        <v>2166</v>
      </c>
      <c r="F457" s="326" t="s">
        <v>2308</v>
      </c>
      <c r="G457" s="326" t="s">
        <v>2616</v>
      </c>
      <c r="H457" s="342" t="s">
        <v>417</v>
      </c>
      <c r="I457" s="348" t="s">
        <v>4</v>
      </c>
      <c r="J457" s="349"/>
      <c r="K457" s="336">
        <v>44518</v>
      </c>
      <c r="L457" s="336"/>
      <c r="M457" s="336" t="str">
        <f>IFERROR(IF(VLOOKUP(功能_33[[#This Row],[功能代號]],討論項目!A:H,8,FALSE)=0,"",VLOOKUP(功能_33[[#This Row],[功能代號]],討論項目!A:H,8,FALSE)),"")</f>
        <v/>
      </c>
      <c r="N457" s="372" t="s">
        <v>1492</v>
      </c>
      <c r="O457" s="372" t="s">
        <v>1954</v>
      </c>
      <c r="P457" s="367"/>
      <c r="Q457" s="342"/>
      <c r="R457" s="342"/>
      <c r="S457" s="342"/>
      <c r="T457" s="342"/>
      <c r="U457" s="342"/>
      <c r="V457" s="342"/>
      <c r="W457" s="342"/>
      <c r="X457" s="344" t="str">
        <f>VLOOKUP(功能_33[[#This Row],[User]],SKL放款!A:G,7,FALSE)</f>
        <v>放款管理課</v>
      </c>
      <c r="Y457" s="343" t="str">
        <f>IF(功能_33[[#This Row],[實際展示]]="","",功能_33[[#This Row],[實際展示]]+14)</f>
        <v/>
      </c>
      <c r="Z457" s="331"/>
      <c r="AA457" s="336"/>
      <c r="AB457" s="336"/>
      <c r="AC457" s="336"/>
      <c r="AD457" s="336"/>
      <c r="AE457" s="336"/>
      <c r="AF457" s="359"/>
      <c r="AG457" s="336" t="str">
        <f>IFERROR(IF(VLOOKUP(功能_33[[#This Row],[功能代號]],E:Q,11,FALSE)=0,"",VLOOKUP(功能_33[[#This Row],[功能代號]],E:Q,11,FALSE)),"")</f>
        <v>邱怡婷</v>
      </c>
      <c r="AH457" s="336"/>
      <c r="AI457" s="336"/>
      <c r="AJ457" s="344"/>
      <c r="AK457" s="331"/>
      <c r="AN457" s="341" t="e">
        <f>VLOOKUP(功能_33[[#This Row],[功能代號]],工作表2!A:A,1,FALSE)</f>
        <v>#N/A</v>
      </c>
    </row>
    <row r="458" spans="1:40" ht="14.25" hidden="1">
      <c r="A458" s="333"/>
      <c r="B45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8" s="341" t="s">
        <v>677</v>
      </c>
      <c r="D458" s="364" t="s">
        <v>2277</v>
      </c>
      <c r="E458" s="342" t="s">
        <v>2167</v>
      </c>
      <c r="F458" s="326" t="s">
        <v>2309</v>
      </c>
      <c r="G458" s="326" t="s">
        <v>2616</v>
      </c>
      <c r="H458" s="342" t="s">
        <v>417</v>
      </c>
      <c r="I458" s="348" t="s">
        <v>4</v>
      </c>
      <c r="J458" s="349"/>
      <c r="K458" s="336">
        <v>44518</v>
      </c>
      <c r="L458" s="336"/>
      <c r="M458" s="336" t="str">
        <f>IFERROR(IF(VLOOKUP(功能_33[[#This Row],[功能代號]],討論項目!A:H,8,FALSE)=0,"",VLOOKUP(功能_33[[#This Row],[功能代號]],討論項目!A:H,8,FALSE)),"")</f>
        <v/>
      </c>
      <c r="N458" s="372" t="s">
        <v>1492</v>
      </c>
      <c r="O458" s="372" t="s">
        <v>1954</v>
      </c>
      <c r="P458" s="367"/>
      <c r="Q458" s="342"/>
      <c r="R458" s="342"/>
      <c r="S458" s="342"/>
      <c r="T458" s="342"/>
      <c r="U458" s="342"/>
      <c r="V458" s="342"/>
      <c r="W458" s="342"/>
      <c r="X458" s="344" t="str">
        <f>VLOOKUP(功能_33[[#This Row],[User]],SKL放款!A:G,7,FALSE)</f>
        <v>放款管理課</v>
      </c>
      <c r="Y458" s="343" t="str">
        <f>IF(功能_33[[#This Row],[實際展示]]="","",功能_33[[#This Row],[實際展示]]+14)</f>
        <v/>
      </c>
      <c r="Z458" s="331"/>
      <c r="AA458" s="336"/>
      <c r="AB458" s="336"/>
      <c r="AC458" s="336"/>
      <c r="AD458" s="336"/>
      <c r="AE458" s="336"/>
      <c r="AF458" s="359"/>
      <c r="AG458" s="336" t="str">
        <f>IFERROR(IF(VLOOKUP(功能_33[[#This Row],[功能代號]],E:Q,11,FALSE)=0,"",VLOOKUP(功能_33[[#This Row],[功能代號]],E:Q,11,FALSE)),"")</f>
        <v>邱怡婷</v>
      </c>
      <c r="AH458" s="336"/>
      <c r="AI458" s="336"/>
      <c r="AJ458" s="344"/>
      <c r="AK458" s="331"/>
      <c r="AN458" s="341" t="e">
        <f>VLOOKUP(功能_33[[#This Row],[功能代號]],工作表2!A:A,1,FALSE)</f>
        <v>#N/A</v>
      </c>
    </row>
    <row r="459" spans="1:40" ht="14.25" hidden="1">
      <c r="A459" s="333"/>
      <c r="B45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59" s="341" t="s">
        <v>677</v>
      </c>
      <c r="D459" s="364" t="s">
        <v>2277</v>
      </c>
      <c r="E459" s="342" t="s">
        <v>2168</v>
      </c>
      <c r="F459" s="326" t="s">
        <v>2310</v>
      </c>
      <c r="G459" s="326" t="s">
        <v>2616</v>
      </c>
      <c r="H459" s="342" t="s">
        <v>417</v>
      </c>
      <c r="I459" s="348" t="s">
        <v>4</v>
      </c>
      <c r="J459" s="349"/>
      <c r="K459" s="336">
        <v>44518</v>
      </c>
      <c r="L459" s="336"/>
      <c r="M459" s="336" t="str">
        <f>IFERROR(IF(VLOOKUP(功能_33[[#This Row],[功能代號]],討論項目!A:H,8,FALSE)=0,"",VLOOKUP(功能_33[[#This Row],[功能代號]],討論項目!A:H,8,FALSE)),"")</f>
        <v/>
      </c>
      <c r="N459" s="372" t="s">
        <v>1492</v>
      </c>
      <c r="O459" s="372" t="s">
        <v>1954</v>
      </c>
      <c r="P459" s="367"/>
      <c r="Q459" s="342"/>
      <c r="R459" s="342"/>
      <c r="S459" s="342"/>
      <c r="T459" s="342"/>
      <c r="U459" s="342"/>
      <c r="V459" s="342"/>
      <c r="W459" s="342"/>
      <c r="X459" s="344" t="str">
        <f>VLOOKUP(功能_33[[#This Row],[User]],SKL放款!A:G,7,FALSE)</f>
        <v>放款管理課</v>
      </c>
      <c r="Y459" s="343" t="str">
        <f>IF(功能_33[[#This Row],[實際展示]]="","",功能_33[[#This Row],[實際展示]]+14)</f>
        <v/>
      </c>
      <c r="Z459" s="331"/>
      <c r="AA459" s="336"/>
      <c r="AB459" s="336"/>
      <c r="AC459" s="336"/>
      <c r="AD459" s="336"/>
      <c r="AE459" s="336"/>
      <c r="AF459" s="359"/>
      <c r="AG459" s="336" t="str">
        <f>IFERROR(IF(VLOOKUP(功能_33[[#This Row],[功能代號]],E:Q,11,FALSE)=0,"",VLOOKUP(功能_33[[#This Row],[功能代號]],E:Q,11,FALSE)),"")</f>
        <v>邱怡婷</v>
      </c>
      <c r="AH459" s="336"/>
      <c r="AI459" s="336"/>
      <c r="AJ459" s="344"/>
      <c r="AK459" s="331"/>
      <c r="AN459" s="341" t="e">
        <f>VLOOKUP(功能_33[[#This Row],[功能代號]],工作表2!A:A,1,FALSE)</f>
        <v>#N/A</v>
      </c>
    </row>
    <row r="460" spans="1:40" ht="14.25" hidden="1">
      <c r="A460" s="333"/>
      <c r="B46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0" s="341" t="s">
        <v>677</v>
      </c>
      <c r="D460" s="364" t="s">
        <v>2277</v>
      </c>
      <c r="E460" s="342" t="s">
        <v>2169</v>
      </c>
      <c r="F460" s="326" t="s">
        <v>2311</v>
      </c>
      <c r="G460" s="326" t="s">
        <v>2616</v>
      </c>
      <c r="H460" s="342" t="s">
        <v>417</v>
      </c>
      <c r="I460" s="348" t="s">
        <v>4</v>
      </c>
      <c r="J460" s="349"/>
      <c r="K460" s="336">
        <v>44518</v>
      </c>
      <c r="L460" s="336"/>
      <c r="M460" s="336" t="str">
        <f>IFERROR(IF(VLOOKUP(功能_33[[#This Row],[功能代號]],討論項目!A:H,8,FALSE)=0,"",VLOOKUP(功能_33[[#This Row],[功能代號]],討論項目!A:H,8,FALSE)),"")</f>
        <v/>
      </c>
      <c r="N460" s="372" t="s">
        <v>1492</v>
      </c>
      <c r="O460" s="372" t="s">
        <v>1954</v>
      </c>
      <c r="P460" s="367"/>
      <c r="Q460" s="342"/>
      <c r="R460" s="342"/>
      <c r="S460" s="342"/>
      <c r="T460" s="342"/>
      <c r="U460" s="342"/>
      <c r="V460" s="342"/>
      <c r="W460" s="342"/>
      <c r="X460" s="344" t="str">
        <f>VLOOKUP(功能_33[[#This Row],[User]],SKL放款!A:G,7,FALSE)</f>
        <v>放款管理課</v>
      </c>
      <c r="Y460" s="343" t="str">
        <f>IF(功能_33[[#This Row],[實際展示]]="","",功能_33[[#This Row],[實際展示]]+14)</f>
        <v/>
      </c>
      <c r="Z460" s="331"/>
      <c r="AA460" s="336"/>
      <c r="AB460" s="336"/>
      <c r="AC460" s="336"/>
      <c r="AD460" s="336"/>
      <c r="AE460" s="336"/>
      <c r="AF460" s="359"/>
      <c r="AG460" s="336" t="str">
        <f>IFERROR(IF(VLOOKUP(功能_33[[#This Row],[功能代號]],E:Q,11,FALSE)=0,"",VLOOKUP(功能_33[[#This Row],[功能代號]],E:Q,11,FALSE)),"")</f>
        <v>邱怡婷</v>
      </c>
      <c r="AH460" s="336"/>
      <c r="AI460" s="336"/>
      <c r="AJ460" s="344"/>
      <c r="AK460" s="331"/>
      <c r="AN460" s="341" t="e">
        <f>VLOOKUP(功能_33[[#This Row],[功能代號]],工作表2!A:A,1,FALSE)</f>
        <v>#N/A</v>
      </c>
    </row>
    <row r="461" spans="1:40" ht="14.25" hidden="1">
      <c r="A461" s="333"/>
      <c r="B46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1" s="341" t="s">
        <v>677</v>
      </c>
      <c r="D461" s="364" t="s">
        <v>2277</v>
      </c>
      <c r="E461" s="342" t="s">
        <v>2170</v>
      </c>
      <c r="F461" s="326" t="s">
        <v>2312</v>
      </c>
      <c r="G461" s="326" t="s">
        <v>2616</v>
      </c>
      <c r="H461" s="342" t="s">
        <v>417</v>
      </c>
      <c r="I461" s="348" t="s">
        <v>4</v>
      </c>
      <c r="J461" s="349"/>
      <c r="K461" s="336">
        <v>44518</v>
      </c>
      <c r="L461" s="336"/>
      <c r="M461" s="336" t="str">
        <f>IFERROR(IF(VLOOKUP(功能_33[[#This Row],[功能代號]],討論項目!A:H,8,FALSE)=0,"",VLOOKUP(功能_33[[#This Row],[功能代號]],討論項目!A:H,8,FALSE)),"")</f>
        <v/>
      </c>
      <c r="N461" s="372" t="s">
        <v>1492</v>
      </c>
      <c r="O461" s="372" t="s">
        <v>1954</v>
      </c>
      <c r="P461" s="367"/>
      <c r="Q461" s="342"/>
      <c r="R461" s="342"/>
      <c r="S461" s="342"/>
      <c r="T461" s="342"/>
      <c r="U461" s="342"/>
      <c r="V461" s="342"/>
      <c r="W461" s="342"/>
      <c r="X461" s="344" t="str">
        <f>VLOOKUP(功能_33[[#This Row],[User]],SKL放款!A:G,7,FALSE)</f>
        <v>放款管理課</v>
      </c>
      <c r="Y461" s="343" t="str">
        <f>IF(功能_33[[#This Row],[實際展示]]="","",功能_33[[#This Row],[實際展示]]+14)</f>
        <v/>
      </c>
      <c r="Z461" s="331"/>
      <c r="AA461" s="336"/>
      <c r="AB461" s="336"/>
      <c r="AC461" s="336"/>
      <c r="AD461" s="336"/>
      <c r="AE461" s="336"/>
      <c r="AF461" s="359"/>
      <c r="AG461" s="336" t="str">
        <f>IFERROR(IF(VLOOKUP(功能_33[[#This Row],[功能代號]],E:Q,11,FALSE)=0,"",VLOOKUP(功能_33[[#This Row],[功能代號]],E:Q,11,FALSE)),"")</f>
        <v>邱怡婷</v>
      </c>
      <c r="AH461" s="336"/>
      <c r="AI461" s="336"/>
      <c r="AJ461" s="344"/>
      <c r="AK461" s="331"/>
      <c r="AN461" s="341" t="e">
        <f>VLOOKUP(功能_33[[#This Row],[功能代號]],工作表2!A:A,1,FALSE)</f>
        <v>#N/A</v>
      </c>
    </row>
    <row r="462" spans="1:40" ht="14.25" hidden="1">
      <c r="A462" s="333"/>
      <c r="B462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2" s="341" t="s">
        <v>677</v>
      </c>
      <c r="D462" s="364" t="s">
        <v>2277</v>
      </c>
      <c r="E462" s="342" t="s">
        <v>2171</v>
      </c>
      <c r="F462" s="326" t="s">
        <v>2313</v>
      </c>
      <c r="G462" s="326" t="s">
        <v>2616</v>
      </c>
      <c r="H462" s="342" t="s">
        <v>417</v>
      </c>
      <c r="I462" s="348" t="s">
        <v>4</v>
      </c>
      <c r="J462" s="349"/>
      <c r="K462" s="336">
        <v>44518</v>
      </c>
      <c r="L462" s="336"/>
      <c r="M462" s="336" t="str">
        <f>IFERROR(IF(VLOOKUP(功能_33[[#This Row],[功能代號]],討論項目!A:H,8,FALSE)=0,"",VLOOKUP(功能_33[[#This Row],[功能代號]],討論項目!A:H,8,FALSE)),"")</f>
        <v/>
      </c>
      <c r="N462" s="372" t="s">
        <v>1492</v>
      </c>
      <c r="O462" s="372" t="s">
        <v>1954</v>
      </c>
      <c r="P462" s="367"/>
      <c r="Q462" s="342"/>
      <c r="R462" s="342"/>
      <c r="S462" s="342"/>
      <c r="T462" s="342"/>
      <c r="U462" s="342"/>
      <c r="V462" s="342"/>
      <c r="W462" s="342"/>
      <c r="X462" s="344" t="str">
        <f>VLOOKUP(功能_33[[#This Row],[User]],SKL放款!A:G,7,FALSE)</f>
        <v>放款管理課</v>
      </c>
      <c r="Y462" s="343" t="str">
        <f>IF(功能_33[[#This Row],[實際展示]]="","",功能_33[[#This Row],[實際展示]]+14)</f>
        <v/>
      </c>
      <c r="Z462" s="331"/>
      <c r="AA462" s="336"/>
      <c r="AB462" s="336"/>
      <c r="AC462" s="336"/>
      <c r="AD462" s="336"/>
      <c r="AE462" s="336"/>
      <c r="AF462" s="359"/>
      <c r="AG462" s="336" t="str">
        <f>IFERROR(IF(VLOOKUP(功能_33[[#This Row],[功能代號]],E:Q,11,FALSE)=0,"",VLOOKUP(功能_33[[#This Row],[功能代號]],E:Q,11,FALSE)),"")</f>
        <v>邱怡婷</v>
      </c>
      <c r="AH462" s="336"/>
      <c r="AI462" s="336"/>
      <c r="AJ462" s="344"/>
      <c r="AK462" s="331"/>
      <c r="AN462" s="341" t="e">
        <f>VLOOKUP(功能_33[[#This Row],[功能代號]],工作表2!A:A,1,FALSE)</f>
        <v>#N/A</v>
      </c>
    </row>
    <row r="463" spans="1:40" ht="14.25" hidden="1">
      <c r="A463" s="333"/>
      <c r="B463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3" s="341" t="s">
        <v>677</v>
      </c>
      <c r="D463" s="364" t="s">
        <v>2277</v>
      </c>
      <c r="E463" s="342" t="s">
        <v>2172</v>
      </c>
      <c r="F463" s="326" t="s">
        <v>2314</v>
      </c>
      <c r="G463" s="326" t="s">
        <v>2616</v>
      </c>
      <c r="H463" s="342" t="s">
        <v>417</v>
      </c>
      <c r="I463" s="348" t="s">
        <v>4</v>
      </c>
      <c r="J463" s="349"/>
      <c r="K463" s="336">
        <v>44518</v>
      </c>
      <c r="L463" s="336"/>
      <c r="M463" s="336" t="str">
        <f>IFERROR(IF(VLOOKUP(功能_33[[#This Row],[功能代號]],討論項目!A:H,8,FALSE)=0,"",VLOOKUP(功能_33[[#This Row],[功能代號]],討論項目!A:H,8,FALSE)),"")</f>
        <v/>
      </c>
      <c r="N463" s="372" t="s">
        <v>1492</v>
      </c>
      <c r="O463" s="372" t="s">
        <v>1954</v>
      </c>
      <c r="P463" s="367"/>
      <c r="Q463" s="342"/>
      <c r="R463" s="342"/>
      <c r="S463" s="342"/>
      <c r="T463" s="342"/>
      <c r="U463" s="342"/>
      <c r="V463" s="342"/>
      <c r="W463" s="342"/>
      <c r="X463" s="344" t="str">
        <f>VLOOKUP(功能_33[[#This Row],[User]],SKL放款!A:G,7,FALSE)</f>
        <v>放款管理課</v>
      </c>
      <c r="Y463" s="343" t="str">
        <f>IF(功能_33[[#This Row],[實際展示]]="","",功能_33[[#This Row],[實際展示]]+14)</f>
        <v/>
      </c>
      <c r="Z463" s="331"/>
      <c r="AA463" s="336"/>
      <c r="AB463" s="336"/>
      <c r="AC463" s="336"/>
      <c r="AD463" s="336"/>
      <c r="AE463" s="336"/>
      <c r="AF463" s="359"/>
      <c r="AG463" s="336" t="str">
        <f>IFERROR(IF(VLOOKUP(功能_33[[#This Row],[功能代號]],E:Q,11,FALSE)=0,"",VLOOKUP(功能_33[[#This Row],[功能代號]],E:Q,11,FALSE)),"")</f>
        <v>邱怡婷</v>
      </c>
      <c r="AH463" s="336"/>
      <c r="AI463" s="336"/>
      <c r="AJ463" s="344"/>
      <c r="AK463" s="331"/>
      <c r="AN463" s="341" t="e">
        <f>VLOOKUP(功能_33[[#This Row],[功能代號]],工作表2!A:A,1,FALSE)</f>
        <v>#N/A</v>
      </c>
    </row>
    <row r="464" spans="1:40" ht="14.25" hidden="1">
      <c r="A464" s="333"/>
      <c r="B464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4" s="341" t="s">
        <v>677</v>
      </c>
      <c r="D464" s="364" t="s">
        <v>2277</v>
      </c>
      <c r="E464" s="342" t="s">
        <v>2173</v>
      </c>
      <c r="F464" s="326" t="s">
        <v>2315</v>
      </c>
      <c r="G464" s="326" t="s">
        <v>2616</v>
      </c>
      <c r="H464" s="342" t="s">
        <v>417</v>
      </c>
      <c r="I464" s="348" t="s">
        <v>4</v>
      </c>
      <c r="J464" s="349"/>
      <c r="K464" s="336">
        <v>44518</v>
      </c>
      <c r="L464" s="336"/>
      <c r="M464" s="336" t="str">
        <f>IFERROR(IF(VLOOKUP(功能_33[[#This Row],[功能代號]],討論項目!A:H,8,FALSE)=0,"",VLOOKUP(功能_33[[#This Row],[功能代號]],討論項目!A:H,8,FALSE)),"")</f>
        <v/>
      </c>
      <c r="N464" s="372" t="s">
        <v>1492</v>
      </c>
      <c r="O464" s="372" t="s">
        <v>1954</v>
      </c>
      <c r="P464" s="367"/>
      <c r="Q464" s="342"/>
      <c r="R464" s="342"/>
      <c r="S464" s="342"/>
      <c r="T464" s="342"/>
      <c r="U464" s="342"/>
      <c r="V464" s="342"/>
      <c r="W464" s="342"/>
      <c r="X464" s="344" t="str">
        <f>VLOOKUP(功能_33[[#This Row],[User]],SKL放款!A:G,7,FALSE)</f>
        <v>放款管理課</v>
      </c>
      <c r="Y464" s="343" t="str">
        <f>IF(功能_33[[#This Row],[實際展示]]="","",功能_33[[#This Row],[實際展示]]+14)</f>
        <v/>
      </c>
      <c r="Z464" s="331"/>
      <c r="AA464" s="336"/>
      <c r="AB464" s="336"/>
      <c r="AC464" s="336"/>
      <c r="AD464" s="336"/>
      <c r="AE464" s="336"/>
      <c r="AF464" s="359"/>
      <c r="AG464" s="336" t="str">
        <f>IFERROR(IF(VLOOKUP(功能_33[[#This Row],[功能代號]],E:Q,11,FALSE)=0,"",VLOOKUP(功能_33[[#This Row],[功能代號]],E:Q,11,FALSE)),"")</f>
        <v>邱怡婷</v>
      </c>
      <c r="AH464" s="336"/>
      <c r="AI464" s="336"/>
      <c r="AJ464" s="344"/>
      <c r="AK464" s="331"/>
      <c r="AN464" s="341" t="e">
        <f>VLOOKUP(功能_33[[#This Row],[功能代號]],工作表2!A:A,1,FALSE)</f>
        <v>#N/A</v>
      </c>
    </row>
    <row r="465" spans="1:40" ht="14.25" hidden="1">
      <c r="A465" s="333"/>
      <c r="B465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5" s="341" t="s">
        <v>677</v>
      </c>
      <c r="D465" s="364" t="s">
        <v>2277</v>
      </c>
      <c r="E465" s="342" t="s">
        <v>2174</v>
      </c>
      <c r="F465" s="326" t="s">
        <v>2316</v>
      </c>
      <c r="G465" s="326" t="s">
        <v>2616</v>
      </c>
      <c r="H465" s="342" t="s">
        <v>417</v>
      </c>
      <c r="I465" s="348" t="s">
        <v>4</v>
      </c>
      <c r="J465" s="349"/>
      <c r="K465" s="336">
        <v>44518</v>
      </c>
      <c r="L465" s="336"/>
      <c r="M465" s="336" t="str">
        <f>IFERROR(IF(VLOOKUP(功能_33[[#This Row],[功能代號]],討論項目!A:H,8,FALSE)=0,"",VLOOKUP(功能_33[[#This Row],[功能代號]],討論項目!A:H,8,FALSE)),"")</f>
        <v/>
      </c>
      <c r="N465" s="372" t="s">
        <v>1492</v>
      </c>
      <c r="O465" s="372" t="s">
        <v>1954</v>
      </c>
      <c r="P465" s="367"/>
      <c r="Q465" s="342"/>
      <c r="R465" s="342"/>
      <c r="S465" s="342"/>
      <c r="T465" s="342"/>
      <c r="U465" s="342"/>
      <c r="V465" s="342"/>
      <c r="W465" s="342"/>
      <c r="X465" s="344" t="str">
        <f>VLOOKUP(功能_33[[#This Row],[User]],SKL放款!A:G,7,FALSE)</f>
        <v>放款管理課</v>
      </c>
      <c r="Y465" s="343" t="str">
        <f>IF(功能_33[[#This Row],[實際展示]]="","",功能_33[[#This Row],[實際展示]]+14)</f>
        <v/>
      </c>
      <c r="Z465" s="331"/>
      <c r="AA465" s="336"/>
      <c r="AB465" s="336"/>
      <c r="AC465" s="336"/>
      <c r="AD465" s="336"/>
      <c r="AE465" s="336"/>
      <c r="AF465" s="359"/>
      <c r="AG465" s="336" t="str">
        <f>IFERROR(IF(VLOOKUP(功能_33[[#This Row],[功能代號]],E:Q,11,FALSE)=0,"",VLOOKUP(功能_33[[#This Row],[功能代號]],E:Q,11,FALSE)),"")</f>
        <v>邱怡婷</v>
      </c>
      <c r="AH465" s="336"/>
      <c r="AI465" s="336"/>
      <c r="AJ465" s="344"/>
      <c r="AK465" s="331"/>
      <c r="AN465" s="341" t="e">
        <f>VLOOKUP(功能_33[[#This Row],[功能代號]],工作表2!A:A,1,FALSE)</f>
        <v>#N/A</v>
      </c>
    </row>
    <row r="466" spans="1:40" ht="14.25" hidden="1">
      <c r="A466" s="333"/>
      <c r="B466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6" s="341" t="s">
        <v>677</v>
      </c>
      <c r="D466" s="364" t="s">
        <v>2277</v>
      </c>
      <c r="E466" s="342" t="s">
        <v>2175</v>
      </c>
      <c r="F466" s="326" t="s">
        <v>2317</v>
      </c>
      <c r="G466" s="326" t="s">
        <v>2616</v>
      </c>
      <c r="H466" s="342" t="s">
        <v>417</v>
      </c>
      <c r="I466" s="348" t="s">
        <v>4</v>
      </c>
      <c r="J466" s="349"/>
      <c r="K466" s="336">
        <v>44519</v>
      </c>
      <c r="L466" s="336"/>
      <c r="M466" s="336" t="str">
        <f>IFERROR(IF(VLOOKUP(功能_33[[#This Row],[功能代號]],討論項目!A:H,8,FALSE)=0,"",VLOOKUP(功能_33[[#This Row],[功能代號]],討論項目!A:H,8,FALSE)),"")</f>
        <v/>
      </c>
      <c r="N466" s="372" t="s">
        <v>1492</v>
      </c>
      <c r="O466" s="372" t="s">
        <v>1954</v>
      </c>
      <c r="P466" s="367"/>
      <c r="Q466" s="342"/>
      <c r="R466" s="342"/>
      <c r="S466" s="342"/>
      <c r="T466" s="342"/>
      <c r="U466" s="342"/>
      <c r="V466" s="342"/>
      <c r="W466" s="342"/>
      <c r="X466" s="344" t="str">
        <f>VLOOKUP(功能_33[[#This Row],[User]],SKL放款!A:G,7,FALSE)</f>
        <v>放款管理課</v>
      </c>
      <c r="Y466" s="343" t="str">
        <f>IF(功能_33[[#This Row],[實際展示]]="","",功能_33[[#This Row],[實際展示]]+14)</f>
        <v/>
      </c>
      <c r="Z466" s="331"/>
      <c r="AA466" s="336"/>
      <c r="AB466" s="336"/>
      <c r="AC466" s="336"/>
      <c r="AD466" s="336"/>
      <c r="AE466" s="336"/>
      <c r="AF466" s="359"/>
      <c r="AG466" s="336" t="str">
        <f>IFERROR(IF(VLOOKUP(功能_33[[#This Row],[功能代號]],E:Q,11,FALSE)=0,"",VLOOKUP(功能_33[[#This Row],[功能代號]],E:Q,11,FALSE)),"")</f>
        <v>邱怡婷</v>
      </c>
      <c r="AH466" s="336"/>
      <c r="AI466" s="336"/>
      <c r="AJ466" s="344"/>
      <c r="AK466" s="331"/>
      <c r="AN466" s="341" t="e">
        <f>VLOOKUP(功能_33[[#This Row],[功能代號]],工作表2!A:A,1,FALSE)</f>
        <v>#N/A</v>
      </c>
    </row>
    <row r="467" spans="1:40" ht="14.25" hidden="1">
      <c r="A467" s="333"/>
      <c r="B467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7" s="341" t="s">
        <v>677</v>
      </c>
      <c r="D467" s="364" t="s">
        <v>2277</v>
      </c>
      <c r="E467" s="342" t="s">
        <v>2176</v>
      </c>
      <c r="F467" s="326" t="s">
        <v>2318</v>
      </c>
      <c r="G467" s="326" t="s">
        <v>2616</v>
      </c>
      <c r="H467" s="342" t="s">
        <v>417</v>
      </c>
      <c r="I467" s="348" t="s">
        <v>4</v>
      </c>
      <c r="J467" s="349"/>
      <c r="K467" s="336">
        <v>44519</v>
      </c>
      <c r="L467" s="336"/>
      <c r="M467" s="336" t="str">
        <f>IFERROR(IF(VLOOKUP(功能_33[[#This Row],[功能代號]],討論項目!A:H,8,FALSE)=0,"",VLOOKUP(功能_33[[#This Row],[功能代號]],討論項目!A:H,8,FALSE)),"")</f>
        <v/>
      </c>
      <c r="N467" s="372" t="s">
        <v>1492</v>
      </c>
      <c r="O467" s="372" t="s">
        <v>1954</v>
      </c>
      <c r="P467" s="367"/>
      <c r="Q467" s="342"/>
      <c r="R467" s="342"/>
      <c r="S467" s="342"/>
      <c r="T467" s="342"/>
      <c r="U467" s="342"/>
      <c r="V467" s="342"/>
      <c r="W467" s="342"/>
      <c r="X467" s="344" t="str">
        <f>VLOOKUP(功能_33[[#This Row],[User]],SKL放款!A:G,7,FALSE)</f>
        <v>放款管理課</v>
      </c>
      <c r="Y467" s="343" t="str">
        <f>IF(功能_33[[#This Row],[實際展示]]="","",功能_33[[#This Row],[實際展示]]+14)</f>
        <v/>
      </c>
      <c r="Z467" s="331"/>
      <c r="AA467" s="336"/>
      <c r="AB467" s="336"/>
      <c r="AC467" s="336"/>
      <c r="AD467" s="336"/>
      <c r="AE467" s="336"/>
      <c r="AF467" s="359"/>
      <c r="AG467" s="336" t="str">
        <f>IFERROR(IF(VLOOKUP(功能_33[[#This Row],[功能代號]],E:Q,11,FALSE)=0,"",VLOOKUP(功能_33[[#This Row],[功能代號]],E:Q,11,FALSE)),"")</f>
        <v>邱怡婷</v>
      </c>
      <c r="AH467" s="336"/>
      <c r="AI467" s="336"/>
      <c r="AJ467" s="344"/>
      <c r="AK467" s="331"/>
      <c r="AN467" s="341" t="e">
        <f>VLOOKUP(功能_33[[#This Row],[功能代號]],工作表2!A:A,1,FALSE)</f>
        <v>#N/A</v>
      </c>
    </row>
    <row r="468" spans="1:40" ht="14.25" hidden="1">
      <c r="A468" s="333"/>
      <c r="B468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8" s="341" t="s">
        <v>677</v>
      </c>
      <c r="D468" s="364" t="s">
        <v>2277</v>
      </c>
      <c r="E468" s="342" t="s">
        <v>2177</v>
      </c>
      <c r="F468" s="326" t="s">
        <v>2319</v>
      </c>
      <c r="G468" s="326" t="s">
        <v>2616</v>
      </c>
      <c r="H468" s="342" t="s">
        <v>417</v>
      </c>
      <c r="I468" s="348" t="s">
        <v>4</v>
      </c>
      <c r="J468" s="349"/>
      <c r="K468" s="336">
        <v>44519</v>
      </c>
      <c r="L468" s="336"/>
      <c r="M468" s="336" t="str">
        <f>IFERROR(IF(VLOOKUP(功能_33[[#This Row],[功能代號]],討論項目!A:H,8,FALSE)=0,"",VLOOKUP(功能_33[[#This Row],[功能代號]],討論項目!A:H,8,FALSE)),"")</f>
        <v/>
      </c>
      <c r="N468" s="372" t="s">
        <v>1492</v>
      </c>
      <c r="O468" s="372" t="s">
        <v>1954</v>
      </c>
      <c r="P468" s="367"/>
      <c r="Q468" s="342"/>
      <c r="R468" s="342"/>
      <c r="S468" s="342"/>
      <c r="T468" s="342"/>
      <c r="U468" s="342"/>
      <c r="V468" s="342"/>
      <c r="W468" s="342"/>
      <c r="X468" s="344" t="str">
        <f>VLOOKUP(功能_33[[#This Row],[User]],SKL放款!A:G,7,FALSE)</f>
        <v>放款管理課</v>
      </c>
      <c r="Y468" s="343" t="str">
        <f>IF(功能_33[[#This Row],[實際展示]]="","",功能_33[[#This Row],[實際展示]]+14)</f>
        <v/>
      </c>
      <c r="Z468" s="331"/>
      <c r="AA468" s="336"/>
      <c r="AB468" s="336"/>
      <c r="AC468" s="336"/>
      <c r="AD468" s="336"/>
      <c r="AE468" s="336"/>
      <c r="AF468" s="359"/>
      <c r="AG468" s="336" t="str">
        <f>IFERROR(IF(VLOOKUP(功能_33[[#This Row],[功能代號]],E:Q,11,FALSE)=0,"",VLOOKUP(功能_33[[#This Row],[功能代號]],E:Q,11,FALSE)),"")</f>
        <v>邱怡婷</v>
      </c>
      <c r="AH468" s="336"/>
      <c r="AI468" s="336"/>
      <c r="AJ468" s="344"/>
      <c r="AK468" s="331"/>
      <c r="AN468" s="341" t="e">
        <f>VLOOKUP(功能_33[[#This Row],[功能代號]],工作表2!A:A,1,FALSE)</f>
        <v>#N/A</v>
      </c>
    </row>
    <row r="469" spans="1:40" ht="14.25" hidden="1">
      <c r="A469" s="333"/>
      <c r="B469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69" s="341" t="s">
        <v>677</v>
      </c>
      <c r="D469" s="364" t="s">
        <v>2277</v>
      </c>
      <c r="E469" s="342" t="s">
        <v>2178</v>
      </c>
      <c r="F469" s="326" t="s">
        <v>2320</v>
      </c>
      <c r="G469" s="326" t="s">
        <v>2616</v>
      </c>
      <c r="H469" s="342" t="s">
        <v>417</v>
      </c>
      <c r="I469" s="348" t="s">
        <v>4</v>
      </c>
      <c r="J469" s="349"/>
      <c r="K469" s="336">
        <v>44519</v>
      </c>
      <c r="L469" s="336"/>
      <c r="M469" s="336" t="str">
        <f>IFERROR(IF(VLOOKUP(功能_33[[#This Row],[功能代號]],討論項目!A:H,8,FALSE)=0,"",VLOOKUP(功能_33[[#This Row],[功能代號]],討論項目!A:H,8,FALSE)),"")</f>
        <v/>
      </c>
      <c r="N469" s="372" t="s">
        <v>1492</v>
      </c>
      <c r="O469" s="372" t="s">
        <v>1954</v>
      </c>
      <c r="P469" s="367"/>
      <c r="Q469" s="342"/>
      <c r="R469" s="342"/>
      <c r="S469" s="342"/>
      <c r="T469" s="342"/>
      <c r="U469" s="342"/>
      <c r="V469" s="342"/>
      <c r="W469" s="342"/>
      <c r="X469" s="344" t="str">
        <f>VLOOKUP(功能_33[[#This Row],[User]],SKL放款!A:G,7,FALSE)</f>
        <v>放款管理課</v>
      </c>
      <c r="Y469" s="343" t="str">
        <f>IF(功能_33[[#This Row],[實際展示]]="","",功能_33[[#This Row],[實際展示]]+14)</f>
        <v/>
      </c>
      <c r="Z469" s="331"/>
      <c r="AA469" s="336"/>
      <c r="AB469" s="336"/>
      <c r="AC469" s="336"/>
      <c r="AD469" s="336"/>
      <c r="AE469" s="336"/>
      <c r="AF469" s="359"/>
      <c r="AG469" s="336" t="str">
        <f>IFERROR(IF(VLOOKUP(功能_33[[#This Row],[功能代號]],E:Q,11,FALSE)=0,"",VLOOKUP(功能_33[[#This Row],[功能代號]],E:Q,11,FALSE)),"")</f>
        <v>邱怡婷</v>
      </c>
      <c r="AH469" s="336"/>
      <c r="AI469" s="336"/>
      <c r="AJ469" s="344"/>
      <c r="AK469" s="331"/>
      <c r="AN469" s="341" t="e">
        <f>VLOOKUP(功能_33[[#This Row],[功能代號]],工作表2!A:A,1,FALSE)</f>
        <v>#N/A</v>
      </c>
    </row>
    <row r="470" spans="1:40" ht="14.25" hidden="1">
      <c r="A470" s="333"/>
      <c r="B470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70" s="341" t="s">
        <v>677</v>
      </c>
      <c r="D470" s="364" t="s">
        <v>2277</v>
      </c>
      <c r="E470" s="342" t="s">
        <v>2179</v>
      </c>
      <c r="F470" s="326" t="s">
        <v>2321</v>
      </c>
      <c r="G470" s="326" t="s">
        <v>2616</v>
      </c>
      <c r="H470" s="342" t="s">
        <v>417</v>
      </c>
      <c r="I470" s="348" t="s">
        <v>4</v>
      </c>
      <c r="J470" s="349"/>
      <c r="K470" s="336">
        <v>44519</v>
      </c>
      <c r="L470" s="336"/>
      <c r="M470" s="336" t="str">
        <f>IFERROR(IF(VLOOKUP(功能_33[[#This Row],[功能代號]],討論項目!A:H,8,FALSE)=0,"",VLOOKUP(功能_33[[#This Row],[功能代號]],討論項目!A:H,8,FALSE)),"")</f>
        <v/>
      </c>
      <c r="N470" s="372" t="s">
        <v>1492</v>
      </c>
      <c r="O470" s="372" t="s">
        <v>1954</v>
      </c>
      <c r="P470" s="367"/>
      <c r="Q470" s="342"/>
      <c r="R470" s="342"/>
      <c r="S470" s="342"/>
      <c r="T470" s="342"/>
      <c r="U470" s="342"/>
      <c r="V470" s="342"/>
      <c r="W470" s="342"/>
      <c r="X470" s="344" t="str">
        <f>VLOOKUP(功能_33[[#This Row],[User]],SKL放款!A:G,7,FALSE)</f>
        <v>放款管理課</v>
      </c>
      <c r="Y470" s="343" t="str">
        <f>IF(功能_33[[#This Row],[實際展示]]="","",功能_33[[#This Row],[實際展示]]+14)</f>
        <v/>
      </c>
      <c r="Z470" s="331"/>
      <c r="AA470" s="336"/>
      <c r="AB470" s="336"/>
      <c r="AC470" s="336"/>
      <c r="AD470" s="336"/>
      <c r="AE470" s="336"/>
      <c r="AF470" s="359"/>
      <c r="AG470" s="336" t="str">
        <f>IFERROR(IF(VLOOKUP(功能_33[[#This Row],[功能代號]],E:Q,11,FALSE)=0,"",VLOOKUP(功能_33[[#This Row],[功能代號]],E:Q,11,FALSE)),"")</f>
        <v>邱怡婷</v>
      </c>
      <c r="AH470" s="336"/>
      <c r="AI470" s="336"/>
      <c r="AJ470" s="344"/>
      <c r="AK470" s="331"/>
      <c r="AN470" s="341" t="e">
        <f>VLOOKUP(功能_33[[#This Row],[功能代號]],工作表2!A:A,1,FALSE)</f>
        <v>#N/A</v>
      </c>
    </row>
    <row r="471" spans="1:40" ht="14.25" hidden="1">
      <c r="A471" s="333"/>
      <c r="B471" s="326" t="str">
        <f>IFERROR(MID(功能_33[[#This Row],[功能代號]],2,1)&amp;"-"&amp;VLOOKUP(功能_33[[#This Row],[功能代號]],'20211105匯出'!A:F,4,FALSE)&amp;VLOOKUP(功能_33[[#This Row],[功能代號]],'20211105匯出'!A:F,6,FALSE),"")</f>
        <v/>
      </c>
      <c r="C471" s="341" t="s">
        <v>677</v>
      </c>
      <c r="D471" s="364" t="s">
        <v>2277</v>
      </c>
      <c r="E471" s="342" t="s">
        <v>2180</v>
      </c>
      <c r="F471" s="326" t="s">
        <v>2322</v>
      </c>
      <c r="G471" s="326" t="s">
        <v>2616</v>
      </c>
      <c r="H471" s="342" t="s">
        <v>417</v>
      </c>
      <c r="I471" s="348" t="s">
        <v>4</v>
      </c>
      <c r="J471" s="349"/>
      <c r="K471" s="336">
        <v>44519</v>
      </c>
      <c r="L471" s="336"/>
      <c r="M471" s="336" t="str">
        <f>IFERROR(IF(VLOOKUP(功能_33[[#This Row],[功能代號]],討論項目!A:H,8,FALSE)=0,"",VLOOKUP(功能_33[[#This Row],[功能代號]],討論項目!A:H,8,FALSE)),"")</f>
        <v/>
      </c>
      <c r="N471" s="372" t="s">
        <v>1492</v>
      </c>
      <c r="O471" s="372" t="s">
        <v>1954</v>
      </c>
      <c r="P471" s="367"/>
      <c r="Q471" s="342"/>
      <c r="R471" s="342"/>
      <c r="S471" s="342"/>
      <c r="T471" s="342"/>
      <c r="U471" s="342"/>
      <c r="V471" s="342"/>
      <c r="W471" s="342"/>
      <c r="X471" s="344" t="str">
        <f>VLOOKUP(功能_33[[#This Row],[User]],SKL放款!A:G,7,FALSE)</f>
        <v>放款管理課</v>
      </c>
      <c r="Y471" s="343" t="str">
        <f>IF(功能_33[[#This Row],[實際展示]]="","",功能_33[[#This Row],[實際展示]]+14)</f>
        <v/>
      </c>
      <c r="Z471" s="331"/>
      <c r="AA471" s="336"/>
      <c r="AB471" s="336"/>
      <c r="AC471" s="336"/>
      <c r="AD471" s="336"/>
      <c r="AE471" s="336"/>
      <c r="AF471" s="359"/>
      <c r="AG471" s="336" t="str">
        <f>IFERROR(IF(VLOOKUP(功能_33[[#This Row],[功能代號]],E:Q,11,FALSE)=0,"",VLOOKUP(功能_33[[#This Row],[功能代號]],E:Q,11,FALSE)),"")</f>
        <v>邱怡婷</v>
      </c>
      <c r="AH471" s="336"/>
      <c r="AI471" s="336"/>
      <c r="AJ471" s="344"/>
      <c r="AK471" s="331"/>
      <c r="AN471" s="341" t="e">
        <f>VLOOKUP(功能_33[[#This Row],[功能代號]],工作表2!A:A,1,FALSE)</f>
        <v>#N/A</v>
      </c>
    </row>
    <row r="472" spans="1:40" ht="14.25" hidden="1">
      <c r="A472" s="333"/>
      <c r="B472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2" s="341" t="s">
        <v>677</v>
      </c>
      <c r="D472" s="364" t="s">
        <v>2277</v>
      </c>
      <c r="E472" s="342" t="s">
        <v>2218</v>
      </c>
      <c r="F472" s="326" t="s">
        <v>2361</v>
      </c>
      <c r="G472" s="326" t="s">
        <v>2616</v>
      </c>
      <c r="H472" s="342" t="s">
        <v>417</v>
      </c>
      <c r="I472" s="348" t="s">
        <v>4</v>
      </c>
      <c r="J472" s="349"/>
      <c r="K472" s="336">
        <v>44515</v>
      </c>
      <c r="L472" s="336"/>
      <c r="M472" s="336" t="str">
        <f>IFERROR(IF(VLOOKUP(功能_33[[#This Row],[功能代號]],討論項目!A:H,8,FALSE)=0,"",VLOOKUP(功能_33[[#This Row],[功能代號]],討論項目!A:H,8,FALSE)),"")</f>
        <v/>
      </c>
      <c r="N472" s="372" t="s">
        <v>1492</v>
      </c>
      <c r="O472" s="372" t="s">
        <v>1954</v>
      </c>
      <c r="P472" s="367"/>
      <c r="Q472" s="342"/>
      <c r="R472" s="342"/>
      <c r="S472" s="342"/>
      <c r="T472" s="342"/>
      <c r="U472" s="342"/>
      <c r="V472" s="342"/>
      <c r="W472" s="342"/>
      <c r="X472" s="344" t="str">
        <f>VLOOKUP(功能_33[[#This Row],[User]],SKL放款!A:G,7,FALSE)</f>
        <v>放款管理課</v>
      </c>
      <c r="Y472" s="343" t="str">
        <f>IF(功能_33[[#This Row],[實際展示]]="","",功能_33[[#This Row],[實際展示]]+14)</f>
        <v/>
      </c>
      <c r="Z472" s="331"/>
      <c r="AA472" s="336"/>
      <c r="AB472" s="336"/>
      <c r="AC472" s="336"/>
      <c r="AD472" s="336"/>
      <c r="AE472" s="336"/>
      <c r="AF472" s="359"/>
      <c r="AG472" s="336" t="str">
        <f>IFERROR(IF(VLOOKUP(功能_33[[#This Row],[功能代號]],E:Q,11,FALSE)=0,"",VLOOKUP(功能_33[[#This Row],[功能代號]],E:Q,11,FALSE)),"")</f>
        <v>邱怡婷</v>
      </c>
      <c r="AH472" s="336"/>
      <c r="AI472" s="336"/>
      <c r="AJ472" s="344"/>
      <c r="AK472" s="331"/>
      <c r="AN472" s="341" t="e">
        <f>VLOOKUP(功能_33[[#This Row],[功能代號]],工作表2!A:A,1,FALSE)</f>
        <v>#N/A</v>
      </c>
    </row>
    <row r="473" spans="1:40" ht="14.25" hidden="1">
      <c r="A473" s="333"/>
      <c r="B473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3" s="341" t="s">
        <v>677</v>
      </c>
      <c r="D473" s="364" t="s">
        <v>2277</v>
      </c>
      <c r="E473" s="342" t="s">
        <v>2219</v>
      </c>
      <c r="F473" s="326" t="s">
        <v>2362</v>
      </c>
      <c r="G473" s="326" t="s">
        <v>2616</v>
      </c>
      <c r="H473" s="342" t="s">
        <v>417</v>
      </c>
      <c r="I473" s="348" t="s">
        <v>4</v>
      </c>
      <c r="J473" s="349"/>
      <c r="K473" s="336">
        <v>44515</v>
      </c>
      <c r="L473" s="336"/>
      <c r="M473" s="336" t="str">
        <f>IFERROR(IF(VLOOKUP(功能_33[[#This Row],[功能代號]],討論項目!A:H,8,FALSE)=0,"",VLOOKUP(功能_33[[#This Row],[功能代號]],討論項目!A:H,8,FALSE)),"")</f>
        <v/>
      </c>
      <c r="N473" s="372" t="s">
        <v>1492</v>
      </c>
      <c r="O473" s="372" t="s">
        <v>1954</v>
      </c>
      <c r="P473" s="367"/>
      <c r="Q473" s="342"/>
      <c r="R473" s="342"/>
      <c r="S473" s="342"/>
      <c r="T473" s="342"/>
      <c r="U473" s="342"/>
      <c r="V473" s="342"/>
      <c r="W473" s="342"/>
      <c r="X473" s="344" t="str">
        <f>VLOOKUP(功能_33[[#This Row],[User]],SKL放款!A:G,7,FALSE)</f>
        <v>放款管理課</v>
      </c>
      <c r="Y473" s="343" t="str">
        <f>IF(功能_33[[#This Row],[實際展示]]="","",功能_33[[#This Row],[實際展示]]+14)</f>
        <v/>
      </c>
      <c r="Z473" s="331"/>
      <c r="AA473" s="336"/>
      <c r="AB473" s="336"/>
      <c r="AC473" s="336"/>
      <c r="AD473" s="336"/>
      <c r="AE473" s="336"/>
      <c r="AF473" s="359"/>
      <c r="AG473" s="336" t="str">
        <f>IFERROR(IF(VLOOKUP(功能_33[[#This Row],[功能代號]],E:Q,11,FALSE)=0,"",VLOOKUP(功能_33[[#This Row],[功能代號]],E:Q,11,FALSE)),"")</f>
        <v>邱怡婷</v>
      </c>
      <c r="AH473" s="336"/>
      <c r="AI473" s="336"/>
      <c r="AJ473" s="344"/>
      <c r="AK473" s="331"/>
      <c r="AN473" s="341" t="e">
        <f>VLOOKUP(功能_33[[#This Row],[功能代號]],工作表2!A:A,1,FALSE)</f>
        <v>#N/A</v>
      </c>
    </row>
    <row r="474" spans="1:40" ht="14.25" hidden="1">
      <c r="A474" s="333"/>
      <c r="B474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4" s="341" t="s">
        <v>677</v>
      </c>
      <c r="D474" s="364" t="s">
        <v>2277</v>
      </c>
      <c r="E474" s="342" t="s">
        <v>2220</v>
      </c>
      <c r="F474" s="326" t="s">
        <v>2363</v>
      </c>
      <c r="G474" s="326" t="s">
        <v>2616</v>
      </c>
      <c r="H474" s="342" t="s">
        <v>417</v>
      </c>
      <c r="I474" s="348" t="s">
        <v>4</v>
      </c>
      <c r="J474" s="349"/>
      <c r="K474" s="336">
        <v>44515</v>
      </c>
      <c r="L474" s="336"/>
      <c r="M474" s="336" t="str">
        <f>IFERROR(IF(VLOOKUP(功能_33[[#This Row],[功能代號]],討論項目!A:H,8,FALSE)=0,"",VLOOKUP(功能_33[[#This Row],[功能代號]],討論項目!A:H,8,FALSE)),"")</f>
        <v/>
      </c>
      <c r="N474" s="372" t="s">
        <v>1492</v>
      </c>
      <c r="O474" s="372" t="s">
        <v>1954</v>
      </c>
      <c r="P474" s="367"/>
      <c r="Q474" s="342"/>
      <c r="R474" s="342"/>
      <c r="S474" s="342"/>
      <c r="T474" s="342"/>
      <c r="U474" s="342"/>
      <c r="V474" s="342"/>
      <c r="W474" s="342"/>
      <c r="X474" s="344" t="str">
        <f>VLOOKUP(功能_33[[#This Row],[User]],SKL放款!A:G,7,FALSE)</f>
        <v>放款管理課</v>
      </c>
      <c r="Y474" s="343" t="str">
        <f>IF(功能_33[[#This Row],[實際展示]]="","",功能_33[[#This Row],[實際展示]]+14)</f>
        <v/>
      </c>
      <c r="Z474" s="331"/>
      <c r="AA474" s="336"/>
      <c r="AB474" s="336"/>
      <c r="AC474" s="336"/>
      <c r="AD474" s="336"/>
      <c r="AE474" s="336"/>
      <c r="AF474" s="359"/>
      <c r="AG474" s="336" t="str">
        <f>IFERROR(IF(VLOOKUP(功能_33[[#This Row],[功能代號]],E:Q,11,FALSE)=0,"",VLOOKUP(功能_33[[#This Row],[功能代號]],E:Q,11,FALSE)),"")</f>
        <v>邱怡婷</v>
      </c>
      <c r="AH474" s="336"/>
      <c r="AI474" s="336"/>
      <c r="AJ474" s="344"/>
      <c r="AK474" s="331"/>
      <c r="AN474" s="341" t="e">
        <f>VLOOKUP(功能_33[[#This Row],[功能代號]],工作表2!A:A,1,FALSE)</f>
        <v>#N/A</v>
      </c>
    </row>
    <row r="475" spans="1:40" ht="14.25" hidden="1">
      <c r="A475" s="333"/>
      <c r="B475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5" s="341" t="s">
        <v>677</v>
      </c>
      <c r="D475" s="364" t="s">
        <v>2277</v>
      </c>
      <c r="E475" s="342" t="s">
        <v>2221</v>
      </c>
      <c r="F475" s="326" t="s">
        <v>2364</v>
      </c>
      <c r="G475" s="326" t="s">
        <v>2616</v>
      </c>
      <c r="H475" s="342" t="s">
        <v>417</v>
      </c>
      <c r="I475" s="348" t="s">
        <v>4</v>
      </c>
      <c r="J475" s="349"/>
      <c r="K475" s="336">
        <v>44515</v>
      </c>
      <c r="L475" s="336"/>
      <c r="M475" s="336" t="str">
        <f>IFERROR(IF(VLOOKUP(功能_33[[#This Row],[功能代號]],討論項目!A:H,8,FALSE)=0,"",VLOOKUP(功能_33[[#This Row],[功能代號]],討論項目!A:H,8,FALSE)),"")</f>
        <v/>
      </c>
      <c r="N475" s="372" t="s">
        <v>1492</v>
      </c>
      <c r="O475" s="372" t="s">
        <v>1954</v>
      </c>
      <c r="P475" s="367"/>
      <c r="Q475" s="342"/>
      <c r="R475" s="342"/>
      <c r="S475" s="342"/>
      <c r="T475" s="342"/>
      <c r="U475" s="342"/>
      <c r="V475" s="342"/>
      <c r="W475" s="342"/>
      <c r="X475" s="344" t="str">
        <f>VLOOKUP(功能_33[[#This Row],[User]],SKL放款!A:G,7,FALSE)</f>
        <v>放款管理課</v>
      </c>
      <c r="Y475" s="343" t="str">
        <f>IF(功能_33[[#This Row],[實際展示]]="","",功能_33[[#This Row],[實際展示]]+14)</f>
        <v/>
      </c>
      <c r="Z475" s="331"/>
      <c r="AA475" s="336"/>
      <c r="AB475" s="336"/>
      <c r="AC475" s="336"/>
      <c r="AD475" s="336"/>
      <c r="AE475" s="336"/>
      <c r="AF475" s="359"/>
      <c r="AG475" s="336" t="str">
        <f>IFERROR(IF(VLOOKUP(功能_33[[#This Row],[功能代號]],E:Q,11,FALSE)=0,"",VLOOKUP(功能_33[[#This Row],[功能代號]],E:Q,11,FALSE)),"")</f>
        <v>邱怡婷</v>
      </c>
      <c r="AH475" s="336"/>
      <c r="AI475" s="336"/>
      <c r="AJ475" s="344"/>
      <c r="AK475" s="331"/>
      <c r="AN475" s="341" t="e">
        <f>VLOOKUP(功能_33[[#This Row],[功能代號]],工作表2!A:A,1,FALSE)</f>
        <v>#N/A</v>
      </c>
    </row>
    <row r="476" spans="1:40" ht="14.25" hidden="1">
      <c r="A476" s="333"/>
      <c r="B476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6" s="341" t="s">
        <v>677</v>
      </c>
      <c r="D476" s="364" t="s">
        <v>2277</v>
      </c>
      <c r="E476" s="342" t="s">
        <v>2222</v>
      </c>
      <c r="F476" s="326" t="s">
        <v>2365</v>
      </c>
      <c r="G476" s="326" t="s">
        <v>2616</v>
      </c>
      <c r="H476" s="342" t="s">
        <v>417</v>
      </c>
      <c r="I476" s="348" t="s">
        <v>4</v>
      </c>
      <c r="J476" s="349"/>
      <c r="K476" s="336">
        <v>44515</v>
      </c>
      <c r="L476" s="336"/>
      <c r="M476" s="336" t="str">
        <f>IFERROR(IF(VLOOKUP(功能_33[[#This Row],[功能代號]],討論項目!A:H,8,FALSE)=0,"",VLOOKUP(功能_33[[#This Row],[功能代號]],討論項目!A:H,8,FALSE)),"")</f>
        <v/>
      </c>
      <c r="N476" s="372" t="s">
        <v>1492</v>
      </c>
      <c r="O476" s="372" t="s">
        <v>1954</v>
      </c>
      <c r="P476" s="367"/>
      <c r="Q476" s="342"/>
      <c r="R476" s="342"/>
      <c r="S476" s="342"/>
      <c r="T476" s="342"/>
      <c r="U476" s="342"/>
      <c r="V476" s="342"/>
      <c r="W476" s="342"/>
      <c r="X476" s="344" t="str">
        <f>VLOOKUP(功能_33[[#This Row],[User]],SKL放款!A:G,7,FALSE)</f>
        <v>放款管理課</v>
      </c>
      <c r="Y476" s="343" t="str">
        <f>IF(功能_33[[#This Row],[實際展示]]="","",功能_33[[#This Row],[實際展示]]+14)</f>
        <v/>
      </c>
      <c r="Z476" s="331"/>
      <c r="AA476" s="336"/>
      <c r="AB476" s="336"/>
      <c r="AC476" s="336"/>
      <c r="AD476" s="336"/>
      <c r="AE476" s="336"/>
      <c r="AF476" s="359"/>
      <c r="AG476" s="336" t="str">
        <f>IFERROR(IF(VLOOKUP(功能_33[[#This Row],[功能代號]],E:Q,11,FALSE)=0,"",VLOOKUP(功能_33[[#This Row],[功能代號]],E:Q,11,FALSE)),"")</f>
        <v>邱怡婷</v>
      </c>
      <c r="AH476" s="336"/>
      <c r="AI476" s="336"/>
      <c r="AJ476" s="344"/>
      <c r="AK476" s="331"/>
      <c r="AN476" s="341" t="e">
        <f>VLOOKUP(功能_33[[#This Row],[功能代號]],工作表2!A:A,1,FALSE)</f>
        <v>#N/A</v>
      </c>
    </row>
    <row r="477" spans="1:40" ht="14.25" hidden="1">
      <c r="A477" s="333"/>
      <c r="B477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7" s="341" t="s">
        <v>677</v>
      </c>
      <c r="D477" s="364" t="s">
        <v>2277</v>
      </c>
      <c r="E477" s="342" t="s">
        <v>2223</v>
      </c>
      <c r="F477" s="326" t="s">
        <v>2366</v>
      </c>
      <c r="G477" s="326" t="s">
        <v>2616</v>
      </c>
      <c r="H477" s="342" t="s">
        <v>417</v>
      </c>
      <c r="I477" s="348" t="s">
        <v>4</v>
      </c>
      <c r="J477" s="349"/>
      <c r="K477" s="336">
        <v>44515</v>
      </c>
      <c r="L477" s="336"/>
      <c r="M477" s="336" t="str">
        <f>IFERROR(IF(VLOOKUP(功能_33[[#This Row],[功能代號]],討論項目!A:H,8,FALSE)=0,"",VLOOKUP(功能_33[[#This Row],[功能代號]],討論項目!A:H,8,FALSE)),"")</f>
        <v/>
      </c>
      <c r="N477" s="372" t="s">
        <v>1492</v>
      </c>
      <c r="O477" s="372" t="s">
        <v>1954</v>
      </c>
      <c r="P477" s="367"/>
      <c r="Q477" s="342"/>
      <c r="R477" s="342"/>
      <c r="S477" s="342"/>
      <c r="T477" s="342"/>
      <c r="U477" s="342"/>
      <c r="V477" s="342"/>
      <c r="W477" s="342"/>
      <c r="X477" s="344" t="str">
        <f>VLOOKUP(功能_33[[#This Row],[User]],SKL放款!A:G,7,FALSE)</f>
        <v>放款管理課</v>
      </c>
      <c r="Y477" s="343" t="str">
        <f>IF(功能_33[[#This Row],[實際展示]]="","",功能_33[[#This Row],[實際展示]]+14)</f>
        <v/>
      </c>
      <c r="Z477" s="331"/>
      <c r="AA477" s="336"/>
      <c r="AB477" s="336"/>
      <c r="AC477" s="336"/>
      <c r="AD477" s="336"/>
      <c r="AE477" s="336"/>
      <c r="AF477" s="359"/>
      <c r="AG477" s="336" t="str">
        <f>IFERROR(IF(VLOOKUP(功能_33[[#This Row],[功能代號]],E:Q,11,FALSE)=0,"",VLOOKUP(功能_33[[#This Row],[功能代號]],E:Q,11,FALSE)),"")</f>
        <v>邱怡婷</v>
      </c>
      <c r="AH477" s="336"/>
      <c r="AI477" s="336"/>
      <c r="AJ477" s="344"/>
      <c r="AK477" s="331"/>
      <c r="AN477" s="341" t="e">
        <f>VLOOKUP(功能_33[[#This Row],[功能代號]],工作表2!A:A,1,FALSE)</f>
        <v>#N/A</v>
      </c>
    </row>
    <row r="478" spans="1:40" ht="14.25" hidden="1">
      <c r="A478" s="333"/>
      <c r="B478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8" s="341" t="s">
        <v>677</v>
      </c>
      <c r="D478" s="364" t="s">
        <v>2277</v>
      </c>
      <c r="E478" s="342" t="s">
        <v>2224</v>
      </c>
      <c r="F478" s="326" t="s">
        <v>2367</v>
      </c>
      <c r="G478" s="326" t="s">
        <v>2616</v>
      </c>
      <c r="H478" s="342" t="s">
        <v>417</v>
      </c>
      <c r="I478" s="348" t="s">
        <v>4</v>
      </c>
      <c r="J478" s="349"/>
      <c r="K478" s="336">
        <v>44515</v>
      </c>
      <c r="L478" s="336"/>
      <c r="M478" s="336" t="str">
        <f>IFERROR(IF(VLOOKUP(功能_33[[#This Row],[功能代號]],討論項目!A:H,8,FALSE)=0,"",VLOOKUP(功能_33[[#This Row],[功能代號]],討論項目!A:H,8,FALSE)),"")</f>
        <v/>
      </c>
      <c r="N478" s="372" t="s">
        <v>1492</v>
      </c>
      <c r="O478" s="372" t="s">
        <v>1954</v>
      </c>
      <c r="P478" s="367"/>
      <c r="Q478" s="342"/>
      <c r="R478" s="342"/>
      <c r="S478" s="342"/>
      <c r="T478" s="342"/>
      <c r="U478" s="342"/>
      <c r="V478" s="342"/>
      <c r="W478" s="342"/>
      <c r="X478" s="344" t="str">
        <f>VLOOKUP(功能_33[[#This Row],[User]],SKL放款!A:G,7,FALSE)</f>
        <v>放款管理課</v>
      </c>
      <c r="Y478" s="343" t="str">
        <f>IF(功能_33[[#This Row],[實際展示]]="","",功能_33[[#This Row],[實際展示]]+14)</f>
        <v/>
      </c>
      <c r="Z478" s="331"/>
      <c r="AA478" s="336"/>
      <c r="AB478" s="336"/>
      <c r="AC478" s="336"/>
      <c r="AD478" s="336"/>
      <c r="AE478" s="336"/>
      <c r="AF478" s="359"/>
      <c r="AG478" s="336" t="str">
        <f>IFERROR(IF(VLOOKUP(功能_33[[#This Row],[功能代號]],E:Q,11,FALSE)=0,"",VLOOKUP(功能_33[[#This Row],[功能代號]],E:Q,11,FALSE)),"")</f>
        <v>邱怡婷</v>
      </c>
      <c r="AH478" s="336"/>
      <c r="AI478" s="336"/>
      <c r="AJ478" s="344"/>
      <c r="AK478" s="331"/>
      <c r="AN478" s="341" t="e">
        <f>VLOOKUP(功能_33[[#This Row],[功能代號]],工作表2!A:A,1,FALSE)</f>
        <v>#N/A</v>
      </c>
    </row>
    <row r="479" spans="1:40" ht="14.25" hidden="1">
      <c r="A479" s="333"/>
      <c r="B479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79" s="341" t="s">
        <v>677</v>
      </c>
      <c r="D479" s="364" t="s">
        <v>2277</v>
      </c>
      <c r="E479" s="342" t="s">
        <v>2225</v>
      </c>
      <c r="F479" s="326" t="s">
        <v>2368</v>
      </c>
      <c r="G479" s="326" t="s">
        <v>2616</v>
      </c>
      <c r="H479" s="342" t="s">
        <v>417</v>
      </c>
      <c r="I479" s="348" t="s">
        <v>4</v>
      </c>
      <c r="J479" s="349"/>
      <c r="K479" s="336">
        <v>44515</v>
      </c>
      <c r="L479" s="336"/>
      <c r="M479" s="336" t="str">
        <f>IFERROR(IF(VLOOKUP(功能_33[[#This Row],[功能代號]],討論項目!A:H,8,FALSE)=0,"",VLOOKUP(功能_33[[#This Row],[功能代號]],討論項目!A:H,8,FALSE)),"")</f>
        <v/>
      </c>
      <c r="N479" s="372" t="s">
        <v>1492</v>
      </c>
      <c r="O479" s="372" t="s">
        <v>1954</v>
      </c>
      <c r="P479" s="367"/>
      <c r="Q479" s="342"/>
      <c r="R479" s="342"/>
      <c r="S479" s="342"/>
      <c r="T479" s="342"/>
      <c r="U479" s="342"/>
      <c r="V479" s="342"/>
      <c r="W479" s="342"/>
      <c r="X479" s="344" t="str">
        <f>VLOOKUP(功能_33[[#This Row],[User]],SKL放款!A:G,7,FALSE)</f>
        <v>放款管理課</v>
      </c>
      <c r="Y479" s="343" t="str">
        <f>IF(功能_33[[#This Row],[實際展示]]="","",功能_33[[#This Row],[實際展示]]+14)</f>
        <v/>
      </c>
      <c r="Z479" s="331"/>
      <c r="AA479" s="336"/>
      <c r="AB479" s="336"/>
      <c r="AC479" s="336"/>
      <c r="AD479" s="336"/>
      <c r="AE479" s="336"/>
      <c r="AF479" s="359"/>
      <c r="AG479" s="336" t="str">
        <f>IFERROR(IF(VLOOKUP(功能_33[[#This Row],[功能代號]],E:Q,11,FALSE)=0,"",VLOOKUP(功能_33[[#This Row],[功能代號]],E:Q,11,FALSE)),"")</f>
        <v>邱怡婷</v>
      </c>
      <c r="AH479" s="336"/>
      <c r="AI479" s="336"/>
      <c r="AJ479" s="344"/>
      <c r="AK479" s="331"/>
      <c r="AN479" s="341" t="e">
        <f>VLOOKUP(功能_33[[#This Row],[功能代號]],工作表2!A:A,1,FALSE)</f>
        <v>#N/A</v>
      </c>
    </row>
    <row r="480" spans="1:40" ht="14.25" hidden="1">
      <c r="A480" s="333"/>
      <c r="B480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0" s="341" t="s">
        <v>677</v>
      </c>
      <c r="D480" s="364" t="s">
        <v>2277</v>
      </c>
      <c r="E480" s="342" t="s">
        <v>2226</v>
      </c>
      <c r="F480" s="326" t="s">
        <v>2369</v>
      </c>
      <c r="G480" s="326" t="s">
        <v>2616</v>
      </c>
      <c r="H480" s="342" t="s">
        <v>417</v>
      </c>
      <c r="I480" s="348" t="s">
        <v>4</v>
      </c>
      <c r="J480" s="349"/>
      <c r="K480" s="336">
        <v>44515</v>
      </c>
      <c r="L480" s="336"/>
      <c r="M480" s="336" t="str">
        <f>IFERROR(IF(VLOOKUP(功能_33[[#This Row],[功能代號]],討論項目!A:H,8,FALSE)=0,"",VLOOKUP(功能_33[[#This Row],[功能代號]],討論項目!A:H,8,FALSE)),"")</f>
        <v/>
      </c>
      <c r="N480" s="372" t="s">
        <v>1492</v>
      </c>
      <c r="O480" s="372" t="s">
        <v>1954</v>
      </c>
      <c r="P480" s="367"/>
      <c r="Q480" s="342"/>
      <c r="R480" s="342"/>
      <c r="S480" s="342"/>
      <c r="T480" s="342"/>
      <c r="U480" s="342"/>
      <c r="V480" s="342"/>
      <c r="W480" s="342"/>
      <c r="X480" s="344" t="str">
        <f>VLOOKUP(功能_33[[#This Row],[User]],SKL放款!A:G,7,FALSE)</f>
        <v>放款管理課</v>
      </c>
      <c r="Y480" s="343" t="str">
        <f>IF(功能_33[[#This Row],[實際展示]]="","",功能_33[[#This Row],[實際展示]]+14)</f>
        <v/>
      </c>
      <c r="Z480" s="331"/>
      <c r="AA480" s="336"/>
      <c r="AB480" s="336"/>
      <c r="AC480" s="336"/>
      <c r="AD480" s="336"/>
      <c r="AE480" s="336"/>
      <c r="AF480" s="359"/>
      <c r="AG480" s="336" t="str">
        <f>IFERROR(IF(VLOOKUP(功能_33[[#This Row],[功能代號]],E:Q,11,FALSE)=0,"",VLOOKUP(功能_33[[#This Row],[功能代號]],E:Q,11,FALSE)),"")</f>
        <v>邱怡婷</v>
      </c>
      <c r="AH480" s="336"/>
      <c r="AI480" s="336"/>
      <c r="AJ480" s="344"/>
      <c r="AK480" s="331"/>
      <c r="AN480" s="341" t="e">
        <f>VLOOKUP(功能_33[[#This Row],[功能代號]],工作表2!A:A,1,FALSE)</f>
        <v>#N/A</v>
      </c>
    </row>
    <row r="481" spans="1:40" ht="14.25" hidden="1">
      <c r="A481" s="333"/>
      <c r="B481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1" s="341" t="s">
        <v>677</v>
      </c>
      <c r="D481" s="364" t="s">
        <v>2277</v>
      </c>
      <c r="E481" s="342" t="s">
        <v>2227</v>
      </c>
      <c r="F481" s="326" t="s">
        <v>2370</v>
      </c>
      <c r="G481" s="326" t="s">
        <v>2616</v>
      </c>
      <c r="H481" s="342" t="s">
        <v>417</v>
      </c>
      <c r="I481" s="348" t="s">
        <v>4</v>
      </c>
      <c r="J481" s="349"/>
      <c r="K481" s="336">
        <v>44515</v>
      </c>
      <c r="L481" s="336"/>
      <c r="M481" s="336" t="str">
        <f>IFERROR(IF(VLOOKUP(功能_33[[#This Row],[功能代號]],討論項目!A:H,8,FALSE)=0,"",VLOOKUP(功能_33[[#This Row],[功能代號]],討論項目!A:H,8,FALSE)),"")</f>
        <v/>
      </c>
      <c r="N481" s="372" t="s">
        <v>1492</v>
      </c>
      <c r="O481" s="372" t="s">
        <v>1954</v>
      </c>
      <c r="P481" s="367"/>
      <c r="Q481" s="342"/>
      <c r="R481" s="342"/>
      <c r="S481" s="342"/>
      <c r="T481" s="342"/>
      <c r="U481" s="342"/>
      <c r="V481" s="342"/>
      <c r="W481" s="342"/>
      <c r="X481" s="344" t="str">
        <f>VLOOKUP(功能_33[[#This Row],[User]],SKL放款!A:G,7,FALSE)</f>
        <v>放款管理課</v>
      </c>
      <c r="Y481" s="343" t="str">
        <f>IF(功能_33[[#This Row],[實際展示]]="","",功能_33[[#This Row],[實際展示]]+14)</f>
        <v/>
      </c>
      <c r="Z481" s="331"/>
      <c r="AA481" s="336"/>
      <c r="AB481" s="336"/>
      <c r="AC481" s="336"/>
      <c r="AD481" s="336"/>
      <c r="AE481" s="336"/>
      <c r="AF481" s="359"/>
      <c r="AG481" s="336" t="str">
        <f>IFERROR(IF(VLOOKUP(功能_33[[#This Row],[功能代號]],E:Q,11,FALSE)=0,"",VLOOKUP(功能_33[[#This Row],[功能代號]],E:Q,11,FALSE)),"")</f>
        <v>邱怡婷</v>
      </c>
      <c r="AH481" s="336"/>
      <c r="AI481" s="336"/>
      <c r="AJ481" s="344"/>
      <c r="AK481" s="331"/>
      <c r="AN481" s="341" t="e">
        <f>VLOOKUP(功能_33[[#This Row],[功能代號]],工作表2!A:A,1,FALSE)</f>
        <v>#N/A</v>
      </c>
    </row>
    <row r="482" spans="1:40" ht="14.25" hidden="1">
      <c r="A482" s="333"/>
      <c r="B482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2" s="341" t="s">
        <v>677</v>
      </c>
      <c r="D482" s="364" t="s">
        <v>2277</v>
      </c>
      <c r="E482" s="342" t="s">
        <v>2228</v>
      </c>
      <c r="F482" s="326" t="s">
        <v>2371</v>
      </c>
      <c r="G482" s="326" t="s">
        <v>2616</v>
      </c>
      <c r="H482" s="342" t="s">
        <v>417</v>
      </c>
      <c r="I482" s="348" t="s">
        <v>4</v>
      </c>
      <c r="J482" s="349"/>
      <c r="K482" s="336">
        <v>44516</v>
      </c>
      <c r="L482" s="336"/>
      <c r="M482" s="336" t="str">
        <f>IFERROR(IF(VLOOKUP(功能_33[[#This Row],[功能代號]],討論項目!A:H,8,FALSE)=0,"",VLOOKUP(功能_33[[#This Row],[功能代號]],討論項目!A:H,8,FALSE)),"")</f>
        <v/>
      </c>
      <c r="N482" s="372" t="s">
        <v>1492</v>
      </c>
      <c r="O482" s="372" t="s">
        <v>1954</v>
      </c>
      <c r="P482" s="367"/>
      <c r="Q482" s="342"/>
      <c r="R482" s="342"/>
      <c r="S482" s="342"/>
      <c r="T482" s="342"/>
      <c r="U482" s="342"/>
      <c r="V482" s="342"/>
      <c r="W482" s="342"/>
      <c r="X482" s="344" t="str">
        <f>VLOOKUP(功能_33[[#This Row],[User]],SKL放款!A:G,7,FALSE)</f>
        <v>放款管理課</v>
      </c>
      <c r="Y482" s="343" t="str">
        <f>IF(功能_33[[#This Row],[實際展示]]="","",功能_33[[#This Row],[實際展示]]+14)</f>
        <v/>
      </c>
      <c r="Z482" s="331"/>
      <c r="AA482" s="336"/>
      <c r="AB482" s="336"/>
      <c r="AC482" s="336"/>
      <c r="AD482" s="336"/>
      <c r="AE482" s="336"/>
      <c r="AF482" s="359"/>
      <c r="AG482" s="336" t="str">
        <f>IFERROR(IF(VLOOKUP(功能_33[[#This Row],[功能代號]],E:Q,11,FALSE)=0,"",VLOOKUP(功能_33[[#This Row],[功能代號]],E:Q,11,FALSE)),"")</f>
        <v>邱怡婷</v>
      </c>
      <c r="AH482" s="336"/>
      <c r="AI482" s="336"/>
      <c r="AJ482" s="344"/>
      <c r="AK482" s="331"/>
      <c r="AN482" s="341" t="e">
        <f>VLOOKUP(功能_33[[#This Row],[功能代號]],工作表2!A:A,1,FALSE)</f>
        <v>#N/A</v>
      </c>
    </row>
    <row r="483" spans="1:40" ht="14.25" hidden="1">
      <c r="A483" s="333"/>
      <c r="B483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3" s="341" t="s">
        <v>677</v>
      </c>
      <c r="D483" s="364" t="s">
        <v>2277</v>
      </c>
      <c r="E483" s="342" t="s">
        <v>2229</v>
      </c>
      <c r="F483" s="326" t="s">
        <v>2372</v>
      </c>
      <c r="G483" s="326" t="s">
        <v>2616</v>
      </c>
      <c r="H483" s="342" t="s">
        <v>417</v>
      </c>
      <c r="I483" s="348" t="s">
        <v>4</v>
      </c>
      <c r="J483" s="349"/>
      <c r="K483" s="336">
        <v>44516</v>
      </c>
      <c r="L483" s="336"/>
      <c r="M483" s="336" t="str">
        <f>IFERROR(IF(VLOOKUP(功能_33[[#This Row],[功能代號]],討論項目!A:H,8,FALSE)=0,"",VLOOKUP(功能_33[[#This Row],[功能代號]],討論項目!A:H,8,FALSE)),"")</f>
        <v/>
      </c>
      <c r="N483" s="372" t="s">
        <v>1492</v>
      </c>
      <c r="O483" s="372" t="s">
        <v>1954</v>
      </c>
      <c r="P483" s="367"/>
      <c r="Q483" s="342"/>
      <c r="R483" s="342"/>
      <c r="S483" s="342"/>
      <c r="T483" s="342"/>
      <c r="U483" s="342"/>
      <c r="V483" s="342"/>
      <c r="W483" s="342"/>
      <c r="X483" s="344" t="str">
        <f>VLOOKUP(功能_33[[#This Row],[User]],SKL放款!A:G,7,FALSE)</f>
        <v>放款管理課</v>
      </c>
      <c r="Y483" s="343" t="str">
        <f>IF(功能_33[[#This Row],[實際展示]]="","",功能_33[[#This Row],[實際展示]]+14)</f>
        <v/>
      </c>
      <c r="Z483" s="331"/>
      <c r="AA483" s="336"/>
      <c r="AB483" s="336"/>
      <c r="AC483" s="336"/>
      <c r="AD483" s="336"/>
      <c r="AE483" s="336"/>
      <c r="AF483" s="359"/>
      <c r="AG483" s="336" t="str">
        <f>IFERROR(IF(VLOOKUP(功能_33[[#This Row],[功能代號]],E:Q,11,FALSE)=0,"",VLOOKUP(功能_33[[#This Row],[功能代號]],E:Q,11,FALSE)),"")</f>
        <v>邱怡婷</v>
      </c>
      <c r="AH483" s="336"/>
      <c r="AI483" s="336"/>
      <c r="AJ483" s="344"/>
      <c r="AK483" s="331"/>
      <c r="AN483" s="341" t="e">
        <f>VLOOKUP(功能_33[[#This Row],[功能代號]],工作表2!A:A,1,FALSE)</f>
        <v>#N/A</v>
      </c>
    </row>
    <row r="484" spans="1:40" ht="14.25" hidden="1">
      <c r="A484" s="333"/>
      <c r="B484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4" s="341" t="s">
        <v>677</v>
      </c>
      <c r="D484" s="364" t="s">
        <v>2277</v>
      </c>
      <c r="E484" s="342" t="s">
        <v>2230</v>
      </c>
      <c r="F484" s="326" t="s">
        <v>2373</v>
      </c>
      <c r="G484" s="326" t="s">
        <v>2616</v>
      </c>
      <c r="H484" s="342" t="s">
        <v>417</v>
      </c>
      <c r="I484" s="348" t="s">
        <v>4</v>
      </c>
      <c r="J484" s="349"/>
      <c r="K484" s="336">
        <v>44516</v>
      </c>
      <c r="L484" s="336"/>
      <c r="M484" s="336" t="str">
        <f>IFERROR(IF(VLOOKUP(功能_33[[#This Row],[功能代號]],討論項目!A:H,8,FALSE)=0,"",VLOOKUP(功能_33[[#This Row],[功能代號]],討論項目!A:H,8,FALSE)),"")</f>
        <v/>
      </c>
      <c r="N484" s="372" t="s">
        <v>1492</v>
      </c>
      <c r="O484" s="372" t="s">
        <v>1954</v>
      </c>
      <c r="P484" s="367"/>
      <c r="Q484" s="342"/>
      <c r="R484" s="342"/>
      <c r="S484" s="342"/>
      <c r="T484" s="342"/>
      <c r="U484" s="342"/>
      <c r="V484" s="342"/>
      <c r="W484" s="342"/>
      <c r="X484" s="344" t="str">
        <f>VLOOKUP(功能_33[[#This Row],[User]],SKL放款!A:G,7,FALSE)</f>
        <v>放款管理課</v>
      </c>
      <c r="Y484" s="343" t="str">
        <f>IF(功能_33[[#This Row],[實際展示]]="","",功能_33[[#This Row],[實際展示]]+14)</f>
        <v/>
      </c>
      <c r="Z484" s="331"/>
      <c r="AA484" s="336"/>
      <c r="AB484" s="336"/>
      <c r="AC484" s="336"/>
      <c r="AD484" s="336"/>
      <c r="AE484" s="336"/>
      <c r="AF484" s="359"/>
      <c r="AG484" s="336" t="str">
        <f>IFERROR(IF(VLOOKUP(功能_33[[#This Row],[功能代號]],E:Q,11,FALSE)=0,"",VLOOKUP(功能_33[[#This Row],[功能代號]],E:Q,11,FALSE)),"")</f>
        <v>邱怡婷</v>
      </c>
      <c r="AH484" s="336"/>
      <c r="AI484" s="336"/>
      <c r="AJ484" s="344"/>
      <c r="AK484" s="331"/>
      <c r="AN484" s="341" t="e">
        <f>VLOOKUP(功能_33[[#This Row],[功能代號]],工作表2!A:A,1,FALSE)</f>
        <v>#N/A</v>
      </c>
    </row>
    <row r="485" spans="1:40" ht="14.25" hidden="1">
      <c r="A485" s="333"/>
      <c r="B485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5" s="341" t="s">
        <v>677</v>
      </c>
      <c r="D485" s="364" t="s">
        <v>2277</v>
      </c>
      <c r="E485" s="342" t="s">
        <v>2231</v>
      </c>
      <c r="F485" s="326" t="s">
        <v>2374</v>
      </c>
      <c r="G485" s="326" t="s">
        <v>2616</v>
      </c>
      <c r="H485" s="342" t="s">
        <v>417</v>
      </c>
      <c r="I485" s="348" t="s">
        <v>4</v>
      </c>
      <c r="J485" s="349"/>
      <c r="K485" s="336">
        <v>44516</v>
      </c>
      <c r="L485" s="336"/>
      <c r="M485" s="336" t="str">
        <f>IFERROR(IF(VLOOKUP(功能_33[[#This Row],[功能代號]],討論項目!A:H,8,FALSE)=0,"",VLOOKUP(功能_33[[#This Row],[功能代號]],討論項目!A:H,8,FALSE)),"")</f>
        <v/>
      </c>
      <c r="N485" s="372" t="s">
        <v>1492</v>
      </c>
      <c r="O485" s="372" t="s">
        <v>1954</v>
      </c>
      <c r="P485" s="367"/>
      <c r="Q485" s="342"/>
      <c r="R485" s="342"/>
      <c r="S485" s="342"/>
      <c r="T485" s="342"/>
      <c r="U485" s="342"/>
      <c r="V485" s="342"/>
      <c r="W485" s="342"/>
      <c r="X485" s="344" t="str">
        <f>VLOOKUP(功能_33[[#This Row],[User]],SKL放款!A:G,7,FALSE)</f>
        <v>放款管理課</v>
      </c>
      <c r="Y485" s="343" t="str">
        <f>IF(功能_33[[#This Row],[實際展示]]="","",功能_33[[#This Row],[實際展示]]+14)</f>
        <v/>
      </c>
      <c r="Z485" s="331"/>
      <c r="AA485" s="336"/>
      <c r="AB485" s="336"/>
      <c r="AC485" s="336"/>
      <c r="AD485" s="336"/>
      <c r="AE485" s="336"/>
      <c r="AF485" s="359"/>
      <c r="AG485" s="336" t="str">
        <f>IFERROR(IF(VLOOKUP(功能_33[[#This Row],[功能代號]],E:Q,11,FALSE)=0,"",VLOOKUP(功能_33[[#This Row],[功能代號]],E:Q,11,FALSE)),"")</f>
        <v>邱怡婷</v>
      </c>
      <c r="AH485" s="336"/>
      <c r="AI485" s="336"/>
      <c r="AJ485" s="344"/>
      <c r="AK485" s="331"/>
      <c r="AN485" s="341" t="e">
        <f>VLOOKUP(功能_33[[#This Row],[功能代號]],工作表2!A:A,1,FALSE)</f>
        <v>#N/A</v>
      </c>
    </row>
    <row r="486" spans="1:40" ht="14.25" hidden="1">
      <c r="A486" s="333"/>
      <c r="B486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6" s="341" t="s">
        <v>677</v>
      </c>
      <c r="D486" s="364" t="s">
        <v>2277</v>
      </c>
      <c r="E486" s="342" t="s">
        <v>2232</v>
      </c>
      <c r="F486" s="326" t="s">
        <v>2375</v>
      </c>
      <c r="G486" s="326" t="s">
        <v>2616</v>
      </c>
      <c r="H486" s="342" t="s">
        <v>417</v>
      </c>
      <c r="I486" s="348" t="s">
        <v>4</v>
      </c>
      <c r="J486" s="349"/>
      <c r="K486" s="336">
        <v>44516</v>
      </c>
      <c r="L486" s="336"/>
      <c r="M486" s="336" t="str">
        <f>IFERROR(IF(VLOOKUP(功能_33[[#This Row],[功能代號]],討論項目!A:H,8,FALSE)=0,"",VLOOKUP(功能_33[[#This Row],[功能代號]],討論項目!A:H,8,FALSE)),"")</f>
        <v/>
      </c>
      <c r="N486" s="372" t="s">
        <v>1492</v>
      </c>
      <c r="O486" s="372" t="s">
        <v>1954</v>
      </c>
      <c r="P486" s="367"/>
      <c r="Q486" s="342"/>
      <c r="R486" s="342"/>
      <c r="S486" s="342"/>
      <c r="T486" s="342"/>
      <c r="U486" s="342"/>
      <c r="V486" s="342"/>
      <c r="W486" s="342"/>
      <c r="X486" s="344" t="str">
        <f>VLOOKUP(功能_33[[#This Row],[User]],SKL放款!A:G,7,FALSE)</f>
        <v>放款管理課</v>
      </c>
      <c r="Y486" s="343" t="str">
        <f>IF(功能_33[[#This Row],[實際展示]]="","",功能_33[[#This Row],[實際展示]]+14)</f>
        <v/>
      </c>
      <c r="Z486" s="331"/>
      <c r="AA486" s="336"/>
      <c r="AB486" s="336"/>
      <c r="AC486" s="336"/>
      <c r="AD486" s="336"/>
      <c r="AE486" s="336"/>
      <c r="AF486" s="359"/>
      <c r="AG486" s="336" t="str">
        <f>IFERROR(IF(VLOOKUP(功能_33[[#This Row],[功能代號]],E:Q,11,FALSE)=0,"",VLOOKUP(功能_33[[#This Row],[功能代號]],E:Q,11,FALSE)),"")</f>
        <v>邱怡婷</v>
      </c>
      <c r="AH486" s="336"/>
      <c r="AI486" s="336"/>
      <c r="AJ486" s="344"/>
      <c r="AK486" s="331"/>
      <c r="AN486" s="341" t="e">
        <f>VLOOKUP(功能_33[[#This Row],[功能代號]],工作表2!A:A,1,FALSE)</f>
        <v>#N/A</v>
      </c>
    </row>
    <row r="487" spans="1:40" ht="14.25" hidden="1">
      <c r="A487" s="333"/>
      <c r="B487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7" s="341" t="s">
        <v>677</v>
      </c>
      <c r="D487" s="364" t="s">
        <v>2277</v>
      </c>
      <c r="E487" s="342" t="s">
        <v>2233</v>
      </c>
      <c r="F487" s="326" t="s">
        <v>2376</v>
      </c>
      <c r="G487" s="326" t="s">
        <v>2616</v>
      </c>
      <c r="H487" s="342" t="s">
        <v>417</v>
      </c>
      <c r="I487" s="348" t="s">
        <v>4</v>
      </c>
      <c r="J487" s="349"/>
      <c r="K487" s="336">
        <v>44516</v>
      </c>
      <c r="L487" s="336"/>
      <c r="M487" s="336" t="str">
        <f>IFERROR(IF(VLOOKUP(功能_33[[#This Row],[功能代號]],討論項目!A:H,8,FALSE)=0,"",VLOOKUP(功能_33[[#This Row],[功能代號]],討論項目!A:H,8,FALSE)),"")</f>
        <v/>
      </c>
      <c r="N487" s="372" t="s">
        <v>1492</v>
      </c>
      <c r="O487" s="372" t="s">
        <v>1954</v>
      </c>
      <c r="P487" s="367"/>
      <c r="Q487" s="342"/>
      <c r="R487" s="342"/>
      <c r="S487" s="342"/>
      <c r="T487" s="342"/>
      <c r="U487" s="342"/>
      <c r="V487" s="342"/>
      <c r="W487" s="342"/>
      <c r="X487" s="344" t="str">
        <f>VLOOKUP(功能_33[[#This Row],[User]],SKL放款!A:G,7,FALSE)</f>
        <v>放款管理課</v>
      </c>
      <c r="Y487" s="343" t="str">
        <f>IF(功能_33[[#This Row],[實際展示]]="","",功能_33[[#This Row],[實際展示]]+14)</f>
        <v/>
      </c>
      <c r="Z487" s="331"/>
      <c r="AA487" s="336"/>
      <c r="AB487" s="336"/>
      <c r="AC487" s="336"/>
      <c r="AD487" s="336"/>
      <c r="AE487" s="336"/>
      <c r="AF487" s="359"/>
      <c r="AG487" s="336" t="str">
        <f>IFERROR(IF(VLOOKUP(功能_33[[#This Row],[功能代號]],E:Q,11,FALSE)=0,"",VLOOKUP(功能_33[[#This Row],[功能代號]],E:Q,11,FALSE)),"")</f>
        <v>邱怡婷</v>
      </c>
      <c r="AH487" s="336"/>
      <c r="AI487" s="336"/>
      <c r="AJ487" s="344"/>
      <c r="AK487" s="331"/>
      <c r="AN487" s="341" t="e">
        <f>VLOOKUP(功能_33[[#This Row],[功能代號]],工作表2!A:A,1,FALSE)</f>
        <v>#N/A</v>
      </c>
    </row>
    <row r="488" spans="1:40" ht="14.25" hidden="1">
      <c r="A488" s="333"/>
      <c r="B488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8" s="341" t="s">
        <v>677</v>
      </c>
      <c r="D488" s="364" t="s">
        <v>2277</v>
      </c>
      <c r="E488" s="342" t="s">
        <v>2234</v>
      </c>
      <c r="F488" s="326" t="s">
        <v>2377</v>
      </c>
      <c r="G488" s="326" t="s">
        <v>2616</v>
      </c>
      <c r="H488" s="342" t="s">
        <v>417</v>
      </c>
      <c r="I488" s="348" t="s">
        <v>4</v>
      </c>
      <c r="J488" s="349"/>
      <c r="K488" s="336">
        <v>44516</v>
      </c>
      <c r="L488" s="336"/>
      <c r="M488" s="336" t="str">
        <f>IFERROR(IF(VLOOKUP(功能_33[[#This Row],[功能代號]],討論項目!A:H,8,FALSE)=0,"",VLOOKUP(功能_33[[#This Row],[功能代號]],討論項目!A:H,8,FALSE)),"")</f>
        <v/>
      </c>
      <c r="N488" s="372" t="s">
        <v>1492</v>
      </c>
      <c r="O488" s="372" t="s">
        <v>1954</v>
      </c>
      <c r="P488" s="367"/>
      <c r="Q488" s="342"/>
      <c r="R488" s="342"/>
      <c r="S488" s="342"/>
      <c r="T488" s="342"/>
      <c r="U488" s="342"/>
      <c r="V488" s="342"/>
      <c r="W488" s="342"/>
      <c r="X488" s="344" t="str">
        <f>VLOOKUP(功能_33[[#This Row],[User]],SKL放款!A:G,7,FALSE)</f>
        <v>放款管理課</v>
      </c>
      <c r="Y488" s="343" t="str">
        <f>IF(功能_33[[#This Row],[實際展示]]="","",功能_33[[#This Row],[實際展示]]+14)</f>
        <v/>
      </c>
      <c r="Z488" s="331"/>
      <c r="AA488" s="336"/>
      <c r="AB488" s="336"/>
      <c r="AC488" s="336"/>
      <c r="AD488" s="336"/>
      <c r="AE488" s="336"/>
      <c r="AF488" s="359"/>
      <c r="AG488" s="336" t="str">
        <f>IFERROR(IF(VLOOKUP(功能_33[[#This Row],[功能代號]],E:Q,11,FALSE)=0,"",VLOOKUP(功能_33[[#This Row],[功能代號]],E:Q,11,FALSE)),"")</f>
        <v>邱怡婷</v>
      </c>
      <c r="AH488" s="336"/>
      <c r="AI488" s="336"/>
      <c r="AJ488" s="344"/>
      <c r="AK488" s="331"/>
      <c r="AN488" s="341" t="e">
        <f>VLOOKUP(功能_33[[#This Row],[功能代號]],工作表2!A:A,1,FALSE)</f>
        <v>#N/A</v>
      </c>
    </row>
    <row r="489" spans="1:40" ht="14.25" hidden="1">
      <c r="A489" s="333"/>
      <c r="B489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89" s="341" t="s">
        <v>677</v>
      </c>
      <c r="D489" s="364" t="s">
        <v>2277</v>
      </c>
      <c r="E489" s="342" t="s">
        <v>2235</v>
      </c>
      <c r="F489" s="326" t="s">
        <v>2378</v>
      </c>
      <c r="G489" s="326" t="s">
        <v>2616</v>
      </c>
      <c r="H489" s="342" t="s">
        <v>417</v>
      </c>
      <c r="I489" s="348" t="s">
        <v>4</v>
      </c>
      <c r="J489" s="349"/>
      <c r="K489" s="336">
        <v>44517</v>
      </c>
      <c r="L489" s="336"/>
      <c r="M489" s="336" t="str">
        <f>IFERROR(IF(VLOOKUP(功能_33[[#This Row],[功能代號]],討論項目!A:H,8,FALSE)=0,"",VLOOKUP(功能_33[[#This Row],[功能代號]],討論項目!A:H,8,FALSE)),"")</f>
        <v/>
      </c>
      <c r="N489" s="372" t="s">
        <v>1492</v>
      </c>
      <c r="O489" s="372" t="s">
        <v>1954</v>
      </c>
      <c r="P489" s="367"/>
      <c r="Q489" s="342"/>
      <c r="R489" s="342"/>
      <c r="S489" s="342"/>
      <c r="T489" s="342"/>
      <c r="U489" s="342"/>
      <c r="V489" s="342"/>
      <c r="W489" s="342"/>
      <c r="X489" s="344" t="str">
        <f>VLOOKUP(功能_33[[#This Row],[User]],SKL放款!A:G,7,FALSE)</f>
        <v>放款管理課</v>
      </c>
      <c r="Y489" s="343" t="str">
        <f>IF(功能_33[[#This Row],[實際展示]]="","",功能_33[[#This Row],[實際展示]]+14)</f>
        <v/>
      </c>
      <c r="Z489" s="331"/>
      <c r="AA489" s="336"/>
      <c r="AB489" s="336"/>
      <c r="AC489" s="336"/>
      <c r="AD489" s="336"/>
      <c r="AE489" s="336"/>
      <c r="AF489" s="359"/>
      <c r="AG489" s="336" t="str">
        <f>IFERROR(IF(VLOOKUP(功能_33[[#This Row],[功能代號]],E:Q,11,FALSE)=0,"",VLOOKUP(功能_33[[#This Row],[功能代號]],E:Q,11,FALSE)),"")</f>
        <v>邱怡婷</v>
      </c>
      <c r="AH489" s="336"/>
      <c r="AI489" s="336"/>
      <c r="AJ489" s="344"/>
      <c r="AK489" s="331"/>
      <c r="AN489" s="341" t="e">
        <f>VLOOKUP(功能_33[[#This Row],[功能代號]],工作表2!A:A,1,FALSE)</f>
        <v>#N/A</v>
      </c>
    </row>
    <row r="490" spans="1:40" ht="14.25" hidden="1">
      <c r="A490" s="333"/>
      <c r="B490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0" s="341" t="s">
        <v>677</v>
      </c>
      <c r="D490" s="364" t="s">
        <v>2277</v>
      </c>
      <c r="E490" s="342" t="s">
        <v>2236</v>
      </c>
      <c r="F490" s="326" t="s">
        <v>2379</v>
      </c>
      <c r="G490" s="326" t="s">
        <v>2616</v>
      </c>
      <c r="H490" s="342" t="s">
        <v>417</v>
      </c>
      <c r="I490" s="348" t="s">
        <v>4</v>
      </c>
      <c r="J490" s="349"/>
      <c r="K490" s="336">
        <v>44517</v>
      </c>
      <c r="L490" s="336"/>
      <c r="M490" s="336" t="str">
        <f>IFERROR(IF(VLOOKUP(功能_33[[#This Row],[功能代號]],討論項目!A:H,8,FALSE)=0,"",VLOOKUP(功能_33[[#This Row],[功能代號]],討論項目!A:H,8,FALSE)),"")</f>
        <v/>
      </c>
      <c r="N490" s="372" t="s">
        <v>1492</v>
      </c>
      <c r="O490" s="372" t="s">
        <v>1954</v>
      </c>
      <c r="P490" s="367"/>
      <c r="Q490" s="342"/>
      <c r="R490" s="342"/>
      <c r="S490" s="342"/>
      <c r="T490" s="342"/>
      <c r="U490" s="342"/>
      <c r="V490" s="342"/>
      <c r="W490" s="342"/>
      <c r="X490" s="344" t="str">
        <f>VLOOKUP(功能_33[[#This Row],[User]],SKL放款!A:G,7,FALSE)</f>
        <v>放款管理課</v>
      </c>
      <c r="Y490" s="343" t="str">
        <f>IF(功能_33[[#This Row],[實際展示]]="","",功能_33[[#This Row],[實際展示]]+14)</f>
        <v/>
      </c>
      <c r="Z490" s="331"/>
      <c r="AA490" s="336"/>
      <c r="AB490" s="336"/>
      <c r="AC490" s="336"/>
      <c r="AD490" s="336"/>
      <c r="AE490" s="336"/>
      <c r="AF490" s="359"/>
      <c r="AG490" s="336" t="str">
        <f>IFERROR(IF(VLOOKUP(功能_33[[#This Row],[功能代號]],E:Q,11,FALSE)=0,"",VLOOKUP(功能_33[[#This Row],[功能代號]],E:Q,11,FALSE)),"")</f>
        <v>邱怡婷</v>
      </c>
      <c r="AH490" s="336"/>
      <c r="AI490" s="336"/>
      <c r="AJ490" s="344"/>
      <c r="AK490" s="331"/>
      <c r="AN490" s="341" t="e">
        <f>VLOOKUP(功能_33[[#This Row],[功能代號]],工作表2!A:A,1,FALSE)</f>
        <v>#N/A</v>
      </c>
    </row>
    <row r="491" spans="1:40" ht="14.25" hidden="1">
      <c r="A491" s="333"/>
      <c r="B491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1" s="341" t="s">
        <v>677</v>
      </c>
      <c r="D491" s="364" t="s">
        <v>2277</v>
      </c>
      <c r="E491" s="342" t="s">
        <v>2237</v>
      </c>
      <c r="F491" s="326" t="s">
        <v>2380</v>
      </c>
      <c r="G491" s="326" t="s">
        <v>2616</v>
      </c>
      <c r="H491" s="342" t="s">
        <v>417</v>
      </c>
      <c r="I491" s="348" t="s">
        <v>4</v>
      </c>
      <c r="J491" s="349"/>
      <c r="K491" s="336">
        <v>44517</v>
      </c>
      <c r="L491" s="336"/>
      <c r="M491" s="336" t="str">
        <f>IFERROR(IF(VLOOKUP(功能_33[[#This Row],[功能代號]],討論項目!A:H,8,FALSE)=0,"",VLOOKUP(功能_33[[#This Row],[功能代號]],討論項目!A:H,8,FALSE)),"")</f>
        <v/>
      </c>
      <c r="N491" s="372" t="s">
        <v>1492</v>
      </c>
      <c r="O491" s="372" t="s">
        <v>1954</v>
      </c>
      <c r="P491" s="367"/>
      <c r="Q491" s="342"/>
      <c r="R491" s="342"/>
      <c r="S491" s="342"/>
      <c r="T491" s="342"/>
      <c r="U491" s="342"/>
      <c r="V491" s="342"/>
      <c r="W491" s="342"/>
      <c r="X491" s="344" t="str">
        <f>VLOOKUP(功能_33[[#This Row],[User]],SKL放款!A:G,7,FALSE)</f>
        <v>放款管理課</v>
      </c>
      <c r="Y491" s="343" t="str">
        <f>IF(功能_33[[#This Row],[實際展示]]="","",功能_33[[#This Row],[實際展示]]+14)</f>
        <v/>
      </c>
      <c r="Z491" s="331"/>
      <c r="AA491" s="336"/>
      <c r="AB491" s="336"/>
      <c r="AC491" s="336"/>
      <c r="AD491" s="336"/>
      <c r="AE491" s="336"/>
      <c r="AF491" s="359"/>
      <c r="AG491" s="336" t="str">
        <f>IFERROR(IF(VLOOKUP(功能_33[[#This Row],[功能代號]],E:Q,11,FALSE)=0,"",VLOOKUP(功能_33[[#This Row],[功能代號]],E:Q,11,FALSE)),"")</f>
        <v>邱怡婷</v>
      </c>
      <c r="AH491" s="336"/>
      <c r="AI491" s="336"/>
      <c r="AJ491" s="344"/>
      <c r="AK491" s="331"/>
      <c r="AN491" s="341" t="e">
        <f>VLOOKUP(功能_33[[#This Row],[功能代號]],工作表2!A:A,1,FALSE)</f>
        <v>#N/A</v>
      </c>
    </row>
    <row r="492" spans="1:40" ht="14.25" hidden="1">
      <c r="A492" s="333"/>
      <c r="B492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2" s="341" t="s">
        <v>677</v>
      </c>
      <c r="D492" s="364" t="s">
        <v>2277</v>
      </c>
      <c r="E492" s="342" t="s">
        <v>2238</v>
      </c>
      <c r="F492" s="326" t="s">
        <v>2381</v>
      </c>
      <c r="G492" s="326" t="s">
        <v>2616</v>
      </c>
      <c r="H492" s="342" t="s">
        <v>417</v>
      </c>
      <c r="I492" s="348" t="s">
        <v>4</v>
      </c>
      <c r="J492" s="349"/>
      <c r="K492" s="336">
        <v>44517</v>
      </c>
      <c r="L492" s="336"/>
      <c r="M492" s="336" t="str">
        <f>IFERROR(IF(VLOOKUP(功能_33[[#This Row],[功能代號]],討論項目!A:H,8,FALSE)=0,"",VLOOKUP(功能_33[[#This Row],[功能代號]],討論項目!A:H,8,FALSE)),"")</f>
        <v/>
      </c>
      <c r="N492" s="372" t="s">
        <v>1492</v>
      </c>
      <c r="O492" s="372" t="s">
        <v>1954</v>
      </c>
      <c r="P492" s="367"/>
      <c r="Q492" s="342"/>
      <c r="R492" s="342"/>
      <c r="S492" s="342"/>
      <c r="T492" s="342"/>
      <c r="U492" s="342"/>
      <c r="V492" s="342"/>
      <c r="W492" s="342"/>
      <c r="X492" s="344" t="str">
        <f>VLOOKUP(功能_33[[#This Row],[User]],SKL放款!A:G,7,FALSE)</f>
        <v>放款管理課</v>
      </c>
      <c r="Y492" s="343" t="str">
        <f>IF(功能_33[[#This Row],[實際展示]]="","",功能_33[[#This Row],[實際展示]]+14)</f>
        <v/>
      </c>
      <c r="Z492" s="331"/>
      <c r="AA492" s="336"/>
      <c r="AB492" s="336"/>
      <c r="AC492" s="336"/>
      <c r="AD492" s="336"/>
      <c r="AE492" s="336"/>
      <c r="AF492" s="359"/>
      <c r="AG492" s="336" t="str">
        <f>IFERROR(IF(VLOOKUP(功能_33[[#This Row],[功能代號]],E:Q,11,FALSE)=0,"",VLOOKUP(功能_33[[#This Row],[功能代號]],E:Q,11,FALSE)),"")</f>
        <v>邱怡婷</v>
      </c>
      <c r="AH492" s="336"/>
      <c r="AI492" s="336"/>
      <c r="AJ492" s="344"/>
      <c r="AK492" s="331"/>
      <c r="AN492" s="341" t="e">
        <f>VLOOKUP(功能_33[[#This Row],[功能代號]],工作表2!A:A,1,FALSE)</f>
        <v>#N/A</v>
      </c>
    </row>
    <row r="493" spans="1:40" ht="14.25" hidden="1">
      <c r="A493" s="333"/>
      <c r="B493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3" s="341" t="s">
        <v>677</v>
      </c>
      <c r="D493" s="364" t="s">
        <v>2277</v>
      </c>
      <c r="E493" s="342" t="s">
        <v>2239</v>
      </c>
      <c r="F493" s="326" t="s">
        <v>2382</v>
      </c>
      <c r="G493" s="326" t="s">
        <v>2616</v>
      </c>
      <c r="H493" s="342" t="s">
        <v>417</v>
      </c>
      <c r="I493" s="348" t="s">
        <v>4</v>
      </c>
      <c r="J493" s="349"/>
      <c r="K493" s="336">
        <v>44518</v>
      </c>
      <c r="L493" s="336"/>
      <c r="M493" s="336" t="str">
        <f>IFERROR(IF(VLOOKUP(功能_33[[#This Row],[功能代號]],討論項目!A:H,8,FALSE)=0,"",VLOOKUP(功能_33[[#This Row],[功能代號]],討論項目!A:H,8,FALSE)),"")</f>
        <v/>
      </c>
      <c r="N493" s="372" t="s">
        <v>1492</v>
      </c>
      <c r="O493" s="372" t="s">
        <v>1954</v>
      </c>
      <c r="P493" s="367"/>
      <c r="Q493" s="342"/>
      <c r="R493" s="342"/>
      <c r="S493" s="342"/>
      <c r="T493" s="342"/>
      <c r="U493" s="342"/>
      <c r="V493" s="342"/>
      <c r="W493" s="342"/>
      <c r="X493" s="344" t="str">
        <f>VLOOKUP(功能_33[[#This Row],[User]],SKL放款!A:G,7,FALSE)</f>
        <v>放款管理課</v>
      </c>
      <c r="Y493" s="343" t="str">
        <f>IF(功能_33[[#This Row],[實際展示]]="","",功能_33[[#This Row],[實際展示]]+14)</f>
        <v/>
      </c>
      <c r="Z493" s="331"/>
      <c r="AA493" s="336"/>
      <c r="AB493" s="336"/>
      <c r="AC493" s="336"/>
      <c r="AD493" s="336"/>
      <c r="AE493" s="336"/>
      <c r="AF493" s="359"/>
      <c r="AG493" s="336" t="str">
        <f>IFERROR(IF(VLOOKUP(功能_33[[#This Row],[功能代號]],E:Q,11,FALSE)=0,"",VLOOKUP(功能_33[[#This Row],[功能代號]],E:Q,11,FALSE)),"")</f>
        <v>邱怡婷</v>
      </c>
      <c r="AH493" s="336"/>
      <c r="AI493" s="336"/>
      <c r="AJ493" s="344"/>
      <c r="AK493" s="331"/>
      <c r="AN493" s="341" t="e">
        <f>VLOOKUP(功能_33[[#This Row],[功能代號]],工作表2!A:A,1,FALSE)</f>
        <v>#N/A</v>
      </c>
    </row>
    <row r="494" spans="1:40" ht="14.25" hidden="1">
      <c r="A494" s="333"/>
      <c r="B494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4" s="341" t="s">
        <v>677</v>
      </c>
      <c r="D494" s="364" t="s">
        <v>2277</v>
      </c>
      <c r="E494" s="342" t="s">
        <v>2240</v>
      </c>
      <c r="F494" s="326" t="s">
        <v>2383</v>
      </c>
      <c r="G494" s="326" t="s">
        <v>2616</v>
      </c>
      <c r="H494" s="342" t="s">
        <v>417</v>
      </c>
      <c r="I494" s="348" t="s">
        <v>4</v>
      </c>
      <c r="J494" s="349"/>
      <c r="K494" s="336">
        <v>44518</v>
      </c>
      <c r="L494" s="336"/>
      <c r="M494" s="336" t="str">
        <f>IFERROR(IF(VLOOKUP(功能_33[[#This Row],[功能代號]],討論項目!A:H,8,FALSE)=0,"",VLOOKUP(功能_33[[#This Row],[功能代號]],討論項目!A:H,8,FALSE)),"")</f>
        <v/>
      </c>
      <c r="N494" s="372" t="s">
        <v>1492</v>
      </c>
      <c r="O494" s="372" t="s">
        <v>1954</v>
      </c>
      <c r="P494" s="367"/>
      <c r="Q494" s="342"/>
      <c r="R494" s="342"/>
      <c r="S494" s="342"/>
      <c r="T494" s="342"/>
      <c r="U494" s="342"/>
      <c r="V494" s="342"/>
      <c r="W494" s="342"/>
      <c r="X494" s="344" t="str">
        <f>VLOOKUP(功能_33[[#This Row],[User]],SKL放款!A:G,7,FALSE)</f>
        <v>放款管理課</v>
      </c>
      <c r="Y494" s="343" t="str">
        <f>IF(功能_33[[#This Row],[實際展示]]="","",功能_33[[#This Row],[實際展示]]+14)</f>
        <v/>
      </c>
      <c r="Z494" s="331"/>
      <c r="AA494" s="336"/>
      <c r="AB494" s="336"/>
      <c r="AC494" s="336"/>
      <c r="AD494" s="336"/>
      <c r="AE494" s="336"/>
      <c r="AF494" s="359"/>
      <c r="AG494" s="336" t="str">
        <f>IFERROR(IF(VLOOKUP(功能_33[[#This Row],[功能代號]],E:Q,11,FALSE)=0,"",VLOOKUP(功能_33[[#This Row],[功能代號]],E:Q,11,FALSE)),"")</f>
        <v>邱怡婷</v>
      </c>
      <c r="AH494" s="336"/>
      <c r="AI494" s="336"/>
      <c r="AJ494" s="344"/>
      <c r="AK494" s="331"/>
      <c r="AN494" s="341" t="e">
        <f>VLOOKUP(功能_33[[#This Row],[功能代號]],工作表2!A:A,1,FALSE)</f>
        <v>#N/A</v>
      </c>
    </row>
    <row r="495" spans="1:40" ht="14.25" hidden="1">
      <c r="A495" s="333"/>
      <c r="B495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5" s="341" t="s">
        <v>677</v>
      </c>
      <c r="D495" s="364" t="s">
        <v>2277</v>
      </c>
      <c r="E495" s="342" t="s">
        <v>2241</v>
      </c>
      <c r="F495" s="326" t="s">
        <v>2384</v>
      </c>
      <c r="G495" s="326" t="s">
        <v>2616</v>
      </c>
      <c r="H495" s="342" t="s">
        <v>417</v>
      </c>
      <c r="I495" s="348" t="s">
        <v>4</v>
      </c>
      <c r="J495" s="349"/>
      <c r="K495" s="336">
        <v>44518</v>
      </c>
      <c r="L495" s="336"/>
      <c r="M495" s="336" t="str">
        <f>IFERROR(IF(VLOOKUP(功能_33[[#This Row],[功能代號]],討論項目!A:H,8,FALSE)=0,"",VLOOKUP(功能_33[[#This Row],[功能代號]],討論項目!A:H,8,FALSE)),"")</f>
        <v/>
      </c>
      <c r="N495" s="372" t="s">
        <v>1492</v>
      </c>
      <c r="O495" s="372" t="s">
        <v>1954</v>
      </c>
      <c r="P495" s="367"/>
      <c r="Q495" s="342"/>
      <c r="R495" s="342"/>
      <c r="S495" s="342"/>
      <c r="T495" s="342"/>
      <c r="U495" s="342"/>
      <c r="V495" s="342"/>
      <c r="W495" s="342"/>
      <c r="X495" s="344" t="str">
        <f>VLOOKUP(功能_33[[#This Row],[User]],SKL放款!A:G,7,FALSE)</f>
        <v>放款管理課</v>
      </c>
      <c r="Y495" s="343" t="str">
        <f>IF(功能_33[[#This Row],[實際展示]]="","",功能_33[[#This Row],[實際展示]]+14)</f>
        <v/>
      </c>
      <c r="Z495" s="331"/>
      <c r="AA495" s="336"/>
      <c r="AB495" s="336"/>
      <c r="AC495" s="336"/>
      <c r="AD495" s="336"/>
      <c r="AE495" s="336"/>
      <c r="AF495" s="359"/>
      <c r="AG495" s="336" t="str">
        <f>IFERROR(IF(VLOOKUP(功能_33[[#This Row],[功能代號]],E:Q,11,FALSE)=0,"",VLOOKUP(功能_33[[#This Row],[功能代號]],E:Q,11,FALSE)),"")</f>
        <v>邱怡婷</v>
      </c>
      <c r="AH495" s="336"/>
      <c r="AI495" s="336"/>
      <c r="AJ495" s="344"/>
      <c r="AK495" s="331"/>
      <c r="AN495" s="341" t="e">
        <f>VLOOKUP(功能_33[[#This Row],[功能代號]],工作表2!A:A,1,FALSE)</f>
        <v>#N/A</v>
      </c>
    </row>
    <row r="496" spans="1:40" ht="14.25" hidden="1">
      <c r="A496" s="333"/>
      <c r="B496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6" s="341" t="s">
        <v>677</v>
      </c>
      <c r="D496" s="364" t="s">
        <v>2277</v>
      </c>
      <c r="E496" s="342" t="s">
        <v>2242</v>
      </c>
      <c r="F496" s="326" t="s">
        <v>2385</v>
      </c>
      <c r="G496" s="326" t="s">
        <v>2616</v>
      </c>
      <c r="H496" s="342" t="s">
        <v>417</v>
      </c>
      <c r="I496" s="348" t="s">
        <v>4</v>
      </c>
      <c r="J496" s="349"/>
      <c r="K496" s="336">
        <v>44518</v>
      </c>
      <c r="L496" s="336"/>
      <c r="M496" s="336" t="str">
        <f>IFERROR(IF(VLOOKUP(功能_33[[#This Row],[功能代號]],討論項目!A:H,8,FALSE)=0,"",VLOOKUP(功能_33[[#This Row],[功能代號]],討論項目!A:H,8,FALSE)),"")</f>
        <v/>
      </c>
      <c r="N496" s="372" t="s">
        <v>1492</v>
      </c>
      <c r="O496" s="372" t="s">
        <v>1954</v>
      </c>
      <c r="P496" s="367"/>
      <c r="Q496" s="342"/>
      <c r="R496" s="342"/>
      <c r="S496" s="342"/>
      <c r="T496" s="342"/>
      <c r="U496" s="342"/>
      <c r="V496" s="342"/>
      <c r="W496" s="342"/>
      <c r="X496" s="344" t="str">
        <f>VLOOKUP(功能_33[[#This Row],[User]],SKL放款!A:G,7,FALSE)</f>
        <v>放款管理課</v>
      </c>
      <c r="Y496" s="343" t="str">
        <f>IF(功能_33[[#This Row],[實際展示]]="","",功能_33[[#This Row],[實際展示]]+14)</f>
        <v/>
      </c>
      <c r="Z496" s="331"/>
      <c r="AA496" s="336"/>
      <c r="AB496" s="336"/>
      <c r="AC496" s="336"/>
      <c r="AD496" s="336"/>
      <c r="AE496" s="336"/>
      <c r="AF496" s="359"/>
      <c r="AG496" s="336" t="str">
        <f>IFERROR(IF(VLOOKUP(功能_33[[#This Row],[功能代號]],E:Q,11,FALSE)=0,"",VLOOKUP(功能_33[[#This Row],[功能代號]],E:Q,11,FALSE)),"")</f>
        <v>邱怡婷</v>
      </c>
      <c r="AH496" s="336"/>
      <c r="AI496" s="336"/>
      <c r="AJ496" s="344"/>
      <c r="AK496" s="331"/>
      <c r="AN496" s="341" t="e">
        <f>VLOOKUP(功能_33[[#This Row],[功能代號]],工作表2!A:A,1,FALSE)</f>
        <v>#N/A</v>
      </c>
    </row>
    <row r="497" spans="1:40" ht="14.25" hidden="1">
      <c r="A497" s="333"/>
      <c r="B497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7" s="341" t="s">
        <v>677</v>
      </c>
      <c r="D497" s="364" t="s">
        <v>2277</v>
      </c>
      <c r="E497" s="342" t="s">
        <v>2243</v>
      </c>
      <c r="F497" s="326" t="s">
        <v>2386</v>
      </c>
      <c r="G497" s="326" t="s">
        <v>2616</v>
      </c>
      <c r="H497" s="342" t="s">
        <v>417</v>
      </c>
      <c r="I497" s="348" t="s">
        <v>4</v>
      </c>
      <c r="J497" s="349"/>
      <c r="K497" s="336">
        <v>44518</v>
      </c>
      <c r="L497" s="336"/>
      <c r="M497" s="336" t="str">
        <f>IFERROR(IF(VLOOKUP(功能_33[[#This Row],[功能代號]],討論項目!A:H,8,FALSE)=0,"",VLOOKUP(功能_33[[#This Row],[功能代號]],討論項目!A:H,8,FALSE)),"")</f>
        <v/>
      </c>
      <c r="N497" s="372" t="s">
        <v>1492</v>
      </c>
      <c r="O497" s="372" t="s">
        <v>1954</v>
      </c>
      <c r="P497" s="367"/>
      <c r="Q497" s="342"/>
      <c r="R497" s="342"/>
      <c r="S497" s="342"/>
      <c r="T497" s="342"/>
      <c r="U497" s="342"/>
      <c r="V497" s="342"/>
      <c r="W497" s="342"/>
      <c r="X497" s="344" t="str">
        <f>VLOOKUP(功能_33[[#This Row],[User]],SKL放款!A:G,7,FALSE)</f>
        <v>放款管理課</v>
      </c>
      <c r="Y497" s="343" t="str">
        <f>IF(功能_33[[#This Row],[實際展示]]="","",功能_33[[#This Row],[實際展示]]+14)</f>
        <v/>
      </c>
      <c r="Z497" s="331"/>
      <c r="AA497" s="336"/>
      <c r="AB497" s="336"/>
      <c r="AC497" s="336"/>
      <c r="AD497" s="336"/>
      <c r="AE497" s="336"/>
      <c r="AF497" s="359"/>
      <c r="AG497" s="336" t="str">
        <f>IFERROR(IF(VLOOKUP(功能_33[[#This Row],[功能代號]],E:Q,11,FALSE)=0,"",VLOOKUP(功能_33[[#This Row],[功能代號]],E:Q,11,FALSE)),"")</f>
        <v>邱怡婷</v>
      </c>
      <c r="AH497" s="336"/>
      <c r="AI497" s="336"/>
      <c r="AJ497" s="344"/>
      <c r="AK497" s="331"/>
      <c r="AN497" s="341" t="e">
        <f>VLOOKUP(功能_33[[#This Row],[功能代號]],工作表2!A:A,1,FALSE)</f>
        <v>#N/A</v>
      </c>
    </row>
    <row r="498" spans="1:40" ht="14.25" hidden="1">
      <c r="A498" s="333"/>
      <c r="B498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8" s="341" t="s">
        <v>677</v>
      </c>
      <c r="D498" s="364" t="s">
        <v>2277</v>
      </c>
      <c r="E498" s="342" t="s">
        <v>2244</v>
      </c>
      <c r="F498" s="326" t="s">
        <v>2387</v>
      </c>
      <c r="G498" s="326" t="s">
        <v>2616</v>
      </c>
      <c r="H498" s="342" t="s">
        <v>417</v>
      </c>
      <c r="I498" s="348" t="s">
        <v>4</v>
      </c>
      <c r="J498" s="349"/>
      <c r="K498" s="336">
        <v>44518</v>
      </c>
      <c r="L498" s="336"/>
      <c r="M498" s="336" t="str">
        <f>IFERROR(IF(VLOOKUP(功能_33[[#This Row],[功能代號]],討論項目!A:H,8,FALSE)=0,"",VLOOKUP(功能_33[[#This Row],[功能代號]],討論項目!A:H,8,FALSE)),"")</f>
        <v/>
      </c>
      <c r="N498" s="372" t="s">
        <v>1492</v>
      </c>
      <c r="O498" s="372" t="s">
        <v>1954</v>
      </c>
      <c r="P498" s="367"/>
      <c r="Q498" s="342"/>
      <c r="R498" s="342"/>
      <c r="S498" s="342"/>
      <c r="T498" s="342"/>
      <c r="U498" s="342"/>
      <c r="V498" s="342"/>
      <c r="W498" s="342"/>
      <c r="X498" s="344" t="str">
        <f>VLOOKUP(功能_33[[#This Row],[User]],SKL放款!A:G,7,FALSE)</f>
        <v>放款管理課</v>
      </c>
      <c r="Y498" s="343" t="str">
        <f>IF(功能_33[[#This Row],[實際展示]]="","",功能_33[[#This Row],[實際展示]]+14)</f>
        <v/>
      </c>
      <c r="Z498" s="331"/>
      <c r="AA498" s="336"/>
      <c r="AB498" s="336"/>
      <c r="AC498" s="336"/>
      <c r="AD498" s="336"/>
      <c r="AE498" s="336"/>
      <c r="AF498" s="359"/>
      <c r="AG498" s="336" t="str">
        <f>IFERROR(IF(VLOOKUP(功能_33[[#This Row],[功能代號]],E:Q,11,FALSE)=0,"",VLOOKUP(功能_33[[#This Row],[功能代號]],E:Q,11,FALSE)),"")</f>
        <v>邱怡婷</v>
      </c>
      <c r="AH498" s="336"/>
      <c r="AI498" s="336"/>
      <c r="AJ498" s="344"/>
      <c r="AK498" s="331"/>
      <c r="AN498" s="341" t="e">
        <f>VLOOKUP(功能_33[[#This Row],[功能代號]],工作表2!A:A,1,FALSE)</f>
        <v>#N/A</v>
      </c>
    </row>
    <row r="499" spans="1:40" ht="14.25" hidden="1">
      <c r="A499" s="333"/>
      <c r="B499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499" s="341" t="s">
        <v>677</v>
      </c>
      <c r="D499" s="364" t="s">
        <v>2277</v>
      </c>
      <c r="E499" s="342" t="s">
        <v>2245</v>
      </c>
      <c r="F499" s="326" t="s">
        <v>2388</v>
      </c>
      <c r="G499" s="326" t="s">
        <v>2616</v>
      </c>
      <c r="H499" s="342" t="s">
        <v>417</v>
      </c>
      <c r="I499" s="348" t="s">
        <v>4</v>
      </c>
      <c r="J499" s="349"/>
      <c r="K499" s="336">
        <v>44518</v>
      </c>
      <c r="L499" s="336"/>
      <c r="M499" s="336" t="str">
        <f>IFERROR(IF(VLOOKUP(功能_33[[#This Row],[功能代號]],討論項目!A:H,8,FALSE)=0,"",VLOOKUP(功能_33[[#This Row],[功能代號]],討論項目!A:H,8,FALSE)),"")</f>
        <v/>
      </c>
      <c r="N499" s="372" t="s">
        <v>1492</v>
      </c>
      <c r="O499" s="372" t="s">
        <v>1954</v>
      </c>
      <c r="P499" s="367"/>
      <c r="Q499" s="342"/>
      <c r="R499" s="342"/>
      <c r="S499" s="342"/>
      <c r="T499" s="342"/>
      <c r="U499" s="342"/>
      <c r="V499" s="342"/>
      <c r="W499" s="342"/>
      <c r="X499" s="344" t="str">
        <f>VLOOKUP(功能_33[[#This Row],[User]],SKL放款!A:G,7,FALSE)</f>
        <v>放款管理課</v>
      </c>
      <c r="Y499" s="343" t="str">
        <f>IF(功能_33[[#This Row],[實際展示]]="","",功能_33[[#This Row],[實際展示]]+14)</f>
        <v/>
      </c>
      <c r="Z499" s="331"/>
      <c r="AA499" s="336"/>
      <c r="AB499" s="336"/>
      <c r="AC499" s="336"/>
      <c r="AD499" s="336"/>
      <c r="AE499" s="336"/>
      <c r="AF499" s="359"/>
      <c r="AG499" s="336" t="str">
        <f>IFERROR(IF(VLOOKUP(功能_33[[#This Row],[功能代號]],E:Q,11,FALSE)=0,"",VLOOKUP(功能_33[[#This Row],[功能代號]],E:Q,11,FALSE)),"")</f>
        <v>邱怡婷</v>
      </c>
      <c r="AH499" s="336"/>
      <c r="AI499" s="336"/>
      <c r="AJ499" s="344"/>
      <c r="AK499" s="331"/>
      <c r="AN499" s="341" t="e">
        <f>VLOOKUP(功能_33[[#This Row],[功能代號]],工作表2!A:A,1,FALSE)</f>
        <v>#N/A</v>
      </c>
    </row>
    <row r="500" spans="1:40" ht="14.25" hidden="1">
      <c r="A500" s="333"/>
      <c r="B500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0" s="341" t="s">
        <v>677</v>
      </c>
      <c r="D500" s="364" t="s">
        <v>2277</v>
      </c>
      <c r="E500" s="342" t="s">
        <v>2246</v>
      </c>
      <c r="F500" s="326" t="s">
        <v>2389</v>
      </c>
      <c r="G500" s="326" t="s">
        <v>2616</v>
      </c>
      <c r="H500" s="342" t="s">
        <v>417</v>
      </c>
      <c r="I500" s="348" t="s">
        <v>4</v>
      </c>
      <c r="J500" s="349"/>
      <c r="K500" s="336">
        <v>44518</v>
      </c>
      <c r="L500" s="336"/>
      <c r="M500" s="336" t="str">
        <f>IFERROR(IF(VLOOKUP(功能_33[[#This Row],[功能代號]],討論項目!A:H,8,FALSE)=0,"",VLOOKUP(功能_33[[#This Row],[功能代號]],討論項目!A:H,8,FALSE)),"")</f>
        <v/>
      </c>
      <c r="N500" s="372" t="s">
        <v>1492</v>
      </c>
      <c r="O500" s="372" t="s">
        <v>1954</v>
      </c>
      <c r="P500" s="367"/>
      <c r="Q500" s="342"/>
      <c r="R500" s="342"/>
      <c r="S500" s="342"/>
      <c r="T500" s="342"/>
      <c r="U500" s="342"/>
      <c r="V500" s="342"/>
      <c r="W500" s="342"/>
      <c r="X500" s="344" t="str">
        <f>VLOOKUP(功能_33[[#This Row],[User]],SKL放款!A:G,7,FALSE)</f>
        <v>放款管理課</v>
      </c>
      <c r="Y500" s="343" t="str">
        <f>IF(功能_33[[#This Row],[實際展示]]="","",功能_33[[#This Row],[實際展示]]+14)</f>
        <v/>
      </c>
      <c r="Z500" s="331"/>
      <c r="AA500" s="336"/>
      <c r="AB500" s="336"/>
      <c r="AC500" s="336"/>
      <c r="AD500" s="336"/>
      <c r="AE500" s="336"/>
      <c r="AF500" s="359"/>
      <c r="AG500" s="336" t="str">
        <f>IFERROR(IF(VLOOKUP(功能_33[[#This Row],[功能代號]],E:Q,11,FALSE)=0,"",VLOOKUP(功能_33[[#This Row],[功能代號]],E:Q,11,FALSE)),"")</f>
        <v>邱怡婷</v>
      </c>
      <c r="AH500" s="336"/>
      <c r="AI500" s="336"/>
      <c r="AJ500" s="344"/>
      <c r="AK500" s="331"/>
      <c r="AN500" s="341" t="e">
        <f>VLOOKUP(功能_33[[#This Row],[功能代號]],工作表2!A:A,1,FALSE)</f>
        <v>#N/A</v>
      </c>
    </row>
    <row r="501" spans="1:40" ht="14.25" hidden="1">
      <c r="A501" s="333"/>
      <c r="B501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1" s="341" t="s">
        <v>677</v>
      </c>
      <c r="D501" s="364" t="s">
        <v>2277</v>
      </c>
      <c r="E501" s="342" t="s">
        <v>2247</v>
      </c>
      <c r="F501" s="326" t="s">
        <v>2390</v>
      </c>
      <c r="G501" s="326" t="s">
        <v>2616</v>
      </c>
      <c r="H501" s="342" t="s">
        <v>417</v>
      </c>
      <c r="I501" s="348" t="s">
        <v>4</v>
      </c>
      <c r="J501" s="349"/>
      <c r="K501" s="336">
        <v>44518</v>
      </c>
      <c r="L501" s="336"/>
      <c r="M501" s="336" t="str">
        <f>IFERROR(IF(VLOOKUP(功能_33[[#This Row],[功能代號]],討論項目!A:H,8,FALSE)=0,"",VLOOKUP(功能_33[[#This Row],[功能代號]],討論項目!A:H,8,FALSE)),"")</f>
        <v/>
      </c>
      <c r="N501" s="372" t="s">
        <v>1492</v>
      </c>
      <c r="O501" s="372" t="s">
        <v>1954</v>
      </c>
      <c r="P501" s="367"/>
      <c r="Q501" s="342"/>
      <c r="R501" s="342"/>
      <c r="S501" s="342"/>
      <c r="T501" s="342"/>
      <c r="U501" s="342"/>
      <c r="V501" s="342"/>
      <c r="W501" s="342"/>
      <c r="X501" s="344" t="str">
        <f>VLOOKUP(功能_33[[#This Row],[User]],SKL放款!A:G,7,FALSE)</f>
        <v>放款管理課</v>
      </c>
      <c r="Y501" s="343" t="str">
        <f>IF(功能_33[[#This Row],[實際展示]]="","",功能_33[[#This Row],[實際展示]]+14)</f>
        <v/>
      </c>
      <c r="Z501" s="331"/>
      <c r="AA501" s="336"/>
      <c r="AB501" s="336"/>
      <c r="AC501" s="336"/>
      <c r="AD501" s="336"/>
      <c r="AE501" s="336"/>
      <c r="AF501" s="359"/>
      <c r="AG501" s="336" t="str">
        <f>IFERROR(IF(VLOOKUP(功能_33[[#This Row],[功能代號]],E:Q,11,FALSE)=0,"",VLOOKUP(功能_33[[#This Row],[功能代號]],E:Q,11,FALSE)),"")</f>
        <v>邱怡婷</v>
      </c>
      <c r="AH501" s="336"/>
      <c r="AI501" s="336"/>
      <c r="AJ501" s="344"/>
      <c r="AK501" s="331"/>
      <c r="AN501" s="341" t="e">
        <f>VLOOKUP(功能_33[[#This Row],[功能代號]],工作表2!A:A,1,FALSE)</f>
        <v>#N/A</v>
      </c>
    </row>
    <row r="502" spans="1:40" ht="14.25" hidden="1">
      <c r="A502" s="333"/>
      <c r="B502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2" s="341" t="s">
        <v>677</v>
      </c>
      <c r="D502" s="364" t="s">
        <v>2277</v>
      </c>
      <c r="E502" s="342" t="s">
        <v>2248</v>
      </c>
      <c r="F502" s="326" t="s">
        <v>2391</v>
      </c>
      <c r="G502" s="326" t="s">
        <v>2616</v>
      </c>
      <c r="H502" s="342" t="s">
        <v>417</v>
      </c>
      <c r="I502" s="348" t="s">
        <v>4</v>
      </c>
      <c r="J502" s="349"/>
      <c r="K502" s="336">
        <v>44518</v>
      </c>
      <c r="L502" s="336"/>
      <c r="M502" s="336" t="str">
        <f>IFERROR(IF(VLOOKUP(功能_33[[#This Row],[功能代號]],討論項目!A:H,8,FALSE)=0,"",VLOOKUP(功能_33[[#This Row],[功能代號]],討論項目!A:H,8,FALSE)),"")</f>
        <v/>
      </c>
      <c r="N502" s="372" t="s">
        <v>1492</v>
      </c>
      <c r="O502" s="372" t="s">
        <v>1954</v>
      </c>
      <c r="P502" s="367"/>
      <c r="Q502" s="342"/>
      <c r="R502" s="342"/>
      <c r="S502" s="342"/>
      <c r="T502" s="342"/>
      <c r="U502" s="342"/>
      <c r="V502" s="342"/>
      <c r="W502" s="342"/>
      <c r="X502" s="344" t="str">
        <f>VLOOKUP(功能_33[[#This Row],[User]],SKL放款!A:G,7,FALSE)</f>
        <v>放款管理課</v>
      </c>
      <c r="Y502" s="343" t="str">
        <f>IF(功能_33[[#This Row],[實際展示]]="","",功能_33[[#This Row],[實際展示]]+14)</f>
        <v/>
      </c>
      <c r="Z502" s="331"/>
      <c r="AA502" s="336"/>
      <c r="AB502" s="336"/>
      <c r="AC502" s="336"/>
      <c r="AD502" s="336"/>
      <c r="AE502" s="336"/>
      <c r="AF502" s="359"/>
      <c r="AG502" s="336" t="str">
        <f>IFERROR(IF(VLOOKUP(功能_33[[#This Row],[功能代號]],E:Q,11,FALSE)=0,"",VLOOKUP(功能_33[[#This Row],[功能代號]],E:Q,11,FALSE)),"")</f>
        <v>邱怡婷</v>
      </c>
      <c r="AH502" s="336"/>
      <c r="AI502" s="336"/>
      <c r="AJ502" s="344"/>
      <c r="AK502" s="331"/>
      <c r="AN502" s="341" t="e">
        <f>VLOOKUP(功能_33[[#This Row],[功能代號]],工作表2!A:A,1,FALSE)</f>
        <v>#N/A</v>
      </c>
    </row>
    <row r="503" spans="1:40" ht="14.25" hidden="1">
      <c r="A503" s="333"/>
      <c r="B503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3" s="341" t="s">
        <v>677</v>
      </c>
      <c r="D503" s="364" t="s">
        <v>2277</v>
      </c>
      <c r="E503" s="342" t="s">
        <v>2249</v>
      </c>
      <c r="F503" s="326" t="s">
        <v>2392</v>
      </c>
      <c r="G503" s="326" t="s">
        <v>2616</v>
      </c>
      <c r="H503" s="342" t="s">
        <v>417</v>
      </c>
      <c r="I503" s="348" t="s">
        <v>4</v>
      </c>
      <c r="J503" s="349"/>
      <c r="K503" s="336">
        <v>44519</v>
      </c>
      <c r="L503" s="336"/>
      <c r="M503" s="336" t="str">
        <f>IFERROR(IF(VLOOKUP(功能_33[[#This Row],[功能代號]],討論項目!A:H,8,FALSE)=0,"",VLOOKUP(功能_33[[#This Row],[功能代號]],討論項目!A:H,8,FALSE)),"")</f>
        <v/>
      </c>
      <c r="N503" s="372" t="s">
        <v>1492</v>
      </c>
      <c r="O503" s="372" t="s">
        <v>1954</v>
      </c>
      <c r="P503" s="367"/>
      <c r="Q503" s="342"/>
      <c r="R503" s="342"/>
      <c r="S503" s="342"/>
      <c r="T503" s="342"/>
      <c r="U503" s="342"/>
      <c r="V503" s="342"/>
      <c r="W503" s="342"/>
      <c r="X503" s="344" t="str">
        <f>VLOOKUP(功能_33[[#This Row],[User]],SKL放款!A:G,7,FALSE)</f>
        <v>放款管理課</v>
      </c>
      <c r="Y503" s="343" t="str">
        <f>IF(功能_33[[#This Row],[實際展示]]="","",功能_33[[#This Row],[實際展示]]+14)</f>
        <v/>
      </c>
      <c r="Z503" s="331"/>
      <c r="AA503" s="336"/>
      <c r="AB503" s="336"/>
      <c r="AC503" s="336"/>
      <c r="AD503" s="336"/>
      <c r="AE503" s="336"/>
      <c r="AF503" s="359"/>
      <c r="AG503" s="336" t="str">
        <f>IFERROR(IF(VLOOKUP(功能_33[[#This Row],[功能代號]],E:Q,11,FALSE)=0,"",VLOOKUP(功能_33[[#This Row],[功能代號]],E:Q,11,FALSE)),"")</f>
        <v>邱怡婷</v>
      </c>
      <c r="AH503" s="336"/>
      <c r="AI503" s="336"/>
      <c r="AJ503" s="344"/>
      <c r="AK503" s="331"/>
      <c r="AN503" s="341" t="e">
        <f>VLOOKUP(功能_33[[#This Row],[功能代號]],工作表2!A:A,1,FALSE)</f>
        <v>#N/A</v>
      </c>
    </row>
    <row r="504" spans="1:40" ht="14.25" hidden="1">
      <c r="A504" s="333"/>
      <c r="B504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4" s="341" t="s">
        <v>677</v>
      </c>
      <c r="D504" s="364" t="s">
        <v>2277</v>
      </c>
      <c r="E504" s="342" t="s">
        <v>2250</v>
      </c>
      <c r="F504" s="326" t="s">
        <v>2393</v>
      </c>
      <c r="G504" s="326" t="s">
        <v>2616</v>
      </c>
      <c r="H504" s="342" t="s">
        <v>417</v>
      </c>
      <c r="I504" s="348" t="s">
        <v>4</v>
      </c>
      <c r="J504" s="349"/>
      <c r="K504" s="336">
        <v>44519</v>
      </c>
      <c r="L504" s="336"/>
      <c r="M504" s="336" t="str">
        <f>IFERROR(IF(VLOOKUP(功能_33[[#This Row],[功能代號]],討論項目!A:H,8,FALSE)=0,"",VLOOKUP(功能_33[[#This Row],[功能代號]],討論項目!A:H,8,FALSE)),"")</f>
        <v/>
      </c>
      <c r="N504" s="372" t="s">
        <v>1492</v>
      </c>
      <c r="O504" s="372" t="s">
        <v>1954</v>
      </c>
      <c r="P504" s="367"/>
      <c r="Q504" s="342"/>
      <c r="R504" s="342"/>
      <c r="S504" s="342"/>
      <c r="T504" s="342"/>
      <c r="U504" s="342"/>
      <c r="V504" s="342"/>
      <c r="W504" s="342"/>
      <c r="X504" s="344" t="str">
        <f>VLOOKUP(功能_33[[#This Row],[User]],SKL放款!A:G,7,FALSE)</f>
        <v>放款管理課</v>
      </c>
      <c r="Y504" s="343" t="str">
        <f>IF(功能_33[[#This Row],[實際展示]]="","",功能_33[[#This Row],[實際展示]]+14)</f>
        <v/>
      </c>
      <c r="Z504" s="331"/>
      <c r="AA504" s="336"/>
      <c r="AB504" s="336"/>
      <c r="AC504" s="336"/>
      <c r="AD504" s="336"/>
      <c r="AE504" s="336"/>
      <c r="AF504" s="359"/>
      <c r="AG504" s="336" t="str">
        <f>IFERROR(IF(VLOOKUP(功能_33[[#This Row],[功能代號]],E:Q,11,FALSE)=0,"",VLOOKUP(功能_33[[#This Row],[功能代號]],E:Q,11,FALSE)),"")</f>
        <v>邱怡婷</v>
      </c>
      <c r="AH504" s="336"/>
      <c r="AI504" s="336"/>
      <c r="AJ504" s="344"/>
      <c r="AK504" s="331"/>
      <c r="AN504" s="341" t="e">
        <f>VLOOKUP(功能_33[[#This Row],[功能代號]],工作表2!A:A,1,FALSE)</f>
        <v>#N/A</v>
      </c>
    </row>
    <row r="505" spans="1:40" ht="14.25" hidden="1">
      <c r="A505" s="333"/>
      <c r="B505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5" s="341" t="s">
        <v>677</v>
      </c>
      <c r="D505" s="364" t="s">
        <v>2277</v>
      </c>
      <c r="E505" s="342" t="s">
        <v>2251</v>
      </c>
      <c r="F505" s="326" t="s">
        <v>2394</v>
      </c>
      <c r="G505" s="326" t="s">
        <v>2616</v>
      </c>
      <c r="H505" s="342" t="s">
        <v>417</v>
      </c>
      <c r="I505" s="348" t="s">
        <v>4</v>
      </c>
      <c r="J505" s="349"/>
      <c r="K505" s="336">
        <v>44519</v>
      </c>
      <c r="L505" s="336"/>
      <c r="M505" s="336" t="str">
        <f>IFERROR(IF(VLOOKUP(功能_33[[#This Row],[功能代號]],討論項目!A:H,8,FALSE)=0,"",VLOOKUP(功能_33[[#This Row],[功能代號]],討論項目!A:H,8,FALSE)),"")</f>
        <v/>
      </c>
      <c r="N505" s="372" t="s">
        <v>1492</v>
      </c>
      <c r="O505" s="372" t="s">
        <v>1954</v>
      </c>
      <c r="P505" s="367"/>
      <c r="Q505" s="342"/>
      <c r="R505" s="342"/>
      <c r="S505" s="342"/>
      <c r="T505" s="342"/>
      <c r="U505" s="342"/>
      <c r="V505" s="342"/>
      <c r="W505" s="342"/>
      <c r="X505" s="344" t="str">
        <f>VLOOKUP(功能_33[[#This Row],[User]],SKL放款!A:G,7,FALSE)</f>
        <v>放款管理課</v>
      </c>
      <c r="Y505" s="343" t="str">
        <f>IF(功能_33[[#This Row],[實際展示]]="","",功能_33[[#This Row],[實際展示]]+14)</f>
        <v/>
      </c>
      <c r="Z505" s="331"/>
      <c r="AA505" s="336"/>
      <c r="AB505" s="336"/>
      <c r="AC505" s="336"/>
      <c r="AD505" s="336"/>
      <c r="AE505" s="336"/>
      <c r="AF505" s="359"/>
      <c r="AG505" s="336" t="str">
        <f>IFERROR(IF(VLOOKUP(功能_33[[#This Row],[功能代號]],E:Q,11,FALSE)=0,"",VLOOKUP(功能_33[[#This Row],[功能代號]],E:Q,11,FALSE)),"")</f>
        <v>邱怡婷</v>
      </c>
      <c r="AH505" s="336"/>
      <c r="AI505" s="336"/>
      <c r="AJ505" s="344"/>
      <c r="AK505" s="331"/>
      <c r="AN505" s="341" t="e">
        <f>VLOOKUP(功能_33[[#This Row],[功能代號]],工作表2!A:A,1,FALSE)</f>
        <v>#N/A</v>
      </c>
    </row>
    <row r="506" spans="1:40" ht="14.25" hidden="1">
      <c r="A506" s="333"/>
      <c r="B506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6" s="341" t="s">
        <v>677</v>
      </c>
      <c r="D506" s="364" t="s">
        <v>2277</v>
      </c>
      <c r="E506" s="342" t="s">
        <v>2252</v>
      </c>
      <c r="F506" s="326" t="s">
        <v>2395</v>
      </c>
      <c r="G506" s="326" t="s">
        <v>2616</v>
      </c>
      <c r="H506" s="342" t="s">
        <v>417</v>
      </c>
      <c r="I506" s="348" t="s">
        <v>4</v>
      </c>
      <c r="J506" s="349"/>
      <c r="K506" s="336">
        <v>44519</v>
      </c>
      <c r="L506" s="336"/>
      <c r="M506" s="336" t="str">
        <f>IFERROR(IF(VLOOKUP(功能_33[[#This Row],[功能代號]],討論項目!A:H,8,FALSE)=0,"",VLOOKUP(功能_33[[#This Row],[功能代號]],討論項目!A:H,8,FALSE)),"")</f>
        <v/>
      </c>
      <c r="N506" s="372" t="s">
        <v>1492</v>
      </c>
      <c r="O506" s="372" t="s">
        <v>1954</v>
      </c>
      <c r="P506" s="367"/>
      <c r="Q506" s="342"/>
      <c r="R506" s="342"/>
      <c r="S506" s="342"/>
      <c r="T506" s="342"/>
      <c r="U506" s="342"/>
      <c r="V506" s="342"/>
      <c r="W506" s="342"/>
      <c r="X506" s="344" t="str">
        <f>VLOOKUP(功能_33[[#This Row],[User]],SKL放款!A:G,7,FALSE)</f>
        <v>放款管理課</v>
      </c>
      <c r="Y506" s="343" t="str">
        <f>IF(功能_33[[#This Row],[實際展示]]="","",功能_33[[#This Row],[實際展示]]+14)</f>
        <v/>
      </c>
      <c r="Z506" s="331"/>
      <c r="AA506" s="336"/>
      <c r="AB506" s="336"/>
      <c r="AC506" s="336"/>
      <c r="AD506" s="336"/>
      <c r="AE506" s="336"/>
      <c r="AF506" s="359"/>
      <c r="AG506" s="336" t="str">
        <f>IFERROR(IF(VLOOKUP(功能_33[[#This Row],[功能代號]],E:Q,11,FALSE)=0,"",VLOOKUP(功能_33[[#This Row],[功能代號]],E:Q,11,FALSE)),"")</f>
        <v>邱怡婷</v>
      </c>
      <c r="AH506" s="336"/>
      <c r="AI506" s="336"/>
      <c r="AJ506" s="344"/>
      <c r="AK506" s="331"/>
      <c r="AN506" s="341" t="e">
        <f>VLOOKUP(功能_33[[#This Row],[功能代號]],工作表2!A:A,1,FALSE)</f>
        <v>#N/A</v>
      </c>
    </row>
    <row r="507" spans="1:40" ht="14.25" hidden="1">
      <c r="A507" s="333"/>
      <c r="B507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7" s="341" t="s">
        <v>677</v>
      </c>
      <c r="D507" s="364" t="s">
        <v>2277</v>
      </c>
      <c r="E507" s="342" t="s">
        <v>2253</v>
      </c>
      <c r="F507" s="326" t="s">
        <v>2396</v>
      </c>
      <c r="G507" s="326" t="s">
        <v>2616</v>
      </c>
      <c r="H507" s="342" t="s">
        <v>417</v>
      </c>
      <c r="I507" s="348" t="s">
        <v>4</v>
      </c>
      <c r="J507" s="349"/>
      <c r="K507" s="336">
        <v>44519</v>
      </c>
      <c r="L507" s="336"/>
      <c r="M507" s="336" t="str">
        <f>IFERROR(IF(VLOOKUP(功能_33[[#This Row],[功能代號]],討論項目!A:H,8,FALSE)=0,"",VLOOKUP(功能_33[[#This Row],[功能代號]],討論項目!A:H,8,FALSE)),"")</f>
        <v/>
      </c>
      <c r="N507" s="372" t="s">
        <v>1492</v>
      </c>
      <c r="O507" s="372" t="s">
        <v>1954</v>
      </c>
      <c r="P507" s="367"/>
      <c r="Q507" s="342"/>
      <c r="R507" s="342"/>
      <c r="S507" s="342"/>
      <c r="T507" s="342"/>
      <c r="U507" s="342"/>
      <c r="V507" s="342"/>
      <c r="W507" s="342"/>
      <c r="X507" s="344" t="str">
        <f>VLOOKUP(功能_33[[#This Row],[User]],SKL放款!A:G,7,FALSE)</f>
        <v>放款管理課</v>
      </c>
      <c r="Y507" s="343" t="str">
        <f>IF(功能_33[[#This Row],[實際展示]]="","",功能_33[[#This Row],[實際展示]]+14)</f>
        <v/>
      </c>
      <c r="Z507" s="331"/>
      <c r="AA507" s="336"/>
      <c r="AB507" s="336"/>
      <c r="AC507" s="336"/>
      <c r="AD507" s="336"/>
      <c r="AE507" s="336"/>
      <c r="AF507" s="359"/>
      <c r="AG507" s="336" t="str">
        <f>IFERROR(IF(VLOOKUP(功能_33[[#This Row],[功能代號]],E:Q,11,FALSE)=0,"",VLOOKUP(功能_33[[#This Row],[功能代號]],E:Q,11,FALSE)),"")</f>
        <v>邱怡婷</v>
      </c>
      <c r="AH507" s="336"/>
      <c r="AI507" s="336"/>
      <c r="AJ507" s="344"/>
      <c r="AK507" s="331"/>
      <c r="AN507" s="341" t="e">
        <f>VLOOKUP(功能_33[[#This Row],[功能代號]],工作表2!A:A,1,FALSE)</f>
        <v>#N/A</v>
      </c>
    </row>
    <row r="508" spans="1:40" ht="14.25" hidden="1">
      <c r="A508" s="333"/>
      <c r="B508" s="326" t="str">
        <f>IFERROR(MID(功能_33[[#This Row],[功能代號]],2,1)&amp;"-"&amp;VLOOKUP(功能_33[[#This Row],[功能代號]],'20211105匯出'!A:F,4,FALSE)&amp;VLOOKUP(功能_33[[#This Row],[功能代號]],'20211105匯出'!A:F,6,FALSE),"")</f>
        <v>8-3債協報送作業</v>
      </c>
      <c r="C508" s="341" t="s">
        <v>677</v>
      </c>
      <c r="D508" s="364" t="s">
        <v>2277</v>
      </c>
      <c r="E508" s="342" t="s">
        <v>2254</v>
      </c>
      <c r="F508" s="326" t="s">
        <v>2397</v>
      </c>
      <c r="G508" s="326" t="s">
        <v>2616</v>
      </c>
      <c r="H508" s="342" t="s">
        <v>417</v>
      </c>
      <c r="I508" s="348" t="s">
        <v>4</v>
      </c>
      <c r="J508" s="349"/>
      <c r="K508" s="336">
        <v>44519</v>
      </c>
      <c r="L508" s="336"/>
      <c r="M508" s="336" t="str">
        <f>IFERROR(IF(VLOOKUP(功能_33[[#This Row],[功能代號]],討論項目!A:H,8,FALSE)=0,"",VLOOKUP(功能_33[[#This Row],[功能代號]],討論項目!A:H,8,FALSE)),"")</f>
        <v/>
      </c>
      <c r="N508" s="372" t="s">
        <v>1492</v>
      </c>
      <c r="O508" s="372" t="s">
        <v>1954</v>
      </c>
      <c r="P508" s="367"/>
      <c r="Q508" s="342"/>
      <c r="R508" s="342"/>
      <c r="S508" s="342"/>
      <c r="T508" s="342"/>
      <c r="U508" s="342"/>
      <c r="V508" s="342"/>
      <c r="W508" s="342"/>
      <c r="X508" s="344" t="str">
        <f>VLOOKUP(功能_33[[#This Row],[User]],SKL放款!A:G,7,FALSE)</f>
        <v>放款管理課</v>
      </c>
      <c r="Y508" s="343" t="str">
        <f>IF(功能_33[[#This Row],[實際展示]]="","",功能_33[[#This Row],[實際展示]]+14)</f>
        <v/>
      </c>
      <c r="Z508" s="331"/>
      <c r="AA508" s="336"/>
      <c r="AB508" s="336"/>
      <c r="AC508" s="336"/>
      <c r="AD508" s="336"/>
      <c r="AE508" s="336"/>
      <c r="AF508" s="359"/>
      <c r="AG508" s="336" t="str">
        <f>IFERROR(IF(VLOOKUP(功能_33[[#This Row],[功能代號]],E:Q,11,FALSE)=0,"",VLOOKUP(功能_33[[#This Row],[功能代號]],E:Q,11,FALSE)),"")</f>
        <v>邱怡婷</v>
      </c>
      <c r="AH508" s="336"/>
      <c r="AI508" s="336"/>
      <c r="AJ508" s="344"/>
      <c r="AK508" s="331"/>
      <c r="AN508" s="341" t="e">
        <f>VLOOKUP(功能_33[[#This Row],[功能代號]],工作表2!A:A,1,FALSE)</f>
        <v>#N/A</v>
      </c>
    </row>
    <row r="509" spans="1:40" ht="14.25" hidden="1">
      <c r="A509" s="333"/>
      <c r="B509" s="326" t="str">
        <f>IFERROR(MID(功能_33[[#This Row],[功能代號]],2,1)&amp;"-"&amp;VLOOKUP(功能_33[[#This Row],[功能代號]],'20211105匯出'!A:F,4,FALSE)&amp;VLOOKUP(功能_33[[#This Row],[功能代號]],'20211105匯出'!A:F,6,FALSE),"")</f>
        <v>8-5聯徵產品報送</v>
      </c>
      <c r="C509" s="341" t="s">
        <v>677</v>
      </c>
      <c r="D509" s="364" t="s">
        <v>2277</v>
      </c>
      <c r="E509" s="342" t="s">
        <v>2608</v>
      </c>
      <c r="F509" s="326" t="s">
        <v>2611</v>
      </c>
      <c r="G509" s="326" t="s">
        <v>2604</v>
      </c>
      <c r="H509" s="342" t="s">
        <v>417</v>
      </c>
      <c r="I509" s="348" t="s">
        <v>4</v>
      </c>
      <c r="J509" s="349"/>
      <c r="K509" s="336">
        <v>44524</v>
      </c>
      <c r="L509" s="336"/>
      <c r="M509" s="336" t="str">
        <f>IFERROR(IF(VLOOKUP(功能_33[[#This Row],[功能代號]],討論項目!A:H,8,FALSE)=0,"",VLOOKUP(功能_33[[#This Row],[功能代號]],討論項目!A:H,8,FALSE)),"")</f>
        <v/>
      </c>
      <c r="N509" s="372"/>
      <c r="O509" s="372"/>
      <c r="P509" s="367"/>
      <c r="Q509" s="342"/>
      <c r="R509" s="342"/>
      <c r="S509" s="342"/>
      <c r="T509" s="342"/>
      <c r="U509" s="342"/>
      <c r="V509" s="342"/>
      <c r="W509" s="342"/>
      <c r="X509" s="344" t="e">
        <f>VLOOKUP(功能_33[[#This Row],[User]],SKL放款!A:G,7,FALSE)</f>
        <v>#N/A</v>
      </c>
      <c r="Y509" s="343" t="str">
        <f>IF(功能_33[[#This Row],[實際展示]]="","",功能_33[[#This Row],[實際展示]]+14)</f>
        <v/>
      </c>
      <c r="Z509" s="331"/>
      <c r="AA509" s="336"/>
      <c r="AB509" s="336"/>
      <c r="AC509" s="336"/>
      <c r="AD509" s="336"/>
      <c r="AE509" s="336"/>
      <c r="AF509" s="336"/>
      <c r="AG509" s="336" t="str">
        <f>IFERROR(IF(VLOOKUP(功能_33[[#This Row],[功能代號]],E:Q,11,FALSE)=0,"",VLOOKUP(功能_33[[#This Row],[功能代號]],E:Q,11,FALSE)),"")</f>
        <v/>
      </c>
      <c r="AH509" s="336"/>
      <c r="AI509" s="336"/>
      <c r="AJ509" s="344"/>
      <c r="AK509" s="331"/>
      <c r="AN509" s="341" t="e">
        <f>VLOOKUP(功能_33[[#This Row],[功能代號]],工作表2!A:A,1,FALSE)</f>
        <v>#N/A</v>
      </c>
    </row>
    <row r="510" spans="1:40" ht="14.25" hidden="1">
      <c r="A510" s="333"/>
      <c r="B510" s="326" t="str">
        <f>IFERROR(MID(功能_33[[#This Row],[功能代號]],2,1)&amp;"-"&amp;VLOOKUP(功能_33[[#This Row],[功能代號]],'20211105匯出'!A:F,4,FALSE)&amp;VLOOKUP(功能_33[[#This Row],[功能代號]],'20211105匯出'!A:F,6,FALSE),"")</f>
        <v>8-5聯徵產品報送</v>
      </c>
      <c r="C510" s="341" t="s">
        <v>677</v>
      </c>
      <c r="D510" s="364" t="s">
        <v>2277</v>
      </c>
      <c r="E510" s="342" t="s">
        <v>2609</v>
      </c>
      <c r="F510" s="326" t="s">
        <v>2612</v>
      </c>
      <c r="G510" s="326" t="s">
        <v>2604</v>
      </c>
      <c r="H510" s="342" t="s">
        <v>417</v>
      </c>
      <c r="I510" s="348" t="s">
        <v>4</v>
      </c>
      <c r="J510" s="349"/>
      <c r="K510" s="336">
        <v>44524</v>
      </c>
      <c r="L510" s="336"/>
      <c r="M510" s="336" t="str">
        <f>IFERROR(IF(VLOOKUP(功能_33[[#This Row],[功能代號]],討論項目!A:H,8,FALSE)=0,"",VLOOKUP(功能_33[[#This Row],[功能代號]],討論項目!A:H,8,FALSE)),"")</f>
        <v/>
      </c>
      <c r="N510" s="372"/>
      <c r="O510" s="372"/>
      <c r="P510" s="367"/>
      <c r="Q510" s="342"/>
      <c r="R510" s="342"/>
      <c r="S510" s="342"/>
      <c r="T510" s="342"/>
      <c r="U510" s="342"/>
      <c r="V510" s="342"/>
      <c r="W510" s="342"/>
      <c r="X510" s="344" t="e">
        <f>VLOOKUP(功能_33[[#This Row],[User]],SKL放款!A:G,7,FALSE)</f>
        <v>#N/A</v>
      </c>
      <c r="Y510" s="343" t="str">
        <f>IF(功能_33[[#This Row],[實際展示]]="","",功能_33[[#This Row],[實際展示]]+14)</f>
        <v/>
      </c>
      <c r="Z510" s="331"/>
      <c r="AA510" s="336"/>
      <c r="AB510" s="336"/>
      <c r="AC510" s="336"/>
      <c r="AD510" s="336"/>
      <c r="AE510" s="336"/>
      <c r="AF510" s="336"/>
      <c r="AG510" s="336" t="str">
        <f>IFERROR(IF(VLOOKUP(功能_33[[#This Row],[功能代號]],E:Q,11,FALSE)=0,"",VLOOKUP(功能_33[[#This Row],[功能代號]],E:Q,11,FALSE)),"")</f>
        <v/>
      </c>
      <c r="AH510" s="336"/>
      <c r="AI510" s="336"/>
      <c r="AJ510" s="344"/>
      <c r="AK510" s="331"/>
      <c r="AN510" s="341" t="e">
        <f>VLOOKUP(功能_33[[#This Row],[功能代號]],工作表2!A:A,1,FALSE)</f>
        <v>#N/A</v>
      </c>
    </row>
    <row r="511" spans="1:40" ht="14.25" hidden="1">
      <c r="A511" s="333"/>
      <c r="B511" s="326" t="str">
        <f>IFERROR(MID(功能_33[[#This Row],[功能代號]],2,1)&amp;"-"&amp;VLOOKUP(功能_33[[#This Row],[功能代號]],'20211105匯出'!A:F,4,FALSE)&amp;VLOOKUP(功能_33[[#This Row],[功能代號]],'20211105匯出'!A:F,6,FALSE),"")</f>
        <v>8-5聯徵產品報送</v>
      </c>
      <c r="C511" s="341" t="s">
        <v>677</v>
      </c>
      <c r="D511" s="364" t="s">
        <v>2277</v>
      </c>
      <c r="E511" s="342" t="s">
        <v>2610</v>
      </c>
      <c r="F511" s="326" t="s">
        <v>2613</v>
      </c>
      <c r="G511" s="326" t="s">
        <v>2604</v>
      </c>
      <c r="H511" s="342" t="s">
        <v>417</v>
      </c>
      <c r="I511" s="348" t="s">
        <v>4</v>
      </c>
      <c r="J511" s="349"/>
      <c r="K511" s="336">
        <v>44524</v>
      </c>
      <c r="L511" s="336"/>
      <c r="M511" s="336" t="str">
        <f>IFERROR(IF(VLOOKUP(功能_33[[#This Row],[功能代號]],討論項目!A:H,8,FALSE)=0,"",VLOOKUP(功能_33[[#This Row],[功能代號]],討論項目!A:H,8,FALSE)),"")</f>
        <v/>
      </c>
      <c r="N511" s="372" t="s">
        <v>1492</v>
      </c>
      <c r="O511" s="372" t="s">
        <v>1954</v>
      </c>
      <c r="P511" s="367"/>
      <c r="Q511" s="342"/>
      <c r="R511" s="342"/>
      <c r="S511" s="342"/>
      <c r="T511" s="342"/>
      <c r="U511" s="342"/>
      <c r="V511" s="342"/>
      <c r="W511" s="342"/>
      <c r="X511" s="344" t="str">
        <f>VLOOKUP(功能_33[[#This Row],[User]],SKL放款!A:G,7,FALSE)</f>
        <v>放款管理課</v>
      </c>
      <c r="Y511" s="343" t="str">
        <f>IF(功能_33[[#This Row],[實際展示]]="","",功能_33[[#This Row],[實際展示]]+14)</f>
        <v/>
      </c>
      <c r="Z511" s="331"/>
      <c r="AA511" s="336"/>
      <c r="AB511" s="336"/>
      <c r="AC511" s="336"/>
      <c r="AD511" s="336"/>
      <c r="AE511" s="336"/>
      <c r="AF511" s="359"/>
      <c r="AG511" s="336" t="str">
        <f>IFERROR(IF(VLOOKUP(功能_33[[#This Row],[功能代號]],E:Q,11,FALSE)=0,"",VLOOKUP(功能_33[[#This Row],[功能代號]],E:Q,11,FALSE)),"")</f>
        <v>邱怡婷</v>
      </c>
      <c r="AH511" s="336"/>
      <c r="AI511" s="336"/>
      <c r="AJ511" s="344"/>
      <c r="AK511" s="331"/>
      <c r="AN511" s="341" t="e">
        <f>VLOOKUP(功能_33[[#This Row],[功能代號]],工作表2!A:A,1,FALSE)</f>
        <v>#N/A</v>
      </c>
    </row>
  </sheetData>
  <phoneticPr fontId="6" type="noConversion"/>
  <pageMargins left="0.7" right="0.7" top="0.75" bottom="0.75" header="0.3" footer="0.3"/>
  <pageSetup paperSize="9" orientation="portrait" horizontalDpi="180" verticalDpi="18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workbookViewId="0">
      <selection activeCell="A33" sqref="A33"/>
    </sheetView>
  </sheetViews>
  <sheetFormatPr defaultRowHeight="15.75"/>
  <sheetData>
    <row r="1" spans="1:1">
      <c r="A1" t="s">
        <v>123</v>
      </c>
    </row>
    <row r="2" spans="1:1">
      <c r="A2" t="s">
        <v>160</v>
      </c>
    </row>
    <row r="3" spans="1:1">
      <c r="A3" t="s">
        <v>164</v>
      </c>
    </row>
    <row r="4" spans="1:1">
      <c r="A4" t="s">
        <v>162</v>
      </c>
    </row>
    <row r="5" spans="1:1">
      <c r="A5" t="s">
        <v>125</v>
      </c>
    </row>
    <row r="6" spans="1:1">
      <c r="A6" t="s">
        <v>138</v>
      </c>
    </row>
    <row r="7" spans="1:1">
      <c r="A7" t="s">
        <v>140</v>
      </c>
    </row>
    <row r="8" spans="1:1">
      <c r="A8" t="s">
        <v>1717</v>
      </c>
    </row>
    <row r="9" spans="1:1">
      <c r="A9" t="s">
        <v>136</v>
      </c>
    </row>
    <row r="10" spans="1:1">
      <c r="A10" t="s">
        <v>129</v>
      </c>
    </row>
    <row r="11" spans="1:1">
      <c r="A11" t="s">
        <v>131</v>
      </c>
    </row>
    <row r="12" spans="1:1">
      <c r="A12" t="s">
        <v>127</v>
      </c>
    </row>
    <row r="13" spans="1:1">
      <c r="A13" t="s">
        <v>157</v>
      </c>
    </row>
    <row r="14" spans="1:1">
      <c r="A14" t="s">
        <v>158</v>
      </c>
    </row>
    <row r="15" spans="1:1">
      <c r="A15" t="s">
        <v>146</v>
      </c>
    </row>
    <row r="16" spans="1:1">
      <c r="A16" t="s">
        <v>1712</v>
      </c>
    </row>
    <row r="17" spans="1:1">
      <c r="A17" t="s">
        <v>1713</v>
      </c>
    </row>
    <row r="18" spans="1:1">
      <c r="A18" t="s">
        <v>148</v>
      </c>
    </row>
    <row r="19" spans="1:1">
      <c r="A19" t="s">
        <v>1709</v>
      </c>
    </row>
    <row r="20" spans="1:1">
      <c r="A20" t="s">
        <v>142</v>
      </c>
    </row>
    <row r="21" spans="1:1">
      <c r="A21" t="s">
        <v>1715</v>
      </c>
    </row>
    <row r="22" spans="1:1">
      <c r="A22" t="s">
        <v>186</v>
      </c>
    </row>
    <row r="23" spans="1:1">
      <c r="A23" t="s">
        <v>1718</v>
      </c>
    </row>
    <row r="24" spans="1:1">
      <c r="A24" t="s">
        <v>1719</v>
      </c>
    </row>
    <row r="25" spans="1:1">
      <c r="A25" t="s">
        <v>182</v>
      </c>
    </row>
    <row r="26" spans="1:1">
      <c r="A26" t="s">
        <v>184</v>
      </c>
    </row>
    <row r="27" spans="1:1">
      <c r="A27" t="s">
        <v>178</v>
      </c>
    </row>
    <row r="28" spans="1:1">
      <c r="A28" t="s">
        <v>1716</v>
      </c>
    </row>
    <row r="29" spans="1:1">
      <c r="A29" t="s">
        <v>166</v>
      </c>
    </row>
    <row r="30" spans="1:1">
      <c r="A30" t="s">
        <v>1710</v>
      </c>
    </row>
    <row r="31" spans="1:1">
      <c r="A31" t="s">
        <v>1714</v>
      </c>
    </row>
    <row r="32" spans="1:1">
      <c r="A32" t="s">
        <v>170</v>
      </c>
    </row>
    <row r="33" spans="1:1">
      <c r="A33" t="s">
        <v>715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"/>
  <sheetViews>
    <sheetView workbookViewId="0">
      <selection activeCell="A9" sqref="A9"/>
    </sheetView>
  </sheetViews>
  <sheetFormatPr defaultColWidth="8.7109375" defaultRowHeight="15.75"/>
  <cols>
    <col min="1" max="1" width="12.5703125" style="210" bestFit="1" customWidth="1"/>
    <col min="2" max="2" width="3.28515625" style="249" bestFit="1" customWidth="1"/>
    <col min="3" max="3" width="3.42578125" style="249" bestFit="1" customWidth="1"/>
    <col min="4" max="4" width="15.85546875" style="249" bestFit="1" customWidth="1"/>
    <col min="5" max="5" width="28.85546875" style="249" bestFit="1" customWidth="1"/>
    <col min="6" max="6" width="6.42578125" style="249" bestFit="1" customWidth="1"/>
    <col min="7" max="7" width="27.7109375" style="249" bestFit="1" customWidth="1"/>
    <col min="8" max="8" width="37.5703125" style="249" bestFit="1" customWidth="1"/>
    <col min="9" max="10" width="7.42578125" style="249" bestFit="1" customWidth="1"/>
    <col min="11" max="11" width="11.42578125" style="249" bestFit="1" customWidth="1"/>
    <col min="12" max="12" width="12.7109375" style="249" bestFit="1" customWidth="1"/>
    <col min="13" max="13" width="8.7109375" style="249"/>
    <col min="14" max="15" width="11.42578125" style="249" bestFit="1" customWidth="1"/>
    <col min="16" max="17" width="7.42578125" style="249" bestFit="1" customWidth="1"/>
    <col min="18" max="18" width="10.28515625" style="249" bestFit="1" customWidth="1"/>
    <col min="19" max="25" width="8.7109375" style="249"/>
    <col min="26" max="26" width="11.42578125" style="249" bestFit="1" customWidth="1"/>
    <col min="27" max="27" width="10.28515625" style="249" bestFit="1" customWidth="1"/>
    <col min="28" max="31" width="11.42578125" style="249" bestFit="1" customWidth="1"/>
    <col min="32" max="32" width="5.42578125" style="249" bestFit="1" customWidth="1"/>
    <col min="33" max="33" width="3.7109375" style="249" bestFit="1" customWidth="1"/>
    <col min="34" max="34" width="6.42578125" style="249" bestFit="1" customWidth="1"/>
    <col min="35" max="35" width="8.85546875" style="249" bestFit="1" customWidth="1"/>
    <col min="36" max="16384" width="8.7109375" style="249"/>
  </cols>
  <sheetData>
    <row r="1" spans="1:38">
      <c r="A1" s="210" t="s">
        <v>2117</v>
      </c>
      <c r="R1" s="249" t="s">
        <v>2121</v>
      </c>
    </row>
    <row r="2" spans="1:38" s="214" customFormat="1" ht="14.25">
      <c r="A2" s="251">
        <v>44403</v>
      </c>
      <c r="B2" s="213">
        <v>11</v>
      </c>
      <c r="C2" s="4" t="str">
        <f>LEFT(功能_33[[#This Row],[功能代號]],2)</f>
        <v>L1</v>
      </c>
      <c r="D2" s="4" t="s">
        <v>698</v>
      </c>
      <c r="E2" s="4" t="s">
        <v>1297</v>
      </c>
      <c r="F2" s="1" t="s">
        <v>5</v>
      </c>
      <c r="G2" s="55" t="s">
        <v>3</v>
      </c>
      <c r="H2" s="4" t="s">
        <v>2118</v>
      </c>
      <c r="I2" s="1" t="s">
        <v>665</v>
      </c>
      <c r="J2" s="1" t="s">
        <v>4</v>
      </c>
      <c r="K2" s="226">
        <v>44403</v>
      </c>
      <c r="L2" s="226"/>
      <c r="M2" s="226"/>
      <c r="N2" s="226">
        <v>44403</v>
      </c>
      <c r="O2" s="226">
        <f>IFERROR(IF(VLOOKUP(功能_33[[#This Row],[功能代號]],討論項目!A:H,8,FALSE)=0,"",VLOOKUP(功能_33[[#This Row],[功能代號]],討論項目!A:H,8,FALSE)),"")</f>
        <v>44399</v>
      </c>
      <c r="P2" s="1" t="s">
        <v>669</v>
      </c>
      <c r="Q2" s="1" t="s">
        <v>672</v>
      </c>
      <c r="R2" s="4" t="s">
        <v>2123</v>
      </c>
      <c r="S2" s="1"/>
      <c r="T2" s="1"/>
      <c r="U2" s="1"/>
      <c r="V2" s="1"/>
      <c r="W2" s="1"/>
      <c r="X2" s="1"/>
      <c r="Y2" s="1"/>
      <c r="Z2" s="4" t="str">
        <f>VLOOKUP(功能_33[[#This Row],[User]],SKL放款!A:G,7,FALSE)</f>
        <v>放款推展課</v>
      </c>
      <c r="AA2" s="212">
        <f>IF(功能_33[[#This Row],[實際展示]]="","",功能_33[[#This Row],[實際展示]]+14)</f>
        <v>44413</v>
      </c>
      <c r="AB2" s="227">
        <v>44468</v>
      </c>
      <c r="AC2" s="212">
        <f>IF(功能_33[[#This Row],[實際展示]]="","",功能_33[[#This Row],[實際展示]]+21)</f>
        <v>44420</v>
      </c>
      <c r="AD2" s="212"/>
      <c r="AE2" s="4"/>
      <c r="AF2" s="212" t="str">
        <f>IFERROR(IF(VLOOKUP(功能_33[[#This Row],[功能代號]],Menu!A:D,4,FALSE)=0,"",VLOOKUP(功能_33[[#This Row],[功能代號]],Menu!A:D,4,FALSE)),"")</f>
        <v>L1-1</v>
      </c>
      <c r="AG2" s="4">
        <v>11</v>
      </c>
      <c r="AH2" s="4" t="str">
        <f>VLOOKUP(功能_33[[#This Row],[功能代號]],[3]交易清單!$E:$E,1,FALSE)</f>
        <v>L1001</v>
      </c>
    </row>
    <row r="3" spans="1:38" s="214" customFormat="1" ht="14.25">
      <c r="A3" s="251">
        <v>44403</v>
      </c>
      <c r="B3" s="213">
        <v>12</v>
      </c>
      <c r="C3" s="4" t="str">
        <f>LEFT(功能_33[[#This Row],[功能代號]],2)</f>
        <v>L1</v>
      </c>
      <c r="D3" s="4" t="s">
        <v>698</v>
      </c>
      <c r="E3" s="4" t="s">
        <v>1297</v>
      </c>
      <c r="F3" s="1" t="s">
        <v>6</v>
      </c>
      <c r="G3" s="55" t="s">
        <v>3</v>
      </c>
      <c r="H3" s="4" t="s">
        <v>2071</v>
      </c>
      <c r="I3" s="1" t="s">
        <v>665</v>
      </c>
      <c r="J3" s="1" t="s">
        <v>4</v>
      </c>
      <c r="K3" s="226">
        <v>44403</v>
      </c>
      <c r="L3" s="226"/>
      <c r="M3" s="226"/>
      <c r="N3" s="226">
        <v>44403</v>
      </c>
      <c r="O3" s="226">
        <f>IFERROR(IF(VLOOKUP(功能_33[[#This Row],[功能代號]],討論項目!A:H,8,FALSE)=0,"",VLOOKUP(功能_33[[#This Row],[功能代號]],討論項目!A:H,8,FALSE)),"")</f>
        <v>44456</v>
      </c>
      <c r="P3" s="1" t="s">
        <v>669</v>
      </c>
      <c r="Q3" s="1" t="s">
        <v>672</v>
      </c>
      <c r="R3" s="4" t="s">
        <v>2124</v>
      </c>
      <c r="S3" s="1"/>
      <c r="T3" s="1"/>
      <c r="U3" s="1"/>
      <c r="V3" s="1"/>
      <c r="W3" s="1"/>
      <c r="X3" s="1"/>
      <c r="Y3" s="1"/>
      <c r="Z3" s="4" t="str">
        <f>VLOOKUP(功能_33[[#This Row],[User]],SKL放款!A:G,7,FALSE)</f>
        <v>放款推展課</v>
      </c>
      <c r="AA3" s="212">
        <f>IF(功能_33[[#This Row],[實際展示]]="","",功能_33[[#This Row],[實際展示]]+14)</f>
        <v>44413</v>
      </c>
      <c r="AB3" s="227">
        <v>44468</v>
      </c>
      <c r="AC3" s="212">
        <f>IF(功能_33[[#This Row],[實際展示]]="","",功能_33[[#This Row],[實際展示]]+21)</f>
        <v>44420</v>
      </c>
      <c r="AD3" s="212"/>
      <c r="AE3" s="4"/>
      <c r="AF3" s="228" t="str">
        <f>AF2</f>
        <v>L1-1</v>
      </c>
      <c r="AG3" s="4">
        <v>12</v>
      </c>
      <c r="AH3" s="4" t="str">
        <f>VLOOKUP(功能_33[[#This Row],[功能代號]],[3]交易清單!$E:$E,1,FALSE)</f>
        <v>L1101</v>
      </c>
    </row>
    <row r="4" spans="1:38">
      <c r="A4" s="210">
        <v>44495</v>
      </c>
      <c r="B4" s="213">
        <v>366</v>
      </c>
      <c r="C4" s="4" t="str">
        <f>LEFT(功能_33[[#This Row],[功能代號]],2)</f>
        <v>L1</v>
      </c>
      <c r="D4" s="4" t="s">
        <v>677</v>
      </c>
      <c r="E4" s="4"/>
      <c r="F4" s="1" t="s">
        <v>640</v>
      </c>
      <c r="G4" s="4" t="s">
        <v>641</v>
      </c>
      <c r="H4" s="4" t="s">
        <v>2615</v>
      </c>
      <c r="I4" s="1" t="s">
        <v>665</v>
      </c>
      <c r="J4" s="1" t="s">
        <v>471</v>
      </c>
      <c r="K4" s="257"/>
      <c r="L4" s="226"/>
      <c r="M4" s="252"/>
      <c r="N4" s="226" t="str">
        <f>IFERROR(IF(VLOOKUP(功能_33[[#This Row],[功能代號]],討論項目!B:I,8,FALSE)=0,"",VLOOKUP(功能_33[[#This Row],[功能代號]],討論項目!B:I,8,FALSE)),"")</f>
        <v/>
      </c>
      <c r="O4" s="1" t="s">
        <v>679</v>
      </c>
      <c r="P4" s="1" t="s">
        <v>706</v>
      </c>
      <c r="Q4" s="4"/>
      <c r="R4" s="1"/>
      <c r="S4" s="1"/>
      <c r="T4" s="1"/>
      <c r="U4" s="1"/>
      <c r="V4" s="1"/>
      <c r="W4" s="1"/>
      <c r="X4" s="1"/>
      <c r="Y4" s="4" t="e">
        <f>VLOOKUP(功能_33[[#This Row],[User]],SKL放款!B:H,7,FALSE)</f>
        <v>#N/A</v>
      </c>
      <c r="Z4" s="212">
        <f>IF(功能_33[[#This Row],[實際展示]]="","",功能_33[[#This Row],[實際展示]]+14)</f>
        <v>44417</v>
      </c>
      <c r="AA4" s="212"/>
      <c r="AB4" s="226">
        <f>IF(功能_33[[#This Row],[URS交二審]]=0,"",功能_33[[#This Row],[URS交二審]]+7)</f>
        <v>44470</v>
      </c>
      <c r="AC4" s="219"/>
      <c r="AD4" s="219"/>
      <c r="AE4" s="219"/>
      <c r="AF4" s="258"/>
      <c r="AG4" s="219" t="str">
        <f>IFERROR(IF(VLOOKUP(功能_33[[#This Row],[功能代號]],Menu!B:E,4,FALSE)=0,"",VLOOKUP(功能_33[[#This Row],[功能代號]],Menu!B:E,4,FALSE)),"")</f>
        <v/>
      </c>
      <c r="AH4" s="219"/>
      <c r="AI4" s="215" t="str">
        <f>VLOOKUP(功能_33[[#This Row],[功能代號]],[3]交易清單!$E:$E,1,FALSE)</f>
        <v>L1102</v>
      </c>
      <c r="AJ4" s="219"/>
      <c r="AK4" s="228" t="e">
        <f>#REF!</f>
        <v>#REF!</v>
      </c>
      <c r="AL4" s="4"/>
    </row>
    <row r="5" spans="1:38" s="214" customFormat="1" ht="14.25">
      <c r="A5" s="251">
        <v>44508</v>
      </c>
      <c r="B5" s="213">
        <v>207</v>
      </c>
      <c r="C5" s="4" t="s">
        <v>3307</v>
      </c>
      <c r="D5" s="4" t="s">
        <v>700</v>
      </c>
      <c r="E5" s="4"/>
      <c r="F5" s="1" t="s">
        <v>1711</v>
      </c>
      <c r="G5" s="55" t="s">
        <v>3308</v>
      </c>
      <c r="H5" s="4" t="s">
        <v>3306</v>
      </c>
      <c r="I5" s="1" t="s">
        <v>665</v>
      </c>
      <c r="J5" s="1" t="s">
        <v>27</v>
      </c>
      <c r="K5" s="226"/>
      <c r="L5" s="226">
        <v>44452</v>
      </c>
      <c r="M5" s="226">
        <v>44452</v>
      </c>
      <c r="N5" s="226">
        <v>44487</v>
      </c>
      <c r="O5" s="226" t="s">
        <v>670</v>
      </c>
      <c r="P5" s="1" t="s">
        <v>676</v>
      </c>
      <c r="Q5" s="1"/>
      <c r="R5" s="4" t="s">
        <v>3309</v>
      </c>
      <c r="S5" s="1"/>
      <c r="T5" s="1">
        <v>44496</v>
      </c>
      <c r="U5" s="1">
        <v>44496</v>
      </c>
      <c r="V5" s="1"/>
      <c r="W5" s="1"/>
      <c r="X5" s="1"/>
      <c r="Y5" s="1"/>
      <c r="Z5" s="4" t="s">
        <v>676</v>
      </c>
      <c r="AA5" s="212"/>
      <c r="AB5" s="227"/>
      <c r="AC5" s="212"/>
      <c r="AD5" s="212"/>
      <c r="AE5" s="4"/>
      <c r="AF5" s="212"/>
      <c r="AG5" s="4" t="e">
        <v>#N/A</v>
      </c>
      <c r="AH5" s="4"/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13"/>
  <sheetViews>
    <sheetView tabSelected="1" zoomScaleNormal="100" workbookViewId="0">
      <pane ySplit="3" topLeftCell="A455" activePane="bottomLeft" state="frozen"/>
      <selection pane="bottomLeft" activeCell="H457" sqref="H457"/>
    </sheetView>
  </sheetViews>
  <sheetFormatPr defaultColWidth="9" defaultRowHeight="16.5"/>
  <cols>
    <col min="1" max="1" width="10.140625" style="108" customWidth="1"/>
    <col min="2" max="2" width="24.7109375" style="109" customWidth="1"/>
    <col min="3" max="3" width="4.85546875" style="108" customWidth="1"/>
    <col min="4" max="4" width="74.7109375" style="114" customWidth="1"/>
    <col min="5" max="5" width="15.7109375" style="108" customWidth="1"/>
    <col min="6" max="6" width="20.28515625" style="111" bestFit="1" customWidth="1"/>
    <col min="7" max="7" width="16.7109375" style="111" customWidth="1"/>
    <col min="8" max="8" width="15.42578125" style="108" bestFit="1" customWidth="1"/>
    <col min="9" max="9" width="14" style="108" customWidth="1"/>
    <col min="10" max="10" width="11.42578125" style="108" customWidth="1"/>
    <col min="11" max="11" width="16.5703125" style="108" customWidth="1"/>
    <col min="12" max="12" width="8.28515625" style="108" customWidth="1"/>
    <col min="13" max="13" width="21.5703125" style="108" customWidth="1"/>
    <col min="14" max="15" width="20.140625" style="108" customWidth="1"/>
    <col min="16" max="16" width="12" style="108" customWidth="1"/>
    <col min="17" max="16384" width="9" style="109"/>
  </cols>
  <sheetData>
    <row r="1" spans="1:16" ht="16.899999999999999" customHeight="1">
      <c r="A1" s="457" t="s">
        <v>749</v>
      </c>
      <c r="B1" s="457" t="s">
        <v>752</v>
      </c>
      <c r="C1" s="460" t="s">
        <v>782</v>
      </c>
      <c r="D1" s="460" t="s">
        <v>759</v>
      </c>
      <c r="E1" s="457" t="s">
        <v>758</v>
      </c>
      <c r="F1" s="465" t="s">
        <v>1262</v>
      </c>
      <c r="G1" s="465" t="s">
        <v>1261</v>
      </c>
      <c r="H1" s="253" t="s">
        <v>1426</v>
      </c>
      <c r="I1" s="457" t="s">
        <v>1001</v>
      </c>
      <c r="J1" s="466" t="s">
        <v>750</v>
      </c>
      <c r="K1" s="467"/>
      <c r="L1" s="467"/>
      <c r="M1" s="467"/>
      <c r="N1" s="468"/>
      <c r="O1" s="253"/>
      <c r="P1" s="457" t="s">
        <v>1419</v>
      </c>
    </row>
    <row r="2" spans="1:16" hidden="1">
      <c r="A2" s="458"/>
      <c r="B2" s="458"/>
      <c r="C2" s="461"/>
      <c r="D2" s="461"/>
      <c r="E2" s="458"/>
      <c r="F2" s="458"/>
      <c r="G2" s="458"/>
      <c r="H2" s="161" t="s">
        <v>1261</v>
      </c>
      <c r="I2" s="458"/>
      <c r="J2" s="463" t="s">
        <v>784</v>
      </c>
      <c r="K2" s="463" t="s">
        <v>754</v>
      </c>
      <c r="L2" s="469" t="s">
        <v>763</v>
      </c>
      <c r="M2" s="470"/>
      <c r="N2" s="470"/>
      <c r="O2" s="471"/>
      <c r="P2" s="458"/>
    </row>
    <row r="3" spans="1:16" hidden="1">
      <c r="A3" s="459"/>
      <c r="B3" s="459"/>
      <c r="C3" s="462"/>
      <c r="D3" s="462"/>
      <c r="E3" s="459"/>
      <c r="F3" s="459"/>
      <c r="G3" s="459"/>
      <c r="H3" s="254"/>
      <c r="I3" s="459"/>
      <c r="J3" s="464"/>
      <c r="K3" s="464"/>
      <c r="L3" s="255" t="s">
        <v>764</v>
      </c>
      <c r="M3" s="244" t="s">
        <v>768</v>
      </c>
      <c r="N3" s="244" t="s">
        <v>765</v>
      </c>
      <c r="O3" s="245" t="s">
        <v>1536</v>
      </c>
      <c r="P3" s="459"/>
    </row>
    <row r="4" spans="1:16" ht="33" hidden="1">
      <c r="A4" s="108" t="s">
        <v>818</v>
      </c>
      <c r="B4" s="109" t="str">
        <f>VLOOKUP(A4,URS確認!$E:$F,2,FALSE)</f>
        <v>放款業績工作月查詢</v>
      </c>
      <c r="C4" s="108">
        <v>1</v>
      </c>
      <c r="D4" s="114" t="s">
        <v>769</v>
      </c>
      <c r="E4" s="110">
        <v>44396</v>
      </c>
      <c r="F4" s="110">
        <v>44407</v>
      </c>
      <c r="G4" s="110">
        <v>44404</v>
      </c>
      <c r="H4" s="110">
        <v>44428</v>
      </c>
      <c r="I4" s="110" t="str">
        <f>VLOOKUP(A4,URS確認!E:I,5,FALSE)</f>
        <v>楊智誠</v>
      </c>
      <c r="L4" s="108" t="s">
        <v>755</v>
      </c>
      <c r="P4" s="110"/>
    </row>
    <row r="5" spans="1:16" hidden="1">
      <c r="A5" s="108" t="s">
        <v>751</v>
      </c>
      <c r="B5" s="109" t="str">
        <f>VLOOKUP(A5,URS確認!$E:$F,2,FALSE)</f>
        <v>放款業績工作月查詢</v>
      </c>
      <c r="C5" s="108">
        <v>2</v>
      </c>
      <c r="D5" s="114" t="s">
        <v>770</v>
      </c>
      <c r="E5" s="110">
        <v>44396</v>
      </c>
      <c r="F5" s="110">
        <v>44407</v>
      </c>
      <c r="G5" s="110">
        <v>44404</v>
      </c>
      <c r="H5" s="110">
        <v>44428</v>
      </c>
      <c r="I5" s="110" t="str">
        <f>VLOOKUP(A5,URS確認!E:I,5,FALSE)</f>
        <v>楊智誠</v>
      </c>
      <c r="L5" s="108" t="s">
        <v>755</v>
      </c>
      <c r="P5" s="110"/>
    </row>
    <row r="6" spans="1:16" hidden="1">
      <c r="A6" s="108" t="s">
        <v>751</v>
      </c>
      <c r="B6" s="109" t="str">
        <f>VLOOKUP(A6,URS確認!$E:$F,2,FALSE)</f>
        <v>放款業績工作月查詢</v>
      </c>
      <c r="C6" s="108">
        <v>3</v>
      </c>
      <c r="D6" s="114" t="s">
        <v>771</v>
      </c>
      <c r="E6" s="110">
        <v>44396</v>
      </c>
      <c r="F6" s="110">
        <v>44407</v>
      </c>
      <c r="G6" s="110">
        <v>44404</v>
      </c>
      <c r="H6" s="110">
        <v>44428</v>
      </c>
      <c r="I6" s="110" t="str">
        <f>VLOOKUP(A6,URS確認!E:I,5,FALSE)</f>
        <v>楊智誠</v>
      </c>
      <c r="L6" s="108" t="s">
        <v>755</v>
      </c>
      <c r="P6" s="110"/>
    </row>
    <row r="7" spans="1:16" hidden="1">
      <c r="A7" s="108" t="s">
        <v>486</v>
      </c>
      <c r="B7" s="109" t="str">
        <f>VLOOKUP(A7,URS確認!$E:$F,2,FALSE)</f>
        <v>放款業績工作月維護</v>
      </c>
      <c r="C7" s="108">
        <v>1</v>
      </c>
      <c r="D7" s="114" t="s">
        <v>772</v>
      </c>
      <c r="E7" s="110">
        <v>44396</v>
      </c>
      <c r="F7" s="110">
        <v>44407</v>
      </c>
      <c r="G7" s="110">
        <v>44404</v>
      </c>
      <c r="H7" s="110">
        <v>44428</v>
      </c>
      <c r="I7" s="110" t="str">
        <f>VLOOKUP(A7,URS確認!E:I,5,FALSE)</f>
        <v>楊智誠</v>
      </c>
      <c r="L7" s="108" t="s">
        <v>755</v>
      </c>
      <c r="P7" s="110"/>
    </row>
    <row r="8" spans="1:16" hidden="1">
      <c r="A8" s="108" t="s">
        <v>753</v>
      </c>
      <c r="B8" s="109" t="str">
        <f>VLOOKUP(A8,URS確認!$E:$F,2,FALSE)</f>
        <v xml:space="preserve">年度業績目標更新                    </v>
      </c>
      <c r="C8" s="108">
        <v>1</v>
      </c>
      <c r="D8" s="114" t="s">
        <v>773</v>
      </c>
      <c r="E8" s="110">
        <v>44396</v>
      </c>
      <c r="F8" s="110">
        <v>44407</v>
      </c>
      <c r="G8" s="110">
        <v>44407</v>
      </c>
      <c r="H8" s="110">
        <v>44407</v>
      </c>
      <c r="I8" s="110" t="str">
        <f>VLOOKUP(A8,URS確認!E:I,5,FALSE)</f>
        <v>張嘉榮</v>
      </c>
      <c r="J8" s="108" t="s">
        <v>762</v>
      </c>
      <c r="P8" s="110"/>
    </row>
    <row r="9" spans="1:16" hidden="1">
      <c r="A9" s="108" t="s">
        <v>753</v>
      </c>
      <c r="B9" s="109" t="str">
        <f>VLOOKUP(A9,URS確認!$E:$F,2,FALSE)</f>
        <v xml:space="preserve">年度業績目標更新                    </v>
      </c>
      <c r="C9" s="108">
        <v>2</v>
      </c>
      <c r="D9" s="114" t="s">
        <v>1437</v>
      </c>
      <c r="E9" s="110">
        <v>44396</v>
      </c>
      <c r="F9" s="152" t="s">
        <v>1483</v>
      </c>
      <c r="G9" s="110"/>
      <c r="H9" s="110"/>
      <c r="I9" s="110" t="s">
        <v>1345</v>
      </c>
      <c r="M9" s="108" t="s">
        <v>766</v>
      </c>
      <c r="P9" s="110" t="s">
        <v>1346</v>
      </c>
    </row>
    <row r="10" spans="1:16" hidden="1">
      <c r="A10" s="108" t="s">
        <v>390</v>
      </c>
      <c r="B10" s="109" t="str">
        <f>VLOOKUP(A10,URS確認!$E:$F,2,FALSE)</f>
        <v xml:space="preserve">房貸專員明細資料查詢                </v>
      </c>
      <c r="C10" s="108">
        <v>1</v>
      </c>
      <c r="D10" s="114" t="s">
        <v>786</v>
      </c>
      <c r="E10" s="110">
        <v>44396</v>
      </c>
      <c r="F10" s="110">
        <v>44407</v>
      </c>
      <c r="G10" s="110">
        <v>44405</v>
      </c>
      <c r="H10" s="110">
        <v>44405</v>
      </c>
      <c r="I10" s="110" t="str">
        <f>VLOOKUP(A10,URS確認!E:I,5,FALSE)</f>
        <v>張嘉榮</v>
      </c>
      <c r="K10" s="108" t="s">
        <v>755</v>
      </c>
      <c r="P10" s="110"/>
    </row>
    <row r="11" spans="1:16" hidden="1">
      <c r="A11" s="108" t="s">
        <v>756</v>
      </c>
      <c r="B11" s="109" t="str">
        <f>VLOOKUP(A11,URS確認!$E:$F,2,FALSE)</f>
        <v xml:space="preserve">房貸專員資料維護                    </v>
      </c>
      <c r="C11" s="108">
        <v>1</v>
      </c>
      <c r="D11" s="114" t="s">
        <v>774</v>
      </c>
      <c r="E11" s="110">
        <v>44396</v>
      </c>
      <c r="F11" s="110">
        <v>44407</v>
      </c>
      <c r="G11" s="110">
        <v>44407</v>
      </c>
      <c r="H11" s="110">
        <v>44407</v>
      </c>
      <c r="I11" s="110" t="str">
        <f>VLOOKUP(A11,URS確認!E:I,5,FALSE)</f>
        <v>張嘉榮</v>
      </c>
      <c r="L11" s="108" t="s">
        <v>755</v>
      </c>
      <c r="P11" s="110"/>
    </row>
    <row r="12" spans="1:16" ht="33" hidden="1">
      <c r="A12" s="108" t="s">
        <v>756</v>
      </c>
      <c r="B12" s="109" t="str">
        <f>VLOOKUP(A12,URS確認!$E:$F,2,FALSE)</f>
        <v xml:space="preserve">房貸專員資料維護                    </v>
      </c>
      <c r="C12" s="108">
        <v>2</v>
      </c>
      <c r="D12" s="114" t="s">
        <v>775</v>
      </c>
      <c r="E12" s="110">
        <v>44396</v>
      </c>
      <c r="F12" s="110">
        <v>44407</v>
      </c>
      <c r="G12" s="110">
        <v>44405</v>
      </c>
      <c r="H12" s="110">
        <v>44405</v>
      </c>
      <c r="I12" s="110" t="str">
        <f>VLOOKUP(A12,URS確認!E:I,5,FALSE)</f>
        <v>張嘉榮</v>
      </c>
      <c r="L12" s="108" t="s">
        <v>755</v>
      </c>
      <c r="P12" s="110"/>
    </row>
    <row r="13" spans="1:16" hidden="1">
      <c r="A13" s="108" t="s">
        <v>756</v>
      </c>
      <c r="B13" s="109" t="str">
        <f>VLOOKUP(A13,URS確認!$E:$F,2,FALSE)</f>
        <v xml:space="preserve">房貸專員資料維護                    </v>
      </c>
      <c r="C13" s="108">
        <v>3</v>
      </c>
      <c r="D13" s="114" t="s">
        <v>776</v>
      </c>
      <c r="E13" s="110">
        <v>44396</v>
      </c>
      <c r="F13" s="110">
        <v>44407</v>
      </c>
      <c r="G13" s="110">
        <v>44407</v>
      </c>
      <c r="H13" s="110">
        <v>44407</v>
      </c>
      <c r="I13" s="110" t="str">
        <f>VLOOKUP(A13,URS確認!E:I,5,FALSE)</f>
        <v>張嘉榮</v>
      </c>
      <c r="J13" s="108" t="s">
        <v>762</v>
      </c>
      <c r="P13" s="110"/>
    </row>
    <row r="14" spans="1:16" hidden="1">
      <c r="A14" s="108" t="s">
        <v>756</v>
      </c>
      <c r="B14" s="109" t="str">
        <f>VLOOKUP(A14,URS確認!$E:$F,2,FALSE)</f>
        <v xml:space="preserve">房貸專員資料維護                    </v>
      </c>
      <c r="C14" s="108">
        <v>4</v>
      </c>
      <c r="D14" s="114" t="s">
        <v>777</v>
      </c>
      <c r="E14" s="110">
        <v>44396</v>
      </c>
      <c r="F14" s="110">
        <v>44407</v>
      </c>
      <c r="G14" s="110">
        <v>44407</v>
      </c>
      <c r="H14" s="110">
        <v>44407</v>
      </c>
      <c r="I14" s="110" t="str">
        <f>VLOOKUP(A14,URS確認!E:I,5,FALSE)</f>
        <v>張嘉榮</v>
      </c>
      <c r="J14" s="108" t="s">
        <v>760</v>
      </c>
      <c r="P14" s="110"/>
    </row>
    <row r="15" spans="1:16" hidden="1">
      <c r="A15" s="108" t="s">
        <v>757</v>
      </c>
      <c r="B15" s="109" t="str">
        <f>VLOOKUP(A15,URS確認!$E:$F,2,FALSE)</f>
        <v xml:space="preserve">更改目標金額、累計目標金額          </v>
      </c>
      <c r="C15" s="108">
        <v>1</v>
      </c>
      <c r="D15" s="114" t="s">
        <v>778</v>
      </c>
      <c r="E15" s="110">
        <v>44396</v>
      </c>
      <c r="F15" s="110">
        <v>44469</v>
      </c>
      <c r="G15" s="110"/>
      <c r="H15" s="110"/>
      <c r="I15" s="110" t="str">
        <f>VLOOKUP(A15,URS確認!E:I,5,FALSE)</f>
        <v>張嘉榮</v>
      </c>
      <c r="N15" s="108" t="s">
        <v>783</v>
      </c>
      <c r="P15" s="110"/>
    </row>
    <row r="16" spans="1:16" ht="82.5" hidden="1">
      <c r="A16" s="108" t="s">
        <v>757</v>
      </c>
      <c r="B16" s="109" t="str">
        <f>VLOOKUP(A16,URS確認!$E:$F,2,FALSE)</f>
        <v xml:space="preserve">更改目標金額、累計目標金額          </v>
      </c>
      <c r="C16" s="108">
        <v>2</v>
      </c>
      <c r="D16" s="114" t="s">
        <v>779</v>
      </c>
      <c r="E16" s="110">
        <v>44396</v>
      </c>
      <c r="F16" s="110">
        <v>44469</v>
      </c>
      <c r="G16" s="110"/>
      <c r="H16" s="110"/>
      <c r="I16" s="110" t="s">
        <v>1342</v>
      </c>
      <c r="M16" s="108" t="s">
        <v>767</v>
      </c>
      <c r="P16" s="110" t="s">
        <v>1346</v>
      </c>
    </row>
    <row r="17" spans="1:16" ht="33" hidden="1">
      <c r="A17" s="108" t="s">
        <v>757</v>
      </c>
      <c r="B17" s="109" t="str">
        <f>VLOOKUP(A17,URS確認!$E:$F,2,FALSE)</f>
        <v xml:space="preserve">更改目標金額、累計目標金額          </v>
      </c>
      <c r="C17" s="108">
        <v>3</v>
      </c>
      <c r="D17" s="114" t="s">
        <v>780</v>
      </c>
      <c r="E17" s="110">
        <v>44396</v>
      </c>
      <c r="F17" s="110">
        <v>44439</v>
      </c>
      <c r="G17" s="110">
        <v>44447</v>
      </c>
      <c r="H17" s="110">
        <v>44447</v>
      </c>
      <c r="I17" s="110" t="str">
        <f>VLOOKUP(A17,URS確認!E:I,5,FALSE)</f>
        <v>張嘉榮</v>
      </c>
      <c r="L17" s="108" t="s">
        <v>761</v>
      </c>
      <c r="P17" s="110"/>
    </row>
    <row r="18" spans="1:16" hidden="1">
      <c r="A18" s="108" t="s">
        <v>757</v>
      </c>
      <c r="B18" s="109" t="str">
        <f>VLOOKUP(A18,URS確認!$E:$F,2,FALSE)</f>
        <v xml:space="preserve">更改目標金額、累計目標金額          </v>
      </c>
      <c r="C18" s="108">
        <v>4</v>
      </c>
      <c r="D18" s="114" t="s">
        <v>781</v>
      </c>
      <c r="E18" s="110">
        <v>44396</v>
      </c>
      <c r="F18" s="110">
        <v>44407</v>
      </c>
      <c r="G18" s="110">
        <v>44407</v>
      </c>
      <c r="H18" s="110">
        <v>44407</v>
      </c>
      <c r="I18" s="110" t="str">
        <f>VLOOKUP(A18,URS確認!E:I,5,FALSE)</f>
        <v>張嘉榮</v>
      </c>
      <c r="L18" s="108" t="s">
        <v>761</v>
      </c>
      <c r="P18" s="110"/>
    </row>
    <row r="19" spans="1:16" hidden="1">
      <c r="A19" s="108" t="s">
        <v>790</v>
      </c>
      <c r="B19" s="109" t="str">
        <f>VLOOKUP(A19,URS確認!$E:$F,2,FALSE)</f>
        <v xml:space="preserve">晤談人員明細資料查詢                </v>
      </c>
      <c r="C19" s="108">
        <v>1</v>
      </c>
      <c r="D19" s="114" t="s">
        <v>791</v>
      </c>
      <c r="E19" s="111">
        <v>44397</v>
      </c>
      <c r="F19" s="111">
        <v>44407</v>
      </c>
      <c r="G19" s="111">
        <v>44407</v>
      </c>
      <c r="H19" s="111">
        <v>44407</v>
      </c>
      <c r="I19" s="110" t="str">
        <f>VLOOKUP(A19,URS確認!E:I,5,FALSE)</f>
        <v>張嘉榮</v>
      </c>
      <c r="K19" s="108" t="s">
        <v>792</v>
      </c>
      <c r="P19" s="111"/>
    </row>
    <row r="20" spans="1:16" hidden="1">
      <c r="A20" s="108" t="s">
        <v>404</v>
      </c>
      <c r="B20" s="109" t="str">
        <f>VLOOKUP(A20,URS確認!$E:$F,2,FALSE)</f>
        <v xml:space="preserve">晤談人員資料維護                    </v>
      </c>
      <c r="C20" s="108">
        <v>1</v>
      </c>
      <c r="D20" s="114" t="s">
        <v>793</v>
      </c>
      <c r="E20" s="111">
        <v>44397</v>
      </c>
      <c r="F20" s="111">
        <v>44407</v>
      </c>
      <c r="G20" s="110">
        <v>44407</v>
      </c>
      <c r="H20" s="110">
        <v>44407</v>
      </c>
      <c r="I20" s="110" t="str">
        <f>VLOOKUP(A20,URS確認!E:I,5,FALSE)</f>
        <v>張嘉榮</v>
      </c>
      <c r="J20" s="108" t="s">
        <v>794</v>
      </c>
      <c r="P20" s="111"/>
    </row>
    <row r="21" spans="1:16" ht="115.5" hidden="1">
      <c r="A21" s="108" t="s">
        <v>795</v>
      </c>
      <c r="B21" s="109" t="str">
        <f>VLOOKUP(A21,URS確認!$E:$F,2,FALSE)</f>
        <v xml:space="preserve">協辦人員等級明細資料查詢            </v>
      </c>
      <c r="C21" s="108">
        <v>1</v>
      </c>
      <c r="D21" s="114" t="s">
        <v>797</v>
      </c>
      <c r="E21" s="111">
        <v>44397</v>
      </c>
      <c r="F21" s="111">
        <v>44439</v>
      </c>
      <c r="G21" s="111">
        <v>44461</v>
      </c>
      <c r="H21" s="111">
        <v>44461</v>
      </c>
      <c r="I21" s="110" t="str">
        <f>VLOOKUP(A21,URS確認!E:I,5,FALSE)</f>
        <v>張嘉榮</v>
      </c>
      <c r="J21" s="108" t="s">
        <v>796</v>
      </c>
      <c r="P21" s="111"/>
    </row>
    <row r="22" spans="1:16" ht="66" hidden="1">
      <c r="A22" s="108" t="s">
        <v>795</v>
      </c>
      <c r="B22" s="109" t="str">
        <f>VLOOKUP(A22,URS確認!$E:$F,2,FALSE)</f>
        <v xml:space="preserve">協辦人員等級明細資料查詢            </v>
      </c>
      <c r="C22" s="108">
        <v>2</v>
      </c>
      <c r="D22" s="114" t="s">
        <v>799</v>
      </c>
      <c r="E22" s="111">
        <v>44397</v>
      </c>
      <c r="F22" s="111">
        <v>44439</v>
      </c>
      <c r="G22" s="111">
        <v>44461</v>
      </c>
      <c r="H22" s="111">
        <v>44461</v>
      </c>
      <c r="I22" s="110" t="str">
        <f>VLOOKUP(A22,URS確認!E:I,5,FALSE)</f>
        <v>張嘉榮</v>
      </c>
      <c r="J22" s="108" t="s">
        <v>796</v>
      </c>
      <c r="P22" s="111"/>
    </row>
    <row r="23" spans="1:16" hidden="1">
      <c r="A23" s="108" t="s">
        <v>795</v>
      </c>
      <c r="B23" s="109" t="str">
        <f>VLOOKUP(A23,URS確認!$E:$F,2,FALSE)</f>
        <v xml:space="preserve">協辦人員等級明細資料查詢            </v>
      </c>
      <c r="C23" s="108">
        <v>3</v>
      </c>
      <c r="D23" s="114" t="s">
        <v>802</v>
      </c>
      <c r="E23" s="111">
        <v>44397</v>
      </c>
      <c r="F23" s="111">
        <v>44439</v>
      </c>
      <c r="G23" s="111">
        <v>44468</v>
      </c>
      <c r="H23" s="111"/>
      <c r="I23" s="110" t="str">
        <f>VLOOKUP(A23,URS確認!E:I,5,FALSE)</f>
        <v>張嘉榮</v>
      </c>
      <c r="M23" s="108" t="s">
        <v>803</v>
      </c>
      <c r="P23" s="111"/>
    </row>
    <row r="24" spans="1:16" hidden="1">
      <c r="A24" s="108" t="s">
        <v>800</v>
      </c>
      <c r="B24" s="109" t="str">
        <f>VLOOKUP(A24,URS確認!$E:$F,2,FALSE)</f>
        <v xml:space="preserve">房貸協辦人員等級維護                </v>
      </c>
      <c r="C24" s="108">
        <v>1</v>
      </c>
      <c r="D24" s="114" t="s">
        <v>801</v>
      </c>
      <c r="E24" s="111">
        <v>44397</v>
      </c>
      <c r="F24" s="111">
        <v>44439</v>
      </c>
      <c r="G24" s="111">
        <v>44468</v>
      </c>
      <c r="H24" s="111"/>
      <c r="I24" s="110" t="str">
        <f>VLOOKUP(A24,URS確認!E:I,5,FALSE)</f>
        <v>張嘉榮</v>
      </c>
      <c r="M24" s="108" t="s">
        <v>804</v>
      </c>
      <c r="P24" s="111"/>
    </row>
    <row r="25" spans="1:16" ht="66" hidden="1">
      <c r="A25" s="108" t="s">
        <v>805</v>
      </c>
      <c r="B25" s="109" t="str">
        <f>VLOOKUP(A25,URS確認!$E:$F,2,FALSE)</f>
        <v>介紹人加碼獎勵津貼標準設定</v>
      </c>
      <c r="C25" s="108">
        <v>1</v>
      </c>
      <c r="D25" s="114" t="s">
        <v>1402</v>
      </c>
      <c r="E25" s="111">
        <v>44397</v>
      </c>
      <c r="F25" s="111">
        <v>44419</v>
      </c>
      <c r="G25" s="111">
        <v>44419</v>
      </c>
      <c r="H25" s="110">
        <v>44428</v>
      </c>
      <c r="I25" s="110" t="str">
        <f>VLOOKUP(A25,URS確認!E:I,5,FALSE)</f>
        <v>楊智誠</v>
      </c>
      <c r="J25" s="108" t="s">
        <v>808</v>
      </c>
      <c r="P25" s="111"/>
    </row>
    <row r="26" spans="1:16" ht="33" hidden="1">
      <c r="A26" s="108" t="s">
        <v>805</v>
      </c>
      <c r="B26" s="109" t="str">
        <f>VLOOKUP(A26,URS確認!$E:$F,2,FALSE)</f>
        <v>介紹人加碼獎勵津貼標準設定</v>
      </c>
      <c r="C26" s="108">
        <v>2</v>
      </c>
      <c r="D26" s="114" t="s">
        <v>1636</v>
      </c>
      <c r="E26" s="111">
        <v>44397</v>
      </c>
      <c r="F26" s="111">
        <v>44439</v>
      </c>
      <c r="G26" s="111">
        <v>44435</v>
      </c>
      <c r="H26" s="111"/>
      <c r="I26" s="110" t="str">
        <f>VLOOKUP(A26,URS確認!E:I,5,FALSE)</f>
        <v>楊智誠</v>
      </c>
      <c r="N26" s="108" t="s">
        <v>796</v>
      </c>
      <c r="P26" s="111" t="s">
        <v>1331</v>
      </c>
    </row>
    <row r="27" spans="1:16" hidden="1">
      <c r="A27" s="108" t="s">
        <v>805</v>
      </c>
      <c r="B27" s="109" t="str">
        <f>VLOOKUP(A27,URS確認!$E:$F,2,FALSE)</f>
        <v>介紹人加碼獎勵津貼標準設定</v>
      </c>
      <c r="C27" s="108">
        <v>3</v>
      </c>
      <c r="D27" s="114" t="s">
        <v>806</v>
      </c>
      <c r="E27" s="111">
        <v>44397</v>
      </c>
      <c r="F27" s="111">
        <v>44439</v>
      </c>
      <c r="G27" s="111">
        <v>44435</v>
      </c>
      <c r="H27" s="111">
        <v>44435</v>
      </c>
      <c r="I27" s="110" t="str">
        <f>VLOOKUP(A27,URS確認!E:I,5,FALSE)</f>
        <v>楊智誠</v>
      </c>
      <c r="J27" s="108" t="s">
        <v>796</v>
      </c>
      <c r="P27" s="111"/>
    </row>
    <row r="28" spans="1:16" hidden="1">
      <c r="A28" s="108" t="s">
        <v>809</v>
      </c>
      <c r="B28" s="109" t="str">
        <f>VLOOKUP(A28,URS確認!$E:$F,2,FALSE)</f>
        <v>協辦獎勵津貼標準設定</v>
      </c>
      <c r="C28" s="108">
        <v>1</v>
      </c>
      <c r="D28" s="114" t="s">
        <v>810</v>
      </c>
      <c r="E28" s="111">
        <v>44397</v>
      </c>
      <c r="F28" s="111">
        <v>44439</v>
      </c>
      <c r="G28" s="111">
        <v>44454</v>
      </c>
      <c r="H28" s="111"/>
      <c r="I28" s="110" t="str">
        <f>VLOOKUP(A28,URS確認!E:I,5,FALSE)</f>
        <v>張嘉榮</v>
      </c>
      <c r="J28" s="108" t="s">
        <v>796</v>
      </c>
      <c r="P28" s="111"/>
    </row>
    <row r="29" spans="1:16" hidden="1">
      <c r="A29" s="108" t="s">
        <v>809</v>
      </c>
      <c r="B29" s="109" t="str">
        <f>VLOOKUP(A29,URS確認!$E:$F,2,FALSE)</f>
        <v>協辦獎勵津貼標準設定</v>
      </c>
      <c r="C29" s="108">
        <v>2</v>
      </c>
      <c r="D29" s="114" t="s">
        <v>811</v>
      </c>
      <c r="E29" s="111">
        <v>44397</v>
      </c>
      <c r="F29" s="111">
        <v>44439</v>
      </c>
      <c r="G29" s="111">
        <v>44454</v>
      </c>
      <c r="H29" s="111"/>
      <c r="I29" s="110" t="str">
        <f>VLOOKUP(A29,URS確認!E:I,5,FALSE)</f>
        <v>張嘉榮</v>
      </c>
      <c r="L29" s="108" t="s">
        <v>807</v>
      </c>
      <c r="P29" s="111"/>
    </row>
    <row r="30" spans="1:16" hidden="1">
      <c r="A30" s="108" t="s">
        <v>809</v>
      </c>
      <c r="B30" s="109" t="str">
        <f>VLOOKUP(A30,URS確認!$E:$F,2,FALSE)</f>
        <v>協辦獎勵津貼標準設定</v>
      </c>
      <c r="C30" s="108">
        <v>3</v>
      </c>
      <c r="D30" s="114" t="s">
        <v>812</v>
      </c>
      <c r="E30" s="111">
        <v>44397</v>
      </c>
      <c r="F30" s="111">
        <v>44439</v>
      </c>
      <c r="G30" s="111">
        <v>44454</v>
      </c>
      <c r="H30" s="111"/>
      <c r="I30" s="110" t="str">
        <f>VLOOKUP(A30,URS確認!E:I,5,FALSE)</f>
        <v>張嘉榮</v>
      </c>
      <c r="J30" s="108" t="s">
        <v>813</v>
      </c>
      <c r="P30" s="111"/>
    </row>
    <row r="31" spans="1:16" hidden="1">
      <c r="A31" s="108" t="s">
        <v>814</v>
      </c>
      <c r="B31" s="109" t="str">
        <f>VLOOKUP(A31,URS確認!$E:$F,2,FALSE)</f>
        <v>系統變數及系統值設定</v>
      </c>
      <c r="C31" s="108">
        <v>1</v>
      </c>
      <c r="D31" s="114" t="s">
        <v>815</v>
      </c>
      <c r="E31" s="111">
        <v>44397</v>
      </c>
      <c r="F31" s="111">
        <v>44407</v>
      </c>
      <c r="G31" s="110">
        <v>44407</v>
      </c>
      <c r="H31" s="110">
        <v>44428</v>
      </c>
      <c r="I31" s="110" t="str">
        <f>VLOOKUP(A31,URS確認!E:I,5,FALSE)</f>
        <v>楊智誠</v>
      </c>
      <c r="L31" s="108" t="s">
        <v>796</v>
      </c>
      <c r="P31" s="111"/>
    </row>
    <row r="32" spans="1:16" ht="49.5" hidden="1">
      <c r="A32" s="108" t="s">
        <v>814</v>
      </c>
      <c r="B32" s="109" t="str">
        <f>VLOOKUP(A32,URS確認!$E:$F,2,FALSE)</f>
        <v>系統變數及系統值設定</v>
      </c>
      <c r="C32" s="108">
        <v>2</v>
      </c>
      <c r="D32" s="114" t="s">
        <v>816</v>
      </c>
      <c r="E32" s="111">
        <v>44397</v>
      </c>
      <c r="F32" s="111">
        <v>44407</v>
      </c>
      <c r="G32" s="110">
        <v>44404</v>
      </c>
      <c r="H32" s="110">
        <v>44428</v>
      </c>
      <c r="I32" s="110" t="str">
        <f>VLOOKUP(A32,URS確認!E:I,5,FALSE)</f>
        <v>楊智誠</v>
      </c>
      <c r="J32" s="108" t="s">
        <v>813</v>
      </c>
      <c r="P32" s="111"/>
    </row>
    <row r="33" spans="1:16" ht="49.5" hidden="1">
      <c r="A33" s="108" t="s">
        <v>814</v>
      </c>
      <c r="B33" s="109" t="str">
        <f>VLOOKUP(A33,URS確認!$E:$F,2,FALSE)</f>
        <v>系統變數及系統值設定</v>
      </c>
      <c r="C33" s="108">
        <v>3</v>
      </c>
      <c r="D33" s="114" t="s">
        <v>817</v>
      </c>
      <c r="E33" s="111">
        <v>44397</v>
      </c>
      <c r="F33" s="111">
        <v>44469</v>
      </c>
      <c r="H33" s="111"/>
      <c r="I33" s="110" t="s">
        <v>1344</v>
      </c>
      <c r="M33" s="108" t="s">
        <v>798</v>
      </c>
      <c r="P33" s="111" t="s">
        <v>1346</v>
      </c>
    </row>
    <row r="34" spans="1:16" s="246" customFormat="1" ht="33" hidden="1">
      <c r="A34" s="112" t="s">
        <v>543</v>
      </c>
      <c r="B34" s="109" t="str">
        <f>VLOOKUP(A34,URS確認!$E:$F,2,FALSE)</f>
        <v>業績件數及金額核算標準設定查詢</v>
      </c>
      <c r="C34" s="112">
        <v>1</v>
      </c>
      <c r="D34" s="115" t="s">
        <v>1008</v>
      </c>
      <c r="E34" s="113">
        <v>44398</v>
      </c>
      <c r="F34" s="113">
        <v>44408</v>
      </c>
      <c r="G34" s="113">
        <v>44408</v>
      </c>
      <c r="H34" s="113"/>
      <c r="I34" s="110" t="s">
        <v>1342</v>
      </c>
      <c r="J34" s="112"/>
      <c r="K34" s="112"/>
      <c r="L34" s="112"/>
      <c r="M34" s="112"/>
      <c r="N34" s="112" t="s">
        <v>1431</v>
      </c>
      <c r="O34" s="112"/>
      <c r="P34" s="113" t="s">
        <v>1346</v>
      </c>
    </row>
    <row r="35" spans="1:16" hidden="1">
      <c r="A35" s="108" t="s">
        <v>952</v>
      </c>
      <c r="B35" s="109" t="str">
        <f>VLOOKUP(A35,URS確認!$E:$F,2,FALSE)</f>
        <v>業績件數及金額核算標準設定</v>
      </c>
      <c r="C35" s="108">
        <v>1</v>
      </c>
      <c r="D35" s="114" t="s">
        <v>953</v>
      </c>
      <c r="E35" s="111">
        <v>44398</v>
      </c>
      <c r="F35" s="111">
        <v>44421</v>
      </c>
      <c r="G35" s="111">
        <v>44428</v>
      </c>
      <c r="H35" s="111">
        <v>44428</v>
      </c>
      <c r="I35" s="110" t="str">
        <f>VLOOKUP(A35,URS確認!E:I,5,FALSE)</f>
        <v>楊智誠</v>
      </c>
      <c r="J35" s="108" t="s">
        <v>969</v>
      </c>
      <c r="P35" s="111"/>
    </row>
    <row r="36" spans="1:16" ht="33" hidden="1">
      <c r="A36" s="108" t="s">
        <v>819</v>
      </c>
      <c r="B36" s="109" t="str">
        <f>VLOOKUP(A36,URS確認!$E:$F,2,FALSE)</f>
        <v>業績件數及金額核算標準設定</v>
      </c>
      <c r="C36" s="108">
        <v>2</v>
      </c>
      <c r="D36" s="114" t="s">
        <v>954</v>
      </c>
      <c r="E36" s="111">
        <v>44398</v>
      </c>
      <c r="F36" s="111">
        <v>44439</v>
      </c>
      <c r="G36" s="111">
        <v>44435</v>
      </c>
      <c r="H36" s="111">
        <v>44435</v>
      </c>
      <c r="I36" s="110" t="str">
        <f>VLOOKUP(A36,URS確認!E:I,5,FALSE)</f>
        <v>楊智誠</v>
      </c>
      <c r="M36" s="108" t="s">
        <v>767</v>
      </c>
      <c r="P36" s="111" t="s">
        <v>1351</v>
      </c>
    </row>
    <row r="37" spans="1:16" s="246" customFormat="1" ht="33" hidden="1">
      <c r="A37" s="112" t="s">
        <v>819</v>
      </c>
      <c r="B37" s="109" t="str">
        <f>VLOOKUP(A37,URS確認!$E:$F,2,FALSE)</f>
        <v>業績件數及金額核算標準設定</v>
      </c>
      <c r="C37" s="112">
        <v>3</v>
      </c>
      <c r="D37" s="115" t="s">
        <v>1009</v>
      </c>
      <c r="E37" s="113">
        <v>44398</v>
      </c>
      <c r="F37" s="111">
        <v>44412</v>
      </c>
      <c r="G37" s="111">
        <v>44412</v>
      </c>
      <c r="H37" s="110">
        <v>44428</v>
      </c>
      <c r="I37" s="110" t="str">
        <f>VLOOKUP(A37,URS確認!E:I,5,FALSE)</f>
        <v>楊智誠</v>
      </c>
      <c r="J37" s="112"/>
      <c r="K37" s="112"/>
      <c r="L37" s="112"/>
      <c r="M37" s="112"/>
      <c r="N37" s="112"/>
      <c r="O37" s="112"/>
      <c r="P37" s="111"/>
    </row>
    <row r="38" spans="1:16" s="246" customFormat="1" hidden="1">
      <c r="A38" s="112" t="s">
        <v>819</v>
      </c>
      <c r="B38" s="109" t="str">
        <f>VLOOKUP(A38,URS確認!$E:$F,2,FALSE)</f>
        <v>業績件數及金額核算標準設定</v>
      </c>
      <c r="C38" s="112">
        <v>4</v>
      </c>
      <c r="D38" s="115" t="s">
        <v>1319</v>
      </c>
      <c r="E38" s="113">
        <v>44398</v>
      </c>
      <c r="F38" s="116">
        <v>44417</v>
      </c>
      <c r="G38" s="116">
        <v>44417</v>
      </c>
      <c r="H38" s="110">
        <v>44428</v>
      </c>
      <c r="I38" s="110" t="str">
        <f>VLOOKUP(A38,URS確認!E:I,5,FALSE)</f>
        <v>楊智誠</v>
      </c>
      <c r="J38" s="112"/>
      <c r="K38" s="112"/>
      <c r="L38" s="112"/>
      <c r="M38" s="112" t="s">
        <v>1484</v>
      </c>
      <c r="N38" s="112"/>
      <c r="O38" s="112"/>
      <c r="P38" s="116"/>
    </row>
    <row r="39" spans="1:16" ht="33" hidden="1">
      <c r="A39" s="108" t="s">
        <v>955</v>
      </c>
      <c r="B39" s="109" t="str">
        <f>VLOOKUP(A39,URS確認!$E:$F,2,FALSE)</f>
        <v>業績件數及金額核算標準設定(整月)</v>
      </c>
      <c r="C39" s="108">
        <v>1</v>
      </c>
      <c r="D39" s="114" t="s">
        <v>956</v>
      </c>
      <c r="E39" s="111">
        <v>44398</v>
      </c>
      <c r="F39" s="111">
        <v>44469</v>
      </c>
      <c r="G39" s="111">
        <v>44462</v>
      </c>
      <c r="H39" s="111"/>
      <c r="I39" s="110" t="str">
        <f>VLOOKUP(A39,URS確認!E:I,5,FALSE)</f>
        <v>張嘉榮</v>
      </c>
      <c r="M39" s="108" t="s">
        <v>767</v>
      </c>
      <c r="P39" s="111" t="s">
        <v>1346</v>
      </c>
    </row>
    <row r="40" spans="1:16" hidden="1">
      <c r="A40" s="108" t="s">
        <v>957</v>
      </c>
      <c r="B40" s="109" t="str">
        <f>VLOOKUP(A40,URS確認!$E:$F,2,FALSE)</f>
        <v>工作日業績結算</v>
      </c>
      <c r="C40" s="108">
        <v>1</v>
      </c>
      <c r="D40" s="114" t="s">
        <v>1317</v>
      </c>
      <c r="E40" s="111">
        <v>44398</v>
      </c>
      <c r="F40" s="111">
        <v>44400</v>
      </c>
      <c r="G40" s="111">
        <v>44398</v>
      </c>
      <c r="H40" s="111"/>
      <c r="I40" s="110" t="str">
        <f>VLOOKUP(A40,URS確認!E:I,5,FALSE)</f>
        <v>張金龍</v>
      </c>
      <c r="L40" s="108" t="s">
        <v>970</v>
      </c>
      <c r="P40" s="111"/>
    </row>
    <row r="41" spans="1:16" ht="30.6" hidden="1" customHeight="1">
      <c r="A41" s="108" t="s">
        <v>957</v>
      </c>
      <c r="B41" s="109" t="str">
        <f>VLOOKUP(A41,URS確認!$E:$F,2,FALSE)</f>
        <v>工作日業績結算</v>
      </c>
      <c r="C41" s="108">
        <v>2</v>
      </c>
      <c r="D41" s="114" t="s">
        <v>1432</v>
      </c>
      <c r="E41" s="111">
        <v>44398</v>
      </c>
      <c r="F41" s="111" t="s">
        <v>1433</v>
      </c>
      <c r="H41" s="111"/>
      <c r="I41" s="110" t="str">
        <f>VLOOKUP(A41,URS確認!E:I,5,FALSE)</f>
        <v>張金龍</v>
      </c>
      <c r="P41" s="111"/>
    </row>
    <row r="42" spans="1:16" hidden="1">
      <c r="A42" s="108" t="s">
        <v>958</v>
      </c>
      <c r="B42" s="109" t="str">
        <f>VLOOKUP(A42,URS確認!$E:$F,2,FALSE)</f>
        <v xml:space="preserve">撥款                     </v>
      </c>
      <c r="C42" s="108">
        <v>1</v>
      </c>
      <c r="D42" s="114" t="s">
        <v>959</v>
      </c>
      <c r="E42" s="111">
        <v>44398</v>
      </c>
      <c r="F42" s="111">
        <v>44412</v>
      </c>
      <c r="G42" s="111">
        <v>44412</v>
      </c>
      <c r="H42" s="111">
        <v>44428</v>
      </c>
      <c r="I42" s="110" t="str">
        <f>VLOOKUP(A42,URS確認!E:I,5,FALSE)</f>
        <v>余家興</v>
      </c>
      <c r="J42" s="108" t="s">
        <v>969</v>
      </c>
      <c r="P42" s="111"/>
    </row>
    <row r="43" spans="1:16" hidden="1">
      <c r="A43" s="108" t="s">
        <v>960</v>
      </c>
      <c r="B43" s="109" t="str">
        <f>VLOOKUP(A43,URS確認!$E:$F,2,FALSE)</f>
        <v>房貸介紹人業績明細查詢</v>
      </c>
      <c r="C43" s="108">
        <v>1</v>
      </c>
      <c r="D43" s="114" t="s">
        <v>961</v>
      </c>
      <c r="E43" s="111">
        <v>44398</v>
      </c>
      <c r="F43" s="111">
        <v>44439</v>
      </c>
      <c r="G43" s="108"/>
      <c r="I43" s="110" t="str">
        <f>VLOOKUP(A43,URS確認!E:I,5,FALSE)</f>
        <v>張金龍</v>
      </c>
      <c r="L43" s="108" t="s">
        <v>969</v>
      </c>
      <c r="P43" s="111"/>
    </row>
    <row r="44" spans="1:16" hidden="1">
      <c r="A44" s="112" t="s">
        <v>960</v>
      </c>
      <c r="B44" s="109" t="str">
        <f>VLOOKUP(A44,URS確認!$E:$F,2,FALSE)</f>
        <v>房貸介紹人業績明細查詢</v>
      </c>
      <c r="C44" s="112">
        <v>2</v>
      </c>
      <c r="D44" s="115" t="s">
        <v>1318</v>
      </c>
      <c r="E44" s="111">
        <v>44398</v>
      </c>
      <c r="F44" s="111">
        <v>44439</v>
      </c>
      <c r="G44" s="108"/>
      <c r="I44" s="110" t="str">
        <f>VLOOKUP(A44,URS確認!E:I,5,FALSE)</f>
        <v>張金龍</v>
      </c>
      <c r="M44" s="108" t="s">
        <v>1485</v>
      </c>
      <c r="P44" s="111"/>
    </row>
    <row r="45" spans="1:16" hidden="1">
      <c r="A45" s="108" t="s">
        <v>962</v>
      </c>
      <c r="B45" s="109" t="str">
        <f>VLOOKUP(A45,URS確認!$E:$F,2,FALSE)</f>
        <v>房貸專員業績明細查詢</v>
      </c>
      <c r="C45" s="108">
        <v>1</v>
      </c>
      <c r="D45" s="114" t="s">
        <v>963</v>
      </c>
      <c r="E45" s="111">
        <v>44398</v>
      </c>
      <c r="F45" s="111">
        <v>44439</v>
      </c>
      <c r="G45" s="108"/>
      <c r="I45" s="110" t="str">
        <f>VLOOKUP(A45,URS確認!E:I,5,FALSE)</f>
        <v>張金龍</v>
      </c>
      <c r="L45" s="108" t="s">
        <v>971</v>
      </c>
      <c r="P45" s="111"/>
    </row>
    <row r="46" spans="1:16" hidden="1">
      <c r="A46" s="112" t="s">
        <v>962</v>
      </c>
      <c r="B46" s="109" t="str">
        <f>VLOOKUP(A46,URS確認!$E:$F,2,FALSE)</f>
        <v>房貸專員業績明細查詢</v>
      </c>
      <c r="C46" s="112">
        <v>2</v>
      </c>
      <c r="D46" s="115" t="s">
        <v>1320</v>
      </c>
      <c r="E46" s="111">
        <v>44398</v>
      </c>
      <c r="F46" s="111">
        <v>44439</v>
      </c>
      <c r="G46" s="108"/>
      <c r="I46" s="110" t="str">
        <f>VLOOKUP(A46,URS確認!E:I,5,FALSE)</f>
        <v>張金龍</v>
      </c>
      <c r="M46" s="108" t="s">
        <v>1485</v>
      </c>
      <c r="P46" s="111"/>
    </row>
    <row r="47" spans="1:16" hidden="1">
      <c r="A47" s="108" t="s">
        <v>964</v>
      </c>
      <c r="B47" s="109" t="s">
        <v>965</v>
      </c>
      <c r="C47" s="108">
        <v>1</v>
      </c>
      <c r="D47" s="114" t="s">
        <v>966</v>
      </c>
      <c r="E47" s="111">
        <v>44398</v>
      </c>
      <c r="F47" s="111">
        <v>44399</v>
      </c>
      <c r="G47" s="111">
        <v>44399</v>
      </c>
      <c r="H47" s="111"/>
      <c r="I47" s="110" t="s">
        <v>1940</v>
      </c>
      <c r="J47" s="108" t="s">
        <v>972</v>
      </c>
      <c r="P47" s="111"/>
    </row>
    <row r="48" spans="1:16" hidden="1">
      <c r="A48" s="108" t="s">
        <v>967</v>
      </c>
      <c r="B48" s="109" t="s">
        <v>968</v>
      </c>
      <c r="C48" s="108">
        <v>1</v>
      </c>
      <c r="D48" s="114" t="s">
        <v>966</v>
      </c>
      <c r="E48" s="111">
        <v>44398</v>
      </c>
      <c r="F48" s="111">
        <v>44399</v>
      </c>
      <c r="G48" s="111">
        <v>44399</v>
      </c>
      <c r="H48" s="111"/>
      <c r="I48" s="110" t="s">
        <v>1203</v>
      </c>
      <c r="J48" s="108" t="s">
        <v>972</v>
      </c>
      <c r="P48" s="111"/>
    </row>
    <row r="49" spans="1:16" hidden="1">
      <c r="A49" s="108" t="s">
        <v>979</v>
      </c>
      <c r="B49" s="109" t="str">
        <f>VLOOKUP(A49,URS確認!$E:$F,2,FALSE)</f>
        <v>顧客明細資料查詢</v>
      </c>
      <c r="C49" s="108">
        <v>1</v>
      </c>
      <c r="D49" s="114" t="s">
        <v>1019</v>
      </c>
      <c r="E49" s="111">
        <v>44399</v>
      </c>
      <c r="F49" s="111">
        <v>44399</v>
      </c>
      <c r="G49" s="111">
        <v>44399</v>
      </c>
      <c r="H49" s="111">
        <v>44399</v>
      </c>
      <c r="I49" s="110" t="str">
        <f>VLOOKUP(A49,URS確認!E:I,5,FALSE)</f>
        <v>張嘉榮</v>
      </c>
      <c r="L49" s="108" t="s">
        <v>1020</v>
      </c>
      <c r="P49" s="111"/>
    </row>
    <row r="50" spans="1:16" ht="66" hidden="1">
      <c r="A50" s="108" t="s">
        <v>980</v>
      </c>
      <c r="B50" s="109" t="str">
        <f>VLOOKUP(A50,URS確認!$E:$F,2,FALSE)</f>
        <v>顧客基本資料維護-自然人</v>
      </c>
      <c r="C50" s="108">
        <v>1</v>
      </c>
      <c r="D50" s="114" t="s">
        <v>984</v>
      </c>
      <c r="E50" s="111">
        <v>44399</v>
      </c>
      <c r="F50" s="111">
        <v>44410</v>
      </c>
      <c r="G50" s="111">
        <v>44410</v>
      </c>
      <c r="H50" s="111">
        <v>44456</v>
      </c>
      <c r="I50" s="110" t="s">
        <v>417</v>
      </c>
      <c r="L50" s="108" t="s">
        <v>1021</v>
      </c>
      <c r="P50" s="111"/>
    </row>
    <row r="51" spans="1:16" ht="82.5" hidden="1">
      <c r="A51" s="108" t="s">
        <v>980</v>
      </c>
      <c r="B51" s="109" t="str">
        <f>VLOOKUP(A51,URS確認!$E:$F,2,FALSE)</f>
        <v>顧客基本資料維護-自然人</v>
      </c>
      <c r="C51" s="108">
        <v>2</v>
      </c>
      <c r="D51" s="114" t="s">
        <v>1316</v>
      </c>
      <c r="E51" s="111">
        <v>44399</v>
      </c>
      <c r="F51" s="111">
        <v>44410</v>
      </c>
      <c r="G51" s="111">
        <v>44410</v>
      </c>
      <c r="H51" s="111">
        <v>44457</v>
      </c>
      <c r="I51" s="110" t="s">
        <v>417</v>
      </c>
      <c r="L51" s="108" t="s">
        <v>1021</v>
      </c>
      <c r="P51" s="111"/>
    </row>
    <row r="52" spans="1:16" ht="82.5" hidden="1">
      <c r="A52" s="108" t="s">
        <v>980</v>
      </c>
      <c r="B52" s="109" t="str">
        <f>VLOOKUP(A52,URS確認!$E:$F,2,FALSE)</f>
        <v>顧客基本資料維護-自然人</v>
      </c>
      <c r="C52" s="108">
        <v>3</v>
      </c>
      <c r="D52" s="114" t="s">
        <v>983</v>
      </c>
      <c r="E52" s="111">
        <v>44399</v>
      </c>
      <c r="F52" s="111">
        <v>44410</v>
      </c>
      <c r="G52" s="111">
        <v>44410</v>
      </c>
      <c r="H52" s="111">
        <v>44458</v>
      </c>
      <c r="I52" s="110" t="s">
        <v>417</v>
      </c>
      <c r="L52" s="108" t="s">
        <v>1022</v>
      </c>
      <c r="P52" s="111"/>
    </row>
    <row r="53" spans="1:16" ht="66" hidden="1">
      <c r="A53" s="108" t="s">
        <v>980</v>
      </c>
      <c r="B53" s="109" t="str">
        <f>VLOOKUP(A53,URS確認!$E:$F,2,FALSE)</f>
        <v>顧客基本資料維護-自然人</v>
      </c>
      <c r="C53" s="108">
        <v>4</v>
      </c>
      <c r="D53" s="114" t="s">
        <v>982</v>
      </c>
      <c r="E53" s="111">
        <v>44399</v>
      </c>
      <c r="F53" s="111">
        <v>44410</v>
      </c>
      <c r="G53" s="111">
        <v>44410</v>
      </c>
      <c r="H53" s="111">
        <v>44459</v>
      </c>
      <c r="I53" s="110" t="s">
        <v>417</v>
      </c>
      <c r="L53" s="108" t="s">
        <v>1022</v>
      </c>
      <c r="P53" s="111"/>
    </row>
    <row r="54" spans="1:16" ht="66" hidden="1">
      <c r="A54" s="108" t="s">
        <v>980</v>
      </c>
      <c r="B54" s="109" t="str">
        <f>VLOOKUP(A54,URS確認!$E:$F,2,FALSE)</f>
        <v>顧客基本資料維護-自然人</v>
      </c>
      <c r="C54" s="108">
        <v>5</v>
      </c>
      <c r="D54" s="114" t="s">
        <v>981</v>
      </c>
      <c r="E54" s="111">
        <v>44399</v>
      </c>
      <c r="F54" s="111">
        <v>44410</v>
      </c>
      <c r="G54" s="111">
        <v>44410</v>
      </c>
      <c r="H54" s="111">
        <v>44460</v>
      </c>
      <c r="I54" s="110" t="s">
        <v>417</v>
      </c>
      <c r="L54" s="108" t="s">
        <v>1022</v>
      </c>
      <c r="P54" s="111"/>
    </row>
    <row r="55" spans="1:16" ht="49.5" hidden="1">
      <c r="A55" s="108" t="s">
        <v>980</v>
      </c>
      <c r="B55" s="109" t="str">
        <f>VLOOKUP(A55,URS確認!$E:$F,2,FALSE)</f>
        <v>顧客基本資料維護-自然人</v>
      </c>
      <c r="C55" s="108">
        <v>6</v>
      </c>
      <c r="D55" s="114" t="s">
        <v>985</v>
      </c>
      <c r="E55" s="111">
        <v>44399</v>
      </c>
      <c r="F55" s="111">
        <v>44410</v>
      </c>
      <c r="G55" s="111">
        <v>44410</v>
      </c>
      <c r="H55" s="111">
        <v>44461</v>
      </c>
      <c r="I55" s="110" t="s">
        <v>417</v>
      </c>
      <c r="L55" s="108" t="s">
        <v>1022</v>
      </c>
      <c r="P55" s="111"/>
    </row>
    <row r="56" spans="1:16" hidden="1">
      <c r="A56" s="108" t="s">
        <v>980</v>
      </c>
      <c r="B56" s="109" t="str">
        <f>VLOOKUP(A56,URS確認!$E:$F,2,FALSE)</f>
        <v>顧客基本資料維護-自然人</v>
      </c>
      <c r="C56" s="108">
        <v>7</v>
      </c>
      <c r="D56" s="114" t="s">
        <v>986</v>
      </c>
      <c r="E56" s="111">
        <v>44399</v>
      </c>
      <c r="F56" s="111">
        <v>44410</v>
      </c>
      <c r="G56" s="111">
        <v>44410</v>
      </c>
      <c r="H56" s="111">
        <v>44462</v>
      </c>
      <c r="I56" s="110" t="s">
        <v>417</v>
      </c>
      <c r="L56" s="108" t="s">
        <v>1020</v>
      </c>
      <c r="P56" s="111"/>
    </row>
    <row r="57" spans="1:16" hidden="1">
      <c r="A57" s="108" t="s">
        <v>980</v>
      </c>
      <c r="B57" s="109" t="str">
        <f>VLOOKUP(A57,URS確認!$E:$F,2,FALSE)</f>
        <v>顧客基本資料維護-自然人</v>
      </c>
      <c r="C57" s="108">
        <v>8</v>
      </c>
      <c r="D57" s="114" t="s">
        <v>987</v>
      </c>
      <c r="E57" s="111">
        <v>44399</v>
      </c>
      <c r="F57" s="111">
        <v>44410</v>
      </c>
      <c r="G57" s="111">
        <v>44410</v>
      </c>
      <c r="H57" s="111">
        <v>44463</v>
      </c>
      <c r="I57" s="110" t="s">
        <v>417</v>
      </c>
      <c r="L57" s="108" t="s">
        <v>1022</v>
      </c>
      <c r="P57" s="111"/>
    </row>
    <row r="58" spans="1:16" hidden="1">
      <c r="A58" s="108" t="s">
        <v>980</v>
      </c>
      <c r="B58" s="109" t="str">
        <f>VLOOKUP(A58,URS確認!$E:$F,2,FALSE)</f>
        <v>顧客基本資料維護-自然人</v>
      </c>
      <c r="C58" s="108">
        <v>9</v>
      </c>
      <c r="D58" s="114" t="s">
        <v>988</v>
      </c>
      <c r="E58" s="111">
        <v>44399</v>
      </c>
      <c r="F58" s="111">
        <v>44410</v>
      </c>
      <c r="G58" s="111">
        <v>44410</v>
      </c>
      <c r="H58" s="111">
        <v>44464</v>
      </c>
      <c r="I58" s="110" t="s">
        <v>417</v>
      </c>
      <c r="L58" s="108" t="s">
        <v>1022</v>
      </c>
      <c r="P58" s="111"/>
    </row>
    <row r="59" spans="1:16" ht="33" hidden="1">
      <c r="A59" s="108" t="s">
        <v>980</v>
      </c>
      <c r="B59" s="109" t="str">
        <f>VLOOKUP(A59,URS確認!$E:$F,2,FALSE)</f>
        <v>顧客基本資料維護-自然人</v>
      </c>
      <c r="C59" s="108">
        <v>10</v>
      </c>
      <c r="D59" s="114" t="s">
        <v>989</v>
      </c>
      <c r="E59" s="111">
        <v>44399</v>
      </c>
      <c r="F59" s="111">
        <v>44439</v>
      </c>
      <c r="G59" s="111">
        <v>44439</v>
      </c>
      <c r="H59" s="111">
        <v>44465</v>
      </c>
      <c r="I59" s="110" t="s">
        <v>417</v>
      </c>
      <c r="L59" s="108" t="s">
        <v>1022</v>
      </c>
      <c r="P59" s="111"/>
    </row>
    <row r="60" spans="1:16" ht="33" hidden="1">
      <c r="A60" s="108" t="s">
        <v>980</v>
      </c>
      <c r="B60" s="109" t="str">
        <f>VLOOKUP(A60,URS確認!$E:$F,2,FALSE)</f>
        <v>顧客基本資料維護-自然人</v>
      </c>
      <c r="C60" s="108">
        <v>11</v>
      </c>
      <c r="D60" s="114" t="s">
        <v>990</v>
      </c>
      <c r="E60" s="111">
        <v>44399</v>
      </c>
      <c r="F60" s="111">
        <v>44439</v>
      </c>
      <c r="G60" s="111">
        <v>44439</v>
      </c>
      <c r="H60" s="111">
        <v>44466</v>
      </c>
      <c r="I60" s="110" t="s">
        <v>417</v>
      </c>
      <c r="M60" s="108" t="s">
        <v>1023</v>
      </c>
      <c r="P60" s="111" t="s">
        <v>1346</v>
      </c>
    </row>
    <row r="61" spans="1:16" ht="33" hidden="1">
      <c r="A61" s="108" t="s">
        <v>980</v>
      </c>
      <c r="B61" s="109" t="str">
        <f>VLOOKUP(A61,URS確認!$E:$F,2,FALSE)</f>
        <v>顧客基本資料維護-自然人</v>
      </c>
      <c r="C61" s="108">
        <v>12</v>
      </c>
      <c r="D61" s="114" t="s">
        <v>991</v>
      </c>
      <c r="E61" s="111">
        <v>44399</v>
      </c>
      <c r="F61" s="111">
        <v>44410</v>
      </c>
      <c r="G61" s="111">
        <v>44410</v>
      </c>
      <c r="H61" s="111">
        <v>44467</v>
      </c>
      <c r="I61" s="110" t="s">
        <v>417</v>
      </c>
      <c r="L61" s="108" t="s">
        <v>1022</v>
      </c>
      <c r="P61" s="111"/>
    </row>
    <row r="62" spans="1:16" ht="33" hidden="1">
      <c r="A62" s="108" t="s">
        <v>980</v>
      </c>
      <c r="B62" s="109" t="str">
        <f>VLOOKUP(A62,URS確認!$E:$F,2,FALSE)</f>
        <v>顧客基本資料維護-自然人</v>
      </c>
      <c r="C62" s="108">
        <v>13</v>
      </c>
      <c r="D62" s="114" t="s">
        <v>992</v>
      </c>
      <c r="E62" s="111">
        <v>44399</v>
      </c>
      <c r="F62" s="111">
        <v>44410</v>
      </c>
      <c r="G62" s="111">
        <v>44409</v>
      </c>
      <c r="H62" s="111">
        <v>44468</v>
      </c>
      <c r="I62" s="110" t="s">
        <v>417</v>
      </c>
      <c r="M62" s="108" t="s">
        <v>1024</v>
      </c>
      <c r="P62" s="111"/>
    </row>
    <row r="63" spans="1:16" ht="66" hidden="1">
      <c r="A63" s="108" t="s">
        <v>993</v>
      </c>
      <c r="B63" s="109" t="str">
        <f>VLOOKUP(A63,URS確認!$E:$F,2,FALSE)</f>
        <v>顧客基本資料變更-自然人</v>
      </c>
      <c r="C63" s="108">
        <v>1</v>
      </c>
      <c r="D63" s="114" t="s">
        <v>984</v>
      </c>
      <c r="E63" s="111">
        <v>44399</v>
      </c>
      <c r="F63" s="111">
        <v>44419</v>
      </c>
      <c r="G63" s="111">
        <v>44409</v>
      </c>
      <c r="H63" s="111">
        <v>44469</v>
      </c>
      <c r="I63" s="110" t="s">
        <v>417</v>
      </c>
      <c r="L63" s="108" t="s">
        <v>1026</v>
      </c>
      <c r="M63" s="108" t="s">
        <v>1027</v>
      </c>
      <c r="P63" s="111"/>
    </row>
    <row r="64" spans="1:16" ht="82.5" hidden="1">
      <c r="A64" s="108" t="s">
        <v>993</v>
      </c>
      <c r="B64" s="109" t="str">
        <f>VLOOKUP(A64,URS確認!$E:$F,2,FALSE)</f>
        <v>顧客基本資料變更-自然人</v>
      </c>
      <c r="C64" s="108">
        <v>2</v>
      </c>
      <c r="D64" s="114" t="s">
        <v>1374</v>
      </c>
      <c r="E64" s="111">
        <v>44399</v>
      </c>
      <c r="F64" s="111">
        <v>44421</v>
      </c>
      <c r="G64" s="111">
        <v>44439</v>
      </c>
      <c r="H64" s="111">
        <v>44470</v>
      </c>
      <c r="I64" s="110" t="s">
        <v>1343</v>
      </c>
      <c r="L64" s="108" t="s">
        <v>1020</v>
      </c>
      <c r="P64" s="111"/>
    </row>
    <row r="65" spans="1:16" ht="33" hidden="1">
      <c r="A65" s="108" t="s">
        <v>993</v>
      </c>
      <c r="B65" s="109" t="str">
        <f>VLOOKUP(A65,URS確認!$E:$F,2,FALSE)</f>
        <v>顧客基本資料變更-自然人</v>
      </c>
      <c r="C65" s="108">
        <v>3</v>
      </c>
      <c r="D65" s="114" t="s">
        <v>1375</v>
      </c>
      <c r="E65" s="111">
        <v>44399</v>
      </c>
      <c r="F65" s="111">
        <v>44421</v>
      </c>
      <c r="G65" s="111">
        <v>44439</v>
      </c>
      <c r="H65" s="111">
        <v>44471</v>
      </c>
      <c r="I65" s="110" t="s">
        <v>1343</v>
      </c>
      <c r="L65" s="108" t="s">
        <v>1022</v>
      </c>
      <c r="P65" s="111"/>
    </row>
    <row r="66" spans="1:16" hidden="1">
      <c r="A66" s="108" t="s">
        <v>993</v>
      </c>
      <c r="B66" s="109" t="str">
        <f>VLOOKUP(A66,URS確認!$E:$F,2,FALSE)</f>
        <v>顧客基本資料變更-自然人</v>
      </c>
      <c r="C66" s="108">
        <v>4</v>
      </c>
      <c r="D66" s="114" t="s">
        <v>994</v>
      </c>
      <c r="E66" s="111">
        <v>44399</v>
      </c>
      <c r="F66" s="111">
        <v>44438</v>
      </c>
      <c r="G66" s="111">
        <v>44439</v>
      </c>
      <c r="H66" s="111">
        <v>44472</v>
      </c>
      <c r="I66" s="110" t="s">
        <v>1343</v>
      </c>
      <c r="N66" s="108" t="s">
        <v>1022</v>
      </c>
      <c r="P66" s="111" t="s">
        <v>1347</v>
      </c>
    </row>
    <row r="67" spans="1:16" ht="66" hidden="1">
      <c r="A67" s="108" t="s">
        <v>993</v>
      </c>
      <c r="B67" s="109" t="str">
        <f>VLOOKUP(A67,URS確認!$E:$F,2,FALSE)</f>
        <v>顧客基本資料變更-自然人</v>
      </c>
      <c r="C67" s="108">
        <v>5</v>
      </c>
      <c r="D67" s="114" t="s">
        <v>982</v>
      </c>
      <c r="E67" s="111">
        <v>44399</v>
      </c>
      <c r="F67" s="111">
        <v>44438</v>
      </c>
      <c r="G67" s="111">
        <v>44439</v>
      </c>
      <c r="H67" s="111">
        <v>44473</v>
      </c>
      <c r="I67" s="110" t="s">
        <v>1343</v>
      </c>
      <c r="N67" s="108" t="s">
        <v>1022</v>
      </c>
      <c r="P67" s="111" t="s">
        <v>1347</v>
      </c>
    </row>
    <row r="68" spans="1:16" hidden="1">
      <c r="A68" s="108" t="s">
        <v>993</v>
      </c>
      <c r="B68" s="109" t="str">
        <f>VLOOKUP(A68,URS確認!$E:$F,2,FALSE)</f>
        <v>顧客基本資料變更-自然人</v>
      </c>
      <c r="C68" s="108">
        <v>6</v>
      </c>
      <c r="D68" s="114" t="s">
        <v>995</v>
      </c>
      <c r="E68" s="111">
        <v>44399</v>
      </c>
      <c r="F68" s="111">
        <v>44438</v>
      </c>
      <c r="G68" s="111">
        <v>44439</v>
      </c>
      <c r="H68" s="111">
        <v>44474</v>
      </c>
      <c r="I68" s="110" t="s">
        <v>1343</v>
      </c>
      <c r="N68" s="108" t="s">
        <v>1139</v>
      </c>
      <c r="P68" s="111" t="s">
        <v>1347</v>
      </c>
    </row>
    <row r="69" spans="1:16" hidden="1">
      <c r="A69" s="108" t="s">
        <v>993</v>
      </c>
      <c r="B69" s="109" t="str">
        <f>VLOOKUP(A69,URS確認!$E:$F,2,FALSE)</f>
        <v>顧客基本資料變更-自然人</v>
      </c>
      <c r="C69" s="108">
        <v>7</v>
      </c>
      <c r="D69" s="114" t="s">
        <v>996</v>
      </c>
      <c r="E69" s="111">
        <v>44399</v>
      </c>
      <c r="F69" s="111">
        <v>44428</v>
      </c>
      <c r="G69" s="111">
        <v>44439</v>
      </c>
      <c r="H69" s="111">
        <v>44475</v>
      </c>
      <c r="I69" s="110" t="s">
        <v>1343</v>
      </c>
      <c r="L69" s="108" t="s">
        <v>1026</v>
      </c>
      <c r="M69" s="108" t="s">
        <v>1024</v>
      </c>
      <c r="P69" s="111" t="s">
        <v>1347</v>
      </c>
    </row>
    <row r="70" spans="1:16" ht="66" hidden="1">
      <c r="A70" s="108" t="s">
        <v>993</v>
      </c>
      <c r="B70" s="109" t="str">
        <f>VLOOKUP(A70,URS確認!$E:$F,2,FALSE)</f>
        <v>顧客基本資料變更-自然人</v>
      </c>
      <c r="C70" s="108">
        <v>8</v>
      </c>
      <c r="D70" s="114" t="s">
        <v>981</v>
      </c>
      <c r="E70" s="111">
        <v>44399</v>
      </c>
      <c r="F70" s="111">
        <v>44438</v>
      </c>
      <c r="G70" s="111">
        <v>44439</v>
      </c>
      <c r="H70" s="111">
        <v>44476</v>
      </c>
      <c r="I70" s="110" t="s">
        <v>1343</v>
      </c>
      <c r="L70" s="108" t="s">
        <v>1025</v>
      </c>
      <c r="N70" s="108" t="s">
        <v>1022</v>
      </c>
      <c r="P70" s="111" t="s">
        <v>1347</v>
      </c>
    </row>
    <row r="71" spans="1:16" hidden="1">
      <c r="A71" s="108" t="s">
        <v>993</v>
      </c>
      <c r="B71" s="109" t="str">
        <f>VLOOKUP(A71,URS確認!$E:$F,2,FALSE)</f>
        <v>顧客基本資料變更-自然人</v>
      </c>
      <c r="C71" s="108">
        <v>9</v>
      </c>
      <c r="D71" s="114" t="s">
        <v>986</v>
      </c>
      <c r="E71" s="111">
        <v>44399</v>
      </c>
      <c r="F71" s="111">
        <v>44414</v>
      </c>
      <c r="G71" s="111">
        <v>44409</v>
      </c>
      <c r="H71" s="111">
        <v>44477</v>
      </c>
      <c r="I71" s="110" t="s">
        <v>1343</v>
      </c>
      <c r="L71" s="108" t="s">
        <v>1022</v>
      </c>
      <c r="P71" s="111"/>
    </row>
    <row r="72" spans="1:16" ht="33" hidden="1">
      <c r="A72" s="108" t="s">
        <v>993</v>
      </c>
      <c r="B72" s="109" t="str">
        <f>VLOOKUP(A72,URS確認!$E:$F,2,FALSE)</f>
        <v>顧客基本資料變更-自然人</v>
      </c>
      <c r="C72" s="108">
        <v>10</v>
      </c>
      <c r="D72" s="114" t="s">
        <v>997</v>
      </c>
      <c r="E72" s="111">
        <v>44399</v>
      </c>
      <c r="F72" s="111">
        <v>44414</v>
      </c>
      <c r="G72" s="111">
        <v>44409</v>
      </c>
      <c r="H72" s="111">
        <v>44478</v>
      </c>
      <c r="I72" s="110" t="s">
        <v>1343</v>
      </c>
      <c r="L72" s="108" t="s">
        <v>1022</v>
      </c>
      <c r="P72" s="111"/>
    </row>
    <row r="73" spans="1:16" ht="33" hidden="1">
      <c r="A73" s="108" t="s">
        <v>998</v>
      </c>
      <c r="B73" s="109" t="str">
        <f>VLOOKUP(A73,URS確認!$E:$F,2,FALSE)</f>
        <v>顧客聯絡電話維護</v>
      </c>
      <c r="C73" s="108">
        <v>1</v>
      </c>
      <c r="D73" s="114" t="s">
        <v>1376</v>
      </c>
      <c r="E73" s="111">
        <v>44399</v>
      </c>
      <c r="F73" s="111">
        <v>44439</v>
      </c>
      <c r="G73" s="111">
        <v>44431</v>
      </c>
      <c r="H73" s="111">
        <v>44431</v>
      </c>
      <c r="I73" s="110" t="str">
        <f>VLOOKUP(A73,URS確認!E:I,5,FALSE)</f>
        <v>張嘉榮</v>
      </c>
      <c r="L73" s="108" t="s">
        <v>1022</v>
      </c>
      <c r="P73" s="111"/>
    </row>
    <row r="74" spans="1:16" hidden="1">
      <c r="A74" s="108" t="s">
        <v>998</v>
      </c>
      <c r="B74" s="109" t="str">
        <f>VLOOKUP(A74,URS確認!$E:$F,2,FALSE)</f>
        <v>顧客聯絡電話維護</v>
      </c>
      <c r="C74" s="108">
        <v>2</v>
      </c>
      <c r="D74" s="114" t="s">
        <v>999</v>
      </c>
      <c r="E74" s="111">
        <v>44399</v>
      </c>
      <c r="F74" s="111">
        <v>44414</v>
      </c>
      <c r="G74" s="111">
        <v>44409</v>
      </c>
      <c r="H74" s="111">
        <v>44409</v>
      </c>
      <c r="I74" s="110" t="str">
        <f>VLOOKUP(A74,URS確認!E:I,5,FALSE)</f>
        <v>張嘉榮</v>
      </c>
      <c r="L74" s="108" t="s">
        <v>1022</v>
      </c>
      <c r="P74" s="111"/>
    </row>
    <row r="75" spans="1:16" ht="49.5" hidden="1">
      <c r="A75" s="108" t="s">
        <v>69</v>
      </c>
      <c r="B75" s="109" t="str">
        <f>VLOOKUP(A75,URS確認!$E:$F,2,FALSE)</f>
        <v xml:space="preserve">額度與擔保品關聯查詢 </v>
      </c>
      <c r="C75" s="108">
        <v>1</v>
      </c>
      <c r="D75" s="114" t="s">
        <v>1352</v>
      </c>
      <c r="E75" s="111">
        <v>44399</v>
      </c>
      <c r="F75" s="111">
        <v>44414</v>
      </c>
      <c r="G75" s="111">
        <v>44409</v>
      </c>
      <c r="H75" s="111">
        <v>44409</v>
      </c>
      <c r="I75" s="110" t="s">
        <v>1203</v>
      </c>
      <c r="J75" s="108" t="s">
        <v>1022</v>
      </c>
      <c r="P75" s="111"/>
    </row>
    <row r="76" spans="1:16" hidden="1">
      <c r="A76" s="108" t="s">
        <v>15</v>
      </c>
      <c r="B76" s="109" t="str">
        <f>VLOOKUP(A76,URS確認!$E:$F,2,FALSE)</f>
        <v>員工檔資料查詢</v>
      </c>
      <c r="C76" s="108">
        <v>1</v>
      </c>
      <c r="D76" s="114" t="s">
        <v>1031</v>
      </c>
      <c r="E76" s="111">
        <v>44400</v>
      </c>
      <c r="F76" s="111">
        <v>44412</v>
      </c>
      <c r="G76" s="111">
        <v>44412</v>
      </c>
      <c r="H76" s="111">
        <v>44412</v>
      </c>
      <c r="I76" s="110" t="str">
        <f>VLOOKUP(A76,URS確認!E:I,5,FALSE)</f>
        <v>張嘉榮</v>
      </c>
      <c r="L76" s="108" t="s">
        <v>1085</v>
      </c>
      <c r="P76" s="111"/>
    </row>
    <row r="77" spans="1:16" hidden="1">
      <c r="A77" s="108" t="s">
        <v>15</v>
      </c>
      <c r="B77" s="109" t="str">
        <f>VLOOKUP(A77,URS確認!$E:$F,2,FALSE)</f>
        <v>員工檔資料查詢</v>
      </c>
      <c r="C77" s="108">
        <v>2</v>
      </c>
      <c r="D77" s="114" t="s">
        <v>1032</v>
      </c>
      <c r="E77" s="111">
        <v>44400</v>
      </c>
      <c r="F77" s="111">
        <v>44412</v>
      </c>
      <c r="G77" s="111">
        <v>44412</v>
      </c>
      <c r="H77" s="111">
        <v>44412</v>
      </c>
      <c r="I77" s="110" t="str">
        <f>VLOOKUP(A77,URS確認!E:I,5,FALSE)</f>
        <v>張嘉榮</v>
      </c>
      <c r="L77" s="108" t="s">
        <v>1086</v>
      </c>
      <c r="P77" s="111"/>
    </row>
    <row r="78" spans="1:16" hidden="1">
      <c r="A78" s="108" t="s">
        <v>1033</v>
      </c>
      <c r="B78" s="109" t="str">
        <f>VLOOKUP(A78,URS確認!$E:$F,2,FALSE)</f>
        <v>申請不列印書面通知書查詢</v>
      </c>
      <c r="C78" s="108">
        <v>1</v>
      </c>
      <c r="D78" s="114" t="s">
        <v>1034</v>
      </c>
      <c r="E78" s="111">
        <v>44400</v>
      </c>
      <c r="F78" s="111">
        <v>44439</v>
      </c>
      <c r="G78" s="111">
        <v>44431</v>
      </c>
      <c r="H78" s="111">
        <v>44431</v>
      </c>
      <c r="I78" s="110" t="str">
        <f>VLOOKUP(A78,URS確認!E:I,5,FALSE)</f>
        <v>張嘉榮</v>
      </c>
      <c r="M78" s="108" t="s">
        <v>1090</v>
      </c>
      <c r="P78" s="111"/>
    </row>
    <row r="79" spans="1:16" hidden="1">
      <c r="A79" s="108" t="s">
        <v>1033</v>
      </c>
      <c r="B79" s="109" t="str">
        <f>VLOOKUP(A79,URS確認!$E:$F,2,FALSE)</f>
        <v>申請不列印書面通知書查詢</v>
      </c>
      <c r="C79" s="108">
        <v>2</v>
      </c>
      <c r="D79" s="114" t="s">
        <v>1035</v>
      </c>
      <c r="E79" s="111">
        <v>44400</v>
      </c>
      <c r="F79" s="111">
        <v>44439</v>
      </c>
      <c r="G79" s="111">
        <v>44424</v>
      </c>
      <c r="H79" s="111">
        <v>44424</v>
      </c>
      <c r="I79" s="110" t="str">
        <f>VLOOKUP(A79,URS確認!E:I,5,FALSE)</f>
        <v>張嘉榮</v>
      </c>
      <c r="L79" s="108" t="s">
        <v>1087</v>
      </c>
      <c r="P79" s="111"/>
    </row>
    <row r="80" spans="1:16" ht="33" hidden="1">
      <c r="A80" s="108" t="s">
        <v>1036</v>
      </c>
      <c r="B80" s="109" t="str">
        <f>VLOOKUP(A80,URS確認!$E:$F,2,FALSE)</f>
        <v>申請不列印書面通知書維護</v>
      </c>
      <c r="C80" s="108">
        <v>1</v>
      </c>
      <c r="D80" s="114" t="s">
        <v>1089</v>
      </c>
      <c r="E80" s="111">
        <v>44400</v>
      </c>
      <c r="F80" s="111">
        <v>44439</v>
      </c>
      <c r="G80" s="111">
        <v>44424</v>
      </c>
      <c r="H80" s="111">
        <v>44424</v>
      </c>
      <c r="I80" s="110" t="str">
        <f>VLOOKUP(A80,URS確認!E:I,5,FALSE)</f>
        <v>張嘉榮</v>
      </c>
      <c r="J80" s="108" t="s">
        <v>1088</v>
      </c>
      <c r="P80" s="111"/>
    </row>
    <row r="81" spans="1:16" ht="99" hidden="1">
      <c r="A81" s="108" t="s">
        <v>1036</v>
      </c>
      <c r="B81" s="109" t="str">
        <f>VLOOKUP(A81,URS確認!$E:$F,2,FALSE)</f>
        <v>申請不列印書面通知書維護</v>
      </c>
      <c r="C81" s="108">
        <v>2</v>
      </c>
      <c r="D81" s="114" t="s">
        <v>1377</v>
      </c>
      <c r="E81" s="111">
        <v>44400</v>
      </c>
      <c r="F81" s="111">
        <v>44439</v>
      </c>
      <c r="G81" s="111">
        <v>44431</v>
      </c>
      <c r="H81" s="111">
        <v>44431</v>
      </c>
      <c r="I81" s="110" t="str">
        <f>VLOOKUP(A81,URS確認!E:I,5,FALSE)</f>
        <v>張嘉榮</v>
      </c>
      <c r="J81" s="108" t="s">
        <v>1087</v>
      </c>
      <c r="P81" s="111"/>
    </row>
    <row r="82" spans="1:16" ht="132" hidden="1">
      <c r="A82" s="108" t="s">
        <v>980</v>
      </c>
      <c r="B82" s="109" t="str">
        <f>VLOOKUP(A82,URS確認!$E:$F,2,FALSE)</f>
        <v>顧客基本資料維護-自然人</v>
      </c>
      <c r="C82" s="108">
        <v>1</v>
      </c>
      <c r="D82" s="114" t="s">
        <v>1378</v>
      </c>
      <c r="E82" s="111">
        <v>44403</v>
      </c>
      <c r="F82" s="111">
        <v>44421</v>
      </c>
      <c r="G82" s="111">
        <v>44409</v>
      </c>
      <c r="H82" s="111">
        <v>44456</v>
      </c>
      <c r="I82" s="110" t="s">
        <v>1344</v>
      </c>
      <c r="J82" s="108" t="s">
        <v>1139</v>
      </c>
      <c r="P82" s="111"/>
    </row>
    <row r="83" spans="1:16" hidden="1">
      <c r="A83" s="108" t="s">
        <v>980</v>
      </c>
      <c r="B83" s="109" t="str">
        <f>VLOOKUP(A83,URS確認!$E:$F,2,FALSE)</f>
        <v>顧客基本資料維護-自然人</v>
      </c>
      <c r="C83" s="108">
        <v>2</v>
      </c>
      <c r="D83" s="114" t="s">
        <v>1091</v>
      </c>
      <c r="E83" s="111">
        <v>44403</v>
      </c>
      <c r="F83" s="111">
        <v>44421</v>
      </c>
      <c r="G83" s="111">
        <v>44409</v>
      </c>
      <c r="H83" s="111">
        <v>44457</v>
      </c>
      <c r="I83" s="110" t="s">
        <v>1344</v>
      </c>
      <c r="J83" s="108" t="s">
        <v>1139</v>
      </c>
      <c r="P83" s="111"/>
    </row>
    <row r="84" spans="1:16" hidden="1">
      <c r="A84" s="108" t="s">
        <v>980</v>
      </c>
      <c r="B84" s="109" t="str">
        <f>VLOOKUP(A84,URS確認!$E:$F,2,FALSE)</f>
        <v>顧客基本資料維護-自然人</v>
      </c>
      <c r="C84" s="108">
        <v>3</v>
      </c>
      <c r="D84" s="114" t="s">
        <v>1092</v>
      </c>
      <c r="E84" s="111">
        <v>44403</v>
      </c>
      <c r="F84" s="111">
        <v>44421</v>
      </c>
      <c r="G84" s="111">
        <v>44409</v>
      </c>
      <c r="H84" s="111">
        <v>44458</v>
      </c>
      <c r="I84" s="110" t="s">
        <v>1344</v>
      </c>
      <c r="J84" s="108" t="s">
        <v>1139</v>
      </c>
      <c r="P84" s="111"/>
    </row>
    <row r="85" spans="1:16" ht="66" hidden="1">
      <c r="A85" s="108" t="s">
        <v>980</v>
      </c>
      <c r="B85" s="109" t="str">
        <f>VLOOKUP(A85,URS確認!$E:$F,2,FALSE)</f>
        <v>顧客基本資料維護-自然人</v>
      </c>
      <c r="C85" s="108">
        <v>4</v>
      </c>
      <c r="D85" s="114" t="s">
        <v>1379</v>
      </c>
      <c r="E85" s="111">
        <v>44403</v>
      </c>
      <c r="F85" s="111">
        <v>44421</v>
      </c>
      <c r="G85" s="111">
        <v>44409</v>
      </c>
      <c r="H85" s="111">
        <v>44459</v>
      </c>
      <c r="I85" s="110" t="s">
        <v>1344</v>
      </c>
      <c r="M85" s="108" t="s">
        <v>1140</v>
      </c>
      <c r="P85" s="111"/>
    </row>
    <row r="86" spans="1:16" hidden="1">
      <c r="A86" s="108" t="s">
        <v>1094</v>
      </c>
      <c r="B86" s="109" t="str">
        <f>VLOOKUP(A86,URS確認!$E:$F,2,FALSE)</f>
        <v>顧客基本資料維護-法人</v>
      </c>
      <c r="C86" s="108">
        <v>1</v>
      </c>
      <c r="D86" s="114" t="s">
        <v>1091</v>
      </c>
      <c r="E86" s="111">
        <v>44403</v>
      </c>
      <c r="F86" s="111">
        <v>44421</v>
      </c>
      <c r="G86" s="111">
        <v>44452</v>
      </c>
      <c r="H86" s="111">
        <v>44460</v>
      </c>
      <c r="I86" s="110" t="s">
        <v>1344</v>
      </c>
      <c r="J86" s="108" t="s">
        <v>1141</v>
      </c>
      <c r="L86" s="108" t="s">
        <v>1146</v>
      </c>
      <c r="P86" s="111"/>
    </row>
    <row r="87" spans="1:16" hidden="1">
      <c r="A87" s="108" t="s">
        <v>1094</v>
      </c>
      <c r="B87" s="109" t="str">
        <f>VLOOKUP(A87,URS確認!$E:$F,2,FALSE)</f>
        <v>顧客基本資料維護-法人</v>
      </c>
      <c r="C87" s="108">
        <v>2</v>
      </c>
      <c r="D87" s="114" t="s">
        <v>1092</v>
      </c>
      <c r="E87" s="111">
        <v>44403</v>
      </c>
      <c r="F87" s="111">
        <v>44421</v>
      </c>
      <c r="G87" s="111">
        <v>44453</v>
      </c>
      <c r="H87" s="111">
        <v>44461</v>
      </c>
      <c r="I87" s="110" t="s">
        <v>1344</v>
      </c>
      <c r="J87" s="108" t="s">
        <v>1139</v>
      </c>
      <c r="L87" s="108" t="s">
        <v>1139</v>
      </c>
      <c r="P87" s="111"/>
    </row>
    <row r="88" spans="1:16" hidden="1">
      <c r="A88" s="108" t="s">
        <v>1094</v>
      </c>
      <c r="B88" s="109" t="str">
        <f>VLOOKUP(A88,URS確認!$E:$F,2,FALSE)</f>
        <v>顧客基本資料維護-法人</v>
      </c>
      <c r="C88" s="108">
        <v>3</v>
      </c>
      <c r="D88" s="114" t="s">
        <v>1095</v>
      </c>
      <c r="E88" s="111">
        <v>44403</v>
      </c>
      <c r="F88" s="111">
        <v>44421</v>
      </c>
      <c r="G88" s="111">
        <v>44454</v>
      </c>
      <c r="H88" s="111">
        <v>44462</v>
      </c>
      <c r="I88" s="110" t="s">
        <v>1344</v>
      </c>
      <c r="J88" s="108" t="s">
        <v>1142</v>
      </c>
      <c r="L88" s="108" t="s">
        <v>1146</v>
      </c>
      <c r="P88" s="111"/>
    </row>
    <row r="89" spans="1:16" hidden="1">
      <c r="A89" s="108" t="s">
        <v>1094</v>
      </c>
      <c r="B89" s="109" t="str">
        <f>VLOOKUP(A89,URS確認!$E:$F,2,FALSE)</f>
        <v>顧客基本資料維護-法人</v>
      </c>
      <c r="C89" s="108">
        <v>4</v>
      </c>
      <c r="D89" s="114" t="s">
        <v>1096</v>
      </c>
      <c r="E89" s="111">
        <v>44403</v>
      </c>
      <c r="F89" s="111">
        <v>44421</v>
      </c>
      <c r="G89" s="111">
        <v>44455</v>
      </c>
      <c r="H89" s="111">
        <v>44463</v>
      </c>
      <c r="I89" s="110" t="s">
        <v>1344</v>
      </c>
      <c r="J89" s="108" t="s">
        <v>1142</v>
      </c>
      <c r="L89" s="108" t="s">
        <v>1139</v>
      </c>
      <c r="P89" s="111"/>
    </row>
    <row r="90" spans="1:16" hidden="1">
      <c r="A90" s="108" t="s">
        <v>1094</v>
      </c>
      <c r="B90" s="109" t="str">
        <f>VLOOKUP(A90,URS確認!$E:$F,2,FALSE)</f>
        <v>顧客基本資料維護-法人</v>
      </c>
      <c r="C90" s="108">
        <v>5</v>
      </c>
      <c r="D90" s="114" t="s">
        <v>1097</v>
      </c>
      <c r="E90" s="111">
        <v>44403</v>
      </c>
      <c r="F90" s="111">
        <v>44421</v>
      </c>
      <c r="G90" s="111">
        <v>44456</v>
      </c>
      <c r="H90" s="111">
        <v>44464</v>
      </c>
      <c r="I90" s="110" t="s">
        <v>1344</v>
      </c>
      <c r="J90" s="108" t="s">
        <v>1139</v>
      </c>
      <c r="L90" s="108" t="s">
        <v>1147</v>
      </c>
      <c r="P90" s="111"/>
    </row>
    <row r="91" spans="1:16" hidden="1">
      <c r="A91" s="108" t="s">
        <v>1094</v>
      </c>
      <c r="B91" s="109" t="str">
        <f>VLOOKUP(A91,URS確認!$E:$F,2,FALSE)</f>
        <v>顧客基本資料維護-法人</v>
      </c>
      <c r="C91" s="108">
        <v>6</v>
      </c>
      <c r="D91" s="114" t="s">
        <v>1098</v>
      </c>
      <c r="E91" s="111">
        <v>44403</v>
      </c>
      <c r="F91" s="111">
        <v>44421</v>
      </c>
      <c r="G91" s="111">
        <v>44457</v>
      </c>
      <c r="H91" s="111">
        <v>44465</v>
      </c>
      <c r="I91" s="110" t="s">
        <v>1344</v>
      </c>
      <c r="J91" s="108" t="s">
        <v>1139</v>
      </c>
      <c r="L91" s="108" t="s">
        <v>1146</v>
      </c>
      <c r="P91" s="111"/>
    </row>
    <row r="92" spans="1:16" ht="66" hidden="1">
      <c r="A92" s="108" t="s">
        <v>1094</v>
      </c>
      <c r="B92" s="109" t="str">
        <f>VLOOKUP(A92,URS確認!$E:$F,2,FALSE)</f>
        <v>顧客基本資料維護-法人</v>
      </c>
      <c r="C92" s="108">
        <v>7</v>
      </c>
      <c r="D92" s="114" t="s">
        <v>982</v>
      </c>
      <c r="E92" s="111">
        <v>44403</v>
      </c>
      <c r="F92" s="111">
        <v>44421</v>
      </c>
      <c r="G92" s="111">
        <v>44458</v>
      </c>
      <c r="H92" s="111">
        <v>44466</v>
      </c>
      <c r="I92" s="110" t="s">
        <v>1344</v>
      </c>
      <c r="N92" s="108" t="s">
        <v>1143</v>
      </c>
      <c r="P92" s="111"/>
    </row>
    <row r="93" spans="1:16" ht="82.5" hidden="1">
      <c r="A93" s="108" t="s">
        <v>1094</v>
      </c>
      <c r="B93" s="109" t="str">
        <f>VLOOKUP(A93,URS確認!$E:$F,2,FALSE)</f>
        <v>顧客基本資料維護-法人</v>
      </c>
      <c r="C93" s="108">
        <v>8</v>
      </c>
      <c r="D93" s="114" t="s">
        <v>1099</v>
      </c>
      <c r="E93" s="111">
        <v>44403</v>
      </c>
      <c r="F93" s="111">
        <v>44421</v>
      </c>
      <c r="G93" s="111">
        <v>44459</v>
      </c>
      <c r="H93" s="111">
        <v>44456</v>
      </c>
      <c r="I93" s="110" t="s">
        <v>1344</v>
      </c>
      <c r="N93" s="108" t="s">
        <v>1139</v>
      </c>
      <c r="P93" s="111"/>
    </row>
    <row r="94" spans="1:16" ht="33" hidden="1">
      <c r="A94" s="108" t="s">
        <v>1094</v>
      </c>
      <c r="B94" s="109" t="str">
        <f>VLOOKUP(A94,URS確認!$E:$F,2,FALSE)</f>
        <v>顧客基本資料維護-法人</v>
      </c>
      <c r="C94" s="108">
        <v>9</v>
      </c>
      <c r="D94" s="114" t="s">
        <v>1100</v>
      </c>
      <c r="E94" s="111">
        <v>44403</v>
      </c>
      <c r="F94" s="111">
        <v>44421</v>
      </c>
      <c r="G94" s="111">
        <v>44460</v>
      </c>
      <c r="H94" s="111">
        <v>44456</v>
      </c>
      <c r="I94" s="110" t="s">
        <v>1344</v>
      </c>
      <c r="M94" s="108" t="s">
        <v>1148</v>
      </c>
      <c r="P94" s="111"/>
    </row>
    <row r="95" spans="1:16" hidden="1">
      <c r="A95" s="108" t="s">
        <v>1094</v>
      </c>
      <c r="B95" s="109" t="str">
        <f>VLOOKUP(A95,URS確認!$E:$F,2,FALSE)</f>
        <v>顧客基本資料維護-法人</v>
      </c>
      <c r="C95" s="108">
        <v>10</v>
      </c>
      <c r="D95" s="114" t="s">
        <v>1101</v>
      </c>
      <c r="E95" s="111">
        <v>44403</v>
      </c>
      <c r="F95" s="111">
        <v>44421</v>
      </c>
      <c r="G95" s="111">
        <v>44461</v>
      </c>
      <c r="H95" s="111">
        <v>44456</v>
      </c>
      <c r="I95" s="110" t="s">
        <v>1344</v>
      </c>
      <c r="M95" s="108" t="s">
        <v>1144</v>
      </c>
      <c r="P95" s="111"/>
    </row>
    <row r="96" spans="1:16" ht="33" hidden="1">
      <c r="A96" s="108" t="s">
        <v>1094</v>
      </c>
      <c r="B96" s="109" t="str">
        <f>VLOOKUP(A96,URS確認!$E:$F,2,FALSE)</f>
        <v>顧客基本資料維護-法人</v>
      </c>
      <c r="C96" s="108">
        <v>11</v>
      </c>
      <c r="D96" s="114" t="s">
        <v>1102</v>
      </c>
      <c r="E96" s="111">
        <v>44403</v>
      </c>
      <c r="F96" s="111">
        <v>44421</v>
      </c>
      <c r="G96" s="111">
        <v>44462</v>
      </c>
      <c r="H96" s="111">
        <v>44456</v>
      </c>
      <c r="I96" s="110" t="s">
        <v>1344</v>
      </c>
      <c r="M96" s="108" t="s">
        <v>1145</v>
      </c>
      <c r="P96" s="111"/>
    </row>
    <row r="97" spans="1:16" hidden="1">
      <c r="A97" s="108" t="s">
        <v>1103</v>
      </c>
      <c r="B97" s="109" t="str">
        <f>VLOOKUP(A97,URS確認!$E:$F,2,FALSE)</f>
        <v>顧客基本資料變更-法人</v>
      </c>
      <c r="C97" s="108">
        <v>1</v>
      </c>
      <c r="D97" s="114" t="s">
        <v>1104</v>
      </c>
      <c r="E97" s="111">
        <v>44403</v>
      </c>
      <c r="F97" s="111">
        <v>44421</v>
      </c>
      <c r="G97" s="111">
        <v>44449</v>
      </c>
      <c r="H97" s="111">
        <v>44456</v>
      </c>
      <c r="I97" s="110" t="s">
        <v>1344</v>
      </c>
      <c r="N97" s="108" t="s">
        <v>1146</v>
      </c>
      <c r="P97" s="111"/>
    </row>
    <row r="98" spans="1:16" ht="66" hidden="1">
      <c r="A98" s="108" t="s">
        <v>1103</v>
      </c>
      <c r="B98" s="109" t="str">
        <f>VLOOKUP(A98,URS確認!$E:$F,2,FALSE)</f>
        <v>顧客基本資料變更-法人</v>
      </c>
      <c r="C98" s="108">
        <v>2</v>
      </c>
      <c r="D98" s="114" t="s">
        <v>982</v>
      </c>
      <c r="E98" s="111">
        <v>44403</v>
      </c>
      <c r="F98" s="111">
        <v>44421</v>
      </c>
      <c r="G98" s="111">
        <v>44449</v>
      </c>
      <c r="H98" s="111">
        <v>44456</v>
      </c>
      <c r="I98" s="110" t="s">
        <v>1344</v>
      </c>
      <c r="N98" s="108" t="s">
        <v>1139</v>
      </c>
      <c r="P98" s="111"/>
    </row>
    <row r="99" spans="1:16" hidden="1">
      <c r="A99" s="108" t="s">
        <v>1103</v>
      </c>
      <c r="B99" s="109" t="str">
        <f>VLOOKUP(A99,URS確認!$E:$F,2,FALSE)</f>
        <v>顧客基本資料變更-法人</v>
      </c>
      <c r="C99" s="108">
        <v>3</v>
      </c>
      <c r="D99" s="114" t="s">
        <v>1105</v>
      </c>
      <c r="E99" s="111">
        <v>44403</v>
      </c>
      <c r="F99" s="111">
        <v>44421</v>
      </c>
      <c r="G99" s="111">
        <v>44449</v>
      </c>
      <c r="H99" s="111">
        <v>44456</v>
      </c>
      <c r="I99" s="110" t="s">
        <v>1344</v>
      </c>
      <c r="N99" s="108" t="s">
        <v>1139</v>
      </c>
      <c r="P99" s="111"/>
    </row>
    <row r="100" spans="1:16" hidden="1">
      <c r="A100" s="108" t="s">
        <v>1103</v>
      </c>
      <c r="B100" s="109" t="str">
        <f>VLOOKUP(A100,URS確認!$E:$F,2,FALSE)</f>
        <v>顧客基本資料變更-法人</v>
      </c>
      <c r="C100" s="108">
        <v>4</v>
      </c>
      <c r="D100" s="114" t="s">
        <v>1106</v>
      </c>
      <c r="E100" s="111">
        <v>44403</v>
      </c>
      <c r="F100" s="111">
        <v>44421</v>
      </c>
      <c r="G100" s="111">
        <v>44449</v>
      </c>
      <c r="H100" s="111">
        <v>44456</v>
      </c>
      <c r="I100" s="110" t="s">
        <v>1344</v>
      </c>
      <c r="M100" s="108" t="s">
        <v>1140</v>
      </c>
      <c r="P100" s="111"/>
    </row>
    <row r="101" spans="1:16" ht="66" hidden="1">
      <c r="A101" s="108" t="s">
        <v>1103</v>
      </c>
      <c r="B101" s="109" t="str">
        <f>VLOOKUP(A101,URS確認!$E:$F,2,FALSE)</f>
        <v>顧客基本資料變更-法人</v>
      </c>
      <c r="C101" s="108">
        <v>5</v>
      </c>
      <c r="D101" s="114" t="s">
        <v>981</v>
      </c>
      <c r="E101" s="111">
        <v>44403</v>
      </c>
      <c r="F101" s="111">
        <v>44421</v>
      </c>
      <c r="G101" s="111">
        <v>44449</v>
      </c>
      <c r="H101" s="111">
        <v>44456</v>
      </c>
      <c r="I101" s="110" t="s">
        <v>1344</v>
      </c>
      <c r="N101" s="108" t="s">
        <v>1139</v>
      </c>
      <c r="P101" s="111"/>
    </row>
    <row r="102" spans="1:16" hidden="1">
      <c r="A102" s="108" t="s">
        <v>1103</v>
      </c>
      <c r="B102" s="109" t="str">
        <f>VLOOKUP(A102,URS確認!$E:$F,2,FALSE)</f>
        <v>顧客基本資料變更-法人</v>
      </c>
      <c r="C102" s="108">
        <v>6</v>
      </c>
      <c r="D102" s="114" t="s">
        <v>986</v>
      </c>
      <c r="E102" s="111">
        <v>44403</v>
      </c>
      <c r="F102" s="111">
        <v>44421</v>
      </c>
      <c r="G102" s="111">
        <v>44409</v>
      </c>
      <c r="H102" s="111">
        <v>44456</v>
      </c>
      <c r="I102" s="110" t="s">
        <v>1344</v>
      </c>
      <c r="L102" s="108" t="s">
        <v>1139</v>
      </c>
      <c r="P102" s="111"/>
    </row>
    <row r="103" spans="1:16" ht="33" hidden="1">
      <c r="A103" s="108" t="s">
        <v>1103</v>
      </c>
      <c r="B103" s="109" t="str">
        <f>VLOOKUP(A103,URS確認!$E:$F,2,FALSE)</f>
        <v>顧客基本資料變更-法人</v>
      </c>
      <c r="C103" s="108">
        <v>7</v>
      </c>
      <c r="D103" s="114" t="s">
        <v>1107</v>
      </c>
      <c r="E103" s="111">
        <v>44403</v>
      </c>
      <c r="F103" s="111">
        <v>44421</v>
      </c>
      <c r="G103" s="111">
        <v>44409</v>
      </c>
      <c r="H103" s="111">
        <v>44456</v>
      </c>
      <c r="I103" s="110" t="s">
        <v>1344</v>
      </c>
      <c r="L103" s="108" t="s">
        <v>1149</v>
      </c>
      <c r="P103" s="111"/>
    </row>
    <row r="104" spans="1:16" ht="33" hidden="1">
      <c r="A104" s="108" t="s">
        <v>1108</v>
      </c>
      <c r="B104" s="109" t="e">
        <f>VLOOKUP(A104,URS確認!$E:$F,2,FALSE)</f>
        <v>#N/A</v>
      </c>
      <c r="C104" s="108">
        <v>1</v>
      </c>
      <c r="D104" s="114" t="s">
        <v>1951</v>
      </c>
      <c r="E104" s="111">
        <v>44403</v>
      </c>
      <c r="F104" s="111">
        <v>44439</v>
      </c>
      <c r="G104" s="111">
        <v>44456</v>
      </c>
      <c r="H104" s="111">
        <v>44456</v>
      </c>
      <c r="I104" s="110" t="e">
        <f>VLOOKUP(A104,URS確認!E:I,5,FALSE)</f>
        <v>#N/A</v>
      </c>
      <c r="L104" s="108" t="s">
        <v>1139</v>
      </c>
      <c r="P104" s="111"/>
    </row>
    <row r="105" spans="1:16" ht="33" hidden="1">
      <c r="A105" s="108" t="s">
        <v>1108</v>
      </c>
      <c r="B105" s="109" t="e">
        <f>VLOOKUP(A105,URS確認!$E:$F,2,FALSE)</f>
        <v>#N/A</v>
      </c>
      <c r="C105" s="108">
        <v>2</v>
      </c>
      <c r="D105" s="114" t="s">
        <v>1953</v>
      </c>
      <c r="E105" s="111">
        <v>44403</v>
      </c>
      <c r="F105" s="111">
        <v>44439</v>
      </c>
      <c r="G105" s="111">
        <v>44456</v>
      </c>
      <c r="H105" s="111">
        <v>44456</v>
      </c>
      <c r="I105" s="110" t="e">
        <f>VLOOKUP(A105,URS確認!E:I,5,FALSE)</f>
        <v>#N/A</v>
      </c>
      <c r="J105" s="108" t="s">
        <v>1139</v>
      </c>
      <c r="P105" s="111"/>
    </row>
    <row r="106" spans="1:16" ht="33" hidden="1">
      <c r="A106" s="108" t="s">
        <v>1108</v>
      </c>
      <c r="B106" s="109" t="e">
        <f>VLOOKUP(A106,URS確認!$E:$F,2,FALSE)</f>
        <v>#N/A</v>
      </c>
      <c r="C106" s="108">
        <v>3</v>
      </c>
      <c r="D106" s="114" t="s">
        <v>1952</v>
      </c>
      <c r="E106" s="111">
        <v>44403</v>
      </c>
      <c r="F106" s="111">
        <v>44439</v>
      </c>
      <c r="G106" s="111">
        <v>44456</v>
      </c>
      <c r="H106" s="111">
        <v>44456</v>
      </c>
      <c r="I106" s="110" t="e">
        <f>VLOOKUP(A106,URS確認!E:I,5,FALSE)</f>
        <v>#N/A</v>
      </c>
      <c r="L106" s="108" t="s">
        <v>1139</v>
      </c>
      <c r="P106" s="111"/>
    </row>
    <row r="107" spans="1:16" hidden="1">
      <c r="A107" s="108" t="s">
        <v>1204</v>
      </c>
      <c r="B107" s="109" t="s">
        <v>1205</v>
      </c>
      <c r="C107" s="108">
        <v>1</v>
      </c>
      <c r="D107" s="114" t="s">
        <v>1109</v>
      </c>
      <c r="E107" s="111">
        <v>44403</v>
      </c>
      <c r="F107" s="111">
        <v>44439</v>
      </c>
      <c r="G107" s="111">
        <v>44440</v>
      </c>
      <c r="I107" s="110" t="s">
        <v>1203</v>
      </c>
      <c r="L107" s="108" t="s">
        <v>1139</v>
      </c>
      <c r="P107" s="111"/>
    </row>
    <row r="108" spans="1:16" hidden="1">
      <c r="A108" s="108" t="s">
        <v>1204</v>
      </c>
      <c r="B108" s="109" t="s">
        <v>1205</v>
      </c>
      <c r="C108" s="108">
        <v>2</v>
      </c>
      <c r="D108" s="114" t="s">
        <v>1110</v>
      </c>
      <c r="E108" s="111">
        <v>44403</v>
      </c>
      <c r="F108" s="111">
        <v>44439</v>
      </c>
      <c r="G108" s="111">
        <v>44440</v>
      </c>
      <c r="I108" s="110" t="s">
        <v>1203</v>
      </c>
      <c r="L108" s="108" t="s">
        <v>1139</v>
      </c>
      <c r="P108" s="111"/>
    </row>
    <row r="109" spans="1:16" hidden="1">
      <c r="A109" s="108" t="s">
        <v>1204</v>
      </c>
      <c r="B109" s="109" t="s">
        <v>1205</v>
      </c>
      <c r="C109" s="108">
        <v>3</v>
      </c>
      <c r="D109" s="114" t="s">
        <v>1111</v>
      </c>
      <c r="E109" s="111">
        <v>44403</v>
      </c>
      <c r="F109" s="111">
        <v>44439</v>
      </c>
      <c r="G109" s="111">
        <v>44440</v>
      </c>
      <c r="I109" s="110" t="s">
        <v>1203</v>
      </c>
      <c r="L109" s="108" t="s">
        <v>1139</v>
      </c>
      <c r="P109" s="111"/>
    </row>
    <row r="110" spans="1:16" hidden="1">
      <c r="A110" s="108" t="s">
        <v>1204</v>
      </c>
      <c r="B110" s="109" t="s">
        <v>1205</v>
      </c>
      <c r="C110" s="108">
        <v>4</v>
      </c>
      <c r="D110" s="114" t="s">
        <v>1112</v>
      </c>
      <c r="E110" s="111">
        <v>44403</v>
      </c>
      <c r="F110" s="111">
        <v>44439</v>
      </c>
      <c r="G110" s="111">
        <v>44440</v>
      </c>
      <c r="I110" s="110" t="s">
        <v>1203</v>
      </c>
      <c r="L110" s="108" t="s">
        <v>1139</v>
      </c>
      <c r="P110" s="111"/>
    </row>
    <row r="111" spans="1:16" ht="33" hidden="1">
      <c r="A111" s="108" t="s">
        <v>1204</v>
      </c>
      <c r="B111" s="109" t="s">
        <v>1205</v>
      </c>
      <c r="C111" s="108">
        <v>5</v>
      </c>
      <c r="D111" s="114" t="s">
        <v>1321</v>
      </c>
      <c r="E111" s="111">
        <v>44403</v>
      </c>
      <c r="F111" s="160" t="s">
        <v>1486</v>
      </c>
      <c r="G111" s="111">
        <v>44440</v>
      </c>
      <c r="I111" s="110" t="s">
        <v>1203</v>
      </c>
      <c r="P111" s="111"/>
    </row>
    <row r="112" spans="1:16" hidden="1">
      <c r="A112" s="108" t="s">
        <v>1113</v>
      </c>
      <c r="B112" s="109" t="str">
        <f>VLOOKUP(A112,URS確認!$E:$F,2,FALSE)</f>
        <v>指標利率種類維護</v>
      </c>
      <c r="C112" s="108">
        <v>1</v>
      </c>
      <c r="D112" s="114" t="s">
        <v>1114</v>
      </c>
      <c r="E112" s="111">
        <v>44403</v>
      </c>
      <c r="F112" s="111">
        <v>44439</v>
      </c>
      <c r="G112" s="111">
        <v>44435</v>
      </c>
      <c r="H112" s="111">
        <v>44435</v>
      </c>
      <c r="I112" s="110" t="str">
        <f>VLOOKUP(A112,URS確認!E:I,5,FALSE)</f>
        <v>楊智誠</v>
      </c>
      <c r="M112" s="108" t="s">
        <v>1140</v>
      </c>
      <c r="P112" s="111" t="s">
        <v>1348</v>
      </c>
    </row>
    <row r="113" spans="1:17" hidden="1">
      <c r="A113" s="108" t="s">
        <v>705</v>
      </c>
      <c r="B113" s="109" t="str">
        <f>VLOOKUP(A113,URS確認!$E:$F,2,FALSE)</f>
        <v xml:space="preserve">指標利率登錄/維護(Eloan18.informatica) </v>
      </c>
      <c r="C113" s="108">
        <v>1</v>
      </c>
      <c r="D113" s="114" t="s">
        <v>1322</v>
      </c>
      <c r="E113" s="111">
        <v>44403</v>
      </c>
      <c r="F113" s="111">
        <v>44413</v>
      </c>
      <c r="G113" s="111">
        <v>44413</v>
      </c>
      <c r="H113" s="110">
        <v>44428</v>
      </c>
      <c r="I113" s="110" t="str">
        <f>VLOOKUP(A113,URS確認!E:I,5,FALSE)</f>
        <v>楊智誠</v>
      </c>
      <c r="L113" s="108" t="s">
        <v>1487</v>
      </c>
      <c r="P113" s="111"/>
    </row>
    <row r="114" spans="1:17" hidden="1">
      <c r="A114" s="108" t="s">
        <v>1115</v>
      </c>
      <c r="B114" s="109" t="str">
        <f>VLOOKUP(A114,URS確認!$E:$F,2,FALSE)</f>
        <v>商品參數維護(Eloan17.informatica)</v>
      </c>
      <c r="C114" s="108">
        <v>1</v>
      </c>
      <c r="D114" s="114" t="s">
        <v>1116</v>
      </c>
      <c r="E114" s="111">
        <v>44403</v>
      </c>
      <c r="F114" s="111">
        <v>44412</v>
      </c>
      <c r="G114" s="111">
        <v>44412</v>
      </c>
      <c r="H114" s="111">
        <v>44432</v>
      </c>
      <c r="I114" s="110" t="str">
        <f>VLOOKUP(A114,URS確認!E:I,5,FALSE)</f>
        <v>余家興</v>
      </c>
      <c r="L114" s="108" t="s">
        <v>1139</v>
      </c>
      <c r="P114" s="111"/>
    </row>
    <row r="115" spans="1:17" hidden="1">
      <c r="A115" s="108" t="s">
        <v>1115</v>
      </c>
      <c r="B115" s="109" t="str">
        <f>VLOOKUP(A115,URS確認!$E:$F,2,FALSE)</f>
        <v>商品參數維護(Eloan17.informatica)</v>
      </c>
      <c r="C115" s="108">
        <v>2</v>
      </c>
      <c r="D115" s="114" t="s">
        <v>1117</v>
      </c>
      <c r="E115" s="111">
        <v>44403</v>
      </c>
      <c r="F115" s="111">
        <v>44412</v>
      </c>
      <c r="G115" s="111">
        <v>44412</v>
      </c>
      <c r="H115" s="111">
        <v>44432</v>
      </c>
      <c r="I115" s="110" t="str">
        <f>VLOOKUP(A115,URS確認!E:I,5,FALSE)</f>
        <v>余家興</v>
      </c>
      <c r="L115" s="108" t="s">
        <v>1139</v>
      </c>
      <c r="P115" s="111"/>
    </row>
    <row r="116" spans="1:17" hidden="1">
      <c r="A116" s="108" t="s">
        <v>1115</v>
      </c>
      <c r="B116" s="109" t="str">
        <f>VLOOKUP(A116,URS確認!$E:$F,2,FALSE)</f>
        <v>商品參數維護(Eloan17.informatica)</v>
      </c>
      <c r="C116" s="108">
        <v>3</v>
      </c>
      <c r="D116" s="114" t="s">
        <v>1118</v>
      </c>
      <c r="E116" s="111">
        <v>44403</v>
      </c>
      <c r="F116" s="111">
        <v>44459</v>
      </c>
      <c r="G116" s="111">
        <v>44431</v>
      </c>
      <c r="H116" s="111">
        <v>44432</v>
      </c>
      <c r="I116" s="110" t="str">
        <f>VLOOKUP(A116,URS確認!E:I,5,FALSE)</f>
        <v>余家興</v>
      </c>
      <c r="M116" s="108" t="s">
        <v>1140</v>
      </c>
      <c r="P116" s="111" t="s">
        <v>1346</v>
      </c>
    </row>
    <row r="117" spans="1:17" hidden="1">
      <c r="A117" s="108" t="s">
        <v>1115</v>
      </c>
      <c r="B117" s="109" t="str">
        <f>VLOOKUP(A117,URS確認!$E:$F,2,FALSE)</f>
        <v>商品參數維護(Eloan17.informatica)</v>
      </c>
      <c r="C117" s="108">
        <v>4</v>
      </c>
      <c r="D117" s="114" t="s">
        <v>1119</v>
      </c>
      <c r="E117" s="111">
        <v>44403</v>
      </c>
      <c r="F117" s="111">
        <v>44459</v>
      </c>
      <c r="G117" s="111">
        <v>44467</v>
      </c>
      <c r="H117" s="111">
        <v>44468</v>
      </c>
      <c r="I117" s="110" t="str">
        <f>VLOOKUP(A117,URS確認!E:I,5,FALSE)</f>
        <v>余家興</v>
      </c>
      <c r="M117" s="108" t="s">
        <v>1140</v>
      </c>
      <c r="P117" s="111" t="s">
        <v>1346</v>
      </c>
    </row>
    <row r="118" spans="1:17" hidden="1">
      <c r="A118" s="108" t="s">
        <v>1115</v>
      </c>
      <c r="B118" s="109" t="str">
        <f>VLOOKUP(A118,URS確認!$E:$F,2,FALSE)</f>
        <v>商品參數維護(Eloan17.informatica)</v>
      </c>
      <c r="C118" s="108">
        <v>5</v>
      </c>
      <c r="D118" s="114" t="s">
        <v>1120</v>
      </c>
      <c r="E118" s="111">
        <v>44403</v>
      </c>
      <c r="F118" s="111">
        <v>44459</v>
      </c>
      <c r="G118" s="111">
        <v>44467</v>
      </c>
      <c r="H118" s="111">
        <v>44468</v>
      </c>
      <c r="I118" s="110" t="str">
        <f>VLOOKUP(A118,URS確認!E:I,5,FALSE)</f>
        <v>余家興</v>
      </c>
      <c r="M118" s="108" t="s">
        <v>1140</v>
      </c>
      <c r="P118" s="111" t="s">
        <v>1350</v>
      </c>
      <c r="Q118" s="109" t="s">
        <v>2061</v>
      </c>
    </row>
    <row r="119" spans="1:17" hidden="1">
      <c r="A119" s="108" t="s">
        <v>1121</v>
      </c>
      <c r="B119" s="109" t="str">
        <f>VLOOKUP(A119,URS確認!$E:$F,2,FALSE)</f>
        <v xml:space="preserve">申請案件明細資料查詢                    </v>
      </c>
      <c r="C119" s="108">
        <v>1</v>
      </c>
      <c r="D119" s="114" t="s">
        <v>1122</v>
      </c>
      <c r="E119" s="111">
        <v>44403</v>
      </c>
      <c r="F119" s="111">
        <v>44405</v>
      </c>
      <c r="G119" s="111">
        <v>44405</v>
      </c>
      <c r="H119" s="111">
        <v>44431</v>
      </c>
      <c r="I119" s="110" t="str">
        <f>VLOOKUP(A119,URS確認!E:I,5,FALSE)</f>
        <v>余家興</v>
      </c>
      <c r="L119" s="108" t="s">
        <v>1139</v>
      </c>
      <c r="P119" s="111"/>
    </row>
    <row r="120" spans="1:17" ht="33" hidden="1">
      <c r="A120" s="108" t="s">
        <v>1121</v>
      </c>
      <c r="B120" s="109" t="str">
        <f>VLOOKUP(A120,URS確認!$E:$F,2,FALSE)</f>
        <v xml:space="preserve">申請案件明細資料查詢                    </v>
      </c>
      <c r="C120" s="108">
        <v>2</v>
      </c>
      <c r="D120" s="114" t="s">
        <v>1123</v>
      </c>
      <c r="E120" s="111">
        <v>44403</v>
      </c>
      <c r="F120" s="111">
        <v>44405</v>
      </c>
      <c r="G120" s="111">
        <v>44405</v>
      </c>
      <c r="H120" s="111">
        <v>44431</v>
      </c>
      <c r="I120" s="110" t="str">
        <f>VLOOKUP(A120,URS確認!E:I,5,FALSE)</f>
        <v>余家興</v>
      </c>
      <c r="J120" s="108" t="s">
        <v>1139</v>
      </c>
      <c r="P120" s="111"/>
    </row>
    <row r="121" spans="1:17" hidden="1">
      <c r="A121" s="108" t="s">
        <v>1124</v>
      </c>
      <c r="B121" s="109" t="str">
        <f>VLOOKUP(A121,URS確認!$E:$F,2,FALSE)</f>
        <v xml:space="preserve">案件申請登錄(Eloan3)                   </v>
      </c>
      <c r="C121" s="108">
        <v>1</v>
      </c>
      <c r="D121" s="114" t="s">
        <v>1101</v>
      </c>
      <c r="E121" s="111">
        <v>44403</v>
      </c>
      <c r="F121" s="111">
        <v>44439</v>
      </c>
      <c r="G121" s="111">
        <v>44468</v>
      </c>
      <c r="H121" s="111">
        <v>44468</v>
      </c>
      <c r="I121" s="110" t="str">
        <f>VLOOKUP(A121,URS確認!E:I,5,FALSE)</f>
        <v>余家興</v>
      </c>
      <c r="M121" s="108" t="s">
        <v>1150</v>
      </c>
      <c r="P121" s="111"/>
    </row>
    <row r="122" spans="1:17" hidden="1">
      <c r="A122" s="108" t="s">
        <v>1124</v>
      </c>
      <c r="B122" s="109" t="str">
        <f>VLOOKUP(A122,URS確認!$E:$F,2,FALSE)</f>
        <v xml:space="preserve">案件申請登錄(Eloan3)                   </v>
      </c>
      <c r="C122" s="108">
        <v>2</v>
      </c>
      <c r="D122" s="114" t="s">
        <v>1125</v>
      </c>
      <c r="E122" s="111">
        <v>44403</v>
      </c>
      <c r="F122" s="111">
        <v>44405</v>
      </c>
      <c r="G122" s="111">
        <v>44405</v>
      </c>
      <c r="H122" s="111">
        <v>44431</v>
      </c>
      <c r="I122" s="110" t="str">
        <f>VLOOKUP(A122,URS確認!E:I,5,FALSE)</f>
        <v>余家興</v>
      </c>
      <c r="L122" s="108" t="s">
        <v>1139</v>
      </c>
      <c r="P122" s="111"/>
    </row>
    <row r="123" spans="1:17" ht="33" hidden="1">
      <c r="A123" s="108" t="s">
        <v>34</v>
      </c>
      <c r="B123" s="109" t="str">
        <f>VLOOKUP(A123,URS確認!$E:$F,2,FALSE)</f>
        <v xml:space="preserve">核准額度登錄(Eloan4)                 </v>
      </c>
      <c r="C123" s="108">
        <v>3</v>
      </c>
      <c r="D123" s="114" t="s">
        <v>1126</v>
      </c>
      <c r="E123" s="111">
        <v>44403</v>
      </c>
      <c r="F123" s="111">
        <v>44459</v>
      </c>
      <c r="G123" s="111">
        <v>44468</v>
      </c>
      <c r="H123" s="111">
        <v>44468</v>
      </c>
      <c r="I123" s="110" t="str">
        <f>VLOOKUP(A123,URS確認!E:I,5,FALSE)</f>
        <v>余家興</v>
      </c>
      <c r="M123" s="108" t="s">
        <v>1145</v>
      </c>
      <c r="P123" s="111" t="s">
        <v>1346</v>
      </c>
      <c r="Q123" s="109" t="s">
        <v>2062</v>
      </c>
    </row>
    <row r="124" spans="1:17" ht="33" hidden="1">
      <c r="A124" s="108" t="s">
        <v>34</v>
      </c>
      <c r="B124" s="109" t="str">
        <f>VLOOKUP(A124,URS確認!$E:$F,2,FALSE)</f>
        <v xml:space="preserve">核准額度登錄(Eloan4)                 </v>
      </c>
      <c r="C124" s="108">
        <v>4</v>
      </c>
      <c r="D124" s="114" t="s">
        <v>1127</v>
      </c>
      <c r="E124" s="111">
        <v>44403</v>
      </c>
      <c r="F124" s="111">
        <v>44459</v>
      </c>
      <c r="G124" s="111">
        <v>44467</v>
      </c>
      <c r="H124" s="111">
        <v>44468</v>
      </c>
      <c r="I124" s="110" t="str">
        <f>VLOOKUP(A124,URS確認!E:I,5,FALSE)</f>
        <v>余家興</v>
      </c>
      <c r="M124" s="108" t="s">
        <v>1145</v>
      </c>
      <c r="P124" s="111" t="s">
        <v>1346</v>
      </c>
      <c r="Q124" s="109" t="s">
        <v>2062</v>
      </c>
    </row>
    <row r="125" spans="1:17" hidden="1">
      <c r="A125" s="108" t="s">
        <v>1124</v>
      </c>
      <c r="B125" s="109" t="str">
        <f>VLOOKUP(A125,URS確認!$E:$F,2,FALSE)</f>
        <v xml:space="preserve">案件申請登錄(Eloan3)                   </v>
      </c>
      <c r="C125" s="108">
        <v>5</v>
      </c>
      <c r="D125" s="114" t="s">
        <v>1128</v>
      </c>
      <c r="E125" s="111">
        <v>44403</v>
      </c>
      <c r="F125" s="111">
        <v>44459</v>
      </c>
      <c r="G125" s="111">
        <v>44468</v>
      </c>
      <c r="H125" s="111">
        <v>44468</v>
      </c>
      <c r="I125" s="110" t="str">
        <f>VLOOKUP(A125,URS確認!E:I,5,FALSE)</f>
        <v>余家興</v>
      </c>
      <c r="M125" s="108" t="s">
        <v>1140</v>
      </c>
      <c r="P125" s="111" t="s">
        <v>1346</v>
      </c>
    </row>
    <row r="126" spans="1:17" hidden="1">
      <c r="A126" s="108" t="s">
        <v>1124</v>
      </c>
      <c r="B126" s="109" t="str">
        <f>VLOOKUP(A126,URS確認!$E:$F,2,FALSE)</f>
        <v xml:space="preserve">案件申請登錄(Eloan3)                   </v>
      </c>
      <c r="C126" s="108">
        <v>6</v>
      </c>
      <c r="D126" s="114" t="s">
        <v>1323</v>
      </c>
      <c r="E126" s="111">
        <v>44403</v>
      </c>
      <c r="F126" s="111" t="s">
        <v>1488</v>
      </c>
      <c r="G126" s="111">
        <v>44481</v>
      </c>
      <c r="H126" s="111">
        <v>44481</v>
      </c>
      <c r="I126" s="110" t="str">
        <f>VLOOKUP(A126,URS確認!E:I,5,FALSE)</f>
        <v>余家興</v>
      </c>
      <c r="P126" s="111"/>
    </row>
    <row r="127" spans="1:17" hidden="1">
      <c r="A127" s="108" t="s">
        <v>1124</v>
      </c>
      <c r="B127" s="109" t="str">
        <f>VLOOKUP(A127,URS確認!$E:$F,2,FALSE)</f>
        <v xml:space="preserve">案件申請登錄(Eloan3)                   </v>
      </c>
      <c r="C127" s="108">
        <v>7</v>
      </c>
      <c r="D127" s="114" t="s">
        <v>1324</v>
      </c>
      <c r="E127" s="111">
        <v>44403</v>
      </c>
      <c r="F127" s="111" t="s">
        <v>1486</v>
      </c>
      <c r="G127" s="111">
        <v>44481</v>
      </c>
      <c r="H127" s="111">
        <v>44481</v>
      </c>
      <c r="I127" s="110" t="str">
        <f>VLOOKUP(A127,URS確認!E:I,5,FALSE)</f>
        <v>余家興</v>
      </c>
      <c r="P127" s="111"/>
    </row>
    <row r="128" spans="1:17" hidden="1">
      <c r="A128" s="108" t="s">
        <v>1124</v>
      </c>
      <c r="B128" s="109" t="str">
        <f>VLOOKUP(A128,URS確認!$E:$F,2,FALSE)</f>
        <v xml:space="preserve">案件申請登錄(Eloan3)                   </v>
      </c>
      <c r="C128" s="108">
        <v>8</v>
      </c>
      <c r="D128" s="114" t="s">
        <v>1325</v>
      </c>
      <c r="E128" s="111">
        <v>44403</v>
      </c>
      <c r="F128" s="111" t="s">
        <v>1489</v>
      </c>
      <c r="G128" s="111">
        <v>44481</v>
      </c>
      <c r="H128" s="111">
        <v>44481</v>
      </c>
      <c r="I128" s="110" t="str">
        <f>VLOOKUP(A128,URS確認!E:I,5,FALSE)</f>
        <v>余家興</v>
      </c>
      <c r="P128" s="111" t="s">
        <v>1348</v>
      </c>
    </row>
    <row r="129" spans="1:16" ht="33" hidden="1">
      <c r="A129" s="117" t="s">
        <v>38</v>
      </c>
      <c r="B129" s="109" t="str">
        <f>VLOOKUP(A129,URS確認!$E:$F,2,FALSE)</f>
        <v xml:space="preserve">團體戶申請登錄                          </v>
      </c>
      <c r="C129" s="108">
        <v>1</v>
      </c>
      <c r="D129" s="114" t="s">
        <v>1129</v>
      </c>
      <c r="E129" s="111">
        <v>44403</v>
      </c>
      <c r="F129" s="111">
        <v>44405</v>
      </c>
      <c r="G129" s="111">
        <v>44405</v>
      </c>
      <c r="H129" s="111">
        <v>44431</v>
      </c>
      <c r="I129" s="110" t="str">
        <f>VLOOKUP(A129,URS確認!E:I,5,FALSE)</f>
        <v>余家興</v>
      </c>
      <c r="L129" s="108" t="s">
        <v>1151</v>
      </c>
      <c r="P129" s="111"/>
    </row>
    <row r="130" spans="1:16" hidden="1">
      <c r="A130" s="117" t="s">
        <v>38</v>
      </c>
      <c r="B130" s="109" t="str">
        <f>VLOOKUP(A130,URS確認!$E:$F,2,FALSE)</f>
        <v xml:space="preserve">團體戶申請登錄                          </v>
      </c>
      <c r="C130" s="108">
        <v>2</v>
      </c>
      <c r="D130" s="114" t="s">
        <v>1130</v>
      </c>
      <c r="E130" s="111">
        <v>44403</v>
      </c>
      <c r="F130" s="111">
        <v>44405</v>
      </c>
      <c r="G130" s="111">
        <v>44405</v>
      </c>
      <c r="H130" s="111">
        <v>44431</v>
      </c>
      <c r="I130" s="110" t="str">
        <f>VLOOKUP(A130,URS確認!E:I,5,FALSE)</f>
        <v>余家興</v>
      </c>
      <c r="L130" s="108" t="s">
        <v>1152</v>
      </c>
      <c r="P130" s="111"/>
    </row>
    <row r="131" spans="1:16" hidden="1">
      <c r="A131" s="117" t="s">
        <v>38</v>
      </c>
      <c r="B131" s="109" t="str">
        <f>VLOOKUP(A131,URS確認!$E:$F,2,FALSE)</f>
        <v xml:space="preserve">團體戶申請登錄                          </v>
      </c>
      <c r="C131" s="108">
        <v>3</v>
      </c>
      <c r="D131" s="114" t="s">
        <v>1131</v>
      </c>
      <c r="E131" s="111">
        <v>44403</v>
      </c>
      <c r="F131" s="111">
        <v>44405</v>
      </c>
      <c r="G131" s="111">
        <v>44405</v>
      </c>
      <c r="H131" s="111">
        <v>44431</v>
      </c>
      <c r="I131" s="110" t="str">
        <f>VLOOKUP(A131,URS確認!E:I,5,FALSE)</f>
        <v>余家興</v>
      </c>
      <c r="L131" s="108" t="s">
        <v>1139</v>
      </c>
      <c r="P131" s="111"/>
    </row>
    <row r="132" spans="1:16" hidden="1">
      <c r="A132" s="108" t="s">
        <v>34</v>
      </c>
      <c r="B132" s="109" t="str">
        <f>VLOOKUP(A132,URS確認!$E:$F,2,FALSE)</f>
        <v xml:space="preserve">核准額度登錄(Eloan4)                 </v>
      </c>
      <c r="C132" s="108">
        <v>1</v>
      </c>
      <c r="D132" s="114" t="s">
        <v>1132</v>
      </c>
      <c r="E132" s="111">
        <v>44403</v>
      </c>
      <c r="F132" s="111">
        <v>44421</v>
      </c>
      <c r="G132" s="110">
        <v>44413</v>
      </c>
      <c r="H132" s="110">
        <v>44428</v>
      </c>
      <c r="I132" s="110" t="str">
        <f>VLOOKUP(A132,URS確認!E:I,5,FALSE)</f>
        <v>余家興</v>
      </c>
      <c r="L132" s="108" t="s">
        <v>1139</v>
      </c>
      <c r="P132" s="111"/>
    </row>
    <row r="133" spans="1:16" ht="33" hidden="1">
      <c r="A133" s="108" t="s">
        <v>34</v>
      </c>
      <c r="B133" s="109" t="str">
        <f>VLOOKUP(A133,URS確認!$E:$F,2,FALSE)</f>
        <v xml:space="preserve">核准額度登錄(Eloan4)                 </v>
      </c>
      <c r="C133" s="108">
        <v>2</v>
      </c>
      <c r="D133" s="114" t="s">
        <v>1133</v>
      </c>
      <c r="E133" s="111">
        <v>44403</v>
      </c>
      <c r="F133" s="110">
        <v>44407</v>
      </c>
      <c r="G133" s="110">
        <v>44407</v>
      </c>
      <c r="H133" s="110">
        <v>44428</v>
      </c>
      <c r="I133" s="110" t="str">
        <f>VLOOKUP(A133,URS確認!E:I,5,FALSE)</f>
        <v>余家興</v>
      </c>
      <c r="L133" s="108" t="s">
        <v>1153</v>
      </c>
      <c r="P133" s="110"/>
    </row>
    <row r="134" spans="1:16" hidden="1">
      <c r="A134" s="108" t="s">
        <v>34</v>
      </c>
      <c r="B134" s="109" t="str">
        <f>VLOOKUP(A134,URS確認!$E:$F,2,FALSE)</f>
        <v xml:space="preserve">核准額度登錄(Eloan4)                 </v>
      </c>
      <c r="C134" s="108">
        <v>3</v>
      </c>
      <c r="D134" s="114" t="s">
        <v>1134</v>
      </c>
      <c r="E134" s="111">
        <v>44403</v>
      </c>
      <c r="F134" s="111">
        <v>44459</v>
      </c>
      <c r="G134" s="111">
        <v>44468</v>
      </c>
      <c r="H134" s="111">
        <v>44468</v>
      </c>
      <c r="I134" s="110" t="str">
        <f>VLOOKUP(A134,URS確認!E:I,5,FALSE)</f>
        <v>余家興</v>
      </c>
      <c r="M134" s="108" t="s">
        <v>1154</v>
      </c>
      <c r="P134" s="111" t="s">
        <v>1346</v>
      </c>
    </row>
    <row r="135" spans="1:16" hidden="1">
      <c r="A135" s="108" t="s">
        <v>34</v>
      </c>
      <c r="B135" s="109" t="str">
        <f>VLOOKUP(A135,URS確認!$E:$F,2,FALSE)</f>
        <v xml:space="preserve">核准額度登錄(Eloan4)                 </v>
      </c>
      <c r="C135" s="108">
        <v>4</v>
      </c>
      <c r="D135" s="114" t="s">
        <v>1135</v>
      </c>
      <c r="E135" s="111">
        <v>44403</v>
      </c>
      <c r="F135" s="111">
        <v>44459</v>
      </c>
      <c r="G135" s="110">
        <v>44427</v>
      </c>
      <c r="H135" s="110">
        <v>44428</v>
      </c>
      <c r="I135" s="110" t="str">
        <f>VLOOKUP(A135,URS確認!E:I,5,FALSE)</f>
        <v>余家興</v>
      </c>
      <c r="L135" s="108" t="s">
        <v>1139</v>
      </c>
      <c r="P135" s="111" t="s">
        <v>1350</v>
      </c>
    </row>
    <row r="136" spans="1:16" hidden="1">
      <c r="A136" s="108" t="s">
        <v>34</v>
      </c>
      <c r="B136" s="109" t="str">
        <f>VLOOKUP(A136,URS確認!$E:$F,2,FALSE)</f>
        <v xml:space="preserve">核准額度登錄(Eloan4)                 </v>
      </c>
      <c r="C136" s="108">
        <v>5</v>
      </c>
      <c r="D136" s="114" t="s">
        <v>1136</v>
      </c>
      <c r="E136" s="111">
        <v>44403</v>
      </c>
      <c r="F136" s="110">
        <v>44407</v>
      </c>
      <c r="G136" s="110">
        <v>44407</v>
      </c>
      <c r="H136" s="110">
        <v>44428</v>
      </c>
      <c r="I136" s="110" t="str">
        <f>VLOOKUP(A136,URS確認!E:I,5,FALSE)</f>
        <v>余家興</v>
      </c>
      <c r="L136" s="108" t="s">
        <v>1139</v>
      </c>
      <c r="P136" s="110"/>
    </row>
    <row r="137" spans="1:16" hidden="1">
      <c r="A137" s="108" t="s">
        <v>34</v>
      </c>
      <c r="B137" s="109" t="str">
        <f>VLOOKUP(A137,URS確認!$E:$F,2,FALSE)</f>
        <v xml:space="preserve">核准額度登錄(Eloan4)                 </v>
      </c>
      <c r="C137" s="108">
        <v>6</v>
      </c>
      <c r="D137" s="114" t="s">
        <v>1137</v>
      </c>
      <c r="E137" s="111">
        <v>44403</v>
      </c>
      <c r="F137" s="110">
        <v>44407</v>
      </c>
      <c r="G137" s="110">
        <v>44407</v>
      </c>
      <c r="H137" s="110">
        <v>44428</v>
      </c>
      <c r="I137" s="110" t="str">
        <f>VLOOKUP(A137,URS確認!E:I,5,FALSE)</f>
        <v>余家興</v>
      </c>
      <c r="L137" s="108" t="s">
        <v>1155</v>
      </c>
      <c r="P137" s="110"/>
    </row>
    <row r="138" spans="1:16" hidden="1">
      <c r="A138" s="108" t="s">
        <v>34</v>
      </c>
      <c r="B138" s="109" t="str">
        <f>VLOOKUP(A138,URS確認!$E:$F,2,FALSE)</f>
        <v xml:space="preserve">核准額度登錄(Eloan4)                 </v>
      </c>
      <c r="C138" s="108">
        <v>7</v>
      </c>
      <c r="D138" s="114" t="s">
        <v>1138</v>
      </c>
      <c r="E138" s="111">
        <v>44403</v>
      </c>
      <c r="F138" s="111">
        <v>44414</v>
      </c>
      <c r="G138" s="110">
        <v>44413</v>
      </c>
      <c r="H138" s="110">
        <v>44428</v>
      </c>
      <c r="I138" s="110" t="str">
        <f>VLOOKUP(A138,URS確認!E:I,5,FALSE)</f>
        <v>余家興</v>
      </c>
      <c r="M138" s="108" t="s">
        <v>1140</v>
      </c>
      <c r="P138" s="111"/>
    </row>
    <row r="139" spans="1:16" hidden="1">
      <c r="A139" s="108" t="s">
        <v>34</v>
      </c>
      <c r="B139" s="109" t="str">
        <f>VLOOKUP(A139,URS確認!$E:$F,2,FALSE)</f>
        <v xml:space="preserve">核准額度登錄(Eloan4)                 </v>
      </c>
      <c r="C139" s="108">
        <v>8</v>
      </c>
      <c r="D139" s="114" t="s">
        <v>1327</v>
      </c>
      <c r="E139" s="111">
        <v>44403</v>
      </c>
      <c r="F139" s="111" t="s">
        <v>1433</v>
      </c>
      <c r="G139" s="108"/>
      <c r="I139" s="110" t="str">
        <f>VLOOKUP(A139,URS確認!E:I,5,FALSE)</f>
        <v>余家興</v>
      </c>
      <c r="P139" s="111"/>
    </row>
    <row r="140" spans="1:16" hidden="1">
      <c r="A140" s="108" t="s">
        <v>34</v>
      </c>
      <c r="B140" s="109" t="str">
        <f>VLOOKUP(A140,URS確認!$E:$F,2,FALSE)</f>
        <v xml:space="preserve">核准額度登錄(Eloan4)                 </v>
      </c>
      <c r="C140" s="108">
        <v>9</v>
      </c>
      <c r="D140" s="114" t="s">
        <v>1326</v>
      </c>
      <c r="E140" s="111">
        <v>44403</v>
      </c>
      <c r="F140" s="111" t="s">
        <v>1490</v>
      </c>
      <c r="G140" s="108"/>
      <c r="I140" s="110" t="str">
        <f>VLOOKUP(A140,URS確認!E:I,5,FALSE)</f>
        <v>余家興</v>
      </c>
      <c r="P140" s="111"/>
    </row>
    <row r="141" spans="1:16" hidden="1">
      <c r="A141" s="108" t="s">
        <v>1028</v>
      </c>
      <c r="B141" s="109" t="str">
        <f>VLOOKUP(A141,URS確認!$E:$F,2,FALSE)</f>
        <v xml:space="preserve">額度明細資料查詢                        </v>
      </c>
      <c r="C141" s="108">
        <v>1</v>
      </c>
      <c r="D141" s="114" t="s">
        <v>1189</v>
      </c>
      <c r="E141" s="111">
        <v>44404</v>
      </c>
      <c r="F141" s="111">
        <v>44407</v>
      </c>
      <c r="G141" s="111">
        <v>44407</v>
      </c>
      <c r="H141" s="111">
        <v>44431</v>
      </c>
      <c r="I141" s="110" t="str">
        <f>VLOOKUP(A141,URS確認!E:I,5,FALSE)</f>
        <v>余家興</v>
      </c>
      <c r="L141" s="108" t="s">
        <v>1208</v>
      </c>
      <c r="P141" s="111"/>
    </row>
    <row r="142" spans="1:16" ht="66" hidden="1">
      <c r="A142" s="108" t="s">
        <v>1190</v>
      </c>
      <c r="B142" s="109" t="str">
        <f>VLOOKUP(A142,URS確認!$E:$F,2,FALSE)</f>
        <v xml:space="preserve">額度資料維護                            </v>
      </c>
      <c r="C142" s="108">
        <v>1</v>
      </c>
      <c r="D142" s="114" t="s">
        <v>1380</v>
      </c>
      <c r="E142" s="111">
        <v>44404</v>
      </c>
      <c r="F142" s="111">
        <v>44469</v>
      </c>
      <c r="G142" s="111">
        <v>44469</v>
      </c>
      <c r="H142" s="111">
        <v>44469</v>
      </c>
      <c r="I142" s="110" t="str">
        <f>VLOOKUP(A142,URS確認!E:I,5,FALSE)</f>
        <v>余家興</v>
      </c>
      <c r="M142" s="108" t="s">
        <v>1209</v>
      </c>
      <c r="P142" s="111" t="s">
        <v>1348</v>
      </c>
    </row>
    <row r="143" spans="1:16" hidden="1">
      <c r="A143" s="108" t="s">
        <v>1190</v>
      </c>
      <c r="B143" s="109" t="str">
        <f>VLOOKUP(A143,URS確認!$E:$F,2,FALSE)</f>
        <v xml:space="preserve">額度資料維護                            </v>
      </c>
      <c r="C143" s="108">
        <v>2</v>
      </c>
      <c r="D143" s="114" t="s">
        <v>1191</v>
      </c>
      <c r="E143" s="111">
        <v>44404</v>
      </c>
      <c r="F143" s="110">
        <v>44407</v>
      </c>
      <c r="G143" s="110">
        <v>44407</v>
      </c>
      <c r="H143" s="110">
        <v>44428</v>
      </c>
      <c r="I143" s="110" t="str">
        <f>VLOOKUP(A143,URS確認!E:I,5,FALSE)</f>
        <v>余家興</v>
      </c>
      <c r="L143" s="108" t="s">
        <v>1210</v>
      </c>
      <c r="P143" s="110"/>
    </row>
    <row r="144" spans="1:16" hidden="1">
      <c r="A144" s="108" t="s">
        <v>1190</v>
      </c>
      <c r="B144" s="109" t="str">
        <f>VLOOKUP(A144,URS確認!$E:$F,2,FALSE)</f>
        <v xml:space="preserve">額度資料維護                            </v>
      </c>
      <c r="C144" s="108">
        <v>3</v>
      </c>
      <c r="D144" s="114" t="s">
        <v>1192</v>
      </c>
      <c r="E144" s="111">
        <v>44404</v>
      </c>
      <c r="F144" s="111">
        <v>44419</v>
      </c>
      <c r="G144" s="110">
        <v>44419</v>
      </c>
      <c r="H144" s="110">
        <v>44428</v>
      </c>
      <c r="I144" s="110" t="str">
        <f>VLOOKUP(A144,URS確認!E:I,5,FALSE)</f>
        <v>余家興</v>
      </c>
      <c r="L144" s="108" t="s">
        <v>1211</v>
      </c>
      <c r="P144" s="111"/>
    </row>
    <row r="145" spans="1:16" hidden="1">
      <c r="A145" s="108" t="s">
        <v>1190</v>
      </c>
      <c r="B145" s="109" t="str">
        <f>VLOOKUP(A145,URS確認!$E:$F,2,FALSE)</f>
        <v xml:space="preserve">額度資料維護                            </v>
      </c>
      <c r="C145" s="108">
        <v>4</v>
      </c>
      <c r="D145" s="114" t="s">
        <v>1193</v>
      </c>
      <c r="E145" s="111">
        <v>44404</v>
      </c>
      <c r="F145" s="110">
        <v>44407</v>
      </c>
      <c r="G145" s="110">
        <v>44407</v>
      </c>
      <c r="H145" s="110">
        <v>44428</v>
      </c>
      <c r="I145" s="110" t="str">
        <f>VLOOKUP(A145,URS確認!E:I,5,FALSE)</f>
        <v>余家興</v>
      </c>
      <c r="J145" s="108" t="s">
        <v>1208</v>
      </c>
      <c r="P145" s="110"/>
    </row>
    <row r="146" spans="1:16" hidden="1">
      <c r="A146" s="108" t="s">
        <v>1190</v>
      </c>
      <c r="B146" s="109" t="str">
        <f>VLOOKUP(A146,URS確認!$E:$F,2,FALSE)</f>
        <v xml:space="preserve">額度資料維護                            </v>
      </c>
      <c r="C146" s="108">
        <v>5</v>
      </c>
      <c r="D146" s="114" t="s">
        <v>1194</v>
      </c>
      <c r="E146" s="111">
        <v>44404</v>
      </c>
      <c r="F146" s="111">
        <v>44418</v>
      </c>
      <c r="G146" s="110">
        <v>44413</v>
      </c>
      <c r="H146" s="110">
        <v>44428</v>
      </c>
      <c r="I146" s="110" t="str">
        <f>VLOOKUP(A146,URS確認!E:I,5,FALSE)</f>
        <v>余家興</v>
      </c>
      <c r="J146" s="108" t="s">
        <v>1212</v>
      </c>
      <c r="P146" s="111"/>
    </row>
    <row r="147" spans="1:16" hidden="1">
      <c r="A147" s="108" t="s">
        <v>1190</v>
      </c>
      <c r="B147" s="109" t="str">
        <f>VLOOKUP(A147,URS確認!$E:$F,2,FALSE)</f>
        <v xml:space="preserve">額度資料維護                            </v>
      </c>
      <c r="C147" s="108">
        <v>6</v>
      </c>
      <c r="D147" s="114" t="s">
        <v>1195</v>
      </c>
      <c r="E147" s="111">
        <v>44404</v>
      </c>
      <c r="F147" s="110">
        <v>44407</v>
      </c>
      <c r="G147" s="110">
        <v>44407</v>
      </c>
      <c r="H147" s="110">
        <v>44428</v>
      </c>
      <c r="I147" s="110" t="str">
        <f>VLOOKUP(A147,URS確認!E:I,5,FALSE)</f>
        <v>余家興</v>
      </c>
      <c r="L147" s="108" t="s">
        <v>1208</v>
      </c>
      <c r="P147" s="110"/>
    </row>
    <row r="148" spans="1:16" ht="33">
      <c r="A148" s="112" t="s">
        <v>2137</v>
      </c>
      <c r="B148" s="109" t="str">
        <f>VLOOKUP(A148,URS確認!$E:$F,2,FALSE)</f>
        <v xml:space="preserve">額度資料維護                            </v>
      </c>
      <c r="C148" s="112">
        <v>7</v>
      </c>
      <c r="D148" s="115" t="s">
        <v>1328</v>
      </c>
      <c r="E148" s="111">
        <v>44404</v>
      </c>
      <c r="F148" s="110">
        <v>44469</v>
      </c>
      <c r="G148" s="110">
        <v>44469</v>
      </c>
      <c r="H148" s="110">
        <v>44469</v>
      </c>
      <c r="I148" s="110" t="s">
        <v>1434</v>
      </c>
      <c r="M148" s="108" t="s">
        <v>1353</v>
      </c>
      <c r="P148" s="110" t="s">
        <v>1351</v>
      </c>
    </row>
    <row r="149" spans="1:16" hidden="1">
      <c r="A149" s="112" t="s">
        <v>43</v>
      </c>
      <c r="B149" s="109" t="str">
        <f>VLOOKUP(A149,URS確認!$E:$F,2,FALSE)</f>
        <v xml:space="preserve">核准號碼明細資料查詢                    </v>
      </c>
      <c r="C149" s="112">
        <v>1</v>
      </c>
      <c r="D149" s="115" t="s">
        <v>1329</v>
      </c>
      <c r="E149" s="111">
        <v>44404</v>
      </c>
      <c r="F149" s="110">
        <v>44418</v>
      </c>
      <c r="G149" s="110">
        <v>44409</v>
      </c>
      <c r="H149" s="110">
        <v>44431</v>
      </c>
      <c r="I149" s="110" t="str">
        <f>VLOOKUP(A149,URS確認!E:I,5,FALSE)</f>
        <v>余家興</v>
      </c>
      <c r="L149" s="108" t="s">
        <v>1491</v>
      </c>
      <c r="P149" s="110"/>
    </row>
    <row r="150" spans="1:16" ht="99">
      <c r="A150" s="108" t="s">
        <v>958</v>
      </c>
      <c r="B150" s="109" t="str">
        <f>VLOOKUP(A150,URS確認!$E:$F,2,FALSE)</f>
        <v xml:space="preserve">撥款                     </v>
      </c>
      <c r="C150" s="108">
        <v>1</v>
      </c>
      <c r="D150" s="114" t="s">
        <v>2472</v>
      </c>
      <c r="E150" s="111">
        <v>44404</v>
      </c>
      <c r="F150" s="113" t="s">
        <v>2471</v>
      </c>
      <c r="G150" s="113" t="s">
        <v>2471</v>
      </c>
      <c r="H150" s="113" t="s">
        <v>2471</v>
      </c>
      <c r="I150" s="110" t="s">
        <v>665</v>
      </c>
      <c r="N150" s="108" t="s">
        <v>1208</v>
      </c>
      <c r="P150" s="111" t="s">
        <v>1351</v>
      </c>
    </row>
    <row r="151" spans="1:16" hidden="1">
      <c r="A151" s="108" t="s">
        <v>1196</v>
      </c>
      <c r="B151" s="109" t="s">
        <v>1197</v>
      </c>
      <c r="C151" s="108">
        <v>1</v>
      </c>
      <c r="D151" s="114" t="s">
        <v>1198</v>
      </c>
      <c r="E151" s="111">
        <v>44404</v>
      </c>
      <c r="F151" s="111">
        <v>44439</v>
      </c>
      <c r="G151" s="111">
        <v>44446</v>
      </c>
      <c r="I151" s="152" t="s">
        <v>1675</v>
      </c>
      <c r="L151" s="108" t="s">
        <v>1213</v>
      </c>
      <c r="P151" s="111"/>
    </row>
    <row r="152" spans="1:16" hidden="1">
      <c r="A152" s="108" t="s">
        <v>1199</v>
      </c>
      <c r="B152" s="109" t="str">
        <f>VLOOKUP(A152,URS確認!$E:$F,2,FALSE)</f>
        <v>未齊件代碼維護</v>
      </c>
      <c r="C152" s="108">
        <v>1</v>
      </c>
      <c r="D152" s="114" t="s">
        <v>1214</v>
      </c>
      <c r="E152" s="111">
        <v>44404</v>
      </c>
      <c r="F152" s="111">
        <v>44412</v>
      </c>
      <c r="G152" s="111">
        <v>44412</v>
      </c>
      <c r="H152" s="111">
        <v>44428</v>
      </c>
      <c r="I152" s="110" t="str">
        <f>VLOOKUP(A152,URS確認!E:I,5,FALSE)</f>
        <v>陳昱衡</v>
      </c>
      <c r="L152" s="108" t="s">
        <v>1215</v>
      </c>
      <c r="P152" s="111"/>
    </row>
    <row r="153" spans="1:16" hidden="1">
      <c r="A153" s="108" t="s">
        <v>1199</v>
      </c>
      <c r="B153" s="109" t="str">
        <f>VLOOKUP(A153,URS確認!$E:$F,2,FALSE)</f>
        <v>未齊件代碼維護</v>
      </c>
      <c r="C153" s="108">
        <v>2</v>
      </c>
      <c r="D153" s="114" t="s">
        <v>1202</v>
      </c>
      <c r="E153" s="111">
        <v>44404</v>
      </c>
      <c r="F153" s="111">
        <v>44404</v>
      </c>
      <c r="G153" s="111">
        <v>44404</v>
      </c>
      <c r="H153" s="111">
        <v>44428</v>
      </c>
      <c r="I153" s="110" t="str">
        <f>VLOOKUP(A153,URS確認!E:I,5,FALSE)</f>
        <v>陳昱衡</v>
      </c>
      <c r="L153" s="108" t="s">
        <v>1208</v>
      </c>
      <c r="P153" s="111"/>
    </row>
    <row r="154" spans="1:16" ht="66" hidden="1">
      <c r="A154" s="108" t="s">
        <v>1199</v>
      </c>
      <c r="B154" s="109" t="str">
        <f>VLOOKUP(A154,URS確認!$E:$F,2,FALSE)</f>
        <v>未齊件代碼維護</v>
      </c>
      <c r="C154" s="108">
        <v>3</v>
      </c>
      <c r="D154" s="114" t="s">
        <v>1201</v>
      </c>
      <c r="E154" s="111">
        <v>44404</v>
      </c>
      <c r="F154" s="111">
        <v>44439</v>
      </c>
      <c r="G154" s="108"/>
      <c r="I154" s="110" t="str">
        <f>VLOOKUP(A154,URS確認!E:I,5,FALSE)</f>
        <v>陳昱衡</v>
      </c>
      <c r="M154" s="108" t="s">
        <v>1216</v>
      </c>
      <c r="P154" s="111"/>
    </row>
    <row r="155" spans="1:16" ht="49.5" hidden="1">
      <c r="A155" s="108" t="s">
        <v>23</v>
      </c>
      <c r="B155" s="109" t="str">
        <f>VLOOKUP(A155,URS確認!$E:$F,2,FALSE)</f>
        <v xml:space="preserve">未齊件資料查詢                          </v>
      </c>
      <c r="C155" s="108">
        <v>1</v>
      </c>
      <c r="D155" s="183" t="s">
        <v>1217</v>
      </c>
      <c r="E155" s="111">
        <v>44405</v>
      </c>
      <c r="F155" s="111">
        <v>44411</v>
      </c>
      <c r="G155" s="111">
        <v>44411</v>
      </c>
      <c r="H155" s="111">
        <v>44428</v>
      </c>
      <c r="I155" s="110" t="str">
        <f>VLOOKUP(A155,URS確認!E:I,5,FALSE)</f>
        <v>陳昱衡</v>
      </c>
      <c r="L155" s="108" t="s">
        <v>1231</v>
      </c>
      <c r="P155" s="111"/>
    </row>
    <row r="156" spans="1:16" ht="82.5" hidden="1">
      <c r="A156" s="108" t="s">
        <v>23</v>
      </c>
      <c r="B156" s="109" t="str">
        <f>VLOOKUP(A156,URS確認!$E:$F,2,FALSE)</f>
        <v xml:space="preserve">未齊件資料查詢                          </v>
      </c>
      <c r="C156" s="108">
        <v>2</v>
      </c>
      <c r="D156" s="114" t="s">
        <v>1218</v>
      </c>
      <c r="E156" s="111">
        <v>44405</v>
      </c>
      <c r="F156" s="111">
        <v>44411</v>
      </c>
      <c r="G156" s="111">
        <v>44411</v>
      </c>
      <c r="H156" s="111">
        <v>44428</v>
      </c>
      <c r="I156" s="110" t="str">
        <f>VLOOKUP(A156,URS確認!E:I,5,FALSE)</f>
        <v>陳昱衡</v>
      </c>
      <c r="L156" s="108" t="s">
        <v>1232</v>
      </c>
      <c r="P156" s="111"/>
    </row>
    <row r="157" spans="1:16" hidden="1">
      <c r="A157" s="108" t="s">
        <v>24</v>
      </c>
      <c r="B157" s="109" t="str">
        <f>VLOOKUP(A157,URS確認!$E:$F,2,FALSE)</f>
        <v xml:space="preserve">未齊案件管理             </v>
      </c>
      <c r="C157" s="108">
        <v>2</v>
      </c>
      <c r="D157" s="114" t="s">
        <v>1219</v>
      </c>
      <c r="E157" s="111">
        <v>44405</v>
      </c>
      <c r="F157" s="111">
        <v>44407</v>
      </c>
      <c r="G157" s="111">
        <v>44407</v>
      </c>
      <c r="H157" s="111">
        <v>44428</v>
      </c>
      <c r="I157" s="110" t="str">
        <f>VLOOKUP(A157,URS確認!E:I,5,FALSE)</f>
        <v>陳昱衡</v>
      </c>
      <c r="L157" s="108" t="s">
        <v>1233</v>
      </c>
      <c r="P157" s="111"/>
    </row>
    <row r="158" spans="1:16" hidden="1">
      <c r="A158" s="108" t="s">
        <v>24</v>
      </c>
      <c r="B158" s="109" t="str">
        <f>VLOOKUP(A158,URS確認!$E:$F,2,FALSE)</f>
        <v xml:space="preserve">未齊案件管理             </v>
      </c>
      <c r="C158" s="108">
        <v>3</v>
      </c>
      <c r="D158" s="114" t="s">
        <v>1220</v>
      </c>
      <c r="E158" s="111">
        <v>44405</v>
      </c>
      <c r="F158" s="111">
        <v>44407</v>
      </c>
      <c r="G158" s="111">
        <v>44407</v>
      </c>
      <c r="H158" s="111">
        <v>44428</v>
      </c>
      <c r="I158" s="110" t="str">
        <f>VLOOKUP(A158,URS確認!E:I,5,FALSE)</f>
        <v>陳昱衡</v>
      </c>
      <c r="L158" s="108" t="s">
        <v>1232</v>
      </c>
      <c r="P158" s="111"/>
    </row>
    <row r="159" spans="1:16" hidden="1">
      <c r="A159" s="108" t="s">
        <v>24</v>
      </c>
      <c r="B159" s="109" t="str">
        <f>VLOOKUP(A159,URS確認!$E:$F,2,FALSE)</f>
        <v xml:space="preserve">未齊案件管理             </v>
      </c>
      <c r="C159" s="108">
        <v>6</v>
      </c>
      <c r="D159" s="114" t="s">
        <v>1221</v>
      </c>
      <c r="E159" s="111">
        <v>44405</v>
      </c>
      <c r="F159" s="111">
        <v>44407</v>
      </c>
      <c r="G159" s="111">
        <v>44407</v>
      </c>
      <c r="H159" s="111">
        <v>44428</v>
      </c>
      <c r="I159" s="110" t="str">
        <f>VLOOKUP(A159,URS確認!E:I,5,FALSE)</f>
        <v>陳昱衡</v>
      </c>
      <c r="L159" s="108" t="s">
        <v>1233</v>
      </c>
      <c r="P159" s="111"/>
    </row>
    <row r="160" spans="1:16" ht="49.5" hidden="1">
      <c r="A160" s="108" t="s">
        <v>24</v>
      </c>
      <c r="B160" s="109" t="str">
        <f>VLOOKUP(A160,URS確認!$E:$F,2,FALSE)</f>
        <v xml:space="preserve">未齊案件管理             </v>
      </c>
      <c r="C160" s="108">
        <v>7</v>
      </c>
      <c r="D160" s="114" t="s">
        <v>2776</v>
      </c>
      <c r="E160" s="111">
        <v>44405</v>
      </c>
      <c r="F160" s="111">
        <v>44469</v>
      </c>
      <c r="G160" s="111">
        <v>44469</v>
      </c>
      <c r="I160" s="110" t="s">
        <v>1344</v>
      </c>
      <c r="M160" s="108" t="s">
        <v>1234</v>
      </c>
      <c r="P160" s="111" t="s">
        <v>1348</v>
      </c>
    </row>
    <row r="161" spans="1:16" hidden="1">
      <c r="A161" s="108" t="s">
        <v>1060</v>
      </c>
      <c r="B161" s="109" t="str">
        <f>VLOOKUP(A161,URS確認!$E:$F,2,FALSE)</f>
        <v xml:space="preserve">保證人明細資料查詢                      </v>
      </c>
      <c r="C161" s="108">
        <v>1</v>
      </c>
      <c r="D161" s="114" t="s">
        <v>1222</v>
      </c>
      <c r="E161" s="111">
        <v>44405</v>
      </c>
      <c r="F161" s="111">
        <v>44421</v>
      </c>
      <c r="G161" s="111">
        <v>44419</v>
      </c>
      <c r="H161" s="111">
        <v>44428</v>
      </c>
      <c r="I161" s="110" t="str">
        <f>VLOOKUP(A161,URS確認!E:I,5,FALSE)</f>
        <v>陳昱衡</v>
      </c>
      <c r="L161" s="108" t="s">
        <v>1233</v>
      </c>
      <c r="P161" s="111"/>
    </row>
    <row r="162" spans="1:16" hidden="1">
      <c r="A162" s="108" t="s">
        <v>1060</v>
      </c>
      <c r="B162" s="109" t="str">
        <f>VLOOKUP(A162,URS確認!$E:$F,2,FALSE)</f>
        <v xml:space="preserve">保證人明細資料查詢                      </v>
      </c>
      <c r="C162" s="108">
        <v>2</v>
      </c>
      <c r="D162" s="114" t="s">
        <v>1230</v>
      </c>
      <c r="E162" s="111">
        <v>44405</v>
      </c>
      <c r="F162" s="111">
        <v>44406</v>
      </c>
      <c r="G162" s="111">
        <v>44406</v>
      </c>
      <c r="H162" s="111">
        <v>44428</v>
      </c>
      <c r="I162" s="110" t="str">
        <f>VLOOKUP(A162,URS確認!E:I,5,FALSE)</f>
        <v>陳昱衡</v>
      </c>
      <c r="L162" s="108" t="s">
        <v>1232</v>
      </c>
      <c r="P162" s="111"/>
    </row>
    <row r="163" spans="1:16" hidden="1">
      <c r="A163" s="108" t="s">
        <v>1060</v>
      </c>
      <c r="B163" s="109" t="str">
        <f>VLOOKUP(A163,URS確認!$E:$F,2,FALSE)</f>
        <v xml:space="preserve">保證人明細資料查詢                      </v>
      </c>
      <c r="C163" s="108">
        <v>3</v>
      </c>
      <c r="D163" s="114" t="s">
        <v>1223</v>
      </c>
      <c r="E163" s="111">
        <v>44405</v>
      </c>
      <c r="F163" s="111">
        <v>44426</v>
      </c>
      <c r="G163" s="111">
        <v>44426</v>
      </c>
      <c r="H163" s="111">
        <v>44428</v>
      </c>
      <c r="I163" s="110" t="str">
        <f>VLOOKUP(A163,URS確認!E:I,5,FALSE)</f>
        <v>陳昱衡</v>
      </c>
      <c r="L163" s="108" t="s">
        <v>1232</v>
      </c>
      <c r="P163" s="111" t="s">
        <v>1346</v>
      </c>
    </row>
    <row r="164" spans="1:16" hidden="1">
      <c r="A164" s="108" t="s">
        <v>1061</v>
      </c>
      <c r="B164" s="109" t="str">
        <f>VLOOKUP(A164,URS確認!$E:$F,2,FALSE)</f>
        <v xml:space="preserve">保證人資料登錄(Eloan5)                </v>
      </c>
      <c r="C164" s="108">
        <v>1</v>
      </c>
      <c r="D164" s="114" t="s">
        <v>1224</v>
      </c>
      <c r="E164" s="111">
        <v>44405</v>
      </c>
      <c r="F164" s="111">
        <v>44411</v>
      </c>
      <c r="G164" s="111">
        <v>44411</v>
      </c>
      <c r="H164" s="111">
        <v>44428</v>
      </c>
      <c r="I164" s="110" t="str">
        <f>VLOOKUP(A164,URS確認!E:I,5,FALSE)</f>
        <v>陳昱衡</v>
      </c>
      <c r="L164" s="108" t="s">
        <v>1232</v>
      </c>
      <c r="P164" s="111"/>
    </row>
    <row r="165" spans="1:16" hidden="1">
      <c r="A165" s="108" t="s">
        <v>1061</v>
      </c>
      <c r="B165" s="109" t="str">
        <f>VLOOKUP(A165,URS確認!$E:$F,2,FALSE)</f>
        <v xml:space="preserve">保證人資料登錄(Eloan5)                </v>
      </c>
      <c r="C165" s="108">
        <v>2</v>
      </c>
      <c r="D165" s="114" t="s">
        <v>1225</v>
      </c>
      <c r="E165" s="111">
        <v>44405</v>
      </c>
      <c r="F165" s="111">
        <v>44411</v>
      </c>
      <c r="G165" s="111">
        <v>44411</v>
      </c>
      <c r="H165" s="111">
        <v>44428</v>
      </c>
      <c r="I165" s="110" t="str">
        <f>VLOOKUP(A165,URS確認!E:I,5,FALSE)</f>
        <v>陳昱衡</v>
      </c>
      <c r="L165" s="108" t="s">
        <v>1235</v>
      </c>
      <c r="P165" s="111"/>
    </row>
    <row r="166" spans="1:16" ht="33" hidden="1">
      <c r="A166" s="108" t="s">
        <v>1061</v>
      </c>
      <c r="B166" s="109" t="str">
        <f>VLOOKUP(A166,URS確認!$E:$F,2,FALSE)</f>
        <v xml:space="preserve">保證人資料登錄(Eloan5)                </v>
      </c>
      <c r="C166" s="108">
        <v>3</v>
      </c>
      <c r="D166" s="114" t="s">
        <v>1349</v>
      </c>
      <c r="E166" s="111">
        <v>44405</v>
      </c>
      <c r="F166" s="111">
        <v>44421</v>
      </c>
      <c r="G166" s="111">
        <v>44414</v>
      </c>
      <c r="H166" s="111">
        <v>44428</v>
      </c>
      <c r="I166" s="110" t="str">
        <f>VLOOKUP(A166,URS確認!E:I,5,FALSE)</f>
        <v>陳昱衡</v>
      </c>
      <c r="J166" s="108" t="s">
        <v>1233</v>
      </c>
      <c r="P166" s="111"/>
    </row>
    <row r="167" spans="1:16" ht="49.5" hidden="1">
      <c r="A167" s="108" t="s">
        <v>1061</v>
      </c>
      <c r="B167" s="109" t="str">
        <f>VLOOKUP(A167,URS確認!$E:$F,2,FALSE)</f>
        <v xml:space="preserve">保證人資料登錄(Eloan5)                </v>
      </c>
      <c r="C167" s="108">
        <v>4</v>
      </c>
      <c r="D167" s="114" t="s">
        <v>1226</v>
      </c>
      <c r="E167" s="111">
        <v>44405</v>
      </c>
      <c r="F167" s="111">
        <v>44428</v>
      </c>
      <c r="G167" s="111">
        <v>44442</v>
      </c>
      <c r="H167" s="111">
        <v>44456</v>
      </c>
      <c r="I167" s="110" t="s">
        <v>1435</v>
      </c>
      <c r="M167" s="108" t="s">
        <v>1236</v>
      </c>
      <c r="P167" s="111" t="s">
        <v>1350</v>
      </c>
    </row>
    <row r="168" spans="1:16" ht="66" hidden="1">
      <c r="A168" s="108" t="s">
        <v>1061</v>
      </c>
      <c r="B168" s="109" t="str">
        <f>VLOOKUP(A168,URS確認!$E:$F,2,FALSE)</f>
        <v xml:space="preserve">保證人資料登錄(Eloan5)                </v>
      </c>
      <c r="C168" s="108">
        <v>5</v>
      </c>
      <c r="D168" s="114" t="s">
        <v>1330</v>
      </c>
      <c r="E168" s="111">
        <v>44405</v>
      </c>
      <c r="F168" s="111">
        <v>44428</v>
      </c>
      <c r="G168" s="111">
        <v>44442</v>
      </c>
      <c r="H168" s="111">
        <v>44457</v>
      </c>
      <c r="I168" s="110" t="s">
        <v>1435</v>
      </c>
      <c r="M168" s="108" t="s">
        <v>1436</v>
      </c>
      <c r="P168" s="111" t="s">
        <v>1348</v>
      </c>
    </row>
    <row r="169" spans="1:16" ht="33" hidden="1">
      <c r="A169" s="108" t="s">
        <v>1061</v>
      </c>
      <c r="B169" s="109" t="str">
        <f>VLOOKUP(A169,URS確認!$E:$F,2,FALSE)</f>
        <v xml:space="preserve">保證人資料登錄(Eloan5)                </v>
      </c>
      <c r="C169" s="108">
        <v>6</v>
      </c>
      <c r="D169" s="114" t="s">
        <v>1227</v>
      </c>
      <c r="E169" s="111">
        <v>44405</v>
      </c>
      <c r="F169" s="111">
        <v>44439</v>
      </c>
      <c r="G169" s="111">
        <v>44461</v>
      </c>
      <c r="H169" s="111">
        <v>44461</v>
      </c>
      <c r="I169" s="110" t="str">
        <f>VLOOKUP(A169,URS確認!E:I,5,FALSE)</f>
        <v>陳昱衡</v>
      </c>
      <c r="M169" s="108" t="s">
        <v>1236</v>
      </c>
      <c r="P169" s="111" t="s">
        <v>1348</v>
      </c>
    </row>
    <row r="170" spans="1:16" hidden="1">
      <c r="A170" s="108" t="s">
        <v>73</v>
      </c>
      <c r="B170" s="109" t="str">
        <f>VLOOKUP(A170,URS確認!$E:$F,2,FALSE)</f>
        <v xml:space="preserve">保證人保證資料查詢                      </v>
      </c>
      <c r="C170" s="108">
        <v>1</v>
      </c>
      <c r="D170" s="114" t="s">
        <v>1237</v>
      </c>
      <c r="E170" s="111">
        <v>44405</v>
      </c>
      <c r="F170" s="111">
        <v>44405</v>
      </c>
      <c r="G170" s="111">
        <v>44405</v>
      </c>
      <c r="H170" s="111">
        <v>44428</v>
      </c>
      <c r="I170" s="110" t="str">
        <f>VLOOKUP(A170,URS確認!E:I,5,FALSE)</f>
        <v>陳昱衡</v>
      </c>
      <c r="L170" s="108" t="s">
        <v>1233</v>
      </c>
      <c r="P170" s="111"/>
    </row>
    <row r="171" spans="1:16" hidden="1">
      <c r="A171" s="108" t="s">
        <v>73</v>
      </c>
      <c r="B171" s="109" t="str">
        <f>VLOOKUP(A171,URS確認!$E:$F,2,FALSE)</f>
        <v xml:space="preserve">保證人保證資料查詢                      </v>
      </c>
      <c r="C171" s="108">
        <v>2</v>
      </c>
      <c r="D171" s="114" t="s">
        <v>1229</v>
      </c>
      <c r="E171" s="111">
        <v>44405</v>
      </c>
      <c r="F171" s="111">
        <v>44406</v>
      </c>
      <c r="G171" s="111">
        <v>44406</v>
      </c>
      <c r="H171" s="111">
        <v>44428</v>
      </c>
      <c r="I171" s="110" t="str">
        <f>VLOOKUP(A171,URS確認!E:I,5,FALSE)</f>
        <v>陳昱衡</v>
      </c>
      <c r="L171" s="108" t="s">
        <v>1232</v>
      </c>
      <c r="P171" s="111"/>
    </row>
    <row r="172" spans="1:16" ht="115.5" hidden="1">
      <c r="A172" s="108" t="s">
        <v>2133</v>
      </c>
      <c r="B172" s="109" t="str">
        <f>VLOOKUP(A172,URS確認!$E:$F,2,FALSE)</f>
        <v xml:space="preserve">案件申請登錄(Eloan3)                   </v>
      </c>
      <c r="C172" s="108">
        <v>1</v>
      </c>
      <c r="D172" s="114" t="s">
        <v>2132</v>
      </c>
      <c r="E172" s="111">
        <v>44431</v>
      </c>
      <c r="F172" s="111">
        <v>44469</v>
      </c>
      <c r="G172" s="111">
        <v>44469</v>
      </c>
      <c r="H172" s="111">
        <v>44469</v>
      </c>
      <c r="I172" s="108" t="s">
        <v>1653</v>
      </c>
      <c r="M172" s="108" t="s">
        <v>1535</v>
      </c>
      <c r="P172" s="108" t="s">
        <v>1532</v>
      </c>
    </row>
    <row r="173" spans="1:16" ht="99" hidden="1">
      <c r="A173" s="108" t="s">
        <v>1124</v>
      </c>
      <c r="B173" s="109" t="str">
        <f>VLOOKUP(A173,URS確認!$E:$F,2,FALSE)</f>
        <v xml:space="preserve">案件申請登錄(Eloan3)                   </v>
      </c>
      <c r="C173" s="108">
        <v>2</v>
      </c>
      <c r="D173" s="114" t="s">
        <v>1500</v>
      </c>
      <c r="E173" s="111">
        <v>44431</v>
      </c>
      <c r="F173" s="108"/>
      <c r="G173" s="108"/>
      <c r="I173" s="185" t="s">
        <v>1533</v>
      </c>
      <c r="O173" s="108" t="s">
        <v>1537</v>
      </c>
    </row>
    <row r="174" spans="1:16" ht="49.5" hidden="1">
      <c r="A174" s="108" t="s">
        <v>1124</v>
      </c>
      <c r="B174" s="109" t="str">
        <f>VLOOKUP(A174,URS確認!$E:$F,2,FALSE)</f>
        <v xml:space="preserve">案件申請登錄(Eloan3)                   </v>
      </c>
      <c r="C174" s="108">
        <v>3</v>
      </c>
      <c r="D174" s="114" t="s">
        <v>1501</v>
      </c>
      <c r="E174" s="111">
        <v>44431</v>
      </c>
      <c r="F174" s="108"/>
      <c r="G174" s="108"/>
      <c r="I174" s="185" t="s">
        <v>1533</v>
      </c>
      <c r="O174" s="108" t="s">
        <v>1537</v>
      </c>
    </row>
    <row r="175" spans="1:16" ht="33" hidden="1">
      <c r="A175" s="108" t="s">
        <v>1423</v>
      </c>
      <c r="B175" s="109" t="str">
        <f>VLOOKUP(A175,URS確認!$E:$F,2,FALSE)</f>
        <v>交易關係人維護</v>
      </c>
      <c r="C175" s="108">
        <v>1</v>
      </c>
      <c r="D175" s="114" t="s">
        <v>1502</v>
      </c>
      <c r="E175" s="111">
        <v>44431</v>
      </c>
      <c r="F175" s="111">
        <v>44469</v>
      </c>
      <c r="G175" s="111">
        <v>44456</v>
      </c>
      <c r="H175" s="111">
        <v>44456</v>
      </c>
      <c r="I175" s="108" t="s">
        <v>1286</v>
      </c>
      <c r="M175" s="108" t="s">
        <v>1586</v>
      </c>
    </row>
    <row r="176" spans="1:16" ht="49.5" hidden="1">
      <c r="B176" s="114" t="s">
        <v>1517</v>
      </c>
      <c r="C176" s="108">
        <v>1</v>
      </c>
      <c r="D176" s="114" t="s">
        <v>1516</v>
      </c>
      <c r="E176" s="111">
        <v>44432</v>
      </c>
      <c r="F176" s="111">
        <v>44469</v>
      </c>
      <c r="G176" s="108"/>
      <c r="I176" s="108" t="s">
        <v>1286</v>
      </c>
      <c r="M176" s="108" t="s">
        <v>1535</v>
      </c>
    </row>
    <row r="177" spans="1:13" ht="49.5" hidden="1">
      <c r="B177" s="114" t="s">
        <v>1517</v>
      </c>
      <c r="C177" s="108">
        <v>2</v>
      </c>
      <c r="D177" s="114" t="s">
        <v>1518</v>
      </c>
      <c r="E177" s="111">
        <v>44432</v>
      </c>
      <c r="F177" s="111">
        <v>44469</v>
      </c>
      <c r="G177" s="108"/>
      <c r="I177" s="108" t="s">
        <v>1286</v>
      </c>
      <c r="M177" s="108" t="s">
        <v>1534</v>
      </c>
    </row>
    <row r="178" spans="1:13" ht="49.5" hidden="1">
      <c r="B178" s="114" t="s">
        <v>1517</v>
      </c>
      <c r="C178" s="108">
        <v>3</v>
      </c>
      <c r="D178" s="114" t="s">
        <v>1519</v>
      </c>
      <c r="E178" s="111">
        <v>44432</v>
      </c>
      <c r="F178" s="111">
        <v>44435</v>
      </c>
      <c r="G178" s="111">
        <v>44435</v>
      </c>
      <c r="H178" s="111">
        <v>44445</v>
      </c>
      <c r="I178" s="108" t="s">
        <v>1286</v>
      </c>
      <c r="L178" s="108" t="s">
        <v>1538</v>
      </c>
    </row>
    <row r="179" spans="1:13" ht="49.5" hidden="1">
      <c r="B179" s="114" t="s">
        <v>1517</v>
      </c>
      <c r="C179" s="108">
        <v>4</v>
      </c>
      <c r="D179" s="114" t="s">
        <v>1522</v>
      </c>
      <c r="E179" s="111">
        <v>44432</v>
      </c>
      <c r="F179" s="111">
        <v>44469</v>
      </c>
      <c r="G179" s="111">
        <v>44445</v>
      </c>
      <c r="H179" s="111">
        <v>44445</v>
      </c>
      <c r="I179" s="108" t="s">
        <v>1286</v>
      </c>
      <c r="L179" s="108" t="s">
        <v>1537</v>
      </c>
    </row>
    <row r="180" spans="1:13" ht="49.5" hidden="1">
      <c r="B180" s="114" t="s">
        <v>1517</v>
      </c>
      <c r="C180" s="108">
        <v>5</v>
      </c>
      <c r="D180" s="114" t="s">
        <v>1542</v>
      </c>
      <c r="E180" s="111">
        <v>44432</v>
      </c>
      <c r="F180" s="111">
        <v>44469</v>
      </c>
      <c r="G180" s="111">
        <v>44441</v>
      </c>
      <c r="H180" s="111">
        <v>44445</v>
      </c>
      <c r="I180" s="108" t="s">
        <v>1541</v>
      </c>
      <c r="L180" s="108" t="s">
        <v>1540</v>
      </c>
    </row>
    <row r="181" spans="1:13" hidden="1">
      <c r="A181" s="108" t="s">
        <v>1062</v>
      </c>
      <c r="B181" s="109" t="str">
        <f>VLOOKUP(A181,URS確認!$E:$F,2,FALSE)</f>
        <v xml:space="preserve">擔保品明細資料查詢                      </v>
      </c>
      <c r="C181" s="108">
        <v>1</v>
      </c>
      <c r="D181" s="109" t="s">
        <v>1520</v>
      </c>
      <c r="E181" s="111">
        <v>44432</v>
      </c>
      <c r="F181" s="111">
        <v>44435</v>
      </c>
      <c r="G181" s="111">
        <v>44434</v>
      </c>
      <c r="H181" s="111">
        <v>44434</v>
      </c>
      <c r="I181" s="108" t="s">
        <v>1541</v>
      </c>
      <c r="L181" s="108" t="s">
        <v>1539</v>
      </c>
    </row>
    <row r="182" spans="1:13" ht="73.900000000000006" hidden="1" customHeight="1">
      <c r="A182" s="108" t="s">
        <v>52</v>
      </c>
      <c r="B182" s="109" t="str">
        <f>VLOOKUP(A182,URS確認!$E:$F,2,FALSE)</f>
        <v>不動產擔保品資料登錄(Eloan6)</v>
      </c>
      <c r="C182" s="108">
        <v>1</v>
      </c>
      <c r="D182" s="114" t="s">
        <v>1521</v>
      </c>
      <c r="E182" s="111">
        <v>44432</v>
      </c>
      <c r="F182" s="111">
        <v>44469</v>
      </c>
      <c r="G182" s="111">
        <v>44446</v>
      </c>
      <c r="H182" s="111">
        <v>44447</v>
      </c>
      <c r="I182" s="209" t="s">
        <v>1674</v>
      </c>
      <c r="M182" s="108" t="s">
        <v>1535</v>
      </c>
    </row>
    <row r="183" spans="1:13" hidden="1">
      <c r="A183" s="108" t="s">
        <v>52</v>
      </c>
      <c r="B183" s="109" t="str">
        <f>VLOOKUP(A183,URS確認!$E:$F,2,FALSE)</f>
        <v>不動產擔保品資料登錄(Eloan6)</v>
      </c>
      <c r="C183" s="108">
        <v>3</v>
      </c>
      <c r="D183" s="114" t="s">
        <v>1523</v>
      </c>
      <c r="E183" s="111">
        <v>44432</v>
      </c>
      <c r="F183" s="111">
        <v>44435</v>
      </c>
      <c r="G183" s="111">
        <v>44434</v>
      </c>
      <c r="H183" s="111">
        <v>44445</v>
      </c>
      <c r="I183" s="108" t="s">
        <v>1286</v>
      </c>
      <c r="L183" s="108" t="s">
        <v>1539</v>
      </c>
    </row>
    <row r="184" spans="1:13" ht="33" hidden="1">
      <c r="A184" s="108" t="s">
        <v>52</v>
      </c>
      <c r="B184" s="109" t="str">
        <f>VLOOKUP(A184,URS確認!$E:$F,2,FALSE)</f>
        <v>不動產擔保品資料登錄(Eloan6)</v>
      </c>
      <c r="C184" s="108">
        <v>4</v>
      </c>
      <c r="D184" s="114" t="s">
        <v>1524</v>
      </c>
      <c r="E184" s="111">
        <v>44432</v>
      </c>
      <c r="F184" s="111">
        <v>44435</v>
      </c>
      <c r="G184" s="111">
        <v>44434</v>
      </c>
      <c r="H184" s="111">
        <v>44445</v>
      </c>
      <c r="I184" s="108" t="s">
        <v>1286</v>
      </c>
      <c r="L184" s="108" t="s">
        <v>1543</v>
      </c>
    </row>
    <row r="185" spans="1:13" hidden="1">
      <c r="A185" s="108" t="s">
        <v>1065</v>
      </c>
      <c r="B185" s="109" t="str">
        <f>VLOOKUP(A185,URS確認!$E:$F,2,FALSE)</f>
        <v>不動產建物擔保品資料登錄(Eloan8)</v>
      </c>
      <c r="C185" s="108">
        <v>1</v>
      </c>
      <c r="D185" s="114" t="s">
        <v>1526</v>
      </c>
      <c r="E185" s="111">
        <v>44432</v>
      </c>
      <c r="F185" s="111">
        <v>44442</v>
      </c>
      <c r="G185" s="111">
        <v>44441</v>
      </c>
      <c r="H185" s="111">
        <v>44445</v>
      </c>
      <c r="I185" s="108" t="s">
        <v>1286</v>
      </c>
      <c r="L185" s="108" t="s">
        <v>1540</v>
      </c>
    </row>
    <row r="186" spans="1:13" hidden="1">
      <c r="A186" s="108" t="s">
        <v>1065</v>
      </c>
      <c r="B186" s="109" t="str">
        <f>VLOOKUP(A186,URS確認!$E:$F,2,FALSE)</f>
        <v>不動產建物擔保品資料登錄(Eloan8)</v>
      </c>
      <c r="C186" s="108">
        <v>2</v>
      </c>
      <c r="D186" s="114" t="s">
        <v>1525</v>
      </c>
      <c r="E186" s="111">
        <v>44432</v>
      </c>
      <c r="F186" s="111">
        <v>44442</v>
      </c>
      <c r="G186" s="111">
        <v>44441</v>
      </c>
      <c r="H186" s="111">
        <v>44445</v>
      </c>
      <c r="I186" s="108" t="s">
        <v>1286</v>
      </c>
      <c r="L186" s="108" t="s">
        <v>1539</v>
      </c>
    </row>
    <row r="187" spans="1:13" ht="33" hidden="1">
      <c r="A187" s="108" t="s">
        <v>1063</v>
      </c>
      <c r="B187" s="109" t="str">
        <f>VLOOKUP(A187,URS確認!$E:$F,2,FALSE)</f>
        <v xml:space="preserve">不動產擔保品資料查詢                    </v>
      </c>
      <c r="C187" s="108">
        <v>1</v>
      </c>
      <c r="D187" s="114" t="s">
        <v>1527</v>
      </c>
      <c r="E187" s="111">
        <v>44432</v>
      </c>
      <c r="F187" s="111">
        <v>44435</v>
      </c>
      <c r="G187" s="111">
        <v>44434</v>
      </c>
      <c r="H187" s="111">
        <v>44445</v>
      </c>
      <c r="I187" s="108" t="s">
        <v>1286</v>
      </c>
      <c r="L187" s="108" t="s">
        <v>1539</v>
      </c>
    </row>
    <row r="188" spans="1:13" hidden="1">
      <c r="A188" s="108" t="s">
        <v>1064</v>
      </c>
      <c r="B188" s="109" t="str">
        <f>VLOOKUP(A188,URS確認!$E:$F,2,FALSE)</f>
        <v xml:space="preserve">不動產擔保品土地明細資料查詢            </v>
      </c>
      <c r="C188" s="108">
        <v>1</v>
      </c>
      <c r="D188" s="114" t="s">
        <v>1528</v>
      </c>
      <c r="E188" s="111">
        <v>44432</v>
      </c>
      <c r="F188" s="111">
        <v>44435</v>
      </c>
      <c r="G188" s="111">
        <v>44434</v>
      </c>
      <c r="H188" s="111">
        <v>44445</v>
      </c>
      <c r="I188" s="108" t="s">
        <v>1286</v>
      </c>
      <c r="L188" s="108" t="s">
        <v>1544</v>
      </c>
    </row>
    <row r="189" spans="1:13" hidden="1">
      <c r="A189" s="108" t="s">
        <v>1530</v>
      </c>
      <c r="B189" s="109" t="str">
        <f>VLOOKUP(A189,URS確認!$E:$F,2,FALSE)</f>
        <v xml:space="preserve">不動產擔保品房屋明細資料查詢            </v>
      </c>
      <c r="C189" s="108">
        <v>1</v>
      </c>
      <c r="D189" s="114" t="s">
        <v>1529</v>
      </c>
      <c r="E189" s="111">
        <v>44432</v>
      </c>
      <c r="F189" s="111">
        <v>44435</v>
      </c>
      <c r="G189" s="111">
        <v>44434</v>
      </c>
      <c r="H189" s="111">
        <v>44445</v>
      </c>
      <c r="I189" s="108" t="s">
        <v>1286</v>
      </c>
      <c r="L189" s="108" t="s">
        <v>1545</v>
      </c>
    </row>
    <row r="190" spans="1:13" ht="33" hidden="1">
      <c r="A190" s="108" t="s">
        <v>1423</v>
      </c>
      <c r="B190" s="109" t="str">
        <f>VLOOKUP(A190,URS確認!$E:$F,2,FALSE)</f>
        <v>交易關係人維護</v>
      </c>
      <c r="C190" s="108">
        <v>1</v>
      </c>
      <c r="D190" s="114" t="s">
        <v>1531</v>
      </c>
      <c r="E190" s="111">
        <v>44432</v>
      </c>
      <c r="F190" s="111">
        <v>44442</v>
      </c>
      <c r="G190" s="111">
        <v>44440</v>
      </c>
      <c r="H190" s="111">
        <v>44461</v>
      </c>
      <c r="I190" s="108" t="s">
        <v>1286</v>
      </c>
      <c r="M190" s="108" t="s">
        <v>1546</v>
      </c>
    </row>
    <row r="191" spans="1:13" ht="15.6" hidden="1" customHeight="1">
      <c r="A191" s="108" t="s">
        <v>1076</v>
      </c>
      <c r="B191" s="109" t="str">
        <f>VLOOKUP(A191,URS確認!$E:$F,2,FALSE)</f>
        <v xml:space="preserve">動產擔保品資料登錄(Eloan11)       </v>
      </c>
      <c r="C191" s="108">
        <v>1</v>
      </c>
      <c r="D191" s="114" t="s">
        <v>1550</v>
      </c>
      <c r="E191" s="111">
        <v>44433</v>
      </c>
      <c r="F191" s="111">
        <v>44435</v>
      </c>
      <c r="G191" s="111">
        <v>44435</v>
      </c>
      <c r="H191" s="111">
        <v>44445</v>
      </c>
      <c r="I191" s="108" t="s">
        <v>1286</v>
      </c>
      <c r="L191" s="108" t="s">
        <v>1582</v>
      </c>
    </row>
    <row r="192" spans="1:13" hidden="1">
      <c r="A192" s="108" t="s">
        <v>1076</v>
      </c>
      <c r="B192" s="109" t="str">
        <f>VLOOKUP(A192,URS確認!$E:$F,2,FALSE)</f>
        <v xml:space="preserve">動產擔保品資料登錄(Eloan11)       </v>
      </c>
      <c r="C192" s="108">
        <v>2</v>
      </c>
      <c r="D192" s="114" t="s">
        <v>1551</v>
      </c>
      <c r="E192" s="111">
        <v>44433</v>
      </c>
      <c r="F192" s="111">
        <v>44469</v>
      </c>
      <c r="G192" s="111">
        <v>44445</v>
      </c>
      <c r="H192" s="111">
        <v>44445</v>
      </c>
      <c r="I192" s="108" t="s">
        <v>1286</v>
      </c>
      <c r="L192" s="108" t="s">
        <v>1581</v>
      </c>
    </row>
    <row r="193" spans="1:13" ht="33" hidden="1">
      <c r="A193" s="108" t="s">
        <v>1076</v>
      </c>
      <c r="B193" s="109" t="str">
        <f>VLOOKUP(A193,URS確認!$E:$F,2,FALSE)</f>
        <v xml:space="preserve">動產擔保品資料登錄(Eloan11)       </v>
      </c>
      <c r="C193" s="108">
        <v>3</v>
      </c>
      <c r="D193" s="114" t="s">
        <v>1552</v>
      </c>
      <c r="E193" s="111">
        <v>44433</v>
      </c>
      <c r="F193" s="111">
        <v>44469</v>
      </c>
      <c r="G193" s="111">
        <v>44441</v>
      </c>
      <c r="H193" s="111">
        <v>44445</v>
      </c>
      <c r="I193" s="108" t="s">
        <v>1286</v>
      </c>
      <c r="L193" s="108" t="s">
        <v>1583</v>
      </c>
    </row>
    <row r="194" spans="1:13" ht="66" hidden="1">
      <c r="A194" s="108" t="s">
        <v>1073</v>
      </c>
      <c r="B194" s="109" t="str">
        <f>VLOOKUP(A194,URS確認!$E:$F,2,FALSE)</f>
        <v xml:space="preserve">擔保品關聯設定明細資料查詢              </v>
      </c>
      <c r="C194" s="108">
        <v>1</v>
      </c>
      <c r="D194" s="114" t="s">
        <v>1553</v>
      </c>
      <c r="E194" s="111">
        <v>44433</v>
      </c>
      <c r="F194" s="111">
        <v>44469</v>
      </c>
      <c r="G194" s="111">
        <v>44448</v>
      </c>
      <c r="H194" s="111">
        <v>44448</v>
      </c>
      <c r="I194" s="209" t="s">
        <v>1673</v>
      </c>
      <c r="L194" s="108" t="s">
        <v>1585</v>
      </c>
      <c r="M194" s="108" t="s">
        <v>1586</v>
      </c>
    </row>
    <row r="195" spans="1:13" ht="66" hidden="1">
      <c r="A195" s="108" t="s">
        <v>1070</v>
      </c>
      <c r="B195" s="109" t="str">
        <f>VLOOKUP(A195,URS確認!$E:$F,2,FALSE)</f>
        <v xml:space="preserve">提供人之擔保品查詢                      </v>
      </c>
      <c r="C195" s="108">
        <v>1</v>
      </c>
      <c r="D195" s="114" t="s">
        <v>2779</v>
      </c>
      <c r="E195" s="111">
        <v>44433</v>
      </c>
      <c r="F195" s="111">
        <v>44469</v>
      </c>
      <c r="G195" s="111">
        <v>44448</v>
      </c>
      <c r="H195" s="111">
        <v>44448</v>
      </c>
      <c r="I195" s="209" t="s">
        <v>1673</v>
      </c>
      <c r="M195" s="108" t="s">
        <v>1586</v>
      </c>
    </row>
    <row r="196" spans="1:13" ht="66" hidden="1">
      <c r="A196" s="108" t="s">
        <v>65</v>
      </c>
      <c r="B196" s="109" t="str">
        <f>VLOOKUP(A196,URS確認!$E:$F,2,FALSE)</f>
        <v xml:space="preserve">土地坐落索引查詢                        </v>
      </c>
      <c r="C196" s="108">
        <v>1</v>
      </c>
      <c r="D196" s="114" t="s">
        <v>1554</v>
      </c>
      <c r="E196" s="111">
        <v>44433</v>
      </c>
      <c r="F196" s="111">
        <v>44469</v>
      </c>
      <c r="G196" s="111">
        <v>44448</v>
      </c>
      <c r="H196" s="111">
        <v>44448</v>
      </c>
      <c r="I196" s="209" t="s">
        <v>1673</v>
      </c>
      <c r="M196" s="108" t="s">
        <v>1586</v>
      </c>
    </row>
    <row r="197" spans="1:13" ht="66" hidden="1">
      <c r="A197" s="108" t="s">
        <v>1078</v>
      </c>
      <c r="B197" s="109" t="str">
        <f>VLOOKUP(A197,URS確認!$E:$F,2,FALSE)</f>
        <v xml:space="preserve">動產擔保品明細資料查詢-依牌照號碼       </v>
      </c>
      <c r="C197" s="108">
        <v>1</v>
      </c>
      <c r="D197" s="114" t="s">
        <v>2778</v>
      </c>
      <c r="E197" s="111">
        <v>44433</v>
      </c>
      <c r="F197" s="111">
        <v>44469</v>
      </c>
      <c r="G197" s="111">
        <v>44448</v>
      </c>
      <c r="H197" s="111">
        <v>44448</v>
      </c>
      <c r="I197" s="209" t="s">
        <v>1673</v>
      </c>
      <c r="M197" s="108" t="s">
        <v>1586</v>
      </c>
    </row>
    <row r="198" spans="1:13" hidden="1">
      <c r="A198" s="108" t="s">
        <v>1062</v>
      </c>
      <c r="B198" s="109" t="str">
        <f>VLOOKUP(A198,URS確認!$E:$F,2,FALSE)</f>
        <v xml:space="preserve">擔保品明細資料查詢                      </v>
      </c>
      <c r="C198" s="108">
        <v>1</v>
      </c>
      <c r="D198" s="114" t="s">
        <v>1555</v>
      </c>
      <c r="E198" s="111">
        <v>44433</v>
      </c>
      <c r="F198" s="111">
        <v>44435</v>
      </c>
      <c r="G198" s="111">
        <v>44435</v>
      </c>
      <c r="H198" s="111">
        <v>44435</v>
      </c>
      <c r="I198" s="108" t="s">
        <v>1587</v>
      </c>
      <c r="L198" s="108" t="s">
        <v>1583</v>
      </c>
    </row>
    <row r="199" spans="1:13" hidden="1">
      <c r="A199" s="108" t="s">
        <v>1062</v>
      </c>
      <c r="B199" s="109" t="str">
        <f>VLOOKUP(A199,URS確認!$E:$F,2,FALSE)</f>
        <v xml:space="preserve">擔保品明細資料查詢                      </v>
      </c>
      <c r="C199" s="108">
        <v>2</v>
      </c>
      <c r="D199" s="114" t="s">
        <v>1556</v>
      </c>
      <c r="E199" s="111">
        <v>44433</v>
      </c>
      <c r="F199" s="111">
        <v>44435</v>
      </c>
      <c r="G199" s="111">
        <v>44435</v>
      </c>
      <c r="H199" s="111">
        <v>44442</v>
      </c>
      <c r="I199" s="108" t="s">
        <v>1587</v>
      </c>
      <c r="L199" s="108" t="s">
        <v>1584</v>
      </c>
    </row>
    <row r="200" spans="1:13" hidden="1">
      <c r="A200" s="108" t="s">
        <v>1062</v>
      </c>
      <c r="B200" s="109" t="str">
        <f>VLOOKUP(A200,URS確認!$E:$F,2,FALSE)</f>
        <v xml:space="preserve">擔保品明細資料查詢                      </v>
      </c>
      <c r="C200" s="108">
        <v>3</v>
      </c>
      <c r="D200" s="114" t="s">
        <v>1557</v>
      </c>
      <c r="E200" s="111">
        <v>44433</v>
      </c>
      <c r="F200" s="111">
        <v>44435</v>
      </c>
      <c r="G200" s="111">
        <v>44435</v>
      </c>
      <c r="H200" s="111">
        <v>44435</v>
      </c>
      <c r="I200" s="108" t="s">
        <v>1587</v>
      </c>
      <c r="L200" s="108" t="s">
        <v>1584</v>
      </c>
    </row>
    <row r="201" spans="1:13" hidden="1">
      <c r="A201" s="108" t="s">
        <v>1062</v>
      </c>
      <c r="B201" s="109" t="str">
        <f>VLOOKUP(A201,URS確認!$E:$F,2,FALSE)</f>
        <v xml:space="preserve">擔保品明細資料查詢                      </v>
      </c>
      <c r="C201" s="108">
        <v>4</v>
      </c>
      <c r="D201" s="114" t="s">
        <v>1558</v>
      </c>
      <c r="E201" s="111">
        <v>44433</v>
      </c>
      <c r="F201" s="111">
        <v>44435</v>
      </c>
      <c r="G201" s="111">
        <v>44435</v>
      </c>
      <c r="H201" s="111">
        <v>44442</v>
      </c>
      <c r="I201" s="108" t="s">
        <v>1587</v>
      </c>
      <c r="L201" s="108" t="s">
        <v>1584</v>
      </c>
    </row>
    <row r="202" spans="1:13" ht="79.150000000000006" hidden="1" customHeight="1">
      <c r="A202" s="108" t="s">
        <v>1062</v>
      </c>
      <c r="B202" s="109" t="str">
        <f>VLOOKUP(A202,URS確認!$E:$F,2,FALSE)</f>
        <v xml:space="preserve">擔保品明細資料查詢                      </v>
      </c>
      <c r="C202" s="108">
        <v>5</v>
      </c>
      <c r="D202" s="114" t="s">
        <v>1559</v>
      </c>
      <c r="E202" s="111">
        <v>44433</v>
      </c>
      <c r="F202" s="111">
        <v>44435</v>
      </c>
      <c r="G202" s="111">
        <v>44435</v>
      </c>
      <c r="H202" s="111">
        <v>44442</v>
      </c>
      <c r="I202" s="108" t="s">
        <v>1587</v>
      </c>
      <c r="L202" s="108" t="s">
        <v>1588</v>
      </c>
    </row>
    <row r="203" spans="1:13" ht="37.15" hidden="1" customHeight="1">
      <c r="B203" s="114" t="s">
        <v>1560</v>
      </c>
      <c r="C203" s="108">
        <v>1</v>
      </c>
      <c r="D203" s="114" t="s">
        <v>1590</v>
      </c>
      <c r="E203" s="111">
        <v>44433</v>
      </c>
      <c r="F203" s="111">
        <v>44435</v>
      </c>
      <c r="G203" s="111">
        <v>44435</v>
      </c>
      <c r="I203" s="108" t="s">
        <v>1286</v>
      </c>
      <c r="L203" s="108" t="s">
        <v>1589</v>
      </c>
    </row>
    <row r="204" spans="1:13" hidden="1">
      <c r="A204" s="108" t="s">
        <v>1065</v>
      </c>
      <c r="B204" s="109" t="str">
        <f>VLOOKUP(A204,URS確認!$E:$F,2,FALSE)</f>
        <v>不動產建物擔保品資料登錄(Eloan8)</v>
      </c>
      <c r="C204" s="108">
        <v>1</v>
      </c>
      <c r="D204" s="114" t="s">
        <v>1561</v>
      </c>
      <c r="E204" s="111">
        <v>44433</v>
      </c>
      <c r="F204" s="111">
        <v>44461</v>
      </c>
      <c r="G204" s="111">
        <v>44462</v>
      </c>
      <c r="H204" s="111">
        <v>44462</v>
      </c>
      <c r="I204" s="108" t="s">
        <v>1286</v>
      </c>
      <c r="M204" s="108" t="s">
        <v>1586</v>
      </c>
    </row>
    <row r="205" spans="1:13" hidden="1">
      <c r="A205" s="108" t="s">
        <v>1079</v>
      </c>
      <c r="B205" s="109" t="str">
        <f>VLOOKUP(A205,URS確認!$E:$F,2,FALSE)</f>
        <v xml:space="preserve">股票擔保品資料登錄(Eloan12)       </v>
      </c>
      <c r="C205" s="108">
        <v>1</v>
      </c>
      <c r="D205" s="114" t="s">
        <v>1566</v>
      </c>
      <c r="E205" s="111">
        <v>44434</v>
      </c>
      <c r="F205" s="111">
        <v>44435</v>
      </c>
      <c r="G205" s="111">
        <v>44435</v>
      </c>
      <c r="H205" s="111">
        <v>44435</v>
      </c>
      <c r="I205" s="108" t="s">
        <v>1286</v>
      </c>
      <c r="L205" s="108" t="s">
        <v>1584</v>
      </c>
    </row>
    <row r="206" spans="1:13" hidden="1">
      <c r="A206" s="108" t="s">
        <v>1079</v>
      </c>
      <c r="B206" s="109" t="str">
        <f>VLOOKUP(A206,URS確認!$E:$F,2,FALSE)</f>
        <v xml:space="preserve">股票擔保品資料登錄(Eloan12)       </v>
      </c>
      <c r="C206" s="108">
        <v>2</v>
      </c>
      <c r="D206" s="114" t="s">
        <v>1567</v>
      </c>
      <c r="E206" s="111">
        <v>44434</v>
      </c>
      <c r="F206" s="111">
        <v>44435</v>
      </c>
      <c r="G206" s="111">
        <v>44435</v>
      </c>
      <c r="H206" s="111">
        <v>44445</v>
      </c>
      <c r="I206" s="108" t="s">
        <v>1286</v>
      </c>
      <c r="L206" s="108" t="s">
        <v>1584</v>
      </c>
    </row>
    <row r="207" spans="1:13" ht="49.5" hidden="1">
      <c r="A207" s="108" t="s">
        <v>1079</v>
      </c>
      <c r="B207" s="109" t="str">
        <f>VLOOKUP(A207,URS確認!$E:$F,2,FALSE)</f>
        <v xml:space="preserve">股票擔保品資料登錄(Eloan12)       </v>
      </c>
      <c r="C207" s="108">
        <v>3</v>
      </c>
      <c r="D207" s="114" t="s">
        <v>1568</v>
      </c>
      <c r="E207" s="111">
        <v>44434</v>
      </c>
      <c r="F207" s="111">
        <v>44435</v>
      </c>
      <c r="G207" s="111">
        <v>44435</v>
      </c>
      <c r="H207" s="111">
        <v>44435</v>
      </c>
      <c r="I207" s="108" t="s">
        <v>1286</v>
      </c>
      <c r="J207" s="108" t="s">
        <v>1584</v>
      </c>
    </row>
    <row r="208" spans="1:13" ht="66" hidden="1">
      <c r="A208" s="108" t="s">
        <v>1079</v>
      </c>
      <c r="B208" s="109" t="str">
        <f>VLOOKUP(A208,URS確認!$E:$F,2,FALSE)</f>
        <v xml:space="preserve">股票擔保品資料登錄(Eloan12)       </v>
      </c>
      <c r="C208" s="108">
        <v>4</v>
      </c>
      <c r="D208" s="114" t="s">
        <v>2777</v>
      </c>
      <c r="E208" s="111">
        <v>44434</v>
      </c>
      <c r="F208" s="111">
        <v>44469</v>
      </c>
      <c r="G208" s="111">
        <v>44469</v>
      </c>
      <c r="I208" s="108" t="s">
        <v>1286</v>
      </c>
      <c r="M208" s="108" t="s">
        <v>1596</v>
      </c>
    </row>
    <row r="209" spans="1:13" ht="33" hidden="1">
      <c r="A209" s="108" t="s">
        <v>1079</v>
      </c>
      <c r="B209" s="109" t="str">
        <f>VLOOKUP(A209,URS確認!$E:$F,2,FALSE)</f>
        <v xml:space="preserve">股票擔保品資料登錄(Eloan12)       </v>
      </c>
      <c r="C209" s="108">
        <v>5</v>
      </c>
      <c r="D209" s="114" t="s">
        <v>1591</v>
      </c>
      <c r="E209" s="111">
        <v>44434</v>
      </c>
      <c r="F209" s="111">
        <v>44438</v>
      </c>
      <c r="G209" s="111">
        <v>44438</v>
      </c>
      <c r="H209" s="111">
        <v>44438</v>
      </c>
      <c r="I209" s="108" t="s">
        <v>1286</v>
      </c>
      <c r="L209" s="108" t="s">
        <v>1584</v>
      </c>
    </row>
    <row r="210" spans="1:13" ht="33" hidden="1">
      <c r="A210" s="108" t="s">
        <v>1080</v>
      </c>
      <c r="B210" s="109" t="str">
        <f>VLOOKUP(A210,URS確認!$E:$F,2,FALSE)</f>
        <v xml:space="preserve">股票擔保品資料查詢                      </v>
      </c>
      <c r="C210" s="108">
        <v>1</v>
      </c>
      <c r="D210" s="114" t="s">
        <v>1569</v>
      </c>
      <c r="E210" s="111">
        <v>44434</v>
      </c>
      <c r="F210" s="111">
        <v>44442</v>
      </c>
      <c r="G210" s="111">
        <v>44441</v>
      </c>
      <c r="H210" s="111">
        <v>44441</v>
      </c>
      <c r="I210" s="108" t="s">
        <v>1593</v>
      </c>
      <c r="L210" s="108" t="s">
        <v>1584</v>
      </c>
    </row>
    <row r="211" spans="1:13" hidden="1">
      <c r="A211" s="108" t="s">
        <v>1081</v>
      </c>
      <c r="B211" s="109" t="str">
        <f>VLOOKUP(A211,URS確認!$E:$F,2,FALSE)</f>
        <v xml:space="preserve">其他擔保品資料登錄(Eloan13) </v>
      </c>
      <c r="C211" s="108">
        <v>1</v>
      </c>
      <c r="D211" s="114" t="s">
        <v>1570</v>
      </c>
      <c r="E211" s="111">
        <v>44434</v>
      </c>
      <c r="F211" s="111">
        <v>44434</v>
      </c>
      <c r="G211" s="111">
        <v>44434</v>
      </c>
      <c r="H211" s="111">
        <v>44445</v>
      </c>
      <c r="I211" s="108" t="s">
        <v>1286</v>
      </c>
      <c r="L211" s="108" t="s">
        <v>1584</v>
      </c>
    </row>
    <row r="212" spans="1:13" ht="33" hidden="1">
      <c r="A212" s="108" t="s">
        <v>98</v>
      </c>
      <c r="B212" s="109" t="str">
        <f>VLOOKUP(A212,URS確認!$E:$F,2,FALSE)</f>
        <v xml:space="preserve">顧客控管警訊資料維護                    </v>
      </c>
      <c r="C212" s="108">
        <v>1</v>
      </c>
      <c r="D212" s="114" t="s">
        <v>1571</v>
      </c>
      <c r="E212" s="111">
        <v>44434</v>
      </c>
      <c r="F212" s="111">
        <v>44469</v>
      </c>
      <c r="G212" s="108"/>
      <c r="I212" s="108" t="s">
        <v>1286</v>
      </c>
      <c r="M212" s="108" t="s">
        <v>1586</v>
      </c>
    </row>
    <row r="213" spans="1:13" ht="33" hidden="1">
      <c r="A213" s="108" t="s">
        <v>98</v>
      </c>
      <c r="B213" s="109" t="str">
        <f>VLOOKUP(A213,URS確認!$E:$F,2,FALSE)</f>
        <v xml:space="preserve">顧客控管警訊資料維護                    </v>
      </c>
      <c r="C213" s="108">
        <v>2</v>
      </c>
      <c r="D213" s="114" t="s">
        <v>1572</v>
      </c>
      <c r="E213" s="111">
        <v>44434</v>
      </c>
      <c r="F213" s="111">
        <v>44469</v>
      </c>
      <c r="G213" s="111">
        <v>44441</v>
      </c>
      <c r="H213" s="111">
        <v>44448</v>
      </c>
      <c r="I213" s="108" t="s">
        <v>1593</v>
      </c>
      <c r="M213" s="108" t="s">
        <v>1586</v>
      </c>
    </row>
    <row r="214" spans="1:13" ht="33" hidden="1">
      <c r="A214" s="108" t="s">
        <v>98</v>
      </c>
      <c r="B214" s="109" t="str">
        <f>VLOOKUP(A214,URS確認!$E:$F,2,FALSE)</f>
        <v xml:space="preserve">顧客控管警訊資料維護                    </v>
      </c>
      <c r="C214" s="108">
        <v>3</v>
      </c>
      <c r="D214" s="114" t="s">
        <v>1573</v>
      </c>
      <c r="E214" s="111">
        <v>44434</v>
      </c>
      <c r="F214" s="111">
        <v>44469</v>
      </c>
      <c r="G214" s="111">
        <v>44482</v>
      </c>
      <c r="H214" s="111">
        <v>44482</v>
      </c>
      <c r="I214" s="108" t="s">
        <v>2138</v>
      </c>
      <c r="M214" s="108" t="s">
        <v>1594</v>
      </c>
    </row>
    <row r="215" spans="1:13" hidden="1">
      <c r="A215" s="108" t="s">
        <v>98</v>
      </c>
      <c r="B215" s="109" t="str">
        <f>VLOOKUP(A215,URS確認!$E:$F,2,FALSE)</f>
        <v xml:space="preserve">顧客控管警訊資料維護                    </v>
      </c>
      <c r="C215" s="108">
        <v>4</v>
      </c>
      <c r="D215" s="114" t="s">
        <v>1574</v>
      </c>
      <c r="E215" s="111">
        <v>44434</v>
      </c>
      <c r="F215" s="111">
        <v>44442</v>
      </c>
      <c r="G215" s="111">
        <v>44441</v>
      </c>
      <c r="H215" s="111">
        <v>44448</v>
      </c>
      <c r="I215" s="108" t="s">
        <v>1593</v>
      </c>
      <c r="M215" s="108" t="s">
        <v>1595</v>
      </c>
    </row>
    <row r="216" spans="1:13" hidden="1">
      <c r="A216" s="108" t="s">
        <v>1575</v>
      </c>
      <c r="B216" s="109" t="str">
        <f>VLOOKUP(A216,URS確認!$E:$F,2,FALSE)</f>
        <v xml:space="preserve">顧客控管警訊明細資料查詢                </v>
      </c>
      <c r="C216" s="108">
        <v>1</v>
      </c>
      <c r="D216" s="114" t="s">
        <v>1576</v>
      </c>
      <c r="E216" s="111">
        <v>44434</v>
      </c>
      <c r="F216" s="111">
        <v>44434</v>
      </c>
      <c r="G216" s="111">
        <v>44434</v>
      </c>
      <c r="H216" s="111">
        <v>44441</v>
      </c>
      <c r="I216" s="108" t="s">
        <v>1286</v>
      </c>
      <c r="L216" s="108" t="s">
        <v>1583</v>
      </c>
    </row>
    <row r="217" spans="1:13" ht="82.5" hidden="1">
      <c r="A217" s="108" t="s">
        <v>1575</v>
      </c>
      <c r="B217" s="109" t="str">
        <f>VLOOKUP(A217,URS確認!$E:$F,2,FALSE)</f>
        <v xml:space="preserve">顧客控管警訊明細資料查詢                </v>
      </c>
      <c r="C217" s="108">
        <v>2</v>
      </c>
      <c r="D217" s="114" t="s">
        <v>1577</v>
      </c>
      <c r="E217" s="111">
        <v>44434</v>
      </c>
      <c r="F217" s="111">
        <v>44434</v>
      </c>
      <c r="G217" s="111">
        <v>44434</v>
      </c>
      <c r="H217" s="111">
        <v>44441</v>
      </c>
      <c r="I217" s="108" t="s">
        <v>1286</v>
      </c>
      <c r="L217" s="108" t="s">
        <v>1592</v>
      </c>
    </row>
    <row r="218" spans="1:13" hidden="1">
      <c r="A218" s="108" t="s">
        <v>1597</v>
      </c>
      <c r="B218" s="109" t="str">
        <f>VLOOKUP(A218,URS確認!$E:$F,2,FALSE)</f>
        <v>首次撥款審核資料表</v>
      </c>
      <c r="C218" s="108">
        <v>1</v>
      </c>
      <c r="D218" s="114" t="s">
        <v>1598</v>
      </c>
      <c r="E218" s="111">
        <v>44435</v>
      </c>
      <c r="F218" s="111">
        <v>44440</v>
      </c>
      <c r="G218" s="111">
        <v>44440</v>
      </c>
      <c r="I218" s="108" t="s">
        <v>1659</v>
      </c>
      <c r="L218" s="108" t="s">
        <v>1592</v>
      </c>
    </row>
    <row r="219" spans="1:13" hidden="1">
      <c r="A219" s="108" t="s">
        <v>1597</v>
      </c>
      <c r="B219" s="109" t="str">
        <f>VLOOKUP(A219,URS確認!$E:$F,2,FALSE)</f>
        <v>首次撥款審核資料表</v>
      </c>
      <c r="C219" s="108">
        <v>2</v>
      </c>
      <c r="D219" s="114" t="s">
        <v>1599</v>
      </c>
      <c r="E219" s="111">
        <v>44435</v>
      </c>
      <c r="F219" s="111">
        <v>44440</v>
      </c>
      <c r="G219" s="111">
        <v>44440</v>
      </c>
      <c r="I219" s="108" t="s">
        <v>1659</v>
      </c>
      <c r="L219" s="108" t="s">
        <v>1592</v>
      </c>
    </row>
    <row r="220" spans="1:13" hidden="1">
      <c r="A220" s="108" t="s">
        <v>1597</v>
      </c>
      <c r="B220" s="109" t="str">
        <f>VLOOKUP(A220,URS確認!$E:$F,2,FALSE)</f>
        <v>首次撥款審核資料表</v>
      </c>
      <c r="C220" s="108">
        <v>3</v>
      </c>
      <c r="D220" s="114" t="s">
        <v>1600</v>
      </c>
      <c r="E220" s="111">
        <v>44435</v>
      </c>
      <c r="F220" s="111">
        <v>44440</v>
      </c>
      <c r="G220" s="111">
        <v>44440</v>
      </c>
      <c r="I220" s="108" t="s">
        <v>1659</v>
      </c>
      <c r="L220" s="108" t="s">
        <v>1592</v>
      </c>
    </row>
    <row r="221" spans="1:13" hidden="1">
      <c r="A221" s="108" t="s">
        <v>1597</v>
      </c>
      <c r="B221" s="109" t="str">
        <f>VLOOKUP(A221,URS確認!$E:$F,2,FALSE)</f>
        <v>首次撥款審核資料表</v>
      </c>
      <c r="C221" s="108">
        <v>4</v>
      </c>
      <c r="D221" s="114" t="s">
        <v>1601</v>
      </c>
      <c r="E221" s="111">
        <v>44435</v>
      </c>
      <c r="F221" s="111">
        <v>44440</v>
      </c>
      <c r="G221" s="111">
        <v>44440</v>
      </c>
      <c r="I221" s="108" t="s">
        <v>1659</v>
      </c>
      <c r="L221" s="108" t="s">
        <v>1592</v>
      </c>
    </row>
    <row r="222" spans="1:13" hidden="1">
      <c r="A222" s="108" t="s">
        <v>1597</v>
      </c>
      <c r="B222" s="109" t="str">
        <f>VLOOKUP(A222,URS確認!$E:$F,2,FALSE)</f>
        <v>首次撥款審核資料表</v>
      </c>
      <c r="C222" s="108">
        <v>5</v>
      </c>
      <c r="D222" s="114" t="s">
        <v>1602</v>
      </c>
      <c r="E222" s="111">
        <v>44435</v>
      </c>
      <c r="F222" s="111">
        <v>44440</v>
      </c>
      <c r="G222" s="111">
        <v>44440</v>
      </c>
      <c r="I222" s="108" t="s">
        <v>1659</v>
      </c>
      <c r="L222" s="108" t="s">
        <v>1592</v>
      </c>
    </row>
    <row r="223" spans="1:13" hidden="1">
      <c r="A223" s="108" t="s">
        <v>1597</v>
      </c>
      <c r="B223" s="109" t="str">
        <f>VLOOKUP(A223,URS確認!$E:$F,2,FALSE)</f>
        <v>首次撥款審核資料表</v>
      </c>
      <c r="C223" s="108">
        <v>6</v>
      </c>
      <c r="D223" s="114" t="s">
        <v>1603</v>
      </c>
      <c r="E223" s="111">
        <v>44435</v>
      </c>
      <c r="F223" s="111">
        <v>44440</v>
      </c>
      <c r="G223" s="111">
        <v>44440</v>
      </c>
      <c r="I223" s="108" t="s">
        <v>1659</v>
      </c>
      <c r="L223" s="108" t="s">
        <v>1592</v>
      </c>
    </row>
    <row r="224" spans="1:13" hidden="1">
      <c r="A224" s="108" t="s">
        <v>1597</v>
      </c>
      <c r="B224" s="109" t="str">
        <f>VLOOKUP(A224,URS確認!$E:$F,2,FALSE)</f>
        <v>首次撥款審核資料表</v>
      </c>
      <c r="C224" s="108">
        <v>7</v>
      </c>
      <c r="D224" s="114" t="s">
        <v>1604</v>
      </c>
      <c r="E224" s="111">
        <v>44435</v>
      </c>
      <c r="F224" s="111">
        <v>44440</v>
      </c>
      <c r="G224" s="111">
        <v>44440</v>
      </c>
      <c r="I224" s="108" t="s">
        <v>1659</v>
      </c>
      <c r="L224" s="108" t="s">
        <v>1592</v>
      </c>
    </row>
    <row r="225" spans="1:12" hidden="1">
      <c r="A225" s="108" t="s">
        <v>1597</v>
      </c>
      <c r="B225" s="109" t="str">
        <f>VLOOKUP(A225,URS確認!$E:$F,2,FALSE)</f>
        <v>首次撥款審核資料表</v>
      </c>
      <c r="C225" s="108">
        <v>8</v>
      </c>
      <c r="D225" s="114" t="s">
        <v>1605</v>
      </c>
      <c r="E225" s="111">
        <v>44435</v>
      </c>
      <c r="F225" s="111">
        <v>44440</v>
      </c>
      <c r="G225" s="111">
        <v>44440</v>
      </c>
      <c r="I225" s="108" t="s">
        <v>1659</v>
      </c>
      <c r="L225" s="108" t="s">
        <v>1592</v>
      </c>
    </row>
    <row r="226" spans="1:12" hidden="1">
      <c r="A226" s="108" t="s">
        <v>1597</v>
      </c>
      <c r="B226" s="109" t="str">
        <f>VLOOKUP(A226,URS確認!$E:$F,2,FALSE)</f>
        <v>首次撥款審核資料表</v>
      </c>
      <c r="C226" s="108">
        <v>9</v>
      </c>
      <c r="D226" s="114" t="s">
        <v>1606</v>
      </c>
      <c r="E226" s="111">
        <v>44435</v>
      </c>
      <c r="F226" s="111">
        <v>44440</v>
      </c>
      <c r="G226" s="111">
        <v>44440</v>
      </c>
      <c r="I226" s="108" t="s">
        <v>1659</v>
      </c>
      <c r="L226" s="108" t="s">
        <v>1592</v>
      </c>
    </row>
    <row r="227" spans="1:12" hidden="1">
      <c r="A227" s="108" t="s">
        <v>1597</v>
      </c>
      <c r="B227" s="109" t="str">
        <f>VLOOKUP(A227,URS確認!$E:$F,2,FALSE)</f>
        <v>首次撥款審核資料表</v>
      </c>
      <c r="C227" s="108">
        <v>10</v>
      </c>
      <c r="D227" s="114" t="s">
        <v>1607</v>
      </c>
      <c r="E227" s="111">
        <v>44435</v>
      </c>
      <c r="F227" s="111">
        <v>44440</v>
      </c>
      <c r="G227" s="111">
        <v>44440</v>
      </c>
      <c r="I227" s="108" t="s">
        <v>1659</v>
      </c>
      <c r="L227" s="108" t="s">
        <v>1592</v>
      </c>
    </row>
    <row r="228" spans="1:12" hidden="1">
      <c r="A228" s="108" t="s">
        <v>1597</v>
      </c>
      <c r="B228" s="109" t="str">
        <f>VLOOKUP(A228,URS確認!$E:$F,2,FALSE)</f>
        <v>首次撥款審核資料表</v>
      </c>
      <c r="C228" s="108">
        <v>11</v>
      </c>
      <c r="D228" s="114" t="s">
        <v>1608</v>
      </c>
      <c r="E228" s="111">
        <v>44435</v>
      </c>
      <c r="F228" s="111">
        <v>44440</v>
      </c>
      <c r="G228" s="111">
        <v>44440</v>
      </c>
      <c r="I228" s="108" t="s">
        <v>1659</v>
      </c>
      <c r="L228" s="108" t="s">
        <v>1592</v>
      </c>
    </row>
    <row r="229" spans="1:12" hidden="1">
      <c r="A229" s="108" t="s">
        <v>1597</v>
      </c>
      <c r="B229" s="109" t="str">
        <f>VLOOKUP(A229,URS確認!$E:$F,2,FALSE)</f>
        <v>首次撥款審核資料表</v>
      </c>
      <c r="C229" s="108">
        <v>12</v>
      </c>
      <c r="D229" s="114" t="s">
        <v>1609</v>
      </c>
      <c r="E229" s="111">
        <v>44435</v>
      </c>
      <c r="F229" s="111">
        <v>44440</v>
      </c>
      <c r="G229" s="111">
        <v>44440</v>
      </c>
      <c r="I229" s="108" t="s">
        <v>1659</v>
      </c>
      <c r="L229" s="108" t="s">
        <v>1592</v>
      </c>
    </row>
    <row r="230" spans="1:12" hidden="1">
      <c r="A230" s="108" t="s">
        <v>1597</v>
      </c>
      <c r="B230" s="109" t="str">
        <f>VLOOKUP(A230,URS確認!$E:$F,2,FALSE)</f>
        <v>首次撥款審核資料表</v>
      </c>
      <c r="C230" s="108">
        <v>13</v>
      </c>
      <c r="D230" s="114" t="s">
        <v>1610</v>
      </c>
      <c r="E230" s="111">
        <v>44435</v>
      </c>
      <c r="F230" s="111">
        <v>44440</v>
      </c>
      <c r="G230" s="111">
        <v>44440</v>
      </c>
      <c r="I230" s="108" t="s">
        <v>1659</v>
      </c>
      <c r="L230" s="108" t="s">
        <v>1592</v>
      </c>
    </row>
    <row r="231" spans="1:12" hidden="1">
      <c r="A231" s="108" t="s">
        <v>1597</v>
      </c>
      <c r="B231" s="109" t="str">
        <f>VLOOKUP(A231,URS確認!$E:$F,2,FALSE)</f>
        <v>首次撥款審核資料表</v>
      </c>
      <c r="C231" s="108">
        <v>14</v>
      </c>
      <c r="D231" s="114" t="s">
        <v>1611</v>
      </c>
      <c r="E231" s="111">
        <v>44435</v>
      </c>
      <c r="F231" s="111">
        <v>44440</v>
      </c>
      <c r="G231" s="111">
        <v>44440</v>
      </c>
      <c r="I231" s="108" t="s">
        <v>1659</v>
      </c>
      <c r="L231" s="108" t="s">
        <v>1592</v>
      </c>
    </row>
    <row r="232" spans="1:12" hidden="1">
      <c r="A232" s="108" t="s">
        <v>1597</v>
      </c>
      <c r="B232" s="109" t="str">
        <f>VLOOKUP(A232,URS確認!$E:$F,2,FALSE)</f>
        <v>首次撥款審核資料表</v>
      </c>
      <c r="C232" s="108">
        <v>15</v>
      </c>
      <c r="D232" s="114" t="s">
        <v>1612</v>
      </c>
      <c r="E232" s="111">
        <v>44435</v>
      </c>
      <c r="F232" s="111">
        <v>44440</v>
      </c>
      <c r="G232" s="111">
        <v>44440</v>
      </c>
      <c r="I232" s="108" t="s">
        <v>1659</v>
      </c>
      <c r="L232" s="108" t="s">
        <v>1592</v>
      </c>
    </row>
    <row r="233" spans="1:12" ht="33" hidden="1">
      <c r="A233" s="108" t="s">
        <v>1597</v>
      </c>
      <c r="B233" s="109" t="str">
        <f>VLOOKUP(A233,URS確認!$E:$F,2,FALSE)</f>
        <v>首次撥款審核資料表</v>
      </c>
      <c r="C233" s="108">
        <v>16</v>
      </c>
      <c r="D233" s="114" t="s">
        <v>1613</v>
      </c>
      <c r="E233" s="111">
        <v>44435</v>
      </c>
      <c r="F233" s="111">
        <v>44440</v>
      </c>
      <c r="G233" s="111">
        <v>44440</v>
      </c>
      <c r="I233" s="108" t="s">
        <v>1659</v>
      </c>
      <c r="L233" s="108" t="s">
        <v>1592</v>
      </c>
    </row>
    <row r="234" spans="1:12" hidden="1">
      <c r="A234" s="108" t="s">
        <v>1597</v>
      </c>
      <c r="B234" s="109" t="str">
        <f>VLOOKUP(A234,URS確認!$E:$F,2,FALSE)</f>
        <v>首次撥款審核資料表</v>
      </c>
      <c r="C234" s="108">
        <v>17</v>
      </c>
      <c r="D234" s="114" t="s">
        <v>1614</v>
      </c>
      <c r="E234" s="111">
        <v>44435</v>
      </c>
      <c r="F234" s="111">
        <v>44440</v>
      </c>
      <c r="G234" s="111">
        <v>44440</v>
      </c>
      <c r="I234" s="108" t="s">
        <v>1659</v>
      </c>
      <c r="L234" s="108" t="s">
        <v>1592</v>
      </c>
    </row>
    <row r="235" spans="1:12" hidden="1">
      <c r="A235" s="108" t="s">
        <v>1597</v>
      </c>
      <c r="B235" s="109" t="str">
        <f>VLOOKUP(A235,URS確認!$E:$F,2,FALSE)</f>
        <v>首次撥款審核資料表</v>
      </c>
      <c r="C235" s="108">
        <v>18</v>
      </c>
      <c r="D235" s="114" t="s">
        <v>1615</v>
      </c>
      <c r="E235" s="111">
        <v>44435</v>
      </c>
      <c r="F235" s="111">
        <v>44440</v>
      </c>
      <c r="G235" s="111">
        <v>44440</v>
      </c>
      <c r="I235" s="108" t="s">
        <v>1659</v>
      </c>
      <c r="L235" s="108" t="s">
        <v>1592</v>
      </c>
    </row>
    <row r="236" spans="1:12" hidden="1">
      <c r="A236" s="108" t="s">
        <v>1597</v>
      </c>
      <c r="B236" s="109" t="str">
        <f>VLOOKUP(A236,URS確認!$E:$F,2,FALSE)</f>
        <v>首次撥款審核資料表</v>
      </c>
      <c r="C236" s="108">
        <v>19</v>
      </c>
      <c r="D236" s="114" t="s">
        <v>1616</v>
      </c>
      <c r="E236" s="111">
        <v>44435</v>
      </c>
      <c r="F236" s="111">
        <v>44440</v>
      </c>
      <c r="G236" s="111">
        <v>44440</v>
      </c>
      <c r="I236" s="108" t="s">
        <v>1659</v>
      </c>
      <c r="L236" s="108" t="s">
        <v>1592</v>
      </c>
    </row>
    <row r="237" spans="1:12" hidden="1">
      <c r="A237" s="108" t="s">
        <v>1597</v>
      </c>
      <c r="B237" s="109" t="str">
        <f>VLOOKUP(A237,URS確認!$E:$F,2,FALSE)</f>
        <v>首次撥款審核資料表</v>
      </c>
      <c r="C237" s="108">
        <v>20</v>
      </c>
      <c r="D237" s="114" t="s">
        <v>1617</v>
      </c>
      <c r="E237" s="111">
        <v>44435</v>
      </c>
      <c r="F237" s="111">
        <v>44440</v>
      </c>
      <c r="G237" s="111">
        <v>44440</v>
      </c>
      <c r="I237" s="108" t="s">
        <v>1652</v>
      </c>
      <c r="J237" s="108" t="s">
        <v>1654</v>
      </c>
      <c r="L237" s="108" t="s">
        <v>1592</v>
      </c>
    </row>
    <row r="238" spans="1:12" ht="33" hidden="1">
      <c r="A238" s="108" t="s">
        <v>958</v>
      </c>
      <c r="B238" s="109" t="str">
        <f>VLOOKUP(A238,URS確認!$E:$F,2,FALSE)</f>
        <v xml:space="preserve">撥款                     </v>
      </c>
      <c r="C238" s="108">
        <v>1</v>
      </c>
      <c r="D238" s="114" t="s">
        <v>1622</v>
      </c>
      <c r="E238" s="111">
        <v>44438</v>
      </c>
      <c r="F238" s="111">
        <v>44442</v>
      </c>
      <c r="G238" s="111">
        <v>44442</v>
      </c>
      <c r="H238" s="111">
        <v>44487</v>
      </c>
      <c r="I238" s="108" t="s">
        <v>1653</v>
      </c>
      <c r="L238" s="108" t="s">
        <v>1654</v>
      </c>
    </row>
    <row r="239" spans="1:12" hidden="1">
      <c r="A239" s="108" t="s">
        <v>958</v>
      </c>
      <c r="B239" s="109" t="str">
        <f>VLOOKUP(A239,URS確認!$E:$F,2,FALSE)</f>
        <v xml:space="preserve">撥款                     </v>
      </c>
      <c r="C239" s="108">
        <v>2</v>
      </c>
      <c r="D239" s="114" t="s">
        <v>1623</v>
      </c>
      <c r="E239" s="111">
        <v>44438</v>
      </c>
      <c r="F239" s="111">
        <v>44442</v>
      </c>
      <c r="G239" s="111">
        <v>44442</v>
      </c>
      <c r="H239" s="111">
        <v>44487</v>
      </c>
      <c r="I239" s="108" t="s">
        <v>1653</v>
      </c>
      <c r="L239" s="108" t="s">
        <v>1655</v>
      </c>
    </row>
    <row r="240" spans="1:12" hidden="1">
      <c r="A240" s="108" t="s">
        <v>958</v>
      </c>
      <c r="B240" s="109" t="str">
        <f>VLOOKUP(A240,URS確認!$E:$F,2,FALSE)</f>
        <v xml:space="preserve">撥款                     </v>
      </c>
      <c r="C240" s="108">
        <v>3</v>
      </c>
      <c r="D240" s="114" t="s">
        <v>1624</v>
      </c>
      <c r="E240" s="111">
        <v>44438</v>
      </c>
      <c r="F240" s="111">
        <v>44442</v>
      </c>
      <c r="G240" s="111">
        <v>44442</v>
      </c>
      <c r="H240" s="111">
        <v>44487</v>
      </c>
      <c r="I240" s="108" t="s">
        <v>1653</v>
      </c>
      <c r="J240" s="108" t="s">
        <v>1656</v>
      </c>
    </row>
    <row r="241" spans="1:13" hidden="1">
      <c r="A241" s="108" t="s">
        <v>958</v>
      </c>
      <c r="B241" s="109" t="str">
        <f>VLOOKUP(A241,URS確認!$E:$F,2,FALSE)</f>
        <v xml:space="preserve">撥款                     </v>
      </c>
      <c r="C241" s="108">
        <v>4</v>
      </c>
      <c r="D241" s="114" t="s">
        <v>1625</v>
      </c>
      <c r="E241" s="111">
        <v>44438</v>
      </c>
      <c r="F241" s="111">
        <v>44442</v>
      </c>
      <c r="G241" s="111">
        <v>44442</v>
      </c>
      <c r="H241" s="111">
        <v>44487</v>
      </c>
      <c r="I241" s="108" t="s">
        <v>1653</v>
      </c>
      <c r="L241" s="108" t="s">
        <v>1654</v>
      </c>
    </row>
    <row r="242" spans="1:13" hidden="1">
      <c r="A242" s="108" t="s">
        <v>1626</v>
      </c>
      <c r="B242" s="109" t="str">
        <f>VLOOKUP(A242,URS確認!$E:$F,2,FALSE)</f>
        <v xml:space="preserve">撥款明細資料查詢         </v>
      </c>
      <c r="C242" s="108">
        <v>1</v>
      </c>
      <c r="D242" s="114" t="s">
        <v>1627</v>
      </c>
      <c r="E242" s="111">
        <v>44438</v>
      </c>
      <c r="F242" s="111">
        <v>44442</v>
      </c>
      <c r="G242" s="111">
        <v>44442</v>
      </c>
      <c r="H242" s="111">
        <v>44487</v>
      </c>
      <c r="I242" s="108" t="s">
        <v>1653</v>
      </c>
      <c r="L242" s="108" t="s">
        <v>1654</v>
      </c>
    </row>
    <row r="243" spans="1:13" hidden="1">
      <c r="A243" s="108" t="s">
        <v>1626</v>
      </c>
      <c r="B243" s="109" t="str">
        <f>VLOOKUP(A243,URS確認!$E:$F,2,FALSE)</f>
        <v xml:space="preserve">撥款明細資料查詢         </v>
      </c>
      <c r="C243" s="108">
        <v>2</v>
      </c>
      <c r="D243" s="114" t="s">
        <v>1628</v>
      </c>
      <c r="E243" s="111">
        <v>44438</v>
      </c>
      <c r="F243" s="111">
        <v>44442</v>
      </c>
      <c r="G243" s="111">
        <v>44442</v>
      </c>
      <c r="H243" s="111">
        <v>44487</v>
      </c>
      <c r="I243" s="108" t="s">
        <v>1653</v>
      </c>
      <c r="L243" s="108" t="s">
        <v>1656</v>
      </c>
    </row>
    <row r="244" spans="1:13" hidden="1">
      <c r="A244" s="108" t="s">
        <v>1629</v>
      </c>
      <c r="B244" s="109" t="str">
        <f>VLOOKUP(A244,URS確認!$E:$F,2,FALSE)</f>
        <v xml:space="preserve">撥款內容查詢             </v>
      </c>
      <c r="C244" s="108">
        <v>1</v>
      </c>
      <c r="D244" s="114" t="s">
        <v>1630</v>
      </c>
      <c r="E244" s="111">
        <v>44438</v>
      </c>
      <c r="F244" s="111">
        <v>44442</v>
      </c>
      <c r="G244" s="111">
        <v>44442</v>
      </c>
      <c r="H244" s="111">
        <v>44487</v>
      </c>
      <c r="I244" s="108" t="s">
        <v>1653</v>
      </c>
      <c r="J244" s="108" t="s">
        <v>1654</v>
      </c>
    </row>
    <row r="245" spans="1:13" hidden="1">
      <c r="A245" s="108" t="s">
        <v>1629</v>
      </c>
      <c r="B245" s="109" t="str">
        <f>VLOOKUP(A245,URS確認!$E:$F,2,FALSE)</f>
        <v xml:space="preserve">撥款內容查詢             </v>
      </c>
      <c r="C245" s="108">
        <v>2</v>
      </c>
      <c r="D245" s="114" t="s">
        <v>1631</v>
      </c>
      <c r="E245" s="111">
        <v>44438</v>
      </c>
      <c r="F245" s="111">
        <v>44442</v>
      </c>
      <c r="G245" s="111">
        <v>44442</v>
      </c>
      <c r="H245" s="111">
        <v>44487</v>
      </c>
      <c r="I245" s="108" t="s">
        <v>1653</v>
      </c>
      <c r="J245" s="108" t="s">
        <v>1657</v>
      </c>
    </row>
    <row r="246" spans="1:13" hidden="1">
      <c r="A246" s="108" t="s">
        <v>1632</v>
      </c>
      <c r="B246" s="109" t="str">
        <f>VLOOKUP(A246,URS確認!$E:$F,2,FALSE)</f>
        <v xml:space="preserve">撥款匯款作業                         </v>
      </c>
      <c r="C246" s="108">
        <v>1</v>
      </c>
      <c r="D246" s="114" t="s">
        <v>1633</v>
      </c>
      <c r="E246" s="111">
        <v>44438</v>
      </c>
      <c r="F246" s="111">
        <v>44476</v>
      </c>
      <c r="G246" s="111">
        <v>44476</v>
      </c>
      <c r="I246" s="108" t="s">
        <v>1653</v>
      </c>
      <c r="M246" s="108" t="s">
        <v>1658</v>
      </c>
    </row>
    <row r="247" spans="1:13" hidden="1">
      <c r="A247" s="108" t="s">
        <v>632</v>
      </c>
      <c r="B247" s="109" t="str">
        <f>VLOOKUP(A247,URS確認!$E:$F,2,FALSE)</f>
        <v>AML姓名檢核查詢</v>
      </c>
      <c r="C247" s="108">
        <v>1</v>
      </c>
      <c r="D247" s="114" t="s">
        <v>1634</v>
      </c>
      <c r="E247" s="111">
        <v>44438</v>
      </c>
      <c r="F247" s="111">
        <v>44447</v>
      </c>
      <c r="G247" s="111">
        <v>44462</v>
      </c>
      <c r="I247" s="108" t="s">
        <v>1653</v>
      </c>
      <c r="L247" s="108" t="s">
        <v>1654</v>
      </c>
    </row>
    <row r="248" spans="1:13" ht="33" hidden="1">
      <c r="A248" s="108" t="s">
        <v>1660</v>
      </c>
      <c r="B248" s="109" t="str">
        <f>VLOOKUP(A248,URS確認!$E:$F,2,FALSE)</f>
        <v xml:space="preserve">預約撥款                 </v>
      </c>
      <c r="C248" s="108">
        <v>1</v>
      </c>
      <c r="D248" s="114" t="s">
        <v>1661</v>
      </c>
      <c r="E248" s="111">
        <v>44439</v>
      </c>
      <c r="F248" s="111">
        <v>44446</v>
      </c>
      <c r="G248" s="111">
        <v>44446</v>
      </c>
      <c r="H248" s="111">
        <v>44490</v>
      </c>
      <c r="I248" s="108" t="str">
        <f>VLOOKUP(A248,URS確認!E:I,5,FALSE)</f>
        <v>余家興</v>
      </c>
      <c r="L248" s="108" t="s">
        <v>2047</v>
      </c>
    </row>
    <row r="249" spans="1:13" hidden="1">
      <c r="A249" s="108" t="s">
        <v>1660</v>
      </c>
      <c r="B249" s="109" t="str">
        <f>VLOOKUP(A249,URS確認!$E:$F,2,FALSE)</f>
        <v xml:space="preserve">預約撥款                 </v>
      </c>
      <c r="C249" s="108">
        <v>2</v>
      </c>
      <c r="D249" s="114" t="s">
        <v>1623</v>
      </c>
      <c r="E249" s="111">
        <v>44439</v>
      </c>
      <c r="F249" s="111">
        <v>44446</v>
      </c>
      <c r="G249" s="111">
        <v>44446</v>
      </c>
      <c r="H249" s="111">
        <v>44490</v>
      </c>
      <c r="I249" s="108" t="str">
        <f>VLOOKUP(A249,URS確認!E:I,5,FALSE)</f>
        <v>余家興</v>
      </c>
      <c r="L249" s="108" t="s">
        <v>2047</v>
      </c>
    </row>
    <row r="250" spans="1:13" hidden="1">
      <c r="A250" s="108" t="s">
        <v>1663</v>
      </c>
      <c r="B250" s="109" t="str">
        <f>VLOOKUP(A250,URS確認!$E:$F,2,FALSE)</f>
        <v>預約撥款到期作業</v>
      </c>
      <c r="C250" s="108">
        <v>1</v>
      </c>
      <c r="D250" s="114" t="s">
        <v>1662</v>
      </c>
      <c r="E250" s="111">
        <v>44439</v>
      </c>
      <c r="F250" s="111">
        <v>44446</v>
      </c>
      <c r="G250" s="111">
        <v>44462</v>
      </c>
      <c r="I250" s="108" t="str">
        <f>VLOOKUP(A250,URS確認!E:I,5,FALSE)</f>
        <v>余家興</v>
      </c>
      <c r="L250" s="108" t="s">
        <v>2047</v>
      </c>
    </row>
    <row r="251" spans="1:13" hidden="1">
      <c r="A251" s="108" t="s">
        <v>1664</v>
      </c>
      <c r="B251" s="109" t="str">
        <f>VLOOKUP(A251,URS確認!$E:$F,2,FALSE)</f>
        <v xml:space="preserve">交易內容查詢             </v>
      </c>
      <c r="C251" s="108">
        <v>1</v>
      </c>
      <c r="D251" s="114" t="s">
        <v>1665</v>
      </c>
      <c r="E251" s="111">
        <v>44439</v>
      </c>
      <c r="F251" s="111">
        <v>44446</v>
      </c>
      <c r="G251" s="111">
        <v>44446</v>
      </c>
      <c r="H251" s="111">
        <v>44487</v>
      </c>
      <c r="I251" s="108" t="str">
        <f>VLOOKUP(A251,URS確認!E:I,5,FALSE)</f>
        <v>余家興</v>
      </c>
      <c r="L251" s="108" t="s">
        <v>2047</v>
      </c>
    </row>
    <row r="252" spans="1:13" hidden="1">
      <c r="A252" s="108" t="s">
        <v>1666</v>
      </c>
      <c r="B252" s="109" t="str">
        <f>VLOOKUP(A252,URS確認!$E:$F,2,FALSE)</f>
        <v xml:space="preserve">交易明細資料查詢         </v>
      </c>
      <c r="C252" s="108">
        <v>1</v>
      </c>
      <c r="D252" s="114" t="s">
        <v>1667</v>
      </c>
      <c r="E252" s="111">
        <v>44439</v>
      </c>
      <c r="F252" s="111">
        <v>44446</v>
      </c>
      <c r="G252" s="111">
        <v>44446</v>
      </c>
      <c r="H252" s="111">
        <v>44487</v>
      </c>
      <c r="I252" s="108" t="str">
        <f>VLOOKUP(A252,URS確認!E:I,5,FALSE)</f>
        <v>余家興</v>
      </c>
      <c r="L252" s="108" t="s">
        <v>2047</v>
      </c>
    </row>
    <row r="253" spans="1:13" hidden="1">
      <c r="A253" s="108" t="s">
        <v>1669</v>
      </c>
      <c r="B253" s="109" t="str">
        <f>VLOOKUP(A253,URS確認!$E:$F,2,FALSE)</f>
        <v xml:space="preserve">借戶利率變更             </v>
      </c>
      <c r="C253" s="108">
        <v>1</v>
      </c>
      <c r="D253" s="114" t="s">
        <v>1668</v>
      </c>
      <c r="E253" s="111">
        <v>44439</v>
      </c>
      <c r="F253" s="111">
        <v>44446</v>
      </c>
      <c r="G253" s="111">
        <v>44446</v>
      </c>
      <c r="H253" s="111">
        <v>44487</v>
      </c>
      <c r="I253" s="108" t="str">
        <f>VLOOKUP(A253,URS確認!E:I,5,FALSE)</f>
        <v>余家興</v>
      </c>
      <c r="L253" s="108" t="s">
        <v>2047</v>
      </c>
    </row>
    <row r="254" spans="1:13" hidden="1">
      <c r="A254" s="108" t="s">
        <v>1888</v>
      </c>
      <c r="B254" s="109" t="s">
        <v>1904</v>
      </c>
      <c r="C254" s="108">
        <v>1</v>
      </c>
      <c r="D254" s="114" t="s">
        <v>1900</v>
      </c>
      <c r="E254" s="111">
        <v>44439</v>
      </c>
      <c r="F254" s="111">
        <v>44446</v>
      </c>
      <c r="G254" s="111">
        <v>44446</v>
      </c>
      <c r="H254" s="111">
        <v>44469</v>
      </c>
      <c r="I254" s="108" t="str">
        <f>VLOOKUP(A254,URS確認!E:I,5,FALSE)</f>
        <v>余家興</v>
      </c>
      <c r="L254" s="108" t="s">
        <v>2047</v>
      </c>
    </row>
    <row r="255" spans="1:13" hidden="1">
      <c r="A255" s="108" t="s">
        <v>1889</v>
      </c>
      <c r="B255" s="109" t="s">
        <v>1905</v>
      </c>
      <c r="C255" s="108">
        <v>1</v>
      </c>
      <c r="D255" s="114" t="s">
        <v>1901</v>
      </c>
      <c r="E255" s="111">
        <v>44439</v>
      </c>
      <c r="F255" s="111">
        <v>44446</v>
      </c>
      <c r="G255" s="111">
        <v>44446</v>
      </c>
      <c r="H255" s="111">
        <v>44469</v>
      </c>
      <c r="I255" s="108" t="str">
        <f>VLOOKUP(A255,URS確認!E:I,5,FALSE)</f>
        <v>余家興</v>
      </c>
      <c r="L255" s="108" t="s">
        <v>2047</v>
      </c>
    </row>
    <row r="256" spans="1:13" hidden="1">
      <c r="A256" s="108" t="s">
        <v>1889</v>
      </c>
      <c r="B256" s="109" t="s">
        <v>1905</v>
      </c>
      <c r="C256" s="108">
        <v>2</v>
      </c>
      <c r="D256" s="114" t="s">
        <v>1902</v>
      </c>
      <c r="E256" s="111">
        <v>44439</v>
      </c>
      <c r="F256" s="111">
        <v>44446</v>
      </c>
      <c r="G256" s="111">
        <v>44446</v>
      </c>
      <c r="H256" s="111">
        <v>44469</v>
      </c>
      <c r="I256" s="108" t="str">
        <f>VLOOKUP(A256,URS確認!E:I,5,FALSE)</f>
        <v>余家興</v>
      </c>
      <c r="L256" s="108" t="s">
        <v>2047</v>
      </c>
    </row>
    <row r="257" spans="1:12" hidden="1">
      <c r="A257" s="108" t="s">
        <v>1889</v>
      </c>
      <c r="B257" s="109" t="s">
        <v>1905</v>
      </c>
      <c r="C257" s="108">
        <v>3</v>
      </c>
      <c r="D257" s="114" t="s">
        <v>1903</v>
      </c>
      <c r="E257" s="111">
        <v>44439</v>
      </c>
      <c r="F257" s="111">
        <v>44446</v>
      </c>
      <c r="G257" s="111">
        <v>44446</v>
      </c>
      <c r="H257" s="111">
        <v>44469</v>
      </c>
      <c r="I257" s="108" t="str">
        <f>VLOOKUP(A257,URS確認!E:I,5,FALSE)</f>
        <v>余家興</v>
      </c>
      <c r="L257" s="108" t="s">
        <v>2047</v>
      </c>
    </row>
    <row r="258" spans="1:12" ht="49.5" hidden="1">
      <c r="A258" s="108" t="s">
        <v>1889</v>
      </c>
      <c r="B258" s="109" t="s">
        <v>1905</v>
      </c>
      <c r="C258" s="108">
        <v>4</v>
      </c>
      <c r="D258" s="114" t="s">
        <v>1939</v>
      </c>
      <c r="E258" s="111">
        <v>44439</v>
      </c>
      <c r="F258" s="111">
        <v>44446</v>
      </c>
      <c r="G258" s="111">
        <v>44446</v>
      </c>
      <c r="H258" s="111">
        <v>44469</v>
      </c>
      <c r="I258" s="108" t="str">
        <f>VLOOKUP(A258,URS確認!E:I,5,FALSE)</f>
        <v>余家興</v>
      </c>
      <c r="L258" s="108" t="s">
        <v>2047</v>
      </c>
    </row>
    <row r="259" spans="1:12" hidden="1">
      <c r="A259" s="108" t="s">
        <v>224</v>
      </c>
      <c r="B259" s="109" t="str">
        <f>VLOOKUP(A259,URS確認!$E:$F,2,FALSE)</f>
        <v xml:space="preserve">ACH授權資料查詢                      </v>
      </c>
      <c r="C259" s="108">
        <v>1</v>
      </c>
      <c r="D259" s="114" t="s">
        <v>1910</v>
      </c>
      <c r="E259" s="111">
        <v>44447</v>
      </c>
      <c r="F259" s="111">
        <v>44461</v>
      </c>
      <c r="G259" s="111">
        <v>44461</v>
      </c>
      <c r="I259" s="108" t="str">
        <f>VLOOKUP(A259,URS確認!E:I,5,FALSE)</f>
        <v>余家興</v>
      </c>
      <c r="L259" s="108" t="s">
        <v>2047</v>
      </c>
    </row>
    <row r="260" spans="1:12" ht="33" hidden="1">
      <c r="A260" s="108" t="s">
        <v>224</v>
      </c>
      <c r="B260" s="109" t="str">
        <f>VLOOKUP(A260,URS確認!$E:$F,2,FALSE)</f>
        <v xml:space="preserve">ACH授權資料查詢                      </v>
      </c>
      <c r="C260" s="108">
        <v>2</v>
      </c>
      <c r="D260" s="114" t="s">
        <v>1920</v>
      </c>
      <c r="E260" s="111">
        <v>44448</v>
      </c>
      <c r="F260" s="111">
        <v>44461</v>
      </c>
      <c r="G260" s="111">
        <v>44461</v>
      </c>
      <c r="I260" s="108" t="str">
        <f>VLOOKUP(A260,URS確認!E:I,5,FALSE)</f>
        <v>余家興</v>
      </c>
      <c r="L260" s="108" t="s">
        <v>2047</v>
      </c>
    </row>
    <row r="261" spans="1:12" hidden="1">
      <c r="A261" s="108" t="s">
        <v>1911</v>
      </c>
      <c r="B261" s="109" t="str">
        <f>VLOOKUP(A261,URS確認!$E:$F,2,FALSE)</f>
        <v xml:space="preserve">ACH授權資料建檔                      </v>
      </c>
      <c r="C261" s="108">
        <v>1</v>
      </c>
      <c r="D261" s="114" t="s">
        <v>1912</v>
      </c>
      <c r="E261" s="111">
        <v>44447</v>
      </c>
      <c r="F261" s="111">
        <v>44461</v>
      </c>
      <c r="G261" s="111">
        <v>44461</v>
      </c>
      <c r="I261" s="108" t="str">
        <f>VLOOKUP(A261,URS確認!E:I,5,FALSE)</f>
        <v>余家興</v>
      </c>
      <c r="L261" s="108" t="s">
        <v>2047</v>
      </c>
    </row>
    <row r="262" spans="1:12" ht="33" hidden="1">
      <c r="A262" s="108" t="s">
        <v>1911</v>
      </c>
      <c r="B262" s="109" t="str">
        <f>VLOOKUP(A262,URS確認!$E:$F,2,FALSE)</f>
        <v xml:space="preserve">ACH授權資料建檔                      </v>
      </c>
      <c r="C262" s="108">
        <v>2</v>
      </c>
      <c r="D262" s="237" t="s">
        <v>1913</v>
      </c>
      <c r="E262" s="111">
        <v>44447</v>
      </c>
      <c r="F262" s="111">
        <v>44467</v>
      </c>
      <c r="G262" s="111">
        <v>44467</v>
      </c>
      <c r="I262" s="108" t="str">
        <f>VLOOKUP(A262,URS確認!E:I,5,FALSE)</f>
        <v>余家興</v>
      </c>
      <c r="L262" s="108" t="s">
        <v>2047</v>
      </c>
    </row>
    <row r="263" spans="1:12" hidden="1">
      <c r="A263" s="108" t="s">
        <v>238</v>
      </c>
      <c r="B263" s="109" t="str">
        <f>VLOOKUP(A263,URS確認!$E:$F,2,FALSE)</f>
        <v>帳號授權檔查詢</v>
      </c>
      <c r="C263" s="108">
        <v>1</v>
      </c>
      <c r="D263" s="114" t="s">
        <v>1914</v>
      </c>
      <c r="E263" s="111">
        <v>44447</v>
      </c>
      <c r="F263" s="111">
        <v>44461</v>
      </c>
      <c r="G263" s="111">
        <v>44461</v>
      </c>
      <c r="I263" s="108" t="str">
        <f>VLOOKUP(A263,URS確認!E:I,5,FALSE)</f>
        <v>余家興</v>
      </c>
      <c r="L263" s="108" t="s">
        <v>2047</v>
      </c>
    </row>
    <row r="264" spans="1:12" hidden="1">
      <c r="A264" s="108" t="s">
        <v>1906</v>
      </c>
      <c r="B264" s="109" t="str">
        <f>VLOOKUP(A264,URS確認!$E:$F,2,FALSE)</f>
        <v>ACH授權資料歷史紀錄查詢</v>
      </c>
      <c r="C264" s="108">
        <v>1</v>
      </c>
      <c r="D264" s="114" t="s">
        <v>1915</v>
      </c>
      <c r="E264" s="111">
        <v>44447</v>
      </c>
      <c r="F264" s="111">
        <v>44461</v>
      </c>
      <c r="G264" s="111">
        <v>44461</v>
      </c>
      <c r="I264" s="108" t="str">
        <f>VLOOKUP(A264,URS確認!E:I,5,FALSE)</f>
        <v>余家興</v>
      </c>
      <c r="L264" s="108" t="s">
        <v>2047</v>
      </c>
    </row>
    <row r="265" spans="1:12" hidden="1">
      <c r="A265" s="108" t="s">
        <v>1906</v>
      </c>
      <c r="B265" s="109" t="str">
        <f>VLOOKUP(A265,URS確認!$E:$F,2,FALSE)</f>
        <v>ACH授權資料歷史紀錄查詢</v>
      </c>
      <c r="C265" s="108">
        <v>2</v>
      </c>
      <c r="D265" s="114" t="s">
        <v>1916</v>
      </c>
      <c r="E265" s="111">
        <v>44447</v>
      </c>
      <c r="F265" s="111">
        <v>44473</v>
      </c>
      <c r="G265" s="111">
        <v>44473</v>
      </c>
      <c r="I265" s="108" t="str">
        <f>VLOOKUP(A265,URS確認!E:I,5,FALSE)</f>
        <v>余家興</v>
      </c>
      <c r="L265" s="108" t="s">
        <v>2047</v>
      </c>
    </row>
    <row r="266" spans="1:12" hidden="1">
      <c r="A266" s="108" t="s">
        <v>1906</v>
      </c>
      <c r="B266" s="109" t="str">
        <f>VLOOKUP(A266,URS確認!$E:$F,2,FALSE)</f>
        <v>ACH授權資料歷史紀錄查詢</v>
      </c>
      <c r="C266" s="108">
        <v>3</v>
      </c>
      <c r="D266" s="114" t="s">
        <v>1917</v>
      </c>
      <c r="E266" s="111">
        <v>44447</v>
      </c>
      <c r="F266" s="111">
        <v>44461</v>
      </c>
      <c r="G266" s="111">
        <v>44461</v>
      </c>
      <c r="I266" s="108" t="str">
        <f>VLOOKUP(A266,URS確認!E:I,5,FALSE)</f>
        <v>余家興</v>
      </c>
      <c r="L266" s="108" t="s">
        <v>2047</v>
      </c>
    </row>
    <row r="267" spans="1:12" hidden="1">
      <c r="B267" s="109" t="s">
        <v>1918</v>
      </c>
      <c r="C267" s="108">
        <v>1</v>
      </c>
      <c r="D267" s="109" t="s">
        <v>1919</v>
      </c>
      <c r="E267" s="111">
        <v>44447</v>
      </c>
      <c r="F267" s="111">
        <v>44461</v>
      </c>
      <c r="G267" s="111">
        <v>44461</v>
      </c>
      <c r="I267" s="108" t="s">
        <v>27</v>
      </c>
      <c r="L267" s="108" t="s">
        <v>2047</v>
      </c>
    </row>
    <row r="268" spans="1:12" ht="33" hidden="1">
      <c r="A268" s="108" t="s">
        <v>1190</v>
      </c>
      <c r="B268" s="109" t="str">
        <f>VLOOKUP(A268,URS確認!$E:$F,2,FALSE)</f>
        <v xml:space="preserve">額度資料維護                            </v>
      </c>
      <c r="C268" s="108">
        <v>1</v>
      </c>
      <c r="D268" s="114" t="s">
        <v>2134</v>
      </c>
      <c r="E268" s="111">
        <v>44448</v>
      </c>
      <c r="F268" s="111">
        <v>44467</v>
      </c>
      <c r="G268" s="111">
        <v>44467</v>
      </c>
      <c r="H268" s="111">
        <v>44468</v>
      </c>
      <c r="I268" s="108" t="str">
        <f>VLOOKUP(A268,URS確認!E:I,5,FALSE)</f>
        <v>余家興</v>
      </c>
      <c r="L268" s="108" t="s">
        <v>2047</v>
      </c>
    </row>
    <row r="269" spans="1:12" hidden="1">
      <c r="A269" s="108" t="s">
        <v>1190</v>
      </c>
      <c r="B269" s="109" t="str">
        <f>VLOOKUP(A269,URS確認!$E:$F,2,FALSE)</f>
        <v xml:space="preserve">額度資料維護                            </v>
      </c>
      <c r="C269" s="108">
        <v>2</v>
      </c>
      <c r="D269" s="114" t="s">
        <v>1921</v>
      </c>
      <c r="E269" s="111">
        <v>44448</v>
      </c>
      <c r="F269" s="111">
        <v>44461</v>
      </c>
      <c r="G269" s="111">
        <v>44461</v>
      </c>
      <c r="H269" s="111">
        <v>44468</v>
      </c>
      <c r="I269" s="108" t="str">
        <f>VLOOKUP(A269,URS確認!E:I,5,FALSE)</f>
        <v>余家興</v>
      </c>
      <c r="L269" s="108" t="s">
        <v>2047</v>
      </c>
    </row>
    <row r="270" spans="1:12" hidden="1">
      <c r="A270" s="108" t="s">
        <v>230</v>
      </c>
      <c r="B270" s="109" t="str">
        <f>VLOOKUP(A270,URS確認!$E:$F,2,FALSE)</f>
        <v xml:space="preserve">郵局授權資料查詢                     </v>
      </c>
      <c r="C270" s="108">
        <v>1</v>
      </c>
      <c r="D270" s="237" t="s">
        <v>1922</v>
      </c>
      <c r="E270" s="111">
        <v>44452</v>
      </c>
      <c r="F270" s="111">
        <v>44467</v>
      </c>
      <c r="G270" s="111">
        <v>44467</v>
      </c>
      <c r="I270" s="108" t="str">
        <f>VLOOKUP(A270,URS確認!E:I,5,FALSE)</f>
        <v>余家興</v>
      </c>
      <c r="L270" s="108" t="s">
        <v>2047</v>
      </c>
    </row>
    <row r="271" spans="1:12" hidden="1">
      <c r="A271" s="108" t="s">
        <v>1923</v>
      </c>
      <c r="B271" s="109" t="str">
        <f>VLOOKUP(A271,URS確認!$E:$F,2,FALSE)</f>
        <v xml:space="preserve">郵局授權資料建檔                     </v>
      </c>
      <c r="C271" s="108">
        <v>1</v>
      </c>
      <c r="D271" s="114" t="s">
        <v>1924</v>
      </c>
      <c r="E271" s="111">
        <v>44452</v>
      </c>
      <c r="F271" s="111">
        <v>44461</v>
      </c>
      <c r="G271" s="111">
        <v>44461</v>
      </c>
      <c r="I271" s="108" t="str">
        <f>VLOOKUP(A271,URS確認!E:I,5,FALSE)</f>
        <v>余家興</v>
      </c>
      <c r="L271" s="108" t="s">
        <v>2047</v>
      </c>
    </row>
    <row r="272" spans="1:12" ht="33" hidden="1">
      <c r="A272" s="108" t="s">
        <v>238</v>
      </c>
      <c r="B272" s="109" t="str">
        <f>VLOOKUP(A272,URS確認!$E:$F,2,FALSE)</f>
        <v>帳號授權檔查詢</v>
      </c>
      <c r="C272" s="108">
        <v>1</v>
      </c>
      <c r="D272" s="114" t="s">
        <v>1925</v>
      </c>
      <c r="E272" s="111">
        <v>44452</v>
      </c>
      <c r="F272" s="111">
        <v>44461</v>
      </c>
      <c r="G272" s="111">
        <v>44461</v>
      </c>
      <c r="I272" s="108" t="str">
        <f>VLOOKUP(A272,URS確認!E:I,5,FALSE)</f>
        <v>余家興</v>
      </c>
      <c r="L272" s="108" t="s">
        <v>2047</v>
      </c>
    </row>
    <row r="273" spans="1:13" hidden="1">
      <c r="A273" s="108" t="s">
        <v>153</v>
      </c>
      <c r="B273" s="109" t="str">
        <f>VLOOKUP(A273,URS確認!$E:$F,2,FALSE)</f>
        <v xml:space="preserve">暫收款退還               </v>
      </c>
      <c r="C273" s="108">
        <v>1</v>
      </c>
      <c r="D273" s="237" t="s">
        <v>1926</v>
      </c>
      <c r="E273" s="111">
        <v>44452</v>
      </c>
      <c r="F273" s="111">
        <v>44467</v>
      </c>
      <c r="G273" s="111">
        <v>44467</v>
      </c>
      <c r="H273" s="111">
        <v>44487</v>
      </c>
      <c r="I273" s="108" t="str">
        <f>VLOOKUP(A273,URS確認!E:I,5,FALSE)</f>
        <v>余家興</v>
      </c>
      <c r="L273" s="108" t="s">
        <v>2047</v>
      </c>
    </row>
    <row r="274" spans="1:13" hidden="1">
      <c r="A274" s="108" t="s">
        <v>153</v>
      </c>
      <c r="B274" s="109" t="str">
        <f>VLOOKUP(A274,URS確認!$E:$F,2,FALSE)</f>
        <v xml:space="preserve">暫收款退還               </v>
      </c>
      <c r="C274" s="108">
        <v>2</v>
      </c>
      <c r="D274" s="114" t="s">
        <v>1927</v>
      </c>
      <c r="E274" s="111">
        <v>44452</v>
      </c>
      <c r="F274" s="111">
        <v>44461</v>
      </c>
      <c r="G274" s="111">
        <v>44461</v>
      </c>
      <c r="H274" s="111">
        <v>44487</v>
      </c>
      <c r="I274" s="108" t="str">
        <f>VLOOKUP(A274,URS確認!E:I,5,FALSE)</f>
        <v>余家興</v>
      </c>
      <c r="L274" s="108" t="s">
        <v>2047</v>
      </c>
    </row>
    <row r="275" spans="1:13" ht="33" hidden="1">
      <c r="A275" s="108" t="s">
        <v>1928</v>
      </c>
      <c r="B275" s="109" t="str">
        <f>VLOOKUP(A275,URS確認!$E:$F,2,FALSE)</f>
        <v>業務關帳作業(撥款)</v>
      </c>
      <c r="C275" s="108">
        <v>1</v>
      </c>
      <c r="D275" s="238" t="s">
        <v>1929</v>
      </c>
      <c r="E275" s="111">
        <v>44452</v>
      </c>
      <c r="F275" s="111">
        <v>44466</v>
      </c>
      <c r="G275" s="111">
        <v>44466</v>
      </c>
      <c r="H275" s="111">
        <v>44466</v>
      </c>
      <c r="I275" s="108" t="str">
        <f>VLOOKUP(A275,URS確認!E:I,5,FALSE)</f>
        <v>楊智誠</v>
      </c>
      <c r="L275" s="108" t="s">
        <v>2047</v>
      </c>
    </row>
    <row r="276" spans="1:13" hidden="1">
      <c r="A276" s="108" t="s">
        <v>1928</v>
      </c>
      <c r="B276" s="109" t="str">
        <f>VLOOKUP(A276,URS確認!$E:$F,2,FALSE)</f>
        <v>業務關帳作業(撥款)</v>
      </c>
      <c r="C276" s="108">
        <v>2</v>
      </c>
      <c r="D276" s="237" t="s">
        <v>1930</v>
      </c>
      <c r="E276" s="111">
        <v>44452</v>
      </c>
      <c r="F276" s="111">
        <v>44466</v>
      </c>
      <c r="G276" s="111">
        <v>44466</v>
      </c>
      <c r="H276" s="111">
        <v>44466</v>
      </c>
      <c r="I276" s="108" t="str">
        <f>VLOOKUP(A276,URS確認!E:I,5,FALSE)</f>
        <v>楊智誠</v>
      </c>
      <c r="L276" s="108" t="s">
        <v>2047</v>
      </c>
    </row>
    <row r="277" spans="1:13" hidden="1">
      <c r="A277" s="108" t="s">
        <v>1931</v>
      </c>
      <c r="B277" s="109" t="str">
        <f>VLOOKUP(A277,URS確認!$E:$F,2,FALSE)</f>
        <v xml:space="preserve">暫收支票明細資料查詢     </v>
      </c>
      <c r="C277" s="108">
        <v>1</v>
      </c>
      <c r="D277" s="114" t="s">
        <v>1932</v>
      </c>
      <c r="E277" s="111">
        <v>44452</v>
      </c>
      <c r="F277" s="111">
        <v>44470</v>
      </c>
      <c r="G277" s="111">
        <v>44470</v>
      </c>
      <c r="H277" s="111">
        <v>44487</v>
      </c>
      <c r="I277" s="108" t="str">
        <f>VLOOKUP(A277,URS確認!E:I,5,FALSE)</f>
        <v>余家興</v>
      </c>
      <c r="L277" s="108" t="s">
        <v>2047</v>
      </c>
    </row>
    <row r="278" spans="1:13" ht="33" hidden="1">
      <c r="A278" s="108" t="s">
        <v>1931</v>
      </c>
      <c r="B278" s="109" t="str">
        <f>VLOOKUP(A278,URS確認!$E:$F,2,FALSE)</f>
        <v xml:space="preserve">暫收支票明細資料查詢     </v>
      </c>
      <c r="C278" s="108">
        <v>2</v>
      </c>
      <c r="D278" s="114" t="s">
        <v>1933</v>
      </c>
      <c r="E278" s="111">
        <v>44452</v>
      </c>
      <c r="F278" s="111">
        <v>44470</v>
      </c>
      <c r="G278" s="111">
        <v>44470</v>
      </c>
      <c r="H278" s="111">
        <v>44487</v>
      </c>
      <c r="I278" s="108" t="str">
        <f>VLOOKUP(A278,URS確認!E:I,5,FALSE)</f>
        <v>余家興</v>
      </c>
      <c r="M278" s="108" t="s">
        <v>2048</v>
      </c>
    </row>
    <row r="279" spans="1:13" hidden="1">
      <c r="A279" s="108" t="s">
        <v>150</v>
      </c>
      <c r="B279" s="109" t="e">
        <f>VLOOKUP(A279,URS確認!$E:$F,2,FALSE)</f>
        <v>#N/A</v>
      </c>
      <c r="C279" s="108">
        <v>1</v>
      </c>
      <c r="D279" s="114" t="s">
        <v>1934</v>
      </c>
      <c r="E279" s="111">
        <v>44452</v>
      </c>
      <c r="F279" s="111">
        <v>44470</v>
      </c>
      <c r="G279" s="111">
        <v>44470</v>
      </c>
      <c r="H279" s="111">
        <v>44487</v>
      </c>
      <c r="I279" s="108" t="e">
        <f>VLOOKUP(A279,URS確認!E:I,5,FALSE)</f>
        <v>#N/A</v>
      </c>
      <c r="L279" s="108" t="s">
        <v>2049</v>
      </c>
    </row>
    <row r="280" spans="1:13" ht="33" hidden="1">
      <c r="A280" s="108" t="s">
        <v>1710</v>
      </c>
      <c r="B280" s="109" t="str">
        <f>VLOOKUP(A280,URS確認!$E:$F,2,FALSE)</f>
        <v>支票明細資料查詢-全部</v>
      </c>
      <c r="C280" s="108">
        <v>1</v>
      </c>
      <c r="D280" s="114" t="s">
        <v>1933</v>
      </c>
      <c r="E280" s="111">
        <v>44452</v>
      </c>
      <c r="F280" s="111">
        <v>44470</v>
      </c>
      <c r="G280" s="111">
        <v>44470</v>
      </c>
      <c r="H280" s="111">
        <v>44487</v>
      </c>
      <c r="I280" s="108" t="str">
        <f>VLOOKUP(A280,URS確認!E:I,5,FALSE)</f>
        <v>余家興</v>
      </c>
      <c r="M280" s="108" t="s">
        <v>2048</v>
      </c>
    </row>
    <row r="281" spans="1:13" hidden="1">
      <c r="A281" s="108" t="s">
        <v>174</v>
      </c>
      <c r="B281" s="109" t="str">
        <f>VLOOKUP(A281,URS確認!$E:$F,2,FALSE)</f>
        <v xml:space="preserve">支票內容查詢             </v>
      </c>
      <c r="C281" s="108">
        <v>1</v>
      </c>
      <c r="D281" s="114" t="s">
        <v>1935</v>
      </c>
      <c r="E281" s="111">
        <v>44452</v>
      </c>
      <c r="F281" s="111">
        <v>44470</v>
      </c>
      <c r="G281" s="111">
        <v>44470</v>
      </c>
      <c r="H281" s="111">
        <v>44487</v>
      </c>
      <c r="I281" s="108" t="str">
        <f>VLOOKUP(A281,URS確認!E:I,5,FALSE)</f>
        <v>余家興</v>
      </c>
      <c r="M281" s="108" t="s">
        <v>2048</v>
      </c>
    </row>
    <row r="282" spans="1:13" ht="33" hidden="1">
      <c r="A282" s="108" t="s">
        <v>155</v>
      </c>
      <c r="B282" s="109" t="str">
        <f>VLOOKUP(A282,URS確認!$E:$F,2,FALSE)</f>
        <v>暫收款銷帳</v>
      </c>
      <c r="C282" s="108">
        <v>1</v>
      </c>
      <c r="D282" s="114" t="s">
        <v>1941</v>
      </c>
      <c r="E282" s="111">
        <v>44453</v>
      </c>
      <c r="F282" s="111">
        <v>44455</v>
      </c>
      <c r="G282" s="111">
        <v>44455</v>
      </c>
      <c r="H282" s="111">
        <v>44487</v>
      </c>
      <c r="I282" s="108" t="str">
        <f>VLOOKUP(A282,URS確認!E:I,5,FALSE)</f>
        <v>余家興</v>
      </c>
      <c r="M282" s="108" t="s">
        <v>2048</v>
      </c>
    </row>
    <row r="283" spans="1:13" ht="82.5" hidden="1">
      <c r="A283" s="108" t="s">
        <v>45</v>
      </c>
      <c r="B283" s="109" t="str">
        <f>VLOOKUP(A283,URS確認!$E:$F,2,FALSE)</f>
        <v>貸後契變手續費明細資料查詢(未入帳)</v>
      </c>
      <c r="C283" s="108">
        <v>1</v>
      </c>
      <c r="D283" s="114" t="s">
        <v>1942</v>
      </c>
      <c r="E283" s="111">
        <v>44453</v>
      </c>
      <c r="F283" s="111">
        <v>44455</v>
      </c>
      <c r="G283" s="111">
        <v>44455</v>
      </c>
      <c r="H283" s="111">
        <v>44461</v>
      </c>
      <c r="I283" s="108" t="str">
        <f>VLOOKUP(A283,URS確認!E:I,5,FALSE)</f>
        <v>陳昱衡</v>
      </c>
      <c r="L283" s="108" t="s">
        <v>2050</v>
      </c>
    </row>
    <row r="284" spans="1:13" hidden="1">
      <c r="A284" s="108" t="s">
        <v>47</v>
      </c>
      <c r="B284" s="109" t="str">
        <f>VLOOKUP(A284,URS確認!$E:$F,2,FALSE)</f>
        <v xml:space="preserve">貸後契變手續費維護                      </v>
      </c>
      <c r="C284" s="108">
        <v>1</v>
      </c>
      <c r="D284" s="114" t="s">
        <v>1943</v>
      </c>
      <c r="E284" s="111">
        <v>44453</v>
      </c>
      <c r="F284" s="111">
        <v>44455</v>
      </c>
      <c r="G284" s="111">
        <v>44455</v>
      </c>
      <c r="H284" s="111">
        <v>44461</v>
      </c>
      <c r="I284" s="108" t="str">
        <f>VLOOKUP(A284,URS確認!E:I,5,FALSE)</f>
        <v>陳昱衡</v>
      </c>
      <c r="L284" s="108" t="s">
        <v>2050</v>
      </c>
    </row>
    <row r="285" spans="1:13" hidden="1">
      <c r="A285" s="108" t="s">
        <v>47</v>
      </c>
      <c r="B285" s="109" t="str">
        <f>VLOOKUP(A285,URS確認!$E:$F,2,FALSE)</f>
        <v xml:space="preserve">貸後契變手續費維護                      </v>
      </c>
      <c r="C285" s="108">
        <v>2</v>
      </c>
      <c r="D285" s="114" t="s">
        <v>1944</v>
      </c>
      <c r="E285" s="111">
        <v>44453</v>
      </c>
      <c r="F285" s="111">
        <v>44455</v>
      </c>
      <c r="G285" s="111">
        <v>44455</v>
      </c>
      <c r="H285" s="111">
        <v>44461</v>
      </c>
      <c r="I285" s="108" t="str">
        <f>VLOOKUP(A285,URS確認!E:I,5,FALSE)</f>
        <v>陳昱衡</v>
      </c>
      <c r="L285" s="108" t="s">
        <v>2050</v>
      </c>
    </row>
    <row r="286" spans="1:13" hidden="1">
      <c r="A286" s="108" t="s">
        <v>47</v>
      </c>
      <c r="B286" s="109" t="str">
        <f>VLOOKUP(A286,URS確認!$E:$F,2,FALSE)</f>
        <v xml:space="preserve">貸後契變手續費維護                      </v>
      </c>
      <c r="C286" s="108">
        <v>3</v>
      </c>
      <c r="D286" s="114" t="s">
        <v>1945</v>
      </c>
      <c r="E286" s="111">
        <v>44453</v>
      </c>
      <c r="F286" s="111">
        <v>44455</v>
      </c>
      <c r="G286" s="111">
        <v>44455</v>
      </c>
      <c r="H286" s="111">
        <v>44461</v>
      </c>
      <c r="I286" s="108" t="str">
        <f>VLOOKUP(A286,URS確認!E:I,5,FALSE)</f>
        <v>陳昱衡</v>
      </c>
      <c r="L286" s="108" t="s">
        <v>2050</v>
      </c>
    </row>
    <row r="287" spans="1:13" hidden="1">
      <c r="A287" s="108" t="s">
        <v>47</v>
      </c>
      <c r="B287" s="109" t="str">
        <f>VLOOKUP(A287,URS確認!$E:$F,2,FALSE)</f>
        <v xml:space="preserve">貸後契變手續費維護                      </v>
      </c>
      <c r="C287" s="108">
        <v>4</v>
      </c>
      <c r="D287" s="114" t="s">
        <v>1946</v>
      </c>
      <c r="E287" s="111">
        <v>44453</v>
      </c>
      <c r="F287" s="111">
        <v>44463</v>
      </c>
      <c r="G287" s="111">
        <v>44463</v>
      </c>
      <c r="H287" s="111">
        <v>44463</v>
      </c>
      <c r="I287" s="108" t="str">
        <f>VLOOKUP(A287,URS確認!E:I,5,FALSE)</f>
        <v>陳昱衡</v>
      </c>
      <c r="L287" s="108" t="s">
        <v>2050</v>
      </c>
    </row>
    <row r="288" spans="1:13" hidden="1">
      <c r="A288" s="108" t="s">
        <v>49</v>
      </c>
      <c r="B288" s="109" t="str">
        <f>VLOOKUP(A288,URS確認!$E:$F,2,FALSE)</f>
        <v>貸後契變手續費明細資料查詢</v>
      </c>
      <c r="C288" s="108">
        <v>1</v>
      </c>
      <c r="D288" s="114" t="s">
        <v>1947</v>
      </c>
      <c r="E288" s="111">
        <v>44453</v>
      </c>
      <c r="F288" s="111">
        <v>44455</v>
      </c>
      <c r="G288" s="111">
        <v>44455</v>
      </c>
      <c r="H288" s="111">
        <v>44461</v>
      </c>
      <c r="I288" s="108" t="str">
        <f>VLOOKUP(A288,URS確認!E:I,5,FALSE)</f>
        <v>陳昱衡</v>
      </c>
      <c r="L288" s="108" t="s">
        <v>2050</v>
      </c>
    </row>
    <row r="289" spans="1:13" hidden="1">
      <c r="A289" s="108" t="s">
        <v>1949</v>
      </c>
      <c r="B289" s="109" t="str">
        <f>VLOOKUP(A289,URS確認!$E:$F,2,FALSE)</f>
        <v>銷帳歷史明細查詢</v>
      </c>
      <c r="C289" s="108">
        <v>1</v>
      </c>
      <c r="D289" s="114" t="s">
        <v>1948</v>
      </c>
      <c r="E289" s="111">
        <v>44453</v>
      </c>
      <c r="F289" s="111">
        <v>44466</v>
      </c>
      <c r="G289" s="111">
        <v>44466</v>
      </c>
      <c r="H289" s="111">
        <v>44466</v>
      </c>
      <c r="I289" s="108" t="str">
        <f>VLOOKUP(A289,URS確認!E:I,5,FALSE)</f>
        <v>楊智誠</v>
      </c>
      <c r="L289" s="108" t="s">
        <v>2050</v>
      </c>
    </row>
    <row r="290" spans="1:13" ht="33">
      <c r="A290" s="108" t="s">
        <v>2020</v>
      </c>
      <c r="B290" s="109" t="str">
        <f>VLOOKUP(A290,URS確認!$E:$F,2,FALSE)</f>
        <v xml:space="preserve">火險到期檔產生作業         </v>
      </c>
      <c r="C290" s="108">
        <v>1</v>
      </c>
      <c r="D290" s="114" t="s">
        <v>2021</v>
      </c>
      <c r="E290" s="111">
        <v>44455</v>
      </c>
      <c r="F290" s="111">
        <v>44504</v>
      </c>
      <c r="G290" s="111">
        <v>44504</v>
      </c>
      <c r="H290" s="111"/>
      <c r="I290" s="108" t="s">
        <v>665</v>
      </c>
      <c r="L290" s="108" t="s">
        <v>2051</v>
      </c>
    </row>
    <row r="291" spans="1:13">
      <c r="A291" s="108" t="s">
        <v>2020</v>
      </c>
      <c r="B291" s="109" t="str">
        <f>VLOOKUP(A291,URS確認!$E:$F,2,FALSE)</f>
        <v xml:space="preserve">火險到期檔產生作業         </v>
      </c>
      <c r="C291" s="108">
        <v>2</v>
      </c>
      <c r="D291" s="109" t="s">
        <v>2022</v>
      </c>
      <c r="E291" s="111">
        <v>44455</v>
      </c>
      <c r="F291" s="111">
        <v>44504</v>
      </c>
      <c r="G291" s="111">
        <v>44504</v>
      </c>
      <c r="H291" s="111"/>
      <c r="I291" s="108" t="s">
        <v>665</v>
      </c>
      <c r="L291" s="108" t="s">
        <v>2051</v>
      </c>
    </row>
    <row r="292" spans="1:13" ht="33">
      <c r="A292" s="108" t="s">
        <v>2023</v>
      </c>
      <c r="B292" s="109" t="str">
        <f>VLOOKUP(A292,URS確認!$E:$F,2,FALSE)</f>
        <v xml:space="preserve">續約保單資料維護           </v>
      </c>
      <c r="C292" s="108">
        <v>1</v>
      </c>
      <c r="D292" s="114" t="s">
        <v>2024</v>
      </c>
      <c r="E292" s="111">
        <v>44455</v>
      </c>
      <c r="F292" s="111">
        <v>44504</v>
      </c>
      <c r="G292" s="111">
        <v>44504</v>
      </c>
      <c r="H292" s="111"/>
      <c r="I292" s="108" t="s">
        <v>665</v>
      </c>
      <c r="L292" s="108" t="s">
        <v>2052</v>
      </c>
    </row>
    <row r="293" spans="1:13" ht="66">
      <c r="A293" s="108" t="s">
        <v>2023</v>
      </c>
      <c r="B293" s="109" t="str">
        <f>VLOOKUP(A293,URS確認!$E:$F,2,FALSE)</f>
        <v xml:space="preserve">續約保單資料維護           </v>
      </c>
      <c r="C293" s="108">
        <v>2</v>
      </c>
      <c r="D293" s="114" t="s">
        <v>2025</v>
      </c>
      <c r="E293" s="111">
        <v>44455</v>
      </c>
      <c r="F293" s="111">
        <v>44504</v>
      </c>
      <c r="G293" s="111">
        <v>44504</v>
      </c>
      <c r="H293" s="111"/>
      <c r="I293" s="108" t="s">
        <v>665</v>
      </c>
      <c r="L293" s="108" t="s">
        <v>2053</v>
      </c>
    </row>
    <row r="294" spans="1:13">
      <c r="A294" s="108" t="s">
        <v>2023</v>
      </c>
      <c r="B294" s="109" t="str">
        <f>VLOOKUP(A294,URS確認!$E:$F,2,FALSE)</f>
        <v xml:space="preserve">續約保單資料維護           </v>
      </c>
      <c r="C294" s="108">
        <v>3</v>
      </c>
      <c r="D294" s="109" t="s">
        <v>2026</v>
      </c>
      <c r="E294" s="111">
        <v>44455</v>
      </c>
      <c r="F294" s="111">
        <v>44504</v>
      </c>
      <c r="G294" s="111">
        <v>44504</v>
      </c>
      <c r="H294" s="111"/>
      <c r="I294" s="108" t="s">
        <v>665</v>
      </c>
      <c r="L294" s="108" t="s">
        <v>2051</v>
      </c>
    </row>
    <row r="295" spans="1:13" ht="49.5">
      <c r="A295" s="108" t="s">
        <v>2027</v>
      </c>
      <c r="B295" s="109" t="str">
        <f>VLOOKUP(A295,URS確認!$E:$F,2,FALSE)</f>
        <v xml:space="preserve">火險詢價作業               </v>
      </c>
      <c r="C295" s="108">
        <v>1</v>
      </c>
      <c r="D295" s="114" t="s">
        <v>2834</v>
      </c>
      <c r="E295" s="111">
        <v>44455</v>
      </c>
      <c r="F295" s="111">
        <v>44469</v>
      </c>
      <c r="G295" s="111">
        <v>44469</v>
      </c>
      <c r="H295" s="111"/>
      <c r="I295" s="108" t="s">
        <v>665</v>
      </c>
      <c r="M295" s="108" t="s">
        <v>2054</v>
      </c>
    </row>
    <row r="296" spans="1:13" ht="49.5">
      <c r="A296" s="108" t="s">
        <v>2028</v>
      </c>
      <c r="B296" s="109" t="str">
        <f>VLOOKUP(A296,URS確認!$E:$F,2,FALSE)</f>
        <v xml:space="preserve">火險通知作業               </v>
      </c>
      <c r="C296" s="108">
        <v>1</v>
      </c>
      <c r="D296" s="114" t="s">
        <v>2029</v>
      </c>
      <c r="E296" s="111">
        <v>44455</v>
      </c>
      <c r="F296" s="111">
        <v>44469</v>
      </c>
      <c r="G296" s="111">
        <v>44469</v>
      </c>
      <c r="H296" s="111"/>
      <c r="I296" s="108" t="s">
        <v>665</v>
      </c>
      <c r="M296" s="108" t="s">
        <v>2054</v>
      </c>
    </row>
    <row r="297" spans="1:13">
      <c r="A297" s="108" t="s">
        <v>2028</v>
      </c>
      <c r="B297" s="109" t="str">
        <f>VLOOKUP(A297,URS確認!$E:$F,2,FALSE)</f>
        <v xml:space="preserve">火險通知作業               </v>
      </c>
      <c r="C297" s="108">
        <v>2</v>
      </c>
      <c r="D297" s="109" t="s">
        <v>2030</v>
      </c>
      <c r="E297" s="111">
        <v>44455</v>
      </c>
      <c r="F297" s="111">
        <v>44504</v>
      </c>
      <c r="G297" s="111">
        <v>44504</v>
      </c>
      <c r="H297" s="111"/>
      <c r="I297" s="108" t="s">
        <v>665</v>
      </c>
      <c r="L297" s="108" t="s">
        <v>2051</v>
      </c>
    </row>
    <row r="298" spans="1:13">
      <c r="B298" s="109" t="s">
        <v>2031</v>
      </c>
      <c r="C298" s="108">
        <v>1</v>
      </c>
      <c r="D298" s="114" t="s">
        <v>2032</v>
      </c>
      <c r="E298" s="111">
        <v>44455</v>
      </c>
      <c r="F298" s="111" t="s">
        <v>2845</v>
      </c>
      <c r="H298" s="111"/>
      <c r="I298" s="108" t="s">
        <v>665</v>
      </c>
      <c r="M298" s="108" t="s">
        <v>2054</v>
      </c>
    </row>
    <row r="299" spans="1:13" ht="33">
      <c r="B299" s="109" t="s">
        <v>1975</v>
      </c>
      <c r="C299" s="108">
        <v>1</v>
      </c>
      <c r="D299" s="114" t="s">
        <v>2033</v>
      </c>
      <c r="E299" s="111">
        <v>44455</v>
      </c>
      <c r="F299" s="111">
        <v>44469</v>
      </c>
      <c r="G299" s="111">
        <v>44469</v>
      </c>
      <c r="H299" s="111"/>
      <c r="I299" s="108" t="s">
        <v>665</v>
      </c>
      <c r="M299" s="108" t="s">
        <v>2054</v>
      </c>
    </row>
    <row r="300" spans="1:13" ht="33">
      <c r="A300" s="108" t="s">
        <v>1960</v>
      </c>
      <c r="B300" s="109" t="str">
        <f>VLOOKUP(A300,URS確認!$E:$F,2,FALSE)</f>
        <v xml:space="preserve">產出銀行扣帳檔                       </v>
      </c>
      <c r="C300" s="108">
        <v>1</v>
      </c>
      <c r="D300" s="237" t="s">
        <v>1961</v>
      </c>
      <c r="E300" s="111">
        <v>44456</v>
      </c>
      <c r="F300" s="111">
        <v>44466</v>
      </c>
      <c r="G300" s="111">
        <v>44466</v>
      </c>
      <c r="I300" s="108" t="s">
        <v>665</v>
      </c>
      <c r="L300" s="108" t="s">
        <v>2052</v>
      </c>
    </row>
    <row r="301" spans="1:13" ht="66">
      <c r="A301" s="108" t="s">
        <v>1960</v>
      </c>
      <c r="B301" s="109" t="str">
        <f>VLOOKUP(A301,URS確認!$E:$F,2,FALSE)</f>
        <v xml:space="preserve">產出銀行扣帳檔                       </v>
      </c>
      <c r="C301" s="108">
        <v>2</v>
      </c>
      <c r="D301" s="114" t="s">
        <v>1962</v>
      </c>
      <c r="E301" s="111">
        <v>44456</v>
      </c>
      <c r="F301" s="111">
        <v>44469</v>
      </c>
      <c r="G301" s="111">
        <v>44469</v>
      </c>
      <c r="I301" s="108" t="s">
        <v>665</v>
      </c>
      <c r="L301" s="108" t="s">
        <v>2051</v>
      </c>
    </row>
    <row r="302" spans="1:13">
      <c r="A302" s="108" t="s">
        <v>1960</v>
      </c>
      <c r="B302" s="109" t="str">
        <f>VLOOKUP(A302,URS確認!$E:$F,2,FALSE)</f>
        <v xml:space="preserve">產出銀行扣帳檔                       </v>
      </c>
      <c r="C302" s="108">
        <v>3</v>
      </c>
      <c r="D302" s="109" t="s">
        <v>2055</v>
      </c>
      <c r="E302" s="111">
        <v>44456</v>
      </c>
      <c r="F302" s="111">
        <v>44469</v>
      </c>
      <c r="G302" s="111">
        <v>44469</v>
      </c>
      <c r="I302" s="108" t="s">
        <v>665</v>
      </c>
      <c r="M302" s="108" t="s">
        <v>2054</v>
      </c>
    </row>
    <row r="303" spans="1:13">
      <c r="A303" s="108" t="s">
        <v>240</v>
      </c>
      <c r="B303" s="109" t="str">
        <f>VLOOKUP(A303,URS確認!$E:$F,2,FALSE)</f>
        <v xml:space="preserve">銀行扣款檔資料維護                   </v>
      </c>
      <c r="C303" s="108">
        <v>1</v>
      </c>
      <c r="D303" s="114" t="s">
        <v>1963</v>
      </c>
      <c r="E303" s="111">
        <v>44456</v>
      </c>
      <c r="F303" s="111">
        <v>44469</v>
      </c>
      <c r="G303" s="111">
        <v>44469</v>
      </c>
      <c r="I303" s="108" t="s">
        <v>665</v>
      </c>
      <c r="M303" s="108" t="s">
        <v>2054</v>
      </c>
    </row>
    <row r="304" spans="1:13" ht="33">
      <c r="A304" s="108" t="s">
        <v>240</v>
      </c>
      <c r="B304" s="109" t="str">
        <f>VLOOKUP(A304,URS確認!$E:$F,2,FALSE)</f>
        <v xml:space="preserve">銀行扣款檔資料維護                   </v>
      </c>
      <c r="C304" s="108">
        <v>2</v>
      </c>
      <c r="D304" s="114" t="s">
        <v>1964</v>
      </c>
      <c r="E304" s="111">
        <v>44456</v>
      </c>
      <c r="F304" s="111">
        <v>44469</v>
      </c>
      <c r="G304" s="111">
        <v>44469</v>
      </c>
      <c r="I304" s="108" t="s">
        <v>665</v>
      </c>
      <c r="M304" s="108" t="s">
        <v>2054</v>
      </c>
    </row>
    <row r="305" spans="1:16" ht="33">
      <c r="A305" s="108" t="s">
        <v>244</v>
      </c>
      <c r="B305" s="109" t="str">
        <f>VLOOKUP(A305,URS確認!$E:$F,2,FALSE)</f>
        <v xml:space="preserve">銀行扣款(媒體製作)                   </v>
      </c>
      <c r="C305" s="108">
        <v>1</v>
      </c>
      <c r="D305" s="114" t="s">
        <v>1961</v>
      </c>
      <c r="E305" s="111">
        <v>44456</v>
      </c>
      <c r="F305" s="111">
        <v>44466</v>
      </c>
      <c r="G305" s="111">
        <v>44466</v>
      </c>
      <c r="I305" s="108" t="s">
        <v>665</v>
      </c>
      <c r="L305" s="108" t="s">
        <v>2051</v>
      </c>
    </row>
    <row r="306" spans="1:16" s="240" customFormat="1" ht="66">
      <c r="A306" s="239" t="s">
        <v>244</v>
      </c>
      <c r="B306" s="240" t="str">
        <f>VLOOKUP(A306,URS確認!$E:$F,2,FALSE)</f>
        <v xml:space="preserve">銀行扣款(媒體製作)                   </v>
      </c>
      <c r="C306" s="239">
        <v>2</v>
      </c>
      <c r="D306" s="237" t="s">
        <v>2018</v>
      </c>
      <c r="E306" s="241">
        <v>44456</v>
      </c>
      <c r="F306" s="111">
        <v>44469</v>
      </c>
      <c r="G306" s="111">
        <v>44469</v>
      </c>
      <c r="H306" s="239"/>
      <c r="I306" s="108" t="s">
        <v>665</v>
      </c>
      <c r="J306" s="239"/>
      <c r="K306" s="239"/>
      <c r="L306" s="239"/>
      <c r="M306" s="108" t="s">
        <v>2054</v>
      </c>
      <c r="N306" s="239"/>
      <c r="O306" s="239"/>
      <c r="P306" s="239"/>
    </row>
    <row r="307" spans="1:16" ht="33">
      <c r="A307" s="108" t="s">
        <v>244</v>
      </c>
      <c r="B307" s="109" t="str">
        <f>VLOOKUP(A307,URS確認!$E:$F,2,FALSE)</f>
        <v xml:space="preserve">銀行扣款(媒體製作)                   </v>
      </c>
      <c r="C307" s="108">
        <v>3</v>
      </c>
      <c r="D307" s="114" t="s">
        <v>1965</v>
      </c>
      <c r="E307" s="111">
        <v>44456</v>
      </c>
      <c r="F307" s="111">
        <v>44512</v>
      </c>
      <c r="G307" s="111">
        <v>44509</v>
      </c>
      <c r="I307" s="108" t="s">
        <v>665</v>
      </c>
      <c r="L307" s="108" t="s">
        <v>2051</v>
      </c>
    </row>
    <row r="308" spans="1:16">
      <c r="A308" s="108" t="s">
        <v>246</v>
      </c>
      <c r="B308" s="109" t="str">
        <f>VLOOKUP(A308,URS確認!$E:$F,2,FALSE)</f>
        <v>銀扣扣款前通知</v>
      </c>
      <c r="C308" s="108">
        <v>1</v>
      </c>
      <c r="D308" s="114" t="s">
        <v>1966</v>
      </c>
      <c r="E308" s="111">
        <v>44456</v>
      </c>
      <c r="F308" s="111">
        <v>44466</v>
      </c>
      <c r="G308" s="111">
        <v>44466</v>
      </c>
      <c r="I308" s="108" t="s">
        <v>665</v>
      </c>
      <c r="L308" s="108" t="s">
        <v>2051</v>
      </c>
    </row>
    <row r="309" spans="1:16" ht="33">
      <c r="A309" s="108" t="s">
        <v>242</v>
      </c>
      <c r="B309" s="109" t="str">
        <f>VLOOKUP(A309,URS確認!$E:$F,2,FALSE)</f>
        <v xml:space="preserve">銀行扣款檔資料查詢                   </v>
      </c>
      <c r="C309" s="108">
        <v>1</v>
      </c>
      <c r="D309" s="114" t="s">
        <v>1967</v>
      </c>
      <c r="E309" s="111">
        <v>44456</v>
      </c>
      <c r="F309" s="111">
        <v>44466</v>
      </c>
      <c r="G309" s="111">
        <v>44466</v>
      </c>
      <c r="I309" s="108" t="s">
        <v>665</v>
      </c>
      <c r="L309" s="108" t="s">
        <v>2052</v>
      </c>
    </row>
    <row r="310" spans="1:16">
      <c r="A310" s="108" t="s">
        <v>242</v>
      </c>
      <c r="B310" s="109" t="str">
        <f>VLOOKUP(A310,URS確認!$E:$F,2,FALSE)</f>
        <v xml:space="preserve">銀行扣款檔資料查詢                   </v>
      </c>
      <c r="C310" s="108">
        <v>2</v>
      </c>
      <c r="D310" s="114" t="s">
        <v>1968</v>
      </c>
      <c r="E310" s="111">
        <v>44456</v>
      </c>
      <c r="F310" s="111">
        <v>44466</v>
      </c>
      <c r="G310" s="111">
        <v>44466</v>
      </c>
      <c r="I310" s="108" t="s">
        <v>665</v>
      </c>
      <c r="L310" s="108" t="s">
        <v>2051</v>
      </c>
    </row>
    <row r="311" spans="1:16">
      <c r="A311" s="108" t="s">
        <v>242</v>
      </c>
      <c r="B311" s="109" t="str">
        <f>VLOOKUP(A311,URS確認!$E:$F,2,FALSE)</f>
        <v xml:space="preserve">銀行扣款檔資料查詢                   </v>
      </c>
      <c r="C311" s="108">
        <v>3</v>
      </c>
      <c r="D311" s="114" t="s">
        <v>1969</v>
      </c>
      <c r="E311" s="111">
        <v>44456</v>
      </c>
      <c r="F311" s="111">
        <v>44466</v>
      </c>
      <c r="G311" s="111">
        <v>44466</v>
      </c>
      <c r="I311" s="108" t="s">
        <v>665</v>
      </c>
      <c r="L311" s="108" t="s">
        <v>2051</v>
      </c>
    </row>
    <row r="312" spans="1:16" ht="33">
      <c r="A312" s="108" t="s">
        <v>242</v>
      </c>
      <c r="B312" s="109" t="str">
        <f>VLOOKUP(A312,URS確認!$E:$F,2,FALSE)</f>
        <v xml:space="preserve">銀行扣款檔資料查詢                   </v>
      </c>
      <c r="C312" s="108">
        <v>4</v>
      </c>
      <c r="D312" s="114" t="s">
        <v>1970</v>
      </c>
      <c r="E312" s="111">
        <v>44456</v>
      </c>
      <c r="F312" s="111">
        <v>44512</v>
      </c>
      <c r="G312" s="108"/>
      <c r="I312" s="108" t="s">
        <v>665</v>
      </c>
      <c r="M312" s="108" t="s">
        <v>2051</v>
      </c>
    </row>
    <row r="313" spans="1:16" ht="99">
      <c r="A313" s="108" t="s">
        <v>242</v>
      </c>
      <c r="B313" s="109" t="str">
        <f>VLOOKUP(A313,URS確認!$E:$F,2,FALSE)</f>
        <v xml:space="preserve">銀行扣款檔資料查詢                   </v>
      </c>
      <c r="C313" s="108">
        <v>5</v>
      </c>
      <c r="D313" s="114" t="s">
        <v>2019</v>
      </c>
      <c r="E313" s="111">
        <v>44456</v>
      </c>
      <c r="F313" s="111">
        <v>44466</v>
      </c>
      <c r="G313" s="111">
        <v>44466</v>
      </c>
      <c r="I313" s="108" t="s">
        <v>665</v>
      </c>
      <c r="L313" s="108" t="s">
        <v>2051</v>
      </c>
    </row>
    <row r="314" spans="1:16">
      <c r="B314" s="109" t="s">
        <v>1973</v>
      </c>
      <c r="C314" s="108">
        <v>1</v>
      </c>
      <c r="D314" s="114" t="s">
        <v>1971</v>
      </c>
      <c r="E314" s="111">
        <v>44456</v>
      </c>
      <c r="F314" s="111">
        <v>44469</v>
      </c>
      <c r="G314" s="111">
        <v>44469</v>
      </c>
      <c r="I314" s="108" t="s">
        <v>665</v>
      </c>
      <c r="M314" s="108" t="s">
        <v>2056</v>
      </c>
    </row>
    <row r="315" spans="1:16" ht="33">
      <c r="B315" s="109" t="s">
        <v>1973</v>
      </c>
      <c r="C315" s="108">
        <v>2</v>
      </c>
      <c r="D315" s="114" t="s">
        <v>1972</v>
      </c>
      <c r="E315" s="111">
        <v>44456</v>
      </c>
      <c r="F315" s="111">
        <v>44469</v>
      </c>
      <c r="G315" s="111">
        <v>44469</v>
      </c>
      <c r="I315" s="108" t="s">
        <v>665</v>
      </c>
      <c r="M315" s="108" t="s">
        <v>2051</v>
      </c>
    </row>
    <row r="316" spans="1:16">
      <c r="A316" s="108" t="s">
        <v>1974</v>
      </c>
      <c r="B316" s="109" t="s">
        <v>1975</v>
      </c>
      <c r="C316" s="108">
        <v>1</v>
      </c>
      <c r="D316" s="114" t="s">
        <v>1976</v>
      </c>
      <c r="E316" s="111">
        <v>44456</v>
      </c>
      <c r="F316" s="111">
        <v>44466</v>
      </c>
      <c r="G316" s="111">
        <v>44466</v>
      </c>
      <c r="I316" s="108" t="s">
        <v>665</v>
      </c>
      <c r="L316" s="108" t="s">
        <v>2051</v>
      </c>
    </row>
    <row r="317" spans="1:16">
      <c r="A317" s="108" t="s">
        <v>1974</v>
      </c>
      <c r="B317" s="109" t="s">
        <v>1975</v>
      </c>
      <c r="C317" s="108">
        <v>2</v>
      </c>
      <c r="D317" s="114" t="s">
        <v>1977</v>
      </c>
      <c r="E317" s="111">
        <v>44456</v>
      </c>
      <c r="F317" s="111">
        <v>44512</v>
      </c>
      <c r="G317" s="108"/>
      <c r="I317" s="108" t="s">
        <v>665</v>
      </c>
      <c r="M317" s="108" t="s">
        <v>2051</v>
      </c>
    </row>
    <row r="318" spans="1:16" hidden="1">
      <c r="A318" s="108" t="s">
        <v>1996</v>
      </c>
      <c r="B318" s="109" t="str">
        <f>VLOOKUP(A318,URS確認!$E:$F,2,FALSE)</f>
        <v>債權維護</v>
      </c>
      <c r="C318" s="108">
        <v>1</v>
      </c>
      <c r="D318" s="114" t="s">
        <v>1997</v>
      </c>
      <c r="E318" s="111">
        <v>44462</v>
      </c>
      <c r="F318" s="111">
        <v>44467</v>
      </c>
      <c r="G318" s="111">
        <v>44467</v>
      </c>
      <c r="H318" s="111">
        <v>44473</v>
      </c>
      <c r="I318" s="108" t="str">
        <f>VLOOKUP(A318,URS確認!E:I,5,FALSE)</f>
        <v>蘇曉玲</v>
      </c>
      <c r="L318" s="108" t="s">
        <v>2057</v>
      </c>
    </row>
    <row r="319" spans="1:16" hidden="1">
      <c r="A319" s="108" t="s">
        <v>1996</v>
      </c>
      <c r="B319" s="109" t="str">
        <f>VLOOKUP(A319,URS確認!$E:$F,2,FALSE)</f>
        <v>債權維護</v>
      </c>
      <c r="C319" s="108">
        <v>2</v>
      </c>
      <c r="D319" s="114" t="s">
        <v>1998</v>
      </c>
      <c r="E319" s="111">
        <v>44462</v>
      </c>
      <c r="F319" s="111">
        <v>44468</v>
      </c>
      <c r="G319" s="111">
        <v>44468</v>
      </c>
      <c r="H319" s="111">
        <v>44473</v>
      </c>
      <c r="I319" s="108" t="str">
        <f>VLOOKUP(A319,URS確認!E:I,5,FALSE)</f>
        <v>蘇曉玲</v>
      </c>
      <c r="L319" s="108" t="s">
        <v>755</v>
      </c>
    </row>
    <row r="320" spans="1:16" hidden="1">
      <c r="A320" s="108" t="s">
        <v>1996</v>
      </c>
      <c r="B320" s="109" t="str">
        <f>VLOOKUP(A320,URS確認!$E:$F,2,FALSE)</f>
        <v>債權維護</v>
      </c>
      <c r="C320" s="108">
        <v>3</v>
      </c>
      <c r="D320" s="114" t="s">
        <v>1999</v>
      </c>
      <c r="E320" s="111">
        <v>44462</v>
      </c>
      <c r="F320" s="111">
        <v>44468</v>
      </c>
      <c r="G320" s="111">
        <v>44468</v>
      </c>
      <c r="H320" s="111">
        <v>44473</v>
      </c>
      <c r="I320" s="108" t="str">
        <f>VLOOKUP(A320,URS確認!E:I,5,FALSE)</f>
        <v>蘇曉玲</v>
      </c>
      <c r="L320" s="108" t="s">
        <v>755</v>
      </c>
    </row>
    <row r="321" spans="1:13" hidden="1">
      <c r="A321" s="108" t="s">
        <v>1996</v>
      </c>
      <c r="B321" s="109" t="str">
        <f>VLOOKUP(A321,URS確認!$E:$F,2,FALSE)</f>
        <v>債權維護</v>
      </c>
      <c r="C321" s="108">
        <v>4</v>
      </c>
      <c r="D321" s="114" t="s">
        <v>2000</v>
      </c>
      <c r="E321" s="111">
        <v>44462</v>
      </c>
      <c r="F321" s="111">
        <v>44467</v>
      </c>
      <c r="G321" s="111">
        <v>44467</v>
      </c>
      <c r="H321" s="111">
        <v>44473</v>
      </c>
      <c r="I321" s="108" t="str">
        <f>VLOOKUP(A321,URS確認!E:I,5,FALSE)</f>
        <v>蘇曉玲</v>
      </c>
      <c r="L321" s="108" t="s">
        <v>755</v>
      </c>
    </row>
    <row r="322" spans="1:13" hidden="1">
      <c r="A322" s="108" t="s">
        <v>1996</v>
      </c>
      <c r="B322" s="109" t="str">
        <f>VLOOKUP(A322,URS確認!$E:$F,2,FALSE)</f>
        <v>債權維護</v>
      </c>
      <c r="C322" s="108">
        <v>5</v>
      </c>
      <c r="D322" s="114" t="s">
        <v>2001</v>
      </c>
      <c r="E322" s="111">
        <v>44462</v>
      </c>
      <c r="F322" s="111">
        <v>44475</v>
      </c>
      <c r="G322" s="111">
        <v>44469</v>
      </c>
      <c r="H322" s="111">
        <v>44473</v>
      </c>
      <c r="I322" s="108" t="str">
        <f>VLOOKUP(A322,URS確認!E:I,5,FALSE)</f>
        <v>蘇曉玲</v>
      </c>
      <c r="L322" s="108" t="s">
        <v>755</v>
      </c>
    </row>
    <row r="323" spans="1:13" hidden="1">
      <c r="A323" s="108" t="s">
        <v>1996</v>
      </c>
      <c r="B323" s="109" t="str">
        <f>VLOOKUP(A323,URS確認!$E:$F,2,FALSE)</f>
        <v>債權維護</v>
      </c>
      <c r="C323" s="108">
        <v>6</v>
      </c>
      <c r="D323" s="114" t="s">
        <v>2002</v>
      </c>
      <c r="E323" s="111">
        <v>44462</v>
      </c>
      <c r="F323" s="111">
        <v>44475</v>
      </c>
      <c r="G323" s="111">
        <v>44469</v>
      </c>
      <c r="H323" s="111">
        <v>44473</v>
      </c>
      <c r="I323" s="108" t="str">
        <f>VLOOKUP(A323,URS確認!E:I,5,FALSE)</f>
        <v>蘇曉玲</v>
      </c>
      <c r="L323" s="108" t="s">
        <v>755</v>
      </c>
    </row>
    <row r="324" spans="1:13" hidden="1">
      <c r="A324" s="108" t="s">
        <v>368</v>
      </c>
      <c r="B324" s="109" t="str">
        <f>VLOOKUP(A324,URS確認!$E:$F,2,FALSE)</f>
        <v xml:space="preserve">債務協商滯繳/應繳明細查詢             </v>
      </c>
      <c r="C324" s="108">
        <v>1</v>
      </c>
      <c r="D324" s="114" t="s">
        <v>2003</v>
      </c>
      <c r="E324" s="111">
        <v>44462</v>
      </c>
      <c r="F324" s="111">
        <v>44467</v>
      </c>
      <c r="G324" s="111">
        <v>44467</v>
      </c>
      <c r="H324" s="111">
        <v>44468</v>
      </c>
      <c r="I324" s="108" t="str">
        <f>VLOOKUP(A324,URS確認!E:I,5,FALSE)</f>
        <v>蘇曉玲</v>
      </c>
      <c r="L324" s="108" t="s">
        <v>755</v>
      </c>
    </row>
    <row r="325" spans="1:13" ht="33" hidden="1">
      <c r="A325" s="108" t="s">
        <v>368</v>
      </c>
      <c r="B325" s="109" t="str">
        <f>VLOOKUP(A325,URS確認!$E:$F,2,FALSE)</f>
        <v xml:space="preserve">債務協商滯繳/應繳明細查詢             </v>
      </c>
      <c r="C325" s="108">
        <v>2</v>
      </c>
      <c r="D325" s="114" t="s">
        <v>2004</v>
      </c>
      <c r="E325" s="111">
        <v>44462</v>
      </c>
      <c r="F325" s="111">
        <v>44475</v>
      </c>
      <c r="I325" s="108" t="str">
        <f>VLOOKUP(A325,URS確認!E:I,5,FALSE)</f>
        <v>蘇曉玲</v>
      </c>
      <c r="M325" s="108" t="s">
        <v>767</v>
      </c>
    </row>
    <row r="326" spans="1:13" hidden="1">
      <c r="A326" s="108" t="s">
        <v>368</v>
      </c>
      <c r="B326" s="109" t="str">
        <f>VLOOKUP(A326,URS確認!$E:$F,2,FALSE)</f>
        <v xml:space="preserve">債務協商滯繳/應繳明細查詢             </v>
      </c>
      <c r="C326" s="108">
        <v>3</v>
      </c>
      <c r="D326" s="114" t="s">
        <v>2005</v>
      </c>
      <c r="E326" s="111">
        <v>44462</v>
      </c>
      <c r="F326" s="111">
        <v>44467</v>
      </c>
      <c r="G326" s="111">
        <v>44467</v>
      </c>
      <c r="H326" s="111">
        <v>44468</v>
      </c>
      <c r="I326" s="108" t="str">
        <f>VLOOKUP(A326,URS確認!E:I,5,FALSE)</f>
        <v>蘇曉玲</v>
      </c>
      <c r="L326" s="108" t="s">
        <v>755</v>
      </c>
    </row>
    <row r="327" spans="1:13" hidden="1">
      <c r="A327" s="108" t="s">
        <v>354</v>
      </c>
      <c r="B327" s="109" t="str">
        <f>VLOOKUP(A327,URS確認!$E:$F,2,FALSE)</f>
        <v>債權案件明細查詢</v>
      </c>
      <c r="C327" s="108">
        <v>1</v>
      </c>
      <c r="D327" s="114" t="s">
        <v>2006</v>
      </c>
      <c r="E327" s="111">
        <v>44462</v>
      </c>
      <c r="F327" s="111">
        <v>44468</v>
      </c>
      <c r="G327" s="111">
        <v>44468</v>
      </c>
      <c r="H327" s="111">
        <v>44470</v>
      </c>
      <c r="I327" s="108" t="str">
        <f>VLOOKUP(A327,URS確認!E:I,5,FALSE)</f>
        <v>蘇曉玲</v>
      </c>
      <c r="L327" s="108" t="s">
        <v>755</v>
      </c>
    </row>
    <row r="328" spans="1:13" hidden="1">
      <c r="A328" s="108" t="s">
        <v>2007</v>
      </c>
      <c r="B328" s="109" t="str">
        <f>VLOOKUP(A328,URS確認!$E:$F,2,FALSE)</f>
        <v xml:space="preserve">期款試算                              </v>
      </c>
      <c r="C328" s="108">
        <v>1</v>
      </c>
      <c r="D328" s="114" t="s">
        <v>2008</v>
      </c>
      <c r="E328" s="111">
        <v>44462</v>
      </c>
      <c r="F328" s="111">
        <v>44467</v>
      </c>
      <c r="G328" s="111">
        <v>44467</v>
      </c>
      <c r="H328" s="111">
        <v>44468</v>
      </c>
      <c r="I328" s="108" t="str">
        <f>VLOOKUP(A328,URS確認!E:I,5,FALSE)</f>
        <v>蘇曉玲</v>
      </c>
      <c r="L328" s="108" t="s">
        <v>755</v>
      </c>
    </row>
    <row r="329" spans="1:13" ht="33" hidden="1">
      <c r="A329" s="108" t="s">
        <v>386</v>
      </c>
      <c r="B329" s="109" t="str">
        <f>VLOOKUP(A329,URS確認!$E:$F,2,FALSE)</f>
        <v>整批處理</v>
      </c>
      <c r="C329" s="108">
        <v>1</v>
      </c>
      <c r="D329" s="114" t="s">
        <v>2010</v>
      </c>
      <c r="E329" s="111">
        <v>44463</v>
      </c>
      <c r="F329" s="111">
        <v>44475</v>
      </c>
      <c r="G329" s="111">
        <v>44474</v>
      </c>
      <c r="H329" s="111">
        <v>44474</v>
      </c>
      <c r="I329" s="108" t="str">
        <f>VLOOKUP(A329,URS確認!E:I,5,FALSE)</f>
        <v>蘇曉玲</v>
      </c>
      <c r="M329" s="108" t="s">
        <v>767</v>
      </c>
    </row>
    <row r="330" spans="1:13" hidden="1">
      <c r="A330" s="108" t="s">
        <v>366</v>
      </c>
      <c r="B330" s="109" t="str">
        <f>VLOOKUP(A330,URS確認!$E:$F,2,FALSE)</f>
        <v xml:space="preserve">最大債權撥付回覆檔檢核                </v>
      </c>
      <c r="C330" s="108">
        <v>1</v>
      </c>
      <c r="D330" s="114" t="s">
        <v>2011</v>
      </c>
      <c r="E330" s="111">
        <v>44463</v>
      </c>
      <c r="F330" s="111">
        <v>44475</v>
      </c>
      <c r="G330" s="111">
        <v>44473</v>
      </c>
      <c r="H330" s="111">
        <v>44473</v>
      </c>
      <c r="I330" s="108" t="str">
        <f>VLOOKUP(A330,URS確認!E:I,5,FALSE)</f>
        <v>蘇曉玲</v>
      </c>
      <c r="L330" s="108" t="s">
        <v>755</v>
      </c>
    </row>
    <row r="331" spans="1:13" hidden="1">
      <c r="A331" s="108" t="s">
        <v>384</v>
      </c>
      <c r="B331" s="109" t="str">
        <f>VLOOKUP(A331,URS確認!$E:$F,2,FALSE)</f>
        <v xml:space="preserve">一般債權撥付資料檢核                  </v>
      </c>
      <c r="C331" s="108">
        <v>1</v>
      </c>
      <c r="D331" s="114" t="s">
        <v>2011</v>
      </c>
      <c r="E331" s="111">
        <v>44463</v>
      </c>
      <c r="F331" s="111">
        <v>44475</v>
      </c>
      <c r="G331" s="111">
        <v>44473</v>
      </c>
      <c r="H331" s="111">
        <v>44473</v>
      </c>
      <c r="I331" s="108" t="str">
        <f>VLOOKUP(A331,URS確認!E:I,5,FALSE)</f>
        <v>蘇曉玲</v>
      </c>
      <c r="L331" s="108" t="s">
        <v>755</v>
      </c>
    </row>
    <row r="332" spans="1:13" ht="33" hidden="1">
      <c r="A332" s="108" t="s">
        <v>354</v>
      </c>
      <c r="B332" s="109" t="str">
        <f>VLOOKUP(A332,URS確認!$E:$F,2,FALSE)</f>
        <v>債權案件明細查詢</v>
      </c>
      <c r="C332" s="108">
        <v>1</v>
      </c>
      <c r="D332" s="114" t="s">
        <v>2012</v>
      </c>
      <c r="E332" s="111">
        <v>44463</v>
      </c>
      <c r="F332" s="111">
        <v>44475</v>
      </c>
      <c r="G332" s="111">
        <v>44469</v>
      </c>
      <c r="H332" s="111">
        <v>44470</v>
      </c>
      <c r="I332" s="108" t="str">
        <f>VLOOKUP(A332,URS確認!E:I,5,FALSE)</f>
        <v>蘇曉玲</v>
      </c>
      <c r="M332" s="108" t="s">
        <v>767</v>
      </c>
    </row>
    <row r="333" spans="1:13" hidden="1">
      <c r="A333" s="108" t="s">
        <v>2013</v>
      </c>
      <c r="B333" s="109" t="str">
        <f>VLOOKUP(A333,URS確認!$E:$F,2,FALSE)</f>
        <v xml:space="preserve">債務協商交易資料查詢                  </v>
      </c>
      <c r="C333" s="108">
        <v>1</v>
      </c>
      <c r="D333" s="114" t="s">
        <v>2014</v>
      </c>
      <c r="E333" s="111">
        <v>44463</v>
      </c>
      <c r="F333" s="111">
        <v>44467</v>
      </c>
      <c r="G333" s="111">
        <v>44467</v>
      </c>
      <c r="H333" s="111">
        <v>44468</v>
      </c>
      <c r="I333" s="108" t="str">
        <f>VLOOKUP(A333,URS確認!E:I,5,FALSE)</f>
        <v>蘇曉玲</v>
      </c>
      <c r="L333" s="108" t="s">
        <v>755</v>
      </c>
    </row>
    <row r="334" spans="1:13" ht="66" hidden="1">
      <c r="A334" s="108" t="s">
        <v>2013</v>
      </c>
      <c r="B334" s="109" t="str">
        <f>VLOOKUP(A334,URS確認!$E:$F,2,FALSE)</f>
        <v xml:space="preserve">債務協商交易資料查詢                  </v>
      </c>
      <c r="C334" s="108">
        <v>2</v>
      </c>
      <c r="D334" s="114" t="s">
        <v>2015</v>
      </c>
      <c r="E334" s="111">
        <v>44463</v>
      </c>
      <c r="F334" s="111">
        <v>44475</v>
      </c>
      <c r="G334" s="111">
        <v>44474</v>
      </c>
      <c r="H334" s="111">
        <v>44474</v>
      </c>
      <c r="I334" s="108" t="str">
        <f>VLOOKUP(A334,URS確認!E:I,5,FALSE)</f>
        <v>蘇曉玲</v>
      </c>
      <c r="M334" s="108" t="s">
        <v>767</v>
      </c>
    </row>
    <row r="335" spans="1:13" hidden="1">
      <c r="A335" s="108" t="s">
        <v>535</v>
      </c>
      <c r="B335" s="109" t="str">
        <f>VLOOKUP(A335,URS確認!$E:$F,2,FALSE)</f>
        <v>單位及主管代碼檔維護</v>
      </c>
      <c r="C335" s="108">
        <v>1</v>
      </c>
      <c r="D335" s="114" t="s">
        <v>2040</v>
      </c>
      <c r="E335" s="111">
        <v>44466</v>
      </c>
      <c r="F335" s="111">
        <v>44475</v>
      </c>
      <c r="G335" s="111">
        <v>44475</v>
      </c>
      <c r="H335" s="111">
        <v>44475</v>
      </c>
      <c r="I335" s="108" t="str">
        <f>VLOOKUP(A335,URS確認!E:I,5,FALSE)</f>
        <v>楊智誠</v>
      </c>
      <c r="L335" s="108" t="s">
        <v>2052</v>
      </c>
    </row>
    <row r="336" spans="1:13" hidden="1">
      <c r="A336" s="108" t="s">
        <v>535</v>
      </c>
      <c r="B336" s="109" t="str">
        <f>VLOOKUP(A336,URS確認!$E:$F,2,FALSE)</f>
        <v>單位及主管代碼檔維護</v>
      </c>
      <c r="C336" s="108">
        <v>2</v>
      </c>
      <c r="D336" s="114" t="s">
        <v>2041</v>
      </c>
      <c r="E336" s="111">
        <v>44466</v>
      </c>
      <c r="F336" s="111">
        <v>44475</v>
      </c>
      <c r="G336" s="111">
        <v>44475</v>
      </c>
      <c r="H336" s="111">
        <v>44475</v>
      </c>
      <c r="I336" s="108" t="str">
        <f>VLOOKUP(A336,URS確認!E:I,5,FALSE)</f>
        <v>楊智誠</v>
      </c>
      <c r="L336" s="108" t="s">
        <v>2051</v>
      </c>
    </row>
    <row r="337" spans="1:12" hidden="1">
      <c r="A337" s="108" t="s">
        <v>533</v>
      </c>
      <c r="B337" s="109" t="str">
        <f>VLOOKUP(A337,URS確認!$E:$F,2,FALSE)</f>
        <v>單位及主管代碼檔查詢</v>
      </c>
      <c r="C337" s="108">
        <v>1</v>
      </c>
      <c r="D337" s="114" t="s">
        <v>2040</v>
      </c>
      <c r="E337" s="111">
        <v>44466</v>
      </c>
      <c r="F337" s="111">
        <v>44475</v>
      </c>
      <c r="G337" s="111">
        <v>44475</v>
      </c>
      <c r="H337" s="111">
        <v>44475</v>
      </c>
      <c r="I337" s="108" t="str">
        <f>VLOOKUP(A337,URS確認!E:I,5,FALSE)</f>
        <v>楊智誠</v>
      </c>
      <c r="L337" s="108" t="s">
        <v>2051</v>
      </c>
    </row>
    <row r="338" spans="1:12" hidden="1">
      <c r="A338" s="108" t="s">
        <v>533</v>
      </c>
      <c r="B338" s="109" t="str">
        <f>VLOOKUP(A338,URS確認!$E:$F,2,FALSE)</f>
        <v>單位及主管代碼檔查詢</v>
      </c>
      <c r="C338" s="108">
        <v>2</v>
      </c>
      <c r="D338" s="114" t="s">
        <v>2042</v>
      </c>
      <c r="E338" s="111">
        <v>44466</v>
      </c>
      <c r="F338" s="111">
        <v>44475</v>
      </c>
      <c r="G338" s="111">
        <v>44475</v>
      </c>
      <c r="H338" s="111">
        <v>44475</v>
      </c>
      <c r="I338" s="108" t="str">
        <f>VLOOKUP(A338,URS確認!E:I,5,FALSE)</f>
        <v>楊智誠</v>
      </c>
      <c r="L338" s="108" t="s">
        <v>2051</v>
      </c>
    </row>
    <row r="339" spans="1:12" hidden="1">
      <c r="A339" s="108" t="s">
        <v>533</v>
      </c>
      <c r="B339" s="109" t="str">
        <f>VLOOKUP(A339,URS確認!$E:$F,2,FALSE)</f>
        <v>單位及主管代碼檔查詢</v>
      </c>
      <c r="C339" s="108">
        <v>3</v>
      </c>
      <c r="D339" s="114" t="s">
        <v>2043</v>
      </c>
      <c r="E339" s="111">
        <v>44466</v>
      </c>
      <c r="F339" s="111">
        <v>44475</v>
      </c>
      <c r="G339" s="111">
        <v>44475</v>
      </c>
      <c r="H339" s="111">
        <v>44475</v>
      </c>
      <c r="I339" s="108" t="str">
        <f>VLOOKUP(A339,URS確認!E:I,5,FALSE)</f>
        <v>楊智誠</v>
      </c>
      <c r="L339" s="108" t="s">
        <v>2058</v>
      </c>
    </row>
    <row r="340" spans="1:12" ht="49.5" hidden="1">
      <c r="A340" s="108" t="s">
        <v>630</v>
      </c>
      <c r="B340" s="109" t="str">
        <f>VLOOKUP(A340,URS確認!$E:$F,2,FALSE)</f>
        <v>單位代號查詢</v>
      </c>
      <c r="C340" s="108">
        <v>1</v>
      </c>
      <c r="D340" s="114" t="s">
        <v>2125</v>
      </c>
      <c r="E340" s="111">
        <v>44466</v>
      </c>
      <c r="F340" s="111">
        <v>44475</v>
      </c>
      <c r="G340" s="111">
        <v>44475</v>
      </c>
      <c r="H340" s="111">
        <v>44475</v>
      </c>
      <c r="I340" s="108" t="str">
        <f>VLOOKUP(A340,URS確認!E:I,5,FALSE)</f>
        <v>楊智誠</v>
      </c>
      <c r="L340" s="108" t="s">
        <v>2059</v>
      </c>
    </row>
    <row r="341" spans="1:12" hidden="1">
      <c r="A341" s="108" t="s">
        <v>578</v>
      </c>
      <c r="B341" s="109" t="str">
        <f>VLOOKUP(A341,URS確認!$E:$F,2,FALSE)</f>
        <v>各類代碼檔查詢</v>
      </c>
      <c r="C341" s="108">
        <v>1</v>
      </c>
      <c r="D341" s="114" t="s">
        <v>2044</v>
      </c>
      <c r="E341" s="111">
        <v>44466</v>
      </c>
      <c r="F341" s="111">
        <v>44475</v>
      </c>
      <c r="G341" s="111">
        <v>44475</v>
      </c>
      <c r="H341" s="111">
        <v>44475</v>
      </c>
      <c r="I341" s="108" t="str">
        <f>VLOOKUP(A341,URS確認!E:I,5,FALSE)</f>
        <v>楊智誠</v>
      </c>
      <c r="L341" s="108" t="s">
        <v>2051</v>
      </c>
    </row>
    <row r="342" spans="1:12" hidden="1">
      <c r="A342" s="108" t="s">
        <v>578</v>
      </c>
      <c r="B342" s="109" t="str">
        <f>VLOOKUP(A342,URS確認!$E:$F,2,FALSE)</f>
        <v>各類代碼檔查詢</v>
      </c>
      <c r="C342" s="108">
        <v>2</v>
      </c>
      <c r="D342" s="114" t="s">
        <v>2042</v>
      </c>
      <c r="E342" s="111">
        <v>44466</v>
      </c>
      <c r="F342" s="111">
        <v>44475</v>
      </c>
      <c r="G342" s="111">
        <v>44475</v>
      </c>
      <c r="H342" s="111">
        <v>44475</v>
      </c>
      <c r="I342" s="108" t="str">
        <f>VLOOKUP(A342,URS確認!E:I,5,FALSE)</f>
        <v>楊智誠</v>
      </c>
      <c r="L342" s="108" t="s">
        <v>2051</v>
      </c>
    </row>
    <row r="343" spans="1:12" hidden="1">
      <c r="A343" s="108" t="s">
        <v>580</v>
      </c>
      <c r="B343" s="109" t="str">
        <f>VLOOKUP(A343,URS確認!$E:$F,2,FALSE)</f>
        <v>各類代碼檔維護</v>
      </c>
      <c r="C343" s="108">
        <v>1</v>
      </c>
      <c r="D343" s="114" t="s">
        <v>2045</v>
      </c>
      <c r="E343" s="111">
        <v>44466</v>
      </c>
      <c r="F343" s="111">
        <v>44475</v>
      </c>
      <c r="G343" s="111">
        <v>44475</v>
      </c>
      <c r="H343" s="111">
        <v>44475</v>
      </c>
      <c r="I343" s="108" t="str">
        <f>VLOOKUP(A343,URS確認!E:I,5,FALSE)</f>
        <v>楊智誠</v>
      </c>
      <c r="L343" s="108" t="s">
        <v>2052</v>
      </c>
    </row>
    <row r="344" spans="1:12" hidden="1">
      <c r="A344" s="108" t="s">
        <v>550</v>
      </c>
      <c r="B344" s="109" t="str">
        <f>VLOOKUP(A344,URS確認!$E:$F,2,FALSE)</f>
        <v>特殊/例假日查詢</v>
      </c>
      <c r="C344" s="108">
        <v>1</v>
      </c>
      <c r="D344" s="114" t="s">
        <v>2046</v>
      </c>
      <c r="E344" s="111">
        <v>44466</v>
      </c>
      <c r="F344" s="111">
        <v>44475</v>
      </c>
      <c r="G344" s="111">
        <v>44475</v>
      </c>
      <c r="H344" s="111">
        <v>44475</v>
      </c>
      <c r="I344" s="108" t="str">
        <f>VLOOKUP(A344,URS確認!E:I,5,FALSE)</f>
        <v>楊智誠</v>
      </c>
      <c r="L344" s="108" t="s">
        <v>2060</v>
      </c>
    </row>
    <row r="345" spans="1:12" hidden="1">
      <c r="A345" s="108" t="s">
        <v>606</v>
      </c>
      <c r="B345" s="109" t="str">
        <f>VLOOKUP(A345,URS確認!$E:$F,2,FALSE)</f>
        <v>地區別資料查詢</v>
      </c>
      <c r="C345" s="108">
        <v>1</v>
      </c>
      <c r="D345" s="114" t="s">
        <v>2083</v>
      </c>
      <c r="E345" s="111">
        <v>44467</v>
      </c>
      <c r="F345" s="111">
        <v>44475</v>
      </c>
      <c r="G345" s="111">
        <v>44475</v>
      </c>
      <c r="H345" s="111">
        <v>44475</v>
      </c>
      <c r="I345" s="108" t="str">
        <f>VLOOKUP(A345,URS確認!E:I,5,FALSE)</f>
        <v>楊智誠</v>
      </c>
      <c r="L345" s="108" t="s">
        <v>2060</v>
      </c>
    </row>
    <row r="346" spans="1:12" hidden="1">
      <c r="A346" s="108" t="s">
        <v>608</v>
      </c>
      <c r="B346" s="109" t="str">
        <f>VLOOKUP(A346,URS確認!$E:$F,2,FALSE)</f>
        <v>地區別資料維護</v>
      </c>
      <c r="C346" s="108">
        <v>1</v>
      </c>
      <c r="D346" s="114" t="s">
        <v>2084</v>
      </c>
      <c r="E346" s="111">
        <v>44467</v>
      </c>
      <c r="F346" s="111">
        <v>44475</v>
      </c>
      <c r="G346" s="111">
        <v>44475</v>
      </c>
      <c r="H346" s="111">
        <v>44475</v>
      </c>
      <c r="I346" s="108" t="str">
        <f>VLOOKUP(A346,URS確認!E:I,5,FALSE)</f>
        <v>楊智誠</v>
      </c>
      <c r="L346" s="108" t="s">
        <v>2060</v>
      </c>
    </row>
    <row r="347" spans="1:12" hidden="1">
      <c r="A347" s="108" t="s">
        <v>610</v>
      </c>
      <c r="B347" s="109" t="str">
        <f>VLOOKUP(A347,URS確認!$E:$F,2,FALSE)</f>
        <v>聯徵報送-地區別資料查詢</v>
      </c>
      <c r="C347" s="108">
        <v>1</v>
      </c>
      <c r="D347" s="114" t="s">
        <v>2085</v>
      </c>
      <c r="E347" s="111">
        <v>44467</v>
      </c>
      <c r="F347" s="111">
        <v>44475</v>
      </c>
      <c r="G347" s="111">
        <v>44475</v>
      </c>
      <c r="H347" s="111">
        <v>44475</v>
      </c>
      <c r="I347" s="108" t="str">
        <f>VLOOKUP(A347,URS確認!E:I,5,FALSE)</f>
        <v>楊智誠</v>
      </c>
      <c r="L347" s="108" t="s">
        <v>2060</v>
      </c>
    </row>
    <row r="348" spans="1:12" hidden="1">
      <c r="A348" s="108" t="s">
        <v>610</v>
      </c>
      <c r="B348" s="109" t="str">
        <f>VLOOKUP(A348,URS確認!$E:$F,2,FALSE)</f>
        <v>聯徵報送-地區別資料查詢</v>
      </c>
      <c r="C348" s="108">
        <v>2</v>
      </c>
      <c r="D348" s="114" t="s">
        <v>2086</v>
      </c>
      <c r="E348" s="111">
        <v>44467</v>
      </c>
      <c r="F348" s="111">
        <v>44475</v>
      </c>
      <c r="G348" s="111">
        <v>44475</v>
      </c>
      <c r="H348" s="111">
        <v>44475</v>
      </c>
      <c r="I348" s="108" t="str">
        <f>VLOOKUP(A348,URS確認!E:I,5,FALSE)</f>
        <v>楊智誠</v>
      </c>
      <c r="L348" s="108" t="s">
        <v>2060</v>
      </c>
    </row>
    <row r="349" spans="1:12" hidden="1">
      <c r="A349" s="108" t="s">
        <v>611</v>
      </c>
      <c r="B349" s="109" t="str">
        <f>VLOOKUP(A349,URS確認!$E:$F,2,FALSE)</f>
        <v>聯徵報送-地區別資料維護</v>
      </c>
      <c r="C349" s="108">
        <v>1</v>
      </c>
      <c r="D349" s="114" t="s">
        <v>2087</v>
      </c>
      <c r="E349" s="111">
        <v>44467</v>
      </c>
      <c r="F349" s="111">
        <v>44475</v>
      </c>
      <c r="G349" s="111">
        <v>44475</v>
      </c>
      <c r="H349" s="111">
        <v>44475</v>
      </c>
      <c r="I349" s="108" t="str">
        <f>VLOOKUP(A349,URS確認!E:I,5,FALSE)</f>
        <v>楊智誠</v>
      </c>
      <c r="L349" s="108" t="s">
        <v>2060</v>
      </c>
    </row>
    <row r="350" spans="1:12" hidden="1">
      <c r="A350" s="108" t="s">
        <v>611</v>
      </c>
      <c r="B350" s="109" t="str">
        <f>VLOOKUP(A350,URS確認!$E:$F,2,FALSE)</f>
        <v>聯徵報送-地區別資料維護</v>
      </c>
      <c r="C350" s="108">
        <v>2</v>
      </c>
      <c r="D350" s="114" t="s">
        <v>2088</v>
      </c>
      <c r="E350" s="111">
        <v>44467</v>
      </c>
      <c r="F350" s="111">
        <v>44475</v>
      </c>
      <c r="G350" s="111">
        <v>44475</v>
      </c>
      <c r="H350" s="111">
        <v>44475</v>
      </c>
      <c r="I350" s="108" t="str">
        <f>VLOOKUP(A350,URS確認!E:I,5,FALSE)</f>
        <v>楊智誠</v>
      </c>
      <c r="L350" s="108" t="s">
        <v>2060</v>
      </c>
    </row>
    <row r="351" spans="1:12" hidden="1">
      <c r="A351" s="108" t="s">
        <v>611</v>
      </c>
      <c r="B351" s="109" t="str">
        <f>VLOOKUP(A351,URS確認!$E:$F,2,FALSE)</f>
        <v>聯徵報送-地區別資料維護</v>
      </c>
      <c r="C351" s="108">
        <v>3</v>
      </c>
      <c r="D351" s="114" t="s">
        <v>2089</v>
      </c>
      <c r="E351" s="111">
        <v>44467</v>
      </c>
      <c r="F351" s="111">
        <v>44475</v>
      </c>
      <c r="G351" s="111">
        <v>44475</v>
      </c>
      <c r="H351" s="111">
        <v>44475</v>
      </c>
      <c r="I351" s="108" t="str">
        <f>VLOOKUP(A351,URS確認!E:I,5,FALSE)</f>
        <v>楊智誠</v>
      </c>
      <c r="L351" s="108" t="s">
        <v>2060</v>
      </c>
    </row>
    <row r="352" spans="1:12" hidden="1">
      <c r="A352" s="108" t="s">
        <v>611</v>
      </c>
      <c r="B352" s="109" t="str">
        <f>VLOOKUP(A352,URS確認!$E:$F,2,FALSE)</f>
        <v>聯徵報送-地區別資料維護</v>
      </c>
      <c r="C352" s="108">
        <v>4</v>
      </c>
      <c r="D352" s="114" t="s">
        <v>2090</v>
      </c>
      <c r="E352" s="111">
        <v>44467</v>
      </c>
      <c r="F352" s="111">
        <v>44475</v>
      </c>
      <c r="G352" s="111">
        <v>44475</v>
      </c>
      <c r="H352" s="111">
        <v>44475</v>
      </c>
      <c r="I352" s="108" t="str">
        <f>VLOOKUP(A352,URS確認!E:I,5,FALSE)</f>
        <v>楊智誠</v>
      </c>
      <c r="L352" s="108" t="s">
        <v>2060</v>
      </c>
    </row>
    <row r="353" spans="1:13" hidden="1">
      <c r="A353" s="108" t="s">
        <v>979</v>
      </c>
      <c r="B353" s="109" t="str">
        <f>VLOOKUP(A353,URS確認!$E:$F,2,FALSE)</f>
        <v>顧客明細資料查詢</v>
      </c>
      <c r="C353" s="108">
        <v>1</v>
      </c>
      <c r="D353" s="114" t="s">
        <v>2091</v>
      </c>
      <c r="E353" s="111">
        <v>44467</v>
      </c>
      <c r="F353" s="111">
        <v>44477</v>
      </c>
      <c r="G353" s="111">
        <v>44475</v>
      </c>
      <c r="H353" s="111">
        <v>44475</v>
      </c>
      <c r="I353" s="108" t="str">
        <f>VLOOKUP(A353,URS確認!E:I,5,FALSE)</f>
        <v>張嘉榮</v>
      </c>
      <c r="L353" s="108" t="s">
        <v>2060</v>
      </c>
    </row>
    <row r="354" spans="1:13" ht="33" hidden="1">
      <c r="A354" s="108" t="s">
        <v>556</v>
      </c>
      <c r="B354" s="109" t="str">
        <f>VLOOKUP(A354,URS確認!$E:$F,2,FALSE)</f>
        <v>使用者資料維護</v>
      </c>
      <c r="C354" s="108">
        <v>1</v>
      </c>
      <c r="D354" s="114" t="s">
        <v>2092</v>
      </c>
      <c r="E354" s="111">
        <v>44467</v>
      </c>
      <c r="F354" s="111">
        <v>44476</v>
      </c>
      <c r="G354" s="111">
        <v>44476</v>
      </c>
      <c r="H354" s="111">
        <v>44476</v>
      </c>
      <c r="I354" s="108" t="str">
        <f>VLOOKUP(A354,URS確認!E:I,5,FALSE)</f>
        <v>楊智誠</v>
      </c>
      <c r="L354" s="108" t="s">
        <v>2060</v>
      </c>
    </row>
    <row r="355" spans="1:13" hidden="1">
      <c r="A355" s="108" t="s">
        <v>604</v>
      </c>
      <c r="B355" s="109" t="str">
        <f>VLOOKUP(A355,URS確認!$E:$F,2,FALSE)</f>
        <v>保險/鑑定公司資料維護</v>
      </c>
      <c r="C355" s="108">
        <v>1</v>
      </c>
      <c r="D355" s="114" t="s">
        <v>2094</v>
      </c>
      <c r="E355" s="111">
        <v>44467</v>
      </c>
      <c r="F355" s="111">
        <v>44475</v>
      </c>
      <c r="G355" s="111">
        <v>44475</v>
      </c>
      <c r="H355" s="111">
        <v>44475</v>
      </c>
      <c r="I355" s="108" t="str">
        <f>VLOOKUP(A355,URS確認!E:I,5,FALSE)</f>
        <v>楊智誠</v>
      </c>
      <c r="L355" s="108" t="s">
        <v>2060</v>
      </c>
    </row>
    <row r="356" spans="1:13" hidden="1">
      <c r="A356" s="108" t="s">
        <v>618</v>
      </c>
      <c r="B356" s="109" t="str">
        <f>VLOOKUP(A356,URS確認!$E:$F,2,FALSE)</f>
        <v>變動數值設定</v>
      </c>
      <c r="C356" s="108">
        <v>1</v>
      </c>
      <c r="D356" s="114" t="s">
        <v>2095</v>
      </c>
      <c r="E356" s="111">
        <v>44467</v>
      </c>
      <c r="F356" s="111">
        <v>44475</v>
      </c>
      <c r="G356" s="111">
        <v>44475</v>
      </c>
      <c r="H356" s="111">
        <v>44475</v>
      </c>
      <c r="I356" s="108" t="str">
        <f>VLOOKUP(A356,URS確認!E:I,5,FALSE)</f>
        <v>楊智誠</v>
      </c>
      <c r="L356" s="108" t="s">
        <v>2060</v>
      </c>
    </row>
    <row r="357" spans="1:13" hidden="1">
      <c r="A357" s="108" t="s">
        <v>620</v>
      </c>
      <c r="B357" s="109" t="str">
        <f>VLOOKUP(A357,URS確認!$E:$F,2,FALSE)</f>
        <v>變動數值設定維護</v>
      </c>
      <c r="C357" s="108">
        <v>1</v>
      </c>
      <c r="D357" s="114" t="s">
        <v>2096</v>
      </c>
      <c r="E357" s="111">
        <v>44467</v>
      </c>
      <c r="F357" s="111">
        <v>44475</v>
      </c>
      <c r="G357" s="111">
        <v>44475</v>
      </c>
      <c r="H357" s="111">
        <v>44475</v>
      </c>
      <c r="I357" s="108" t="str">
        <f>VLOOKUP(A357,URS確認!E:I,5,FALSE)</f>
        <v>楊智誠</v>
      </c>
      <c r="L357" s="108" t="s">
        <v>2060</v>
      </c>
    </row>
    <row r="358" spans="1:13" ht="66">
      <c r="A358" s="108" t="s">
        <v>262</v>
      </c>
      <c r="B358" s="109" t="str">
        <f>VLOOKUP(A358,URS確認!$E:$F,2,FALSE)</f>
        <v>產出員工扣薪明細檔</v>
      </c>
      <c r="C358" s="108">
        <v>1</v>
      </c>
      <c r="D358" s="114" t="s">
        <v>2835</v>
      </c>
      <c r="E358" s="111">
        <v>44468</v>
      </c>
      <c r="F358" s="111">
        <v>44504</v>
      </c>
      <c r="G358" s="111">
        <v>44504</v>
      </c>
      <c r="I358" s="108" t="s">
        <v>2281</v>
      </c>
      <c r="M358" s="108" t="s">
        <v>2284</v>
      </c>
    </row>
    <row r="359" spans="1:13">
      <c r="A359" s="108" t="s">
        <v>262</v>
      </c>
      <c r="B359" s="109" t="str">
        <f>VLOOKUP(A359,URS確認!$E:$F,2,FALSE)</f>
        <v>產出員工扣薪明細檔</v>
      </c>
      <c r="C359" s="108">
        <v>2</v>
      </c>
      <c r="D359" s="114" t="s">
        <v>2099</v>
      </c>
      <c r="E359" s="111">
        <v>44468</v>
      </c>
      <c r="F359" s="111">
        <v>44504</v>
      </c>
      <c r="G359" s="111">
        <v>44504</v>
      </c>
      <c r="I359" s="108" t="s">
        <v>2281</v>
      </c>
      <c r="L359" s="108" t="s">
        <v>2280</v>
      </c>
    </row>
    <row r="360" spans="1:13" ht="49.5">
      <c r="A360" s="108" t="s">
        <v>262</v>
      </c>
      <c r="B360" s="109" t="str">
        <f>VLOOKUP(A360,URS確認!$E:$F,2,FALSE)</f>
        <v>產出員工扣薪明細檔</v>
      </c>
      <c r="C360" s="108">
        <v>3</v>
      </c>
      <c r="D360" s="114" t="s">
        <v>2101</v>
      </c>
      <c r="E360" s="111">
        <v>44468</v>
      </c>
      <c r="F360" s="111">
        <v>44504</v>
      </c>
      <c r="G360" s="111">
        <v>44504</v>
      </c>
      <c r="I360" s="108" t="s">
        <v>2281</v>
      </c>
      <c r="L360" s="108" t="s">
        <v>2278</v>
      </c>
    </row>
    <row r="361" spans="1:13">
      <c r="A361" s="108" t="s">
        <v>262</v>
      </c>
      <c r="B361" s="109" t="str">
        <f>VLOOKUP(A361,URS確認!$E:$F,2,FALSE)</f>
        <v>產出員工扣薪明細檔</v>
      </c>
      <c r="C361" s="108">
        <v>4</v>
      </c>
      <c r="D361" s="114" t="s">
        <v>2102</v>
      </c>
      <c r="E361" s="111">
        <v>44468</v>
      </c>
      <c r="F361" s="111">
        <v>44508</v>
      </c>
      <c r="G361" s="111">
        <v>44508</v>
      </c>
      <c r="I361" s="108" t="s">
        <v>2281</v>
      </c>
      <c r="L361" s="108" t="s">
        <v>2283</v>
      </c>
    </row>
    <row r="362" spans="1:13" ht="33">
      <c r="A362" s="108" t="s">
        <v>2100</v>
      </c>
      <c r="B362" s="109" t="str">
        <f>VLOOKUP(A362,URS確認!$E:$F,2,FALSE)</f>
        <v xml:space="preserve">入帳檔上傳作業                       </v>
      </c>
      <c r="C362" s="108">
        <v>1</v>
      </c>
      <c r="D362" s="114" t="s">
        <v>2836</v>
      </c>
      <c r="E362" s="111">
        <v>44468</v>
      </c>
      <c r="F362" s="111">
        <v>44512</v>
      </c>
      <c r="G362" s="108"/>
      <c r="I362" s="108" t="s">
        <v>2281</v>
      </c>
      <c r="L362" s="108" t="s">
        <v>2278</v>
      </c>
    </row>
    <row r="363" spans="1:13" ht="115.5">
      <c r="A363" s="108" t="s">
        <v>2100</v>
      </c>
      <c r="B363" s="109" t="str">
        <f>VLOOKUP(A363,URS確認!$E:$F,2,FALSE)</f>
        <v xml:space="preserve">入帳檔上傳作業                       </v>
      </c>
      <c r="C363" s="108">
        <v>2</v>
      </c>
      <c r="D363" s="114" t="s">
        <v>2837</v>
      </c>
      <c r="E363" s="111">
        <v>44468</v>
      </c>
      <c r="F363" s="111">
        <v>44469</v>
      </c>
      <c r="G363" s="111">
        <v>44469</v>
      </c>
      <c r="I363" s="108" t="s">
        <v>2281</v>
      </c>
      <c r="L363" s="108" t="s">
        <v>2278</v>
      </c>
    </row>
    <row r="364" spans="1:13" ht="49.5">
      <c r="A364" s="108" t="s">
        <v>2103</v>
      </c>
      <c r="B364" s="109" t="str">
        <f>VLOOKUP(A364,URS確認!$E:$F,2,FALSE)</f>
        <v>產出員工扣薪媒體檔</v>
      </c>
      <c r="C364" s="108">
        <v>1</v>
      </c>
      <c r="D364" s="114" t="s">
        <v>2101</v>
      </c>
      <c r="E364" s="111">
        <v>44468</v>
      </c>
      <c r="F364" s="111">
        <v>44504</v>
      </c>
      <c r="G364" s="111">
        <v>44504</v>
      </c>
      <c r="I364" s="108" t="s">
        <v>2281</v>
      </c>
      <c r="L364" s="108" t="s">
        <v>2278</v>
      </c>
    </row>
    <row r="365" spans="1:13">
      <c r="A365" s="108" t="s">
        <v>2104</v>
      </c>
      <c r="B365" s="109" t="str">
        <f>VLOOKUP(A365,URS確認!$E:$F,2,FALSE)</f>
        <v xml:space="preserve">產生員工扣薪回傳報表      </v>
      </c>
      <c r="C365" s="108">
        <v>1</v>
      </c>
      <c r="D365" s="114" t="s">
        <v>2102</v>
      </c>
      <c r="E365" s="111">
        <v>44468</v>
      </c>
      <c r="F365" s="111">
        <v>44508</v>
      </c>
      <c r="G365" s="111">
        <v>44508</v>
      </c>
      <c r="I365" s="108" t="s">
        <v>2281</v>
      </c>
      <c r="L365" s="108" t="s">
        <v>2278</v>
      </c>
    </row>
    <row r="366" spans="1:13" ht="49.5">
      <c r="A366" s="108" t="s">
        <v>2104</v>
      </c>
      <c r="B366" s="109" t="str">
        <f>VLOOKUP(A366,URS確認!$E:$F,2,FALSE)</f>
        <v xml:space="preserve">產生員工扣薪回傳報表      </v>
      </c>
      <c r="C366" s="108">
        <v>2</v>
      </c>
      <c r="D366" s="114" t="s">
        <v>2105</v>
      </c>
      <c r="E366" s="111">
        <v>44468</v>
      </c>
      <c r="F366" s="111">
        <v>44512</v>
      </c>
      <c r="G366" s="108"/>
      <c r="I366" s="108" t="s">
        <v>2281</v>
      </c>
      <c r="M366" s="108" t="s">
        <v>2282</v>
      </c>
    </row>
    <row r="367" spans="1:13" hidden="1">
      <c r="A367" s="108" t="s">
        <v>2106</v>
      </c>
      <c r="B367" s="109" t="str">
        <f>VLOOKUP(A367,URS確認!$E:$F,2,FALSE)</f>
        <v>日結明細查詢</v>
      </c>
      <c r="C367" s="108">
        <v>1</v>
      </c>
      <c r="D367" s="114" t="s">
        <v>2107</v>
      </c>
      <c r="E367" s="111">
        <v>44468</v>
      </c>
      <c r="F367" s="111">
        <v>44477</v>
      </c>
      <c r="G367" s="111">
        <v>44477</v>
      </c>
      <c r="H367" s="111">
        <v>44477</v>
      </c>
      <c r="I367" s="108" t="str">
        <f>VLOOKUP(A367,URS確認!E:I,5,FALSE)</f>
        <v>楊智誠</v>
      </c>
      <c r="L367" s="108" t="s">
        <v>2278</v>
      </c>
    </row>
    <row r="368" spans="1:13" ht="33">
      <c r="B368" s="109" t="s">
        <v>2114</v>
      </c>
      <c r="C368" s="108">
        <v>1</v>
      </c>
      <c r="D368" s="114" t="s">
        <v>2115</v>
      </c>
      <c r="E368" s="111">
        <v>44468</v>
      </c>
      <c r="F368" s="111">
        <v>44469</v>
      </c>
      <c r="G368" s="111">
        <v>44469</v>
      </c>
      <c r="I368" s="108" t="s">
        <v>2286</v>
      </c>
      <c r="L368" s="108" t="s">
        <v>2285</v>
      </c>
    </row>
    <row r="369" spans="1:13" ht="49.5">
      <c r="B369" s="109" t="s">
        <v>2114</v>
      </c>
      <c r="C369" s="108">
        <v>2</v>
      </c>
      <c r="D369" s="114" t="s">
        <v>2116</v>
      </c>
      <c r="E369" s="111">
        <v>44468</v>
      </c>
      <c r="F369" s="111">
        <v>44469</v>
      </c>
      <c r="G369" s="111">
        <v>44469</v>
      </c>
      <c r="I369" s="108" t="s">
        <v>2286</v>
      </c>
      <c r="L369" s="108" t="s">
        <v>2278</v>
      </c>
    </row>
    <row r="370" spans="1:13">
      <c r="A370" s="108" t="s">
        <v>2100</v>
      </c>
      <c r="B370" s="109" t="str">
        <f>VLOOKUP(A370,URS確認!$E:$F,2,FALSE)</f>
        <v xml:space="preserve">入帳檔上傳作業                       </v>
      </c>
      <c r="C370" s="108">
        <v>1</v>
      </c>
      <c r="D370" s="114" t="s">
        <v>2110</v>
      </c>
      <c r="E370" s="111">
        <v>44470</v>
      </c>
      <c r="F370" s="111">
        <v>44504</v>
      </c>
      <c r="G370" s="111">
        <v>44504</v>
      </c>
      <c r="I370" s="108" t="s">
        <v>665</v>
      </c>
    </row>
    <row r="371" spans="1:13" hidden="1">
      <c r="A371" s="108" t="s">
        <v>2111</v>
      </c>
      <c r="B371" s="109" t="str">
        <f>VLOOKUP(A371,URS確認!$E:$F,2,FALSE)</f>
        <v xml:space="preserve">應處理清單      </v>
      </c>
      <c r="C371" s="108">
        <v>1</v>
      </c>
      <c r="D371" s="114" t="s">
        <v>2112</v>
      </c>
      <c r="E371" s="111">
        <v>44470</v>
      </c>
      <c r="F371" s="108"/>
      <c r="G371" s="108"/>
      <c r="I371" s="108" t="str">
        <f>VLOOKUP(A371,URS確認!E:I,5,FALSE)</f>
        <v>余家興</v>
      </c>
      <c r="L371" s="108" t="s">
        <v>2280</v>
      </c>
    </row>
    <row r="372" spans="1:13" hidden="1">
      <c r="A372" s="108" t="s">
        <v>2111</v>
      </c>
      <c r="B372" s="109" t="str">
        <f>VLOOKUP(A372,URS確認!$E:$F,2,FALSE)</f>
        <v xml:space="preserve">應處理清單      </v>
      </c>
      <c r="C372" s="108">
        <v>2</v>
      </c>
      <c r="D372" s="114" t="s">
        <v>2113</v>
      </c>
      <c r="E372" s="111">
        <v>44470</v>
      </c>
      <c r="F372" s="108"/>
      <c r="G372" s="108"/>
      <c r="I372" s="108" t="str">
        <f>VLOOKUP(A372,URS確認!E:I,5,FALSE)</f>
        <v>余家興</v>
      </c>
      <c r="L372" s="108" t="s">
        <v>2279</v>
      </c>
    </row>
    <row r="373" spans="1:13" hidden="1">
      <c r="A373" s="108" t="s">
        <v>106</v>
      </c>
      <c r="B373" s="109" t="str">
        <f>VLOOKUP(A373,URS確認!$E:$F,2,FALSE)</f>
        <v xml:space="preserve">法拍費用明細資料查詢              </v>
      </c>
      <c r="C373" s="108">
        <v>1</v>
      </c>
      <c r="D373" s="114" t="s">
        <v>2139</v>
      </c>
      <c r="E373" s="111">
        <v>44475</v>
      </c>
      <c r="F373" s="111">
        <v>44475</v>
      </c>
      <c r="G373" s="111">
        <v>44475</v>
      </c>
      <c r="H373" s="111">
        <v>44475</v>
      </c>
      <c r="I373" s="108" t="str">
        <f>VLOOKUP(A373,URS確認!E:I,5,FALSE)</f>
        <v>陳昱衡</v>
      </c>
      <c r="L373" s="108" t="s">
        <v>2278</v>
      </c>
    </row>
    <row r="374" spans="1:13" ht="33" hidden="1">
      <c r="A374" s="108" t="s">
        <v>2478</v>
      </c>
      <c r="B374" s="109" t="str">
        <f>VLOOKUP(A374,URS確認!$E:$F,2,FALSE)</f>
        <v xml:space="preserve">約定部分償還登錄         </v>
      </c>
      <c r="C374" s="108">
        <v>1</v>
      </c>
      <c r="D374" s="114" t="s">
        <v>2479</v>
      </c>
      <c r="E374" s="111">
        <v>44481</v>
      </c>
      <c r="F374" s="111">
        <v>44496</v>
      </c>
      <c r="G374" s="111">
        <v>44496</v>
      </c>
      <c r="I374" s="108" t="str">
        <f>VLOOKUP(A374,URS確認!E:I,5,FALSE)</f>
        <v>余家興</v>
      </c>
      <c r="M374" s="108" t="s">
        <v>2749</v>
      </c>
    </row>
    <row r="375" spans="1:13" hidden="1">
      <c r="A375" s="108" t="s">
        <v>172</v>
      </c>
      <c r="B375" s="109" t="str">
        <f>VLOOKUP(A375,URS確認!$E:$F,2,FALSE)</f>
        <v xml:space="preserve">約定部分償還登錄         </v>
      </c>
      <c r="C375" s="108">
        <v>2</v>
      </c>
      <c r="D375" s="107" t="s">
        <v>2480</v>
      </c>
      <c r="E375" s="111">
        <v>44481</v>
      </c>
      <c r="F375" s="111">
        <v>44496</v>
      </c>
      <c r="G375" s="111">
        <v>44496</v>
      </c>
      <c r="I375" s="108" t="str">
        <f>VLOOKUP(A375,URS確認!E:I,5,FALSE)</f>
        <v>余家興</v>
      </c>
      <c r="M375" s="108" t="s">
        <v>2749</v>
      </c>
    </row>
    <row r="376" spans="1:13" ht="33" hidden="1">
      <c r="A376" s="108" t="s">
        <v>172</v>
      </c>
      <c r="B376" s="109" t="str">
        <f>VLOOKUP(A376,URS確認!$E:$F,2,FALSE)</f>
        <v xml:space="preserve">約定部分償還登錄         </v>
      </c>
      <c r="C376" s="108">
        <v>3</v>
      </c>
      <c r="D376" s="320" t="s">
        <v>2481</v>
      </c>
      <c r="E376" s="111">
        <v>44481</v>
      </c>
      <c r="F376" s="108"/>
      <c r="I376" s="108" t="str">
        <f>VLOOKUP(A376,URS確認!E:I,5,FALSE)</f>
        <v>余家興</v>
      </c>
      <c r="M376" s="108" t="s">
        <v>2749</v>
      </c>
    </row>
    <row r="377" spans="1:13" ht="264" hidden="1">
      <c r="A377" s="108" t="s">
        <v>172</v>
      </c>
      <c r="B377" s="109" t="str">
        <f>VLOOKUP(A377,URS確認!$E:$F,2,FALSE)</f>
        <v xml:space="preserve">約定部分償還登錄         </v>
      </c>
      <c r="C377" s="108">
        <v>4</v>
      </c>
      <c r="D377" s="320" t="s">
        <v>2698</v>
      </c>
      <c r="E377" s="111">
        <v>44481</v>
      </c>
      <c r="F377" s="108"/>
      <c r="G377" s="108"/>
      <c r="I377" s="108" t="str">
        <f>VLOOKUP(A377,URS確認!E:I,5,FALSE)</f>
        <v>余家興</v>
      </c>
      <c r="M377" s="108" t="s">
        <v>2749</v>
      </c>
    </row>
    <row r="378" spans="1:13" ht="66">
      <c r="A378" s="108" t="s">
        <v>2482</v>
      </c>
      <c r="B378" s="109" t="str">
        <f>VLOOKUP(A378,URS確認!$E:$F,2,FALSE)</f>
        <v xml:space="preserve">整批入帳作業                         </v>
      </c>
      <c r="C378" s="108">
        <v>1</v>
      </c>
      <c r="D378" s="320" t="s">
        <v>2699</v>
      </c>
      <c r="E378" s="111">
        <v>44481</v>
      </c>
      <c r="F378" s="111">
        <v>44512</v>
      </c>
      <c r="G378" s="108"/>
      <c r="I378" s="108" t="s">
        <v>2750</v>
      </c>
      <c r="M378" s="108" t="s">
        <v>2749</v>
      </c>
    </row>
    <row r="379" spans="1:13">
      <c r="A379" s="108" t="s">
        <v>2482</v>
      </c>
      <c r="B379" s="109" t="str">
        <f>VLOOKUP(A379,URS確認!$E:$F,2,FALSE)</f>
        <v xml:space="preserve">整批入帳作業                         </v>
      </c>
      <c r="C379" s="108">
        <v>2</v>
      </c>
      <c r="D379" s="320" t="s">
        <v>2483</v>
      </c>
      <c r="E379" s="111">
        <v>44481</v>
      </c>
      <c r="F379" s="111">
        <v>44504</v>
      </c>
      <c r="G379" s="111">
        <v>44504</v>
      </c>
      <c r="I379" s="108" t="s">
        <v>2750</v>
      </c>
      <c r="L379" s="108" t="s">
        <v>2751</v>
      </c>
    </row>
    <row r="380" spans="1:13">
      <c r="A380" s="108" t="s">
        <v>2482</v>
      </c>
      <c r="B380" s="109" t="str">
        <f>VLOOKUP(A380,URS確認!$E:$F,2,FALSE)</f>
        <v xml:space="preserve">整批入帳作業                         </v>
      </c>
      <c r="C380" s="108">
        <v>3</v>
      </c>
      <c r="D380" s="320" t="s">
        <v>2484</v>
      </c>
      <c r="E380" s="111">
        <v>44481</v>
      </c>
      <c r="F380" s="111">
        <v>44504</v>
      </c>
      <c r="G380" s="111">
        <v>44504</v>
      </c>
      <c r="I380" s="108" t="s">
        <v>2750</v>
      </c>
      <c r="L380" s="108" t="s">
        <v>2752</v>
      </c>
    </row>
    <row r="381" spans="1:13" ht="33">
      <c r="A381" s="108" t="s">
        <v>2485</v>
      </c>
      <c r="B381" s="109" t="str">
        <f>VLOOKUP(A381,URS確認!$E:$F,2,FALSE)</f>
        <v xml:space="preserve">其他還款來源建檔                     </v>
      </c>
      <c r="C381" s="108">
        <v>1</v>
      </c>
      <c r="D381" s="320" t="s">
        <v>2486</v>
      </c>
      <c r="E381" s="111">
        <v>44481</v>
      </c>
      <c r="F381" s="111">
        <v>44504</v>
      </c>
      <c r="G381" s="111">
        <v>44504</v>
      </c>
      <c r="I381" s="108" t="s">
        <v>2750</v>
      </c>
      <c r="L381" s="108" t="s">
        <v>2753</v>
      </c>
    </row>
    <row r="382" spans="1:13">
      <c r="A382" s="108" t="s">
        <v>2487</v>
      </c>
      <c r="B382" s="109" t="str">
        <f>VLOOKUP(A382,URS確認!$E:$F,2,FALSE)</f>
        <v>匯款轉帳明細維護[L4920還款來源數字鍵]</v>
      </c>
      <c r="C382" s="108">
        <v>1</v>
      </c>
      <c r="D382" s="320" t="s">
        <v>2838</v>
      </c>
      <c r="E382" s="111">
        <v>44481</v>
      </c>
      <c r="F382" s="111">
        <v>44504</v>
      </c>
      <c r="G382" s="111">
        <v>44504</v>
      </c>
      <c r="I382" s="108" t="s">
        <v>2750</v>
      </c>
      <c r="L382" s="108" t="s">
        <v>2751</v>
      </c>
    </row>
    <row r="383" spans="1:13">
      <c r="A383" s="108" t="s">
        <v>2487</v>
      </c>
      <c r="B383" s="109" t="str">
        <f>VLOOKUP(A383,URS確認!$E:$F,2,FALSE)</f>
        <v>匯款轉帳明細維護[L4920還款來源數字鍵]</v>
      </c>
      <c r="C383" s="108">
        <v>2</v>
      </c>
      <c r="D383" s="320" t="s">
        <v>2488</v>
      </c>
      <c r="E383" s="111">
        <v>44481</v>
      </c>
      <c r="F383" s="111">
        <v>44504</v>
      </c>
      <c r="G383" s="111">
        <v>44504</v>
      </c>
      <c r="I383" s="108" t="s">
        <v>2750</v>
      </c>
      <c r="L383" s="108" t="s">
        <v>2754</v>
      </c>
    </row>
    <row r="384" spans="1:13">
      <c r="A384" s="108" t="s">
        <v>2489</v>
      </c>
      <c r="B384" s="109" t="str">
        <f>VLOOKUP(A384,URS確認!$E:$F,2,FALSE)</f>
        <v xml:space="preserve">整批入帳明細查詢[L4002數字鍵]        </v>
      </c>
      <c r="C384" s="108">
        <v>1</v>
      </c>
      <c r="D384" s="438" t="s">
        <v>2490</v>
      </c>
      <c r="E384" s="111">
        <v>44481</v>
      </c>
      <c r="F384" s="111">
        <v>44512</v>
      </c>
      <c r="G384" s="111">
        <v>44508</v>
      </c>
      <c r="I384" s="108" t="s">
        <v>2750</v>
      </c>
      <c r="L384" s="108" t="s">
        <v>2751</v>
      </c>
    </row>
    <row r="385" spans="1:13">
      <c r="A385" s="108" t="s">
        <v>2489</v>
      </c>
      <c r="B385" s="109" t="str">
        <f>VLOOKUP(A385,URS確認!$E:$F,2,FALSE)</f>
        <v xml:space="preserve">整批入帳明細查詢[L4002數字鍵]        </v>
      </c>
      <c r="C385" s="108">
        <v>2</v>
      </c>
      <c r="D385" s="320" t="s">
        <v>2491</v>
      </c>
      <c r="E385" s="111">
        <v>44481</v>
      </c>
      <c r="F385" s="111">
        <v>44504</v>
      </c>
      <c r="G385" s="111">
        <v>44504</v>
      </c>
      <c r="I385" s="108" t="s">
        <v>2750</v>
      </c>
      <c r="L385" s="108" t="s">
        <v>2755</v>
      </c>
    </row>
    <row r="386" spans="1:13">
      <c r="A386" s="108" t="s">
        <v>2492</v>
      </c>
      <c r="B386" s="109" t="str">
        <f>VLOOKUP(A386,URS確認!$E:$F,2,FALSE)</f>
        <v xml:space="preserve">產生放款本息攤還表暨繳息通知單       </v>
      </c>
      <c r="C386" s="108">
        <v>1</v>
      </c>
      <c r="D386" s="320" t="s">
        <v>2496</v>
      </c>
      <c r="E386" s="111">
        <v>44481</v>
      </c>
      <c r="F386" s="111" t="s">
        <v>2857</v>
      </c>
      <c r="G386" s="108"/>
      <c r="I386" s="108" t="s">
        <v>2860</v>
      </c>
      <c r="L386" s="108" t="s">
        <v>2756</v>
      </c>
    </row>
    <row r="387" spans="1:13">
      <c r="A387" s="108" t="s">
        <v>2492</v>
      </c>
      <c r="B387" s="109" t="str">
        <f>VLOOKUP(A387,URS確認!$E:$F,2,FALSE)</f>
        <v xml:space="preserve">產生放款本息攤還表暨繳息通知單       </v>
      </c>
      <c r="C387" s="108">
        <v>2</v>
      </c>
      <c r="D387" s="107" t="s">
        <v>2493</v>
      </c>
      <c r="E387" s="111">
        <v>44481</v>
      </c>
      <c r="F387" s="111" t="s">
        <v>2857</v>
      </c>
      <c r="G387" s="108"/>
      <c r="I387" s="108" t="s">
        <v>2860</v>
      </c>
      <c r="M387" s="108" t="s">
        <v>2757</v>
      </c>
    </row>
    <row r="388" spans="1:13">
      <c r="A388" s="108" t="s">
        <v>304</v>
      </c>
      <c r="B388" s="109" t="str">
        <f>VLOOKUP(A388,URS確認!$E:$F,2,FALSE)</f>
        <v xml:space="preserve">產生滯繳通知單                       </v>
      </c>
      <c r="C388" s="108">
        <v>1</v>
      </c>
      <c r="D388" s="320" t="s">
        <v>2494</v>
      </c>
      <c r="E388" s="111">
        <v>44481</v>
      </c>
      <c r="F388" s="111" t="s">
        <v>2857</v>
      </c>
      <c r="G388" s="108"/>
      <c r="I388" s="108" t="s">
        <v>2860</v>
      </c>
      <c r="L388" s="108" t="s">
        <v>2751</v>
      </c>
    </row>
    <row r="389" spans="1:13">
      <c r="A389" s="108" t="s">
        <v>304</v>
      </c>
      <c r="B389" s="109" t="str">
        <f>VLOOKUP(A389,URS確認!$E:$F,2,FALSE)</f>
        <v xml:space="preserve">產生滯繳通知單                       </v>
      </c>
      <c r="C389" s="108">
        <v>2</v>
      </c>
      <c r="D389" s="320" t="s">
        <v>2495</v>
      </c>
      <c r="E389" s="111">
        <v>44481</v>
      </c>
      <c r="F389" s="111" t="s">
        <v>2857</v>
      </c>
      <c r="G389" s="108"/>
      <c r="I389" s="108" t="s">
        <v>2860</v>
      </c>
      <c r="M389" s="108" t="s">
        <v>2757</v>
      </c>
    </row>
    <row r="390" spans="1:13" ht="49.5">
      <c r="B390" s="109" t="s">
        <v>2497</v>
      </c>
      <c r="C390" s="108">
        <v>1</v>
      </c>
      <c r="D390" s="320" t="s">
        <v>2839</v>
      </c>
      <c r="E390" s="111">
        <v>44481</v>
      </c>
      <c r="F390" s="111">
        <v>44512</v>
      </c>
      <c r="G390" s="108"/>
      <c r="I390" s="108" t="s">
        <v>2750</v>
      </c>
      <c r="L390" s="108" t="s">
        <v>2758</v>
      </c>
    </row>
    <row r="391" spans="1:13" ht="66">
      <c r="B391" s="109" t="s">
        <v>2497</v>
      </c>
      <c r="C391" s="108">
        <v>2</v>
      </c>
      <c r="D391" s="320" t="s">
        <v>2498</v>
      </c>
      <c r="E391" s="111">
        <v>44481</v>
      </c>
      <c r="F391" s="108" t="s">
        <v>2851</v>
      </c>
      <c r="G391" s="108"/>
      <c r="I391" s="108" t="s">
        <v>2750</v>
      </c>
      <c r="L391" s="108" t="s">
        <v>2751</v>
      </c>
    </row>
    <row r="392" spans="1:13" ht="33">
      <c r="B392" s="109" t="s">
        <v>2497</v>
      </c>
      <c r="C392" s="108">
        <v>3</v>
      </c>
      <c r="D392" s="320" t="s">
        <v>2499</v>
      </c>
      <c r="E392" s="111">
        <v>44481</v>
      </c>
      <c r="F392" s="108" t="s">
        <v>2849</v>
      </c>
      <c r="G392" s="108"/>
      <c r="I392" s="108" t="s">
        <v>2750</v>
      </c>
      <c r="L392" s="108" t="s">
        <v>2751</v>
      </c>
    </row>
    <row r="393" spans="1:13" ht="33">
      <c r="B393" s="109" t="s">
        <v>2500</v>
      </c>
      <c r="C393" s="108">
        <v>1</v>
      </c>
      <c r="D393" s="320" t="s">
        <v>2501</v>
      </c>
      <c r="E393" s="111">
        <v>44481</v>
      </c>
      <c r="F393" s="108" t="s">
        <v>2850</v>
      </c>
      <c r="G393" s="108"/>
      <c r="I393" s="108" t="s">
        <v>2750</v>
      </c>
      <c r="L393" s="108" t="s">
        <v>2751</v>
      </c>
    </row>
    <row r="394" spans="1:13" hidden="1">
      <c r="A394" s="108" t="s">
        <v>2505</v>
      </c>
      <c r="B394" s="109" t="str">
        <f>VLOOKUP(A394,URS確認!$E:$F,2,FALSE)</f>
        <v xml:space="preserve">約定部分償還登錄         </v>
      </c>
      <c r="C394" s="108">
        <v>1</v>
      </c>
      <c r="D394" s="320" t="s">
        <v>2506</v>
      </c>
      <c r="E394" s="111">
        <v>44482</v>
      </c>
      <c r="F394" s="111">
        <v>44496</v>
      </c>
      <c r="G394" s="111">
        <v>44496</v>
      </c>
      <c r="I394" s="108" t="str">
        <f>VLOOKUP(A394,URS確認!E:I,5,FALSE)</f>
        <v>余家興</v>
      </c>
      <c r="L394" s="108" t="s">
        <v>2754</v>
      </c>
    </row>
    <row r="395" spans="1:13" ht="33" hidden="1">
      <c r="A395" s="108" t="s">
        <v>2505</v>
      </c>
      <c r="B395" s="109" t="str">
        <f>VLOOKUP(A395,URS確認!$E:$F,2,FALSE)</f>
        <v xml:space="preserve">約定部分償還登錄         </v>
      </c>
      <c r="C395" s="108">
        <v>2</v>
      </c>
      <c r="D395" s="320" t="s">
        <v>2507</v>
      </c>
      <c r="E395" s="111">
        <v>44482</v>
      </c>
      <c r="F395" s="111">
        <v>44496</v>
      </c>
      <c r="G395" s="111">
        <v>44496</v>
      </c>
      <c r="I395" s="108" t="str">
        <f>VLOOKUP(A395,URS確認!E:I,5,FALSE)</f>
        <v>余家興</v>
      </c>
      <c r="L395" s="108" t="s">
        <v>2754</v>
      </c>
    </row>
    <row r="396" spans="1:13" hidden="1">
      <c r="A396" s="108" t="s">
        <v>2505</v>
      </c>
      <c r="B396" s="109" t="str">
        <f>VLOOKUP(A396,URS確認!$E:$F,2,FALSE)</f>
        <v xml:space="preserve">約定部分償還登錄         </v>
      </c>
      <c r="C396" s="108">
        <v>3</v>
      </c>
      <c r="D396" s="320" t="s">
        <v>2508</v>
      </c>
      <c r="E396" s="111">
        <v>44482</v>
      </c>
      <c r="F396" s="108"/>
      <c r="G396" s="108"/>
      <c r="I396" s="108" t="str">
        <f>VLOOKUP(A396,URS確認!E:I,5,FALSE)</f>
        <v>余家興</v>
      </c>
      <c r="M396" s="108" t="s">
        <v>2759</v>
      </c>
    </row>
    <row r="397" spans="1:13" hidden="1">
      <c r="A397" s="108" t="s">
        <v>2505</v>
      </c>
      <c r="B397" s="109" t="str">
        <f>VLOOKUP(A397,URS確認!$E:$F,2,FALSE)</f>
        <v xml:space="preserve">約定部分償還登錄         </v>
      </c>
      <c r="C397" s="108">
        <v>4</v>
      </c>
      <c r="D397" s="320" t="s">
        <v>2509</v>
      </c>
      <c r="E397" s="111">
        <v>44482</v>
      </c>
      <c r="F397" s="108"/>
      <c r="G397" s="108"/>
      <c r="I397" s="108" t="str">
        <f>VLOOKUP(A397,URS確認!E:I,5,FALSE)</f>
        <v>余家興</v>
      </c>
      <c r="M397" s="108" t="s">
        <v>2759</v>
      </c>
    </row>
    <row r="398" spans="1:13" hidden="1">
      <c r="A398" s="108" t="s">
        <v>2505</v>
      </c>
      <c r="B398" s="109" t="str">
        <f>VLOOKUP(A398,URS確認!$E:$F,2,FALSE)</f>
        <v xml:space="preserve">約定部分償還登錄         </v>
      </c>
      <c r="C398" s="108">
        <v>5</v>
      </c>
      <c r="D398" s="320" t="s">
        <v>2510</v>
      </c>
      <c r="E398" s="111">
        <v>44482</v>
      </c>
      <c r="F398" s="108"/>
      <c r="G398" s="108"/>
      <c r="I398" s="108" t="str">
        <f>VLOOKUP(A398,URS確認!E:I,5,FALSE)</f>
        <v>余家興</v>
      </c>
      <c r="M398" s="108" t="s">
        <v>2759</v>
      </c>
    </row>
    <row r="399" spans="1:13" ht="33" hidden="1">
      <c r="A399" s="108" t="s">
        <v>2505</v>
      </c>
      <c r="B399" s="109" t="str">
        <f>VLOOKUP(A399,URS確認!$E:$F,2,FALSE)</f>
        <v xml:space="preserve">約定部分償還登錄         </v>
      </c>
      <c r="C399" s="108">
        <v>6</v>
      </c>
      <c r="D399" s="320" t="s">
        <v>2511</v>
      </c>
      <c r="E399" s="111">
        <v>44482</v>
      </c>
      <c r="F399" s="111">
        <v>44496</v>
      </c>
      <c r="G399" s="111">
        <v>44496</v>
      </c>
      <c r="I399" s="108" t="str">
        <f>VLOOKUP(A399,URS確認!E:I,5,FALSE)</f>
        <v>余家興</v>
      </c>
      <c r="L399" s="108" t="s">
        <v>2751</v>
      </c>
    </row>
    <row r="400" spans="1:13" hidden="1">
      <c r="A400" s="108" t="s">
        <v>2505</v>
      </c>
      <c r="B400" s="109" t="str">
        <f>VLOOKUP(A400,URS確認!$E:$F,2,FALSE)</f>
        <v xml:space="preserve">約定部分償還登錄         </v>
      </c>
      <c r="C400" s="108">
        <v>7</v>
      </c>
      <c r="D400" s="320" t="s">
        <v>2512</v>
      </c>
      <c r="E400" s="111">
        <v>44482</v>
      </c>
      <c r="F400" s="111">
        <v>44496</v>
      </c>
      <c r="G400" s="111">
        <v>44496</v>
      </c>
      <c r="I400" s="108" t="str">
        <f>VLOOKUP(A400,URS確認!E:I,5,FALSE)</f>
        <v>余家興</v>
      </c>
      <c r="L400" s="108" t="s">
        <v>2751</v>
      </c>
    </row>
    <row r="401" spans="1:13" hidden="1">
      <c r="A401" s="108" t="s">
        <v>2513</v>
      </c>
      <c r="B401" s="109" t="str">
        <f>VLOOKUP(A401,URS確認!$E:$F,2,FALSE)</f>
        <v>疑似洗錢交易訪談維護</v>
      </c>
      <c r="C401" s="108">
        <v>1</v>
      </c>
      <c r="D401" s="320" t="s">
        <v>2514</v>
      </c>
      <c r="E401" s="111">
        <v>44482</v>
      </c>
      <c r="F401" s="111">
        <v>44494</v>
      </c>
      <c r="G401" s="111">
        <v>44494</v>
      </c>
      <c r="H401" s="111">
        <v>44494</v>
      </c>
      <c r="I401" s="108" t="str">
        <f>VLOOKUP(A401,URS確認!E:I,5,FALSE)</f>
        <v>楊智誠</v>
      </c>
      <c r="L401" s="108" t="s">
        <v>2760</v>
      </c>
    </row>
    <row r="402" spans="1:13" ht="49.5" hidden="1">
      <c r="A402" s="108" t="s">
        <v>2513</v>
      </c>
      <c r="B402" s="109" t="str">
        <f>VLOOKUP(A402,URS確認!$E:$F,2,FALSE)</f>
        <v>疑似洗錢交易訪談維護</v>
      </c>
      <c r="C402" s="108">
        <v>2</v>
      </c>
      <c r="D402" s="320" t="s">
        <v>2696</v>
      </c>
      <c r="E402" s="111">
        <v>44482</v>
      </c>
      <c r="F402" s="111">
        <v>44494</v>
      </c>
      <c r="G402" s="111">
        <v>44494</v>
      </c>
      <c r="H402" s="111">
        <v>44494</v>
      </c>
      <c r="I402" s="108" t="str">
        <f>VLOOKUP(A402,URS確認!E:I,5,FALSE)</f>
        <v>楊智誠</v>
      </c>
      <c r="L402" s="108" t="s">
        <v>2751</v>
      </c>
    </row>
    <row r="403" spans="1:13" ht="49.5" hidden="1">
      <c r="A403" s="108" t="s">
        <v>2513</v>
      </c>
      <c r="B403" s="109" t="str">
        <f>VLOOKUP(A403,URS確認!$E:$F,2,FALSE)</f>
        <v>疑似洗錢交易訪談維護</v>
      </c>
      <c r="C403" s="108">
        <v>3</v>
      </c>
      <c r="D403" s="320" t="s">
        <v>2697</v>
      </c>
      <c r="E403" s="111">
        <v>44482</v>
      </c>
      <c r="F403" s="111">
        <v>44494</v>
      </c>
      <c r="G403" s="111">
        <v>44494</v>
      </c>
      <c r="H403" s="111">
        <v>44494</v>
      </c>
      <c r="I403" s="108" t="str">
        <f>VLOOKUP(A403,URS確認!E:I,5,FALSE)</f>
        <v>楊智誠</v>
      </c>
      <c r="L403" s="108" t="s">
        <v>2751</v>
      </c>
    </row>
    <row r="404" spans="1:13" hidden="1">
      <c r="A404" s="108" t="s">
        <v>2515</v>
      </c>
      <c r="B404" s="109" t="str">
        <f>VLOOKUP(A404,URS確認!$E:$F,2,FALSE)</f>
        <v xml:space="preserve">變更期款試算             </v>
      </c>
      <c r="C404" s="108">
        <v>1</v>
      </c>
      <c r="D404" s="320" t="s">
        <v>2516</v>
      </c>
      <c r="E404" s="111">
        <v>44482</v>
      </c>
      <c r="F404" s="108"/>
      <c r="I404" s="108" t="str">
        <f>VLOOKUP(A404,URS確認!E:I,5,FALSE)</f>
        <v>余家興</v>
      </c>
      <c r="L404" s="108" t="s">
        <v>2751</v>
      </c>
    </row>
    <row r="405" spans="1:13" ht="49.5" hidden="1">
      <c r="A405" s="108" t="s">
        <v>2515</v>
      </c>
      <c r="B405" s="109" t="str">
        <f>VLOOKUP(A405,URS確認!$E:$F,2,FALSE)</f>
        <v xml:space="preserve">變更期款試算             </v>
      </c>
      <c r="C405" s="108">
        <v>2</v>
      </c>
      <c r="D405" s="320" t="s">
        <v>2517</v>
      </c>
      <c r="E405" s="111">
        <v>44482</v>
      </c>
      <c r="F405" s="108"/>
      <c r="G405" s="108"/>
      <c r="I405" s="108" t="str">
        <f>VLOOKUP(A405,URS確認!E:I,5,FALSE)</f>
        <v>余家興</v>
      </c>
      <c r="M405" s="108" t="s">
        <v>2759</v>
      </c>
    </row>
    <row r="406" spans="1:13" hidden="1">
      <c r="A406" s="108" t="s">
        <v>2518</v>
      </c>
      <c r="B406" s="109" t="str">
        <f>VLOOKUP(A406,URS確認!$E:$F,2,FALSE)</f>
        <v>暫收款銷帳</v>
      </c>
      <c r="C406" s="108">
        <v>1</v>
      </c>
      <c r="D406" s="320" t="s">
        <v>2519</v>
      </c>
      <c r="E406" s="111">
        <v>44482</v>
      </c>
      <c r="F406" s="108"/>
      <c r="G406" s="108"/>
      <c r="I406" s="108" t="str">
        <f>VLOOKUP(A406,URS確認!E:I,5,FALSE)</f>
        <v>余家興</v>
      </c>
      <c r="L406" s="108" t="s">
        <v>2761</v>
      </c>
    </row>
    <row r="407" spans="1:13" hidden="1">
      <c r="B407" s="109" t="s">
        <v>2587</v>
      </c>
      <c r="C407" s="108">
        <v>1</v>
      </c>
      <c r="D407" s="320" t="s">
        <v>2588</v>
      </c>
      <c r="E407" s="111">
        <v>44483</v>
      </c>
      <c r="F407" s="108"/>
      <c r="G407" s="108"/>
      <c r="I407" s="108" t="s">
        <v>2589</v>
      </c>
      <c r="L407" s="108" t="s">
        <v>2762</v>
      </c>
    </row>
    <row r="408" spans="1:13" hidden="1">
      <c r="B408" s="109" t="s">
        <v>2587</v>
      </c>
      <c r="C408" s="108">
        <v>2</v>
      </c>
      <c r="D408" s="320" t="s">
        <v>2590</v>
      </c>
      <c r="E408" s="111">
        <v>44483</v>
      </c>
      <c r="F408" s="108"/>
      <c r="G408" s="108"/>
      <c r="I408" s="108" t="s">
        <v>2589</v>
      </c>
      <c r="L408" s="108" t="s">
        <v>2763</v>
      </c>
    </row>
    <row r="409" spans="1:13" hidden="1">
      <c r="B409" s="109" t="s">
        <v>2587</v>
      </c>
      <c r="C409" s="108">
        <v>3</v>
      </c>
      <c r="D409" s="320" t="s">
        <v>2591</v>
      </c>
      <c r="E409" s="111">
        <v>44483</v>
      </c>
      <c r="F409" s="108"/>
      <c r="G409" s="108"/>
      <c r="I409" s="108" t="s">
        <v>2589</v>
      </c>
      <c r="L409" s="108" t="s">
        <v>2764</v>
      </c>
    </row>
    <row r="410" spans="1:13" ht="33" hidden="1">
      <c r="B410" s="109" t="s">
        <v>2587</v>
      </c>
      <c r="C410" s="108">
        <v>4</v>
      </c>
      <c r="D410" s="320" t="s">
        <v>2592</v>
      </c>
      <c r="E410" s="111">
        <v>44483</v>
      </c>
      <c r="F410" s="108"/>
      <c r="G410" s="108"/>
      <c r="I410" s="108" t="s">
        <v>2589</v>
      </c>
    </row>
    <row r="411" spans="1:13" hidden="1">
      <c r="B411" s="109" t="s">
        <v>2587</v>
      </c>
      <c r="C411" s="108">
        <v>5</v>
      </c>
      <c r="D411" s="320" t="s">
        <v>2593</v>
      </c>
      <c r="E411" s="111">
        <v>44483</v>
      </c>
      <c r="F411" s="108"/>
      <c r="G411" s="108"/>
      <c r="I411" s="108" t="s">
        <v>2589</v>
      </c>
    </row>
    <row r="412" spans="1:13" hidden="1">
      <c r="A412" s="108" t="s">
        <v>2594</v>
      </c>
      <c r="B412" s="109" t="str">
        <f>VLOOKUP(A412,URS確認!$E:$F,2,FALSE)</f>
        <v>消債歷程查詢041-協商開始暨停催通知資料</v>
      </c>
      <c r="C412" s="108">
        <v>1</v>
      </c>
      <c r="D412" s="320" t="s">
        <v>2595</v>
      </c>
      <c r="E412" s="111">
        <v>44483</v>
      </c>
      <c r="F412" s="108"/>
      <c r="G412" s="108"/>
      <c r="I412" s="108" t="s">
        <v>2589</v>
      </c>
    </row>
    <row r="413" spans="1:13" ht="33" hidden="1">
      <c r="A413" s="108" t="s">
        <v>2597</v>
      </c>
      <c r="B413" s="109" t="str">
        <f>VLOOKUP(A413,URS確認!$E:$F,2,FALSE)</f>
        <v>消債歷程查詢047-金融機構無擔保債務協議資料檔案</v>
      </c>
      <c r="C413" s="108">
        <v>1</v>
      </c>
      <c r="D413" s="320" t="s">
        <v>2596</v>
      </c>
      <c r="E413" s="111">
        <v>44483</v>
      </c>
      <c r="F413" s="108"/>
      <c r="G413" s="108"/>
      <c r="I413" s="108" t="s">
        <v>2589</v>
      </c>
    </row>
    <row r="414" spans="1:13" hidden="1">
      <c r="A414" s="108" t="s">
        <v>2599</v>
      </c>
      <c r="B414" s="109" t="str">
        <f>VLOOKUP(A414,URS確認!$E:$F,2,FALSE)</f>
        <v>消債歷程查詢048-債務人基本資料</v>
      </c>
      <c r="C414" s="108">
        <v>1</v>
      </c>
      <c r="D414" s="320" t="s">
        <v>2598</v>
      </c>
      <c r="E414" s="111">
        <v>44483</v>
      </c>
      <c r="F414" s="108"/>
      <c r="G414" s="108"/>
      <c r="I414" s="108" t="s">
        <v>2589</v>
      </c>
    </row>
    <row r="415" spans="1:13" hidden="1">
      <c r="A415" s="108" t="s">
        <v>2601</v>
      </c>
      <c r="B415" s="109" t="str">
        <f>VLOOKUP(A415,URS確認!$E:$F,2,FALSE)</f>
        <v>消債歷程查詢570-受理更生款項統一收付通知資料</v>
      </c>
      <c r="C415" s="108">
        <v>1</v>
      </c>
      <c r="D415" s="320" t="s">
        <v>2600</v>
      </c>
      <c r="E415" s="111">
        <v>44483</v>
      </c>
      <c r="F415" s="108"/>
      <c r="G415" s="108"/>
      <c r="I415" s="108" t="s">
        <v>2589</v>
      </c>
    </row>
    <row r="416" spans="1:13">
      <c r="A416" s="108" t="s">
        <v>2520</v>
      </c>
      <c r="B416" s="109" t="str">
        <f>VLOOKUP(A416,URS確認!$E:$F,2,FALSE)</f>
        <v xml:space="preserve">入帳檔上傳作業                       </v>
      </c>
      <c r="C416" s="108">
        <v>1</v>
      </c>
      <c r="D416" s="320" t="s">
        <v>2521</v>
      </c>
      <c r="E416" s="111">
        <v>44484</v>
      </c>
      <c r="F416" s="111">
        <v>44505</v>
      </c>
      <c r="G416" s="108"/>
      <c r="I416" s="108" t="str">
        <f>VLOOKUP(A416,URS確認!E:I,5,FALSE)</f>
        <v>陳綺萍</v>
      </c>
    </row>
    <row r="417" spans="1:13" ht="49.5">
      <c r="A417" s="108" t="s">
        <v>2522</v>
      </c>
      <c r="B417" s="109" t="str">
        <f>VLOOKUP(A417,URS確認!$E:$F,2,FALSE)</f>
        <v xml:space="preserve">產生銀扣扣款失敗                     </v>
      </c>
      <c r="C417" s="108">
        <v>1</v>
      </c>
      <c r="D417" s="320" t="s">
        <v>2705</v>
      </c>
      <c r="E417" s="111">
        <v>44484</v>
      </c>
      <c r="F417" s="111" t="s">
        <v>2859</v>
      </c>
      <c r="G417" s="108"/>
      <c r="I417" s="108" t="s">
        <v>2750</v>
      </c>
    </row>
    <row r="418" spans="1:13">
      <c r="A418" s="108" t="s">
        <v>2523</v>
      </c>
      <c r="B418" s="109" t="str">
        <f>VLOOKUP(A418,URS確認!$E:$F,2,FALSE)</f>
        <v xml:space="preserve">虛擬轉暫收查詢      </v>
      </c>
      <c r="C418" s="108">
        <v>1</v>
      </c>
      <c r="D418" s="320" t="s">
        <v>2524</v>
      </c>
      <c r="E418" s="111">
        <v>44484</v>
      </c>
      <c r="F418" s="111">
        <v>44504</v>
      </c>
      <c r="G418" s="111">
        <v>44504</v>
      </c>
      <c r="I418" s="108" t="s">
        <v>2750</v>
      </c>
    </row>
    <row r="419" spans="1:13" ht="33">
      <c r="A419" s="108" t="s">
        <v>2482</v>
      </c>
      <c r="B419" s="109" t="str">
        <f>VLOOKUP(A419,URS確認!$E:$F,2,FALSE)</f>
        <v xml:space="preserve">整批入帳作業                         </v>
      </c>
      <c r="C419" s="108">
        <v>1</v>
      </c>
      <c r="D419" s="320" t="s">
        <v>2840</v>
      </c>
      <c r="E419" s="111">
        <v>44484</v>
      </c>
      <c r="F419" s="111">
        <v>44504</v>
      </c>
      <c r="G419" s="111">
        <v>44504</v>
      </c>
      <c r="I419" s="108" t="s">
        <v>2750</v>
      </c>
    </row>
    <row r="420" spans="1:13">
      <c r="A420" s="108" t="s">
        <v>2482</v>
      </c>
      <c r="B420" s="109" t="str">
        <f>VLOOKUP(A420,URS確認!$E:$F,2,FALSE)</f>
        <v xml:space="preserve">整批入帳作業                         </v>
      </c>
      <c r="C420" s="108">
        <v>2</v>
      </c>
      <c r="D420" s="320" t="s">
        <v>2841</v>
      </c>
      <c r="E420" s="111">
        <v>44484</v>
      </c>
      <c r="F420" s="111">
        <v>44504</v>
      </c>
      <c r="G420" s="111">
        <v>44504</v>
      </c>
      <c r="I420" s="108" t="s">
        <v>2750</v>
      </c>
    </row>
    <row r="421" spans="1:13">
      <c r="A421" s="108" t="s">
        <v>2525</v>
      </c>
      <c r="B421" s="109" t="str">
        <f>VLOOKUP(A421,URS確認!$E:$F,2,FALSE)</f>
        <v xml:space="preserve">整批入帳明細查詢(By日期區間)         </v>
      </c>
      <c r="C421" s="108">
        <v>1</v>
      </c>
      <c r="D421" s="320" t="s">
        <v>2526</v>
      </c>
      <c r="E421" s="111">
        <v>44484</v>
      </c>
      <c r="F421" s="111">
        <v>44510</v>
      </c>
      <c r="G421" s="108"/>
      <c r="I421" s="108" t="s">
        <v>2750</v>
      </c>
    </row>
    <row r="422" spans="1:13" ht="49.5">
      <c r="A422" s="108" t="s">
        <v>2527</v>
      </c>
      <c r="B422" s="109" t="str">
        <f>VLOOKUP(A422,URS確認!$E:$F,2,FALSE)</f>
        <v xml:space="preserve">銀行扣款檔資料查詢                   </v>
      </c>
      <c r="C422" s="108">
        <v>1</v>
      </c>
      <c r="D422" s="320" t="s">
        <v>2528</v>
      </c>
      <c r="E422" s="111">
        <v>44484</v>
      </c>
      <c r="F422" s="111">
        <v>44504</v>
      </c>
      <c r="G422" s="111">
        <v>44504</v>
      </c>
      <c r="I422" s="108" t="s">
        <v>2750</v>
      </c>
    </row>
    <row r="423" spans="1:13">
      <c r="B423" s="109" t="s">
        <v>2529</v>
      </c>
      <c r="C423" s="108">
        <v>1</v>
      </c>
      <c r="D423" s="320" t="s">
        <v>2842</v>
      </c>
      <c r="E423" s="111">
        <v>44484</v>
      </c>
      <c r="F423" s="108" t="s">
        <v>2849</v>
      </c>
      <c r="G423" s="108"/>
      <c r="I423" s="108" t="s">
        <v>2750</v>
      </c>
    </row>
    <row r="424" spans="1:13">
      <c r="B424" s="109" t="s">
        <v>2529</v>
      </c>
      <c r="C424" s="108">
        <v>2</v>
      </c>
      <c r="D424" s="320" t="s">
        <v>2843</v>
      </c>
      <c r="E424" s="111">
        <v>44484</v>
      </c>
      <c r="F424" s="108" t="s">
        <v>2849</v>
      </c>
      <c r="G424" s="108"/>
      <c r="I424" s="108" t="s">
        <v>2750</v>
      </c>
    </row>
    <row r="425" spans="1:13" ht="87.75" hidden="1">
      <c r="A425" s="108" t="s">
        <v>2476</v>
      </c>
      <c r="B425" s="109" t="s">
        <v>2477</v>
      </c>
      <c r="C425" s="108">
        <v>1</v>
      </c>
      <c r="D425" s="114" t="s">
        <v>2650</v>
      </c>
      <c r="E425" s="111">
        <v>44487</v>
      </c>
      <c r="F425" s="111">
        <v>44496</v>
      </c>
      <c r="G425" s="111">
        <v>44496</v>
      </c>
      <c r="I425" s="108" t="str">
        <f>VLOOKUP(A425,URS確認!E:I,5,FALSE)</f>
        <v>余家興</v>
      </c>
      <c r="L425" s="108" t="s">
        <v>2751</v>
      </c>
    </row>
    <row r="426" spans="1:13" hidden="1">
      <c r="A426" s="108" t="s">
        <v>2443</v>
      </c>
      <c r="B426" s="109" t="s">
        <v>2444</v>
      </c>
      <c r="C426" s="108">
        <v>1</v>
      </c>
      <c r="D426" s="114" t="s">
        <v>2445</v>
      </c>
      <c r="E426" s="111">
        <v>44487</v>
      </c>
      <c r="F426" s="108"/>
      <c r="G426" s="108"/>
      <c r="I426" s="108" t="s">
        <v>1203</v>
      </c>
    </row>
    <row r="427" spans="1:13" hidden="1">
      <c r="A427" s="108" t="s">
        <v>2270</v>
      </c>
      <c r="B427" s="109" t="str">
        <f>VLOOKUP(A427,URS確認!$E:$F,2,FALSE)</f>
        <v>核心傳票相關單獨作業</v>
      </c>
      <c r="C427" s="108">
        <v>1</v>
      </c>
      <c r="D427" s="114" t="s">
        <v>2446</v>
      </c>
      <c r="E427" s="111">
        <v>44487</v>
      </c>
      <c r="F427" s="111">
        <v>44494</v>
      </c>
      <c r="G427" s="111">
        <v>44494</v>
      </c>
      <c r="H427" s="111">
        <v>44494</v>
      </c>
      <c r="I427" s="108" t="str">
        <f>VLOOKUP(A427,URS確認!E:I,5,FALSE)</f>
        <v>楊智誠</v>
      </c>
      <c r="L427" s="108" t="s">
        <v>2754</v>
      </c>
    </row>
    <row r="428" spans="1:13" ht="33">
      <c r="B428" s="109" t="s">
        <v>2532</v>
      </c>
      <c r="C428" s="108">
        <v>1</v>
      </c>
      <c r="D428" s="114" t="s">
        <v>2533</v>
      </c>
      <c r="E428" s="111">
        <v>44488</v>
      </c>
      <c r="F428" s="108" t="s">
        <v>2849</v>
      </c>
      <c r="G428" s="108"/>
      <c r="I428" s="108" t="s">
        <v>2765</v>
      </c>
      <c r="M428" s="108" t="s">
        <v>2757</v>
      </c>
    </row>
    <row r="429" spans="1:13">
      <c r="B429" s="109" t="s">
        <v>2534</v>
      </c>
      <c r="C429" s="108">
        <v>1</v>
      </c>
      <c r="D429" s="114" t="s">
        <v>2535</v>
      </c>
      <c r="E429" s="111">
        <v>44488</v>
      </c>
      <c r="F429" s="108" t="s">
        <v>2848</v>
      </c>
      <c r="G429" s="108"/>
      <c r="I429" s="108" t="s">
        <v>2765</v>
      </c>
      <c r="M429" s="108" t="s">
        <v>2757</v>
      </c>
    </row>
    <row r="430" spans="1:13">
      <c r="A430" s="108" t="s">
        <v>2536</v>
      </c>
      <c r="B430" s="109" t="str">
        <f>VLOOKUP(A430,URS確認!$E:$F,2,FALSE)</f>
        <v xml:space="preserve">保險單明細資料查詢       </v>
      </c>
      <c r="C430" s="108">
        <v>1</v>
      </c>
      <c r="D430" s="114" t="s">
        <v>2844</v>
      </c>
      <c r="E430" s="111">
        <v>44488</v>
      </c>
      <c r="F430" s="111">
        <v>44504</v>
      </c>
      <c r="G430" s="111">
        <v>44504</v>
      </c>
      <c r="I430" s="108" t="s">
        <v>2765</v>
      </c>
      <c r="L430" s="108" t="s">
        <v>2766</v>
      </c>
    </row>
    <row r="431" spans="1:13" ht="33">
      <c r="A431" s="108" t="s">
        <v>2536</v>
      </c>
      <c r="B431" s="109" t="str">
        <f>VLOOKUP(A431,URS確認!$E:$F,2,FALSE)</f>
        <v xml:space="preserve">保險單明細資料查詢       </v>
      </c>
      <c r="C431" s="108">
        <v>2</v>
      </c>
      <c r="D431" s="114" t="s">
        <v>2537</v>
      </c>
      <c r="E431" s="111">
        <v>44488</v>
      </c>
      <c r="F431" s="111">
        <v>44504</v>
      </c>
      <c r="G431" s="111">
        <v>44504</v>
      </c>
      <c r="I431" s="108" t="s">
        <v>2765</v>
      </c>
      <c r="L431" s="108" t="s">
        <v>2751</v>
      </c>
    </row>
    <row r="432" spans="1:13" ht="66">
      <c r="A432" s="108" t="s">
        <v>2538</v>
      </c>
      <c r="B432" s="109" t="str">
        <f>VLOOKUP(A432,URS確認!$E:$F,2,FALSE)</f>
        <v xml:space="preserve">火險保費未繳轉借支作業     </v>
      </c>
      <c r="C432" s="108">
        <v>1</v>
      </c>
      <c r="D432" s="114" t="s">
        <v>2539</v>
      </c>
      <c r="E432" s="111">
        <v>44488</v>
      </c>
      <c r="F432" s="111">
        <v>44510</v>
      </c>
      <c r="G432" s="111">
        <v>44508</v>
      </c>
      <c r="I432" s="108" t="s">
        <v>2765</v>
      </c>
      <c r="L432" s="108" t="s">
        <v>2751</v>
      </c>
    </row>
    <row r="433" spans="1:13" ht="33">
      <c r="A433" s="108" t="s">
        <v>2540</v>
      </c>
      <c r="B433" s="109" t="str">
        <f>VLOOKUP(A433,URS確認!$E:$F,2,FALSE)</f>
        <v xml:space="preserve">火險佣金作業               </v>
      </c>
      <c r="C433" s="108">
        <v>1</v>
      </c>
      <c r="D433" s="114" t="s">
        <v>2847</v>
      </c>
      <c r="E433" s="111">
        <v>44488</v>
      </c>
      <c r="F433" s="111">
        <v>44505</v>
      </c>
      <c r="G433" s="111">
        <v>44505</v>
      </c>
      <c r="I433" s="108" t="s">
        <v>2765</v>
      </c>
      <c r="L433" s="108" t="s">
        <v>2767</v>
      </c>
    </row>
    <row r="434" spans="1:13" ht="33">
      <c r="A434" s="108" t="s">
        <v>2540</v>
      </c>
      <c r="B434" s="109" t="str">
        <f>VLOOKUP(A434,URS確認!$E:$F,2,FALSE)</f>
        <v xml:space="preserve">火險佣金作業               </v>
      </c>
      <c r="C434" s="108">
        <v>2</v>
      </c>
      <c r="D434" s="114" t="s">
        <v>2846</v>
      </c>
      <c r="E434" s="111">
        <v>44488</v>
      </c>
      <c r="F434" s="111">
        <v>44505</v>
      </c>
      <c r="G434" s="111">
        <v>44505</v>
      </c>
      <c r="I434" s="108" t="s">
        <v>2765</v>
      </c>
      <c r="L434" s="108" t="s">
        <v>2766</v>
      </c>
    </row>
    <row r="435" spans="1:13" ht="33">
      <c r="B435" s="109" t="s">
        <v>2543</v>
      </c>
      <c r="C435" s="108">
        <v>1</v>
      </c>
      <c r="D435" s="114" t="s">
        <v>2544</v>
      </c>
      <c r="E435" s="111">
        <v>44488</v>
      </c>
      <c r="F435" s="111">
        <v>44505</v>
      </c>
      <c r="G435" s="111">
        <v>44505</v>
      </c>
      <c r="I435" s="108" t="s">
        <v>2765</v>
      </c>
      <c r="L435" s="108" t="s">
        <v>2751</v>
      </c>
    </row>
    <row r="436" spans="1:13" ht="33">
      <c r="B436" s="109" t="s">
        <v>2543</v>
      </c>
      <c r="C436" s="108">
        <v>2</v>
      </c>
      <c r="D436" s="114" t="s">
        <v>2545</v>
      </c>
      <c r="E436" s="111">
        <v>44488</v>
      </c>
      <c r="F436" s="111">
        <v>44505</v>
      </c>
      <c r="G436" s="111">
        <v>44505</v>
      </c>
      <c r="I436" s="108" t="s">
        <v>2765</v>
      </c>
      <c r="L436" s="108" t="s">
        <v>2751</v>
      </c>
    </row>
    <row r="437" spans="1:13" ht="49.5">
      <c r="B437" s="109" t="s">
        <v>2543</v>
      </c>
      <c r="C437" s="108">
        <v>3</v>
      </c>
      <c r="D437" s="114" t="s">
        <v>2546</v>
      </c>
      <c r="E437" s="111">
        <v>44488</v>
      </c>
      <c r="F437" s="111">
        <v>44508</v>
      </c>
      <c r="G437" s="111">
        <v>44508</v>
      </c>
      <c r="I437" s="108" t="s">
        <v>2765</v>
      </c>
      <c r="L437" s="108" t="s">
        <v>2766</v>
      </c>
    </row>
    <row r="438" spans="1:13" hidden="1">
      <c r="A438" s="108" t="s">
        <v>2541</v>
      </c>
      <c r="B438" s="109" t="str">
        <f>VLOOKUP(A438,URS確認!$E:$F,2,FALSE)</f>
        <v>未付火險費提存入帳</v>
      </c>
      <c r="C438" s="108">
        <v>1</v>
      </c>
      <c r="D438" s="114" t="s">
        <v>2542</v>
      </c>
      <c r="E438" s="111">
        <v>44488</v>
      </c>
      <c r="F438" s="108"/>
      <c r="G438" s="108"/>
      <c r="I438" s="108" t="str">
        <f>VLOOKUP(A438,URS確認!E:I,5,FALSE)</f>
        <v>余家興</v>
      </c>
      <c r="L438" s="108" t="s">
        <v>2760</v>
      </c>
    </row>
    <row r="439" spans="1:13" hidden="1">
      <c r="A439" s="108" t="s">
        <v>2558</v>
      </c>
      <c r="B439" s="109" t="str">
        <f>VLOOKUP(A439,URS確認!$E:$F,2,FALSE)</f>
        <v>暫收款銷帳</v>
      </c>
      <c r="C439" s="108">
        <v>1</v>
      </c>
      <c r="D439" s="114" t="s">
        <v>2614</v>
      </c>
      <c r="E439" s="111">
        <v>44488</v>
      </c>
      <c r="F439" s="111">
        <v>44496</v>
      </c>
      <c r="G439" s="111">
        <v>44496</v>
      </c>
      <c r="I439" s="108" t="str">
        <f>VLOOKUP(A439,URS確認!E:I,5,FALSE)</f>
        <v>余家興</v>
      </c>
      <c r="L439" s="108" t="s">
        <v>2751</v>
      </c>
    </row>
    <row r="440" spans="1:13" ht="61.5" hidden="1">
      <c r="A440" s="108" t="s">
        <v>2558</v>
      </c>
      <c r="B440" s="109" t="str">
        <f>VLOOKUP(A440,URS確認!$E:$F,2,FALSE)</f>
        <v>暫收款銷帳</v>
      </c>
      <c r="C440" s="108">
        <v>2</v>
      </c>
      <c r="D440" s="114" t="s">
        <v>2694</v>
      </c>
      <c r="E440" s="111">
        <v>44488</v>
      </c>
      <c r="F440" s="111">
        <v>44495</v>
      </c>
      <c r="G440" s="111">
        <v>44495</v>
      </c>
      <c r="I440" s="108" t="str">
        <f>VLOOKUP(A440,URS確認!E:I,5,FALSE)</f>
        <v>余家興</v>
      </c>
      <c r="L440" s="108" t="s">
        <v>2751</v>
      </c>
    </row>
    <row r="441" spans="1:13" hidden="1">
      <c r="A441" s="108" t="s">
        <v>2559</v>
      </c>
      <c r="B441" s="109" t="str">
        <f>VLOOKUP(A441,URS確認!$E:$F,2,FALSE)</f>
        <v xml:space="preserve">應處理清單      </v>
      </c>
      <c r="C441" s="108">
        <v>1</v>
      </c>
      <c r="D441" s="114" t="s">
        <v>2560</v>
      </c>
      <c r="E441" s="111">
        <v>44488</v>
      </c>
      <c r="F441" s="108"/>
      <c r="G441" s="108"/>
      <c r="I441" s="108" t="str">
        <f>VLOOKUP(A441,URS確認!E:I,5,FALSE)</f>
        <v>余家興</v>
      </c>
      <c r="M441" s="108" t="s">
        <v>2768</v>
      </c>
    </row>
    <row r="442" spans="1:13" ht="33" hidden="1">
      <c r="B442" s="109" t="s">
        <v>2563</v>
      </c>
      <c r="C442" s="108">
        <v>1</v>
      </c>
      <c r="D442" s="114" t="s">
        <v>2564</v>
      </c>
      <c r="E442" s="111">
        <v>44489</v>
      </c>
      <c r="F442" s="108"/>
      <c r="G442" s="108"/>
      <c r="M442" s="108" t="s">
        <v>2768</v>
      </c>
    </row>
    <row r="443" spans="1:13" hidden="1">
      <c r="A443" s="108" t="s">
        <v>2565</v>
      </c>
      <c r="B443" s="109" t="str">
        <f>VLOOKUP(A443,URS確認!$E:$F,2,FALSE)</f>
        <v>指標利率資料</v>
      </c>
      <c r="C443" s="108">
        <v>1</v>
      </c>
      <c r="D443" s="114" t="s">
        <v>2566</v>
      </c>
      <c r="E443" s="111">
        <v>44489</v>
      </c>
      <c r="F443" s="111">
        <v>44494</v>
      </c>
      <c r="G443" s="111">
        <v>44494</v>
      </c>
      <c r="H443" s="111">
        <v>44494</v>
      </c>
      <c r="I443" s="108" t="str">
        <f>VLOOKUP(A443,URS確認!E:I,5,FALSE)</f>
        <v>楊智誠</v>
      </c>
      <c r="L443" s="108" t="s">
        <v>2754</v>
      </c>
    </row>
    <row r="444" spans="1:13" ht="66" hidden="1">
      <c r="A444" s="108" t="s">
        <v>2567</v>
      </c>
      <c r="B444" s="109" t="str">
        <f>VLOOKUP(A444,URS確認!$E:$F,2,FALSE)</f>
        <v>指標利率資料查詢</v>
      </c>
      <c r="C444" s="108">
        <v>1</v>
      </c>
      <c r="D444" s="114" t="s">
        <v>2701</v>
      </c>
      <c r="E444" s="111">
        <v>44489</v>
      </c>
      <c r="F444" s="111">
        <v>44494</v>
      </c>
      <c r="G444" s="111">
        <v>44494</v>
      </c>
      <c r="H444" s="111">
        <v>44494</v>
      </c>
      <c r="I444" s="108" t="str">
        <f>VLOOKUP(A444,URS確認!E:I,5,FALSE)</f>
        <v>楊智誠</v>
      </c>
      <c r="L444" s="108" t="s">
        <v>2751</v>
      </c>
    </row>
    <row r="445" spans="1:13" ht="99" hidden="1">
      <c r="A445" s="108" t="s">
        <v>2567</v>
      </c>
      <c r="B445" s="109" t="str">
        <f>VLOOKUP(A445,URS確認!$E:$F,2,FALSE)</f>
        <v>指標利率資料查詢</v>
      </c>
      <c r="C445" s="108">
        <v>2</v>
      </c>
      <c r="D445" s="114" t="s">
        <v>2700</v>
      </c>
      <c r="E445" s="111">
        <v>44489</v>
      </c>
      <c r="F445" s="111">
        <v>44494</v>
      </c>
      <c r="G445" s="111">
        <v>44494</v>
      </c>
      <c r="H445" s="111">
        <v>44494</v>
      </c>
      <c r="I445" s="108" t="str">
        <f>VLOOKUP(A445,URS確認!E:I,5,FALSE)</f>
        <v>楊智誠</v>
      </c>
      <c r="L445" s="108" t="s">
        <v>2751</v>
      </c>
    </row>
    <row r="446" spans="1:13" hidden="1">
      <c r="A446" s="108" t="s">
        <v>2568</v>
      </c>
      <c r="B446" s="109" t="str">
        <f>VLOOKUP(A446,URS確認!$E:$F,2,FALSE)</f>
        <v xml:space="preserve">指標利率登錄/維護(Eloan18.informatica) </v>
      </c>
      <c r="C446" s="108">
        <v>1</v>
      </c>
      <c r="D446" s="114" t="s">
        <v>2569</v>
      </c>
      <c r="E446" s="111">
        <v>44489</v>
      </c>
      <c r="F446" s="111">
        <v>44494</v>
      </c>
      <c r="G446" s="111">
        <v>44494</v>
      </c>
      <c r="H446" s="111">
        <v>44494</v>
      </c>
      <c r="I446" s="108" t="str">
        <f>VLOOKUP(A446,URS確認!E:I,5,FALSE)</f>
        <v>楊智誠</v>
      </c>
      <c r="L446" s="108" t="s">
        <v>2751</v>
      </c>
    </row>
    <row r="447" spans="1:13" ht="66" hidden="1">
      <c r="A447" s="108" t="s">
        <v>2568</v>
      </c>
      <c r="B447" s="109" t="str">
        <f>VLOOKUP(A447,URS確認!$E:$F,2,FALSE)</f>
        <v xml:space="preserve">指標利率登錄/維護(Eloan18.informatica) </v>
      </c>
      <c r="C447" s="108">
        <v>2</v>
      </c>
      <c r="D447" s="114" t="s">
        <v>2703</v>
      </c>
      <c r="E447" s="111">
        <v>44489</v>
      </c>
      <c r="F447" s="111">
        <v>44494</v>
      </c>
      <c r="G447" s="111">
        <v>44494</v>
      </c>
      <c r="H447" s="111">
        <v>44494</v>
      </c>
      <c r="I447" s="108" t="str">
        <f>VLOOKUP(A447,URS確認!E:I,5,FALSE)</f>
        <v>楊智誠</v>
      </c>
      <c r="L447" s="108" t="s">
        <v>2751</v>
      </c>
    </row>
    <row r="448" spans="1:13" ht="66" hidden="1">
      <c r="A448" s="108" t="s">
        <v>2568</v>
      </c>
      <c r="B448" s="109" t="str">
        <f>VLOOKUP(A448,URS確認!$E:$F,2,FALSE)</f>
        <v xml:space="preserve">指標利率登錄/維護(Eloan18.informatica) </v>
      </c>
      <c r="C448" s="108">
        <v>3</v>
      </c>
      <c r="D448" s="114" t="s">
        <v>2702</v>
      </c>
      <c r="E448" s="111">
        <v>44489</v>
      </c>
      <c r="F448" s="111">
        <v>44494</v>
      </c>
      <c r="G448" s="111">
        <v>44494</v>
      </c>
      <c r="H448" s="111">
        <v>44494</v>
      </c>
      <c r="I448" s="108" t="str">
        <f>VLOOKUP(A448,URS確認!E:I,5,FALSE)</f>
        <v>楊智誠</v>
      </c>
      <c r="L448" s="108" t="s">
        <v>2751</v>
      </c>
    </row>
    <row r="449" spans="1:13" ht="33">
      <c r="A449" s="108" t="s">
        <v>2570</v>
      </c>
      <c r="B449" s="109" t="str">
        <f>VLOOKUP(A449,URS確認!$E:$F,2,FALSE)</f>
        <v xml:space="preserve">產生利率即將變動資料                 </v>
      </c>
      <c r="C449" s="108">
        <v>1</v>
      </c>
      <c r="D449" s="114" t="s">
        <v>2571</v>
      </c>
      <c r="E449" s="111">
        <v>44490</v>
      </c>
      <c r="F449" s="111">
        <v>44504</v>
      </c>
      <c r="G449" s="111">
        <v>44504</v>
      </c>
      <c r="I449" s="108" t="s">
        <v>2765</v>
      </c>
      <c r="L449" s="108" t="s">
        <v>2751</v>
      </c>
    </row>
    <row r="450" spans="1:13" ht="82.5">
      <c r="A450" s="108" t="s">
        <v>2570</v>
      </c>
      <c r="B450" s="109" t="str">
        <f>VLOOKUP(A450,URS確認!$E:$F,2,FALSE)</f>
        <v xml:space="preserve">產生利率即將變動資料                 </v>
      </c>
      <c r="C450" s="108">
        <v>2</v>
      </c>
      <c r="D450" s="114" t="s">
        <v>2854</v>
      </c>
      <c r="E450" s="111">
        <v>44490</v>
      </c>
      <c r="F450" s="185" t="s">
        <v>2855</v>
      </c>
      <c r="G450" s="108" t="s">
        <v>2856</v>
      </c>
      <c r="I450" s="108" t="s">
        <v>2765</v>
      </c>
      <c r="L450" s="108" t="s">
        <v>2755</v>
      </c>
    </row>
    <row r="451" spans="1:13" ht="33">
      <c r="A451" s="108" t="s">
        <v>2570</v>
      </c>
      <c r="B451" s="109" t="str">
        <f>VLOOKUP(A451,URS確認!$E:$F,2,FALSE)</f>
        <v xml:space="preserve">產生利率即將變動資料                 </v>
      </c>
      <c r="C451" s="108">
        <v>3</v>
      </c>
      <c r="D451" s="114" t="s">
        <v>2572</v>
      </c>
      <c r="E451" s="111">
        <v>44490</v>
      </c>
      <c r="F451" s="111" t="s">
        <v>2857</v>
      </c>
      <c r="G451" s="108"/>
      <c r="I451" s="108" t="s">
        <v>2860</v>
      </c>
      <c r="M451" s="108" t="s">
        <v>2757</v>
      </c>
    </row>
    <row r="452" spans="1:13">
      <c r="A452" s="108" t="s">
        <v>2573</v>
      </c>
      <c r="B452" s="109" t="str">
        <f>VLOOKUP(A452,URS確認!$E:$F,2,FALSE)</f>
        <v>利率調整清單</v>
      </c>
      <c r="C452" s="108">
        <v>1</v>
      </c>
      <c r="D452" s="114" t="s">
        <v>2574</v>
      </c>
      <c r="E452" s="111">
        <v>44490</v>
      </c>
      <c r="F452" s="111">
        <v>44504</v>
      </c>
      <c r="G452" s="111">
        <v>44504</v>
      </c>
      <c r="I452" s="108" t="s">
        <v>2765</v>
      </c>
      <c r="L452" s="108" t="s">
        <v>2751</v>
      </c>
    </row>
    <row r="453" spans="1:13" ht="33">
      <c r="A453" s="108" t="s">
        <v>2573</v>
      </c>
      <c r="B453" s="109" t="str">
        <f>VLOOKUP(A453,URS確認!$E:$F,2,FALSE)</f>
        <v>利率調整清單</v>
      </c>
      <c r="C453" s="108">
        <v>2</v>
      </c>
      <c r="D453" s="114" t="s">
        <v>2575</v>
      </c>
      <c r="E453" s="111">
        <v>44490</v>
      </c>
      <c r="F453" s="111">
        <v>44512</v>
      </c>
      <c r="G453" s="108"/>
      <c r="I453" s="108" t="s">
        <v>2765</v>
      </c>
      <c r="L453" s="108" t="s">
        <v>2751</v>
      </c>
    </row>
    <row r="454" spans="1:13">
      <c r="A454" s="108" t="s">
        <v>2573</v>
      </c>
      <c r="B454" s="109" t="str">
        <f>VLOOKUP(A454,URS確認!$E:$F,2,FALSE)</f>
        <v>利率調整清單</v>
      </c>
      <c r="C454" s="108">
        <v>3</v>
      </c>
      <c r="D454" s="114" t="s">
        <v>2576</v>
      </c>
      <c r="E454" s="111">
        <v>44490</v>
      </c>
      <c r="F454" s="111">
        <v>44512</v>
      </c>
      <c r="G454" s="108"/>
      <c r="I454" s="108" t="s">
        <v>2765</v>
      </c>
      <c r="L454" s="108" t="s">
        <v>2769</v>
      </c>
    </row>
    <row r="455" spans="1:13" ht="33">
      <c r="A455" s="108" t="s">
        <v>2573</v>
      </c>
      <c r="B455" s="109" t="str">
        <f>VLOOKUP(A455,URS確認!$E:$F,2,FALSE)</f>
        <v>利率調整清單</v>
      </c>
      <c r="C455" s="108">
        <v>4</v>
      </c>
      <c r="D455" s="114" t="s">
        <v>2577</v>
      </c>
      <c r="E455" s="111">
        <v>44490</v>
      </c>
      <c r="F455" s="111">
        <v>44508</v>
      </c>
      <c r="G455" s="111">
        <v>44508</v>
      </c>
      <c r="I455" s="108" t="s">
        <v>2765</v>
      </c>
      <c r="L455" s="108" t="s">
        <v>2766</v>
      </c>
    </row>
    <row r="456" spans="1:13">
      <c r="A456" s="108" t="s">
        <v>2578</v>
      </c>
      <c r="B456" s="109" t="str">
        <f>VLOOKUP(A456,URS確認!$E:$F,2,FALSE)</f>
        <v xml:space="preserve">個別調整利率作業                     </v>
      </c>
      <c r="C456" s="108">
        <v>1</v>
      </c>
      <c r="D456" s="114" t="s">
        <v>2579</v>
      </c>
      <c r="E456" s="111">
        <v>44490</v>
      </c>
      <c r="F456" s="111">
        <v>44508</v>
      </c>
      <c r="G456" s="111">
        <v>44508</v>
      </c>
      <c r="I456" s="108" t="s">
        <v>2765</v>
      </c>
      <c r="L456" s="108" t="s">
        <v>2751</v>
      </c>
    </row>
    <row r="457" spans="1:13">
      <c r="A457" s="108" t="s">
        <v>2578</v>
      </c>
      <c r="B457" s="109" t="str">
        <f>VLOOKUP(A457,URS確認!$E:$F,2,FALSE)</f>
        <v xml:space="preserve">個別調整利率作業                     </v>
      </c>
      <c r="C457" s="108">
        <v>2</v>
      </c>
      <c r="D457" s="114" t="s">
        <v>2853</v>
      </c>
      <c r="E457" s="111">
        <v>44490</v>
      </c>
      <c r="F457" s="111">
        <v>44504</v>
      </c>
      <c r="G457" s="111">
        <v>44504</v>
      </c>
      <c r="I457" s="108" t="s">
        <v>2765</v>
      </c>
      <c r="L457" s="108" t="s">
        <v>2751</v>
      </c>
    </row>
    <row r="458" spans="1:13">
      <c r="A458" s="108" t="s">
        <v>2580</v>
      </c>
      <c r="B458" s="109" t="str">
        <f>VLOOKUP(A458,URS確認!$E:$F,2,FALSE)</f>
        <v>利率調整確認作業</v>
      </c>
      <c r="C458" s="108">
        <v>1</v>
      </c>
      <c r="D458" s="114" t="s">
        <v>2581</v>
      </c>
      <c r="E458" s="111">
        <v>44490</v>
      </c>
      <c r="F458" s="111">
        <v>44504</v>
      </c>
      <c r="G458" s="111">
        <v>44504</v>
      </c>
      <c r="I458" s="108" t="s">
        <v>2765</v>
      </c>
      <c r="L458" s="108" t="s">
        <v>2751</v>
      </c>
    </row>
    <row r="459" spans="1:13" ht="367.5">
      <c r="A459" s="108" t="s">
        <v>322</v>
      </c>
      <c r="B459" s="109" t="s">
        <v>2704</v>
      </c>
      <c r="D459" s="385" t="s">
        <v>2858</v>
      </c>
      <c r="E459" s="111"/>
      <c r="F459" s="111">
        <v>44505</v>
      </c>
      <c r="G459" s="108"/>
      <c r="I459" s="108" t="s">
        <v>2765</v>
      </c>
      <c r="L459" s="108" t="s">
        <v>2751</v>
      </c>
    </row>
    <row r="460" spans="1:13" hidden="1">
      <c r="A460" s="108" t="s">
        <v>2582</v>
      </c>
      <c r="B460" s="109" t="str">
        <f>VLOOKUP(A460,URS確認!$E:$F,2,FALSE)</f>
        <v>個人房貸調整案</v>
      </c>
      <c r="C460" s="108">
        <v>1</v>
      </c>
      <c r="D460" s="114" t="s">
        <v>2583</v>
      </c>
      <c r="E460" s="111">
        <v>44490</v>
      </c>
      <c r="F460" s="111">
        <v>44490</v>
      </c>
      <c r="G460" s="111">
        <v>44490</v>
      </c>
      <c r="H460" s="111">
        <v>44490</v>
      </c>
      <c r="I460" s="108" t="str">
        <f>VLOOKUP(A460,URS確認!E:I,5,FALSE)</f>
        <v>陳昱衡</v>
      </c>
      <c r="L460" s="108" t="s">
        <v>2751</v>
      </c>
    </row>
    <row r="461" spans="1:13" ht="66" hidden="1">
      <c r="A461" s="108" t="s">
        <v>2582</v>
      </c>
      <c r="B461" s="109" t="str">
        <f>VLOOKUP(A461,URS確認!$E:$F,2,FALSE)</f>
        <v>個人房貸調整案</v>
      </c>
      <c r="C461" s="108">
        <v>2</v>
      </c>
      <c r="D461" s="114" t="s">
        <v>2584</v>
      </c>
      <c r="E461" s="111">
        <v>44490</v>
      </c>
      <c r="F461" s="111">
        <v>44490</v>
      </c>
      <c r="G461" s="111">
        <v>44490</v>
      </c>
      <c r="H461" s="111">
        <v>44490</v>
      </c>
      <c r="I461" s="108" t="str">
        <f>VLOOKUP(A461,URS確認!E:I,5,FALSE)</f>
        <v>陳昱衡</v>
      </c>
      <c r="L461" s="108" t="s">
        <v>2751</v>
      </c>
    </row>
    <row r="462" spans="1:13" hidden="1">
      <c r="A462" s="108" t="s">
        <v>2720</v>
      </c>
      <c r="B462" s="109" t="str">
        <f>VLOOKUP(A462,URS確認!$E:$F,2,FALSE)</f>
        <v xml:space="preserve">繳息情形查詢             </v>
      </c>
      <c r="C462" s="108">
        <v>1</v>
      </c>
      <c r="D462" s="114" t="s">
        <v>2721</v>
      </c>
      <c r="E462" s="111">
        <v>44491</v>
      </c>
      <c r="F462" s="111">
        <v>44504</v>
      </c>
      <c r="G462" s="111">
        <v>44504</v>
      </c>
      <c r="I462" s="108" t="str">
        <f>VLOOKUP(A462,URS確認!E:I,5,FALSE)</f>
        <v>余家興</v>
      </c>
      <c r="L462" s="108" t="s">
        <v>2751</v>
      </c>
    </row>
    <row r="463" spans="1:13" hidden="1">
      <c r="A463" s="108" t="s">
        <v>2720</v>
      </c>
      <c r="B463" s="109" t="str">
        <f>VLOOKUP(A463,URS確認!$E:$F,2,FALSE)</f>
        <v xml:space="preserve">繳息情形查詢             </v>
      </c>
      <c r="C463" s="108">
        <v>2</v>
      </c>
      <c r="D463" s="114" t="s">
        <v>2722</v>
      </c>
      <c r="E463" s="111">
        <v>44491</v>
      </c>
      <c r="F463" s="111">
        <v>44504</v>
      </c>
      <c r="G463" s="111">
        <v>44504</v>
      </c>
      <c r="I463" s="108" t="str">
        <f>VLOOKUP(A463,URS確認!E:I,5,FALSE)</f>
        <v>余家興</v>
      </c>
      <c r="L463" s="108" t="s">
        <v>2751</v>
      </c>
    </row>
    <row r="464" spans="1:13" hidden="1">
      <c r="A464" s="108" t="s">
        <v>2258</v>
      </c>
      <c r="B464" s="109" t="str">
        <f>VLOOKUP(A464,URS確認!$E:$F,2,FALSE)</f>
        <v>計息明細查詢</v>
      </c>
      <c r="C464" s="108">
        <v>1</v>
      </c>
      <c r="D464" s="114" t="s">
        <v>2721</v>
      </c>
      <c r="E464" s="111">
        <v>44491</v>
      </c>
      <c r="F464" s="111">
        <v>44504</v>
      </c>
      <c r="G464" s="111">
        <v>44504</v>
      </c>
      <c r="I464" s="108" t="str">
        <f>VLOOKUP(A464,URS確認!E:I,5,FALSE)</f>
        <v>余家興</v>
      </c>
      <c r="L464" s="108" t="s">
        <v>2751</v>
      </c>
    </row>
    <row r="465" spans="1:13" hidden="1">
      <c r="A465" s="108" t="s">
        <v>2258</v>
      </c>
      <c r="B465" s="109" t="str">
        <f>VLOOKUP(A465,URS確認!$E:$F,2,FALSE)</f>
        <v>計息明細查詢</v>
      </c>
      <c r="C465" s="108">
        <v>2</v>
      </c>
      <c r="D465" s="114" t="s">
        <v>2723</v>
      </c>
      <c r="E465" s="111">
        <v>44491</v>
      </c>
      <c r="F465" s="111">
        <v>44504</v>
      </c>
      <c r="G465" s="111">
        <v>44504</v>
      </c>
      <c r="I465" s="108" t="str">
        <f>VLOOKUP(A465,URS確認!E:I,5,FALSE)</f>
        <v>余家興</v>
      </c>
      <c r="L465" s="108" t="s">
        <v>2751</v>
      </c>
    </row>
    <row r="466" spans="1:13" hidden="1">
      <c r="A466" s="108" t="s">
        <v>1664</v>
      </c>
      <c r="B466" s="109" t="str">
        <f>VLOOKUP(A466,URS確認!$E:$F,2,FALSE)</f>
        <v xml:space="preserve">交易內容查詢             </v>
      </c>
      <c r="C466" s="108">
        <v>1</v>
      </c>
      <c r="D466" s="114" t="s">
        <v>2724</v>
      </c>
      <c r="E466" s="111">
        <v>44491</v>
      </c>
      <c r="F466" s="108"/>
      <c r="G466" s="108"/>
      <c r="I466" s="108" t="str">
        <f>VLOOKUP(A466,URS確認!E:I,5,FALSE)</f>
        <v>余家興</v>
      </c>
      <c r="L466" s="108" t="s">
        <v>2751</v>
      </c>
    </row>
    <row r="467" spans="1:13" hidden="1">
      <c r="A467" s="108" t="s">
        <v>84</v>
      </c>
      <c r="B467" s="109" t="str">
        <f>VLOOKUP(A467,URS確認!$E:$F,2,FALSE)</f>
        <v xml:space="preserve">清償作業                                </v>
      </c>
      <c r="C467" s="108">
        <v>1</v>
      </c>
      <c r="D467" s="114" t="s">
        <v>2852</v>
      </c>
      <c r="E467" s="111">
        <v>44491</v>
      </c>
      <c r="F467" s="111">
        <v>44504</v>
      </c>
      <c r="G467" s="111">
        <v>44504</v>
      </c>
      <c r="H467" s="111">
        <v>44504</v>
      </c>
      <c r="I467" s="108" t="str">
        <f>VLOOKUP(A467,URS確認!E:I,5,FALSE)</f>
        <v>余家興</v>
      </c>
      <c r="L467" s="108" t="s">
        <v>2751</v>
      </c>
    </row>
    <row r="468" spans="1:13" hidden="1">
      <c r="A468" s="108" t="s">
        <v>2637</v>
      </c>
      <c r="B468" s="109" t="str">
        <f>VLOOKUP(A468,URS確認!$E:$F,2,FALSE)</f>
        <v>ID所有人案件關係查詢</v>
      </c>
      <c r="C468" s="108">
        <v>1</v>
      </c>
      <c r="D468" s="114" t="s">
        <v>2730</v>
      </c>
      <c r="E468" s="111">
        <v>44494</v>
      </c>
      <c r="F468" s="108"/>
      <c r="G468" s="108"/>
      <c r="I468" s="209" t="s">
        <v>2775</v>
      </c>
      <c r="M468" s="108" t="s">
        <v>2757</v>
      </c>
    </row>
    <row r="469" spans="1:13" hidden="1">
      <c r="A469" s="108" t="s">
        <v>104</v>
      </c>
      <c r="B469" s="109" t="str">
        <f>VLOOKUP(A469,URS確認!$E:$F,2,FALSE)</f>
        <v xml:space="preserve">結清客戶個人資料控管維護                </v>
      </c>
      <c r="C469" s="108">
        <v>1</v>
      </c>
      <c r="D469" s="114" t="s">
        <v>2731</v>
      </c>
      <c r="E469" s="111">
        <v>44494</v>
      </c>
      <c r="F469" s="111">
        <v>44494</v>
      </c>
      <c r="G469" s="111">
        <v>44494</v>
      </c>
      <c r="H469" s="111">
        <v>44494</v>
      </c>
      <c r="I469" s="108" t="str">
        <f>VLOOKUP(A469,URS確認!E:I,5,FALSE)</f>
        <v>陳昱衡</v>
      </c>
      <c r="L469" s="108" t="s">
        <v>2751</v>
      </c>
    </row>
    <row r="470" spans="1:13" hidden="1">
      <c r="A470" s="108" t="s">
        <v>104</v>
      </c>
      <c r="B470" s="109" t="str">
        <f>VLOOKUP(A470,URS確認!$E:$F,2,FALSE)</f>
        <v xml:space="preserve">結清客戶個人資料控管維護                </v>
      </c>
      <c r="C470" s="108">
        <v>2</v>
      </c>
      <c r="D470" s="114" t="s">
        <v>2732</v>
      </c>
      <c r="E470" s="111">
        <v>44494</v>
      </c>
      <c r="F470" s="111">
        <v>44494</v>
      </c>
      <c r="G470" s="111">
        <v>44494</v>
      </c>
      <c r="H470" s="111">
        <v>44494</v>
      </c>
      <c r="I470" s="108" t="str">
        <f>VLOOKUP(A470,URS確認!E:I,5,FALSE)</f>
        <v>陳昱衡</v>
      </c>
      <c r="L470" s="108" t="s">
        <v>2770</v>
      </c>
    </row>
    <row r="471" spans="1:13" hidden="1">
      <c r="A471" s="108" t="s">
        <v>104</v>
      </c>
      <c r="B471" s="109" t="str">
        <f>VLOOKUP(A471,URS確認!$E:$F,2,FALSE)</f>
        <v xml:space="preserve">結清客戶個人資料控管維護                </v>
      </c>
      <c r="C471" s="108">
        <v>3</v>
      </c>
      <c r="D471" s="114" t="s">
        <v>2733</v>
      </c>
      <c r="E471" s="111">
        <v>44494</v>
      </c>
      <c r="F471" s="111">
        <v>44502</v>
      </c>
      <c r="G471" s="111">
        <v>44502</v>
      </c>
      <c r="H471" s="111">
        <v>44502</v>
      </c>
      <c r="I471" s="108" t="str">
        <f>VLOOKUP(A471,URS確認!E:I,5,FALSE)</f>
        <v>陳昱衡</v>
      </c>
      <c r="L471" s="108" t="s">
        <v>2771</v>
      </c>
    </row>
    <row r="472" spans="1:13" hidden="1">
      <c r="A472" s="108" t="s">
        <v>104</v>
      </c>
      <c r="B472" s="109" t="str">
        <f>VLOOKUP(A472,URS確認!$E:$F,2,FALSE)</f>
        <v xml:space="preserve">結清客戶個人資料控管維護                </v>
      </c>
      <c r="C472" s="108">
        <v>4</v>
      </c>
      <c r="D472" s="114" t="s">
        <v>2734</v>
      </c>
      <c r="E472" s="111">
        <v>44494</v>
      </c>
      <c r="F472" s="111">
        <v>44503</v>
      </c>
      <c r="G472" s="111">
        <v>44503</v>
      </c>
      <c r="H472" s="111">
        <v>44503</v>
      </c>
      <c r="I472" s="108" t="str">
        <f>VLOOKUP(A472,URS確認!E:I,5,FALSE)</f>
        <v>陳昱衡</v>
      </c>
      <c r="L472" s="108" t="s">
        <v>2751</v>
      </c>
    </row>
    <row r="473" spans="1:13" hidden="1">
      <c r="A473" s="108" t="s">
        <v>104</v>
      </c>
      <c r="B473" s="109" t="str">
        <f>VLOOKUP(A473,URS確認!$E:$F,2,FALSE)</f>
        <v xml:space="preserve">結清客戶個人資料控管維護                </v>
      </c>
      <c r="C473" s="108">
        <v>5</v>
      </c>
      <c r="D473" s="114" t="s">
        <v>2735</v>
      </c>
      <c r="E473" s="111">
        <v>44494</v>
      </c>
      <c r="F473" s="108"/>
      <c r="G473" s="108"/>
      <c r="I473" s="108" t="str">
        <f>VLOOKUP(A473,URS確認!E:I,5,FALSE)</f>
        <v>陳昱衡</v>
      </c>
      <c r="M473" s="108" t="s">
        <v>2772</v>
      </c>
    </row>
    <row r="474" spans="1:13" hidden="1">
      <c r="A474" s="108" t="s">
        <v>1074</v>
      </c>
      <c r="B474" s="109" t="str">
        <f>VLOOKUP(A474,URS確認!$E:$F,2,FALSE)</f>
        <v xml:space="preserve">擔保品重評明細資料查詢                  </v>
      </c>
      <c r="C474" s="108">
        <v>1</v>
      </c>
      <c r="D474" s="114" t="s">
        <v>2736</v>
      </c>
      <c r="E474" s="111">
        <v>44494</v>
      </c>
      <c r="F474" s="111">
        <v>44494</v>
      </c>
      <c r="G474" s="111">
        <v>44494</v>
      </c>
      <c r="H474" s="111">
        <v>44494</v>
      </c>
      <c r="I474" s="108" t="str">
        <f>VLOOKUP(A474,URS確認!E:I,5,FALSE)</f>
        <v>陳昱衡</v>
      </c>
      <c r="L474" s="108" t="s">
        <v>2773</v>
      </c>
    </row>
    <row r="475" spans="1:13" ht="33" hidden="1">
      <c r="A475" s="108" t="s">
        <v>1074</v>
      </c>
      <c r="B475" s="109" t="str">
        <f>VLOOKUP(A475,URS確認!$E:$F,2,FALSE)</f>
        <v xml:space="preserve">擔保品重評明細資料查詢                  </v>
      </c>
      <c r="C475" s="108">
        <v>2</v>
      </c>
      <c r="D475" s="114" t="s">
        <v>2737</v>
      </c>
      <c r="E475" s="111">
        <v>44494</v>
      </c>
      <c r="F475" s="111">
        <v>44494</v>
      </c>
      <c r="G475" s="111">
        <v>44494</v>
      </c>
      <c r="H475" s="111">
        <v>44494</v>
      </c>
      <c r="I475" s="108" t="str">
        <f>VLOOKUP(A475,URS確認!E:I,5,FALSE)</f>
        <v>陳昱衡</v>
      </c>
      <c r="L475" s="108" t="s">
        <v>2751</v>
      </c>
    </row>
    <row r="476" spans="1:13" hidden="1">
      <c r="A476" s="108" t="s">
        <v>1074</v>
      </c>
      <c r="B476" s="109" t="str">
        <f>VLOOKUP(A476,URS確認!$E:$F,2,FALSE)</f>
        <v xml:space="preserve">擔保品重評明細資料查詢                  </v>
      </c>
      <c r="C476" s="108">
        <v>3</v>
      </c>
      <c r="D476" s="114" t="s">
        <v>2738</v>
      </c>
      <c r="E476" s="111">
        <v>44494</v>
      </c>
      <c r="F476" s="111">
        <v>44494</v>
      </c>
      <c r="G476" s="111">
        <v>44494</v>
      </c>
      <c r="H476" s="111">
        <v>44494</v>
      </c>
      <c r="I476" s="108" t="str">
        <f>VLOOKUP(A476,URS確認!E:I,5,FALSE)</f>
        <v>陳昱衡</v>
      </c>
      <c r="L476" s="108" t="s">
        <v>2751</v>
      </c>
    </row>
    <row r="477" spans="1:13" hidden="1">
      <c r="A477" s="108" t="s">
        <v>1063</v>
      </c>
      <c r="B477" s="109" t="str">
        <f>VLOOKUP(A477,URS確認!$E:$F,2,FALSE)</f>
        <v xml:space="preserve">不動產擔保品資料查詢                    </v>
      </c>
      <c r="C477" s="108">
        <v>1</v>
      </c>
      <c r="D477" s="114" t="s">
        <v>2739</v>
      </c>
      <c r="E477" s="111">
        <v>44494</v>
      </c>
      <c r="F477" s="111">
        <v>44494</v>
      </c>
      <c r="G477" s="111">
        <v>44494</v>
      </c>
      <c r="H477" s="111">
        <v>44494</v>
      </c>
      <c r="I477" s="108" t="str">
        <f>VLOOKUP(A477,URS確認!E:I,5,FALSE)</f>
        <v>余家興</v>
      </c>
      <c r="L477" s="108" t="s">
        <v>2752</v>
      </c>
    </row>
    <row r="478" spans="1:13" hidden="1">
      <c r="A478" s="108" t="s">
        <v>69</v>
      </c>
      <c r="B478" s="109" t="str">
        <f>VLOOKUP(A478,URS確認!$E:$F,2,FALSE)</f>
        <v xml:space="preserve">額度與擔保品關聯查詢 </v>
      </c>
      <c r="C478" s="108">
        <v>1</v>
      </c>
      <c r="D478" s="114" t="s">
        <v>2740</v>
      </c>
      <c r="E478" s="111">
        <v>44494</v>
      </c>
      <c r="F478" s="111">
        <v>44494</v>
      </c>
      <c r="G478" s="111">
        <v>44494</v>
      </c>
      <c r="H478" s="111">
        <v>44494</v>
      </c>
      <c r="I478" s="108" t="str">
        <f>VLOOKUP(A478,URS確認!E:I,5,FALSE)</f>
        <v>余家興</v>
      </c>
      <c r="L478" s="108" t="s">
        <v>2751</v>
      </c>
    </row>
    <row r="479" spans="1:13" hidden="1">
      <c r="A479" s="108" t="s">
        <v>1075</v>
      </c>
      <c r="B479" s="109" t="str">
        <f>VLOOKUP(A479,URS確認!$E:$F,2,FALSE)</f>
        <v xml:space="preserve">擔保品重評資料登錄                      </v>
      </c>
      <c r="C479" s="108">
        <v>1</v>
      </c>
      <c r="D479" s="114" t="s">
        <v>2741</v>
      </c>
      <c r="E479" s="111">
        <v>44494</v>
      </c>
      <c r="F479" s="111">
        <v>44494</v>
      </c>
      <c r="G479" s="111">
        <v>44494</v>
      </c>
      <c r="H479" s="111">
        <v>44494</v>
      </c>
      <c r="I479" s="108" t="str">
        <f>VLOOKUP(A479,URS確認!E:I,5,FALSE)</f>
        <v>陳昱衡</v>
      </c>
      <c r="L479" s="108" t="s">
        <v>2751</v>
      </c>
    </row>
    <row r="480" spans="1:13" ht="49.5" hidden="1">
      <c r="A480" s="108" t="s">
        <v>1075</v>
      </c>
      <c r="B480" s="109" t="str">
        <f>VLOOKUP(A480,URS確認!$E:$F,2,FALSE)</f>
        <v xml:space="preserve">擔保品重評資料登錄                      </v>
      </c>
      <c r="C480" s="108">
        <v>2</v>
      </c>
      <c r="D480" s="114" t="s">
        <v>2833</v>
      </c>
      <c r="E480" s="111">
        <v>44494</v>
      </c>
      <c r="F480" s="111">
        <v>44503</v>
      </c>
      <c r="G480" s="111">
        <v>44503</v>
      </c>
      <c r="H480" s="111">
        <v>44503</v>
      </c>
      <c r="I480" s="108" t="str">
        <f>VLOOKUP(A480,URS確認!E:I,5,FALSE)</f>
        <v>陳昱衡</v>
      </c>
      <c r="M480" s="108" t="s">
        <v>2774</v>
      </c>
    </row>
    <row r="481" spans="1:13" hidden="1">
      <c r="A481" s="108" t="s">
        <v>1928</v>
      </c>
      <c r="B481" s="109" t="str">
        <f>VLOOKUP(A481,URS確認!$E:$F,2,FALSE)</f>
        <v>業務關帳作業(撥款)</v>
      </c>
      <c r="C481" s="108">
        <v>1</v>
      </c>
      <c r="D481" s="114" t="s">
        <v>2742</v>
      </c>
      <c r="E481" s="111">
        <v>44494</v>
      </c>
      <c r="F481" s="108"/>
      <c r="G481" s="108"/>
      <c r="I481" s="108" t="str">
        <f>VLOOKUP(A481,URS確認!E:I,5,FALSE)</f>
        <v>楊智誠</v>
      </c>
      <c r="M481" s="108" t="s">
        <v>2774</v>
      </c>
    </row>
    <row r="482" spans="1:13" hidden="1">
      <c r="A482" s="108" t="s">
        <v>1928</v>
      </c>
      <c r="B482" s="109" t="str">
        <f>VLOOKUP(A482,URS確認!$E:$F,2,FALSE)</f>
        <v>業務關帳作業(撥款)</v>
      </c>
      <c r="C482" s="108">
        <v>2</v>
      </c>
      <c r="D482" s="114" t="s">
        <v>2743</v>
      </c>
      <c r="E482" s="111">
        <v>44494</v>
      </c>
      <c r="F482" s="108"/>
      <c r="G482" s="108"/>
      <c r="I482" s="108" t="str">
        <f>VLOOKUP(A482,URS確認!E:I,5,FALSE)</f>
        <v>楊智誠</v>
      </c>
      <c r="M482" s="108" t="s">
        <v>2774</v>
      </c>
    </row>
    <row r="483" spans="1:13" hidden="1">
      <c r="A483" s="108" t="s">
        <v>2652</v>
      </c>
      <c r="B483" s="109" t="str">
        <f>VLOOKUP(A483,URS確認!$E:$F,2,FALSE)</f>
        <v xml:space="preserve">案件處理清單         </v>
      </c>
      <c r="C483" s="108">
        <v>1</v>
      </c>
      <c r="D483" s="114" t="s">
        <v>2653</v>
      </c>
      <c r="E483" s="111">
        <v>44496</v>
      </c>
      <c r="F483" s="111">
        <v>44511</v>
      </c>
      <c r="I483" s="108" t="str">
        <f>VLOOKUP(A483,URS確認!E:I,5,FALSE)</f>
        <v>蘇曉玲</v>
      </c>
      <c r="M483" s="108" t="s">
        <v>767</v>
      </c>
    </row>
    <row r="484" spans="1:13" hidden="1">
      <c r="A484" s="108" t="s">
        <v>2654</v>
      </c>
      <c r="B484" s="109" t="str">
        <f>VLOOKUP(A484,URS確認!$E:$F,2,FALSE)</f>
        <v xml:space="preserve">電催明細資料查詢     </v>
      </c>
      <c r="C484" s="108">
        <v>1</v>
      </c>
      <c r="D484" s="114" t="s">
        <v>2656</v>
      </c>
      <c r="E484" s="111">
        <v>44496</v>
      </c>
      <c r="F484" s="111">
        <v>44497</v>
      </c>
      <c r="G484" s="111">
        <v>44497</v>
      </c>
      <c r="H484" s="111">
        <v>44497</v>
      </c>
      <c r="I484" s="108" t="str">
        <f>VLOOKUP(A484,URS確認!E:I,5,FALSE)</f>
        <v>蘇曉玲</v>
      </c>
      <c r="L484" s="108" t="s">
        <v>755</v>
      </c>
    </row>
    <row r="485" spans="1:13" hidden="1">
      <c r="A485" s="108" t="s">
        <v>2654</v>
      </c>
      <c r="B485" s="109" t="str">
        <f>VLOOKUP(A485,URS確認!$E:$F,2,FALSE)</f>
        <v xml:space="preserve">電催明細資料查詢     </v>
      </c>
      <c r="C485" s="108">
        <v>2</v>
      </c>
      <c r="D485" s="114" t="s">
        <v>2658</v>
      </c>
      <c r="E485" s="111">
        <v>44496</v>
      </c>
      <c r="F485" s="111">
        <v>44497</v>
      </c>
      <c r="G485" s="111">
        <v>44497</v>
      </c>
      <c r="H485" s="111">
        <v>44497</v>
      </c>
      <c r="I485" s="108" t="str">
        <f>VLOOKUP(A485,URS確認!E:I,5,FALSE)</f>
        <v>蘇曉玲</v>
      </c>
      <c r="L485" s="108" t="s">
        <v>755</v>
      </c>
    </row>
    <row r="486" spans="1:13" hidden="1">
      <c r="A486" s="108" t="s">
        <v>2659</v>
      </c>
      <c r="B486" s="109" t="str">
        <f>VLOOKUP(A486,URS確認!$E:$F,2,FALSE)</f>
        <v xml:space="preserve">面催明細資料查詢     </v>
      </c>
      <c r="C486" s="108">
        <v>1</v>
      </c>
      <c r="D486" s="114" t="s">
        <v>2656</v>
      </c>
      <c r="E486" s="111">
        <v>44496</v>
      </c>
      <c r="F486" s="111">
        <v>44497</v>
      </c>
      <c r="G486" s="111">
        <v>44497</v>
      </c>
      <c r="H486" s="111">
        <v>44497</v>
      </c>
      <c r="I486" s="108" t="str">
        <f>VLOOKUP(A486,URS確認!E:I,5,FALSE)</f>
        <v>蘇曉玲</v>
      </c>
      <c r="L486" s="108" t="s">
        <v>755</v>
      </c>
    </row>
    <row r="487" spans="1:13" hidden="1">
      <c r="A487" s="108" t="s">
        <v>2659</v>
      </c>
      <c r="B487" s="109" t="str">
        <f>VLOOKUP(A487,URS確認!$E:$F,2,FALSE)</f>
        <v xml:space="preserve">面催明細資料查詢     </v>
      </c>
      <c r="C487" s="108">
        <v>2</v>
      </c>
      <c r="D487" s="114" t="s">
        <v>2660</v>
      </c>
      <c r="E487" s="111">
        <v>44496</v>
      </c>
      <c r="F487" s="111">
        <v>44497</v>
      </c>
      <c r="G487" s="111">
        <v>44497</v>
      </c>
      <c r="H487" s="111">
        <v>44497</v>
      </c>
      <c r="I487" s="108" t="str">
        <f>VLOOKUP(A487,URS確認!E:I,5,FALSE)</f>
        <v>蘇曉玲</v>
      </c>
      <c r="L487" s="108" t="s">
        <v>755</v>
      </c>
    </row>
    <row r="488" spans="1:13" hidden="1">
      <c r="A488" s="108" t="s">
        <v>2659</v>
      </c>
      <c r="B488" s="109" t="str">
        <f>VLOOKUP(A488,URS確認!$E:$F,2,FALSE)</f>
        <v xml:space="preserve">面催明細資料查詢     </v>
      </c>
      <c r="C488" s="108">
        <v>3</v>
      </c>
      <c r="D488" s="114" t="s">
        <v>2661</v>
      </c>
      <c r="E488" s="111">
        <v>44496</v>
      </c>
      <c r="F488" s="111">
        <v>44497</v>
      </c>
      <c r="G488" s="111">
        <v>44497</v>
      </c>
      <c r="H488" s="111">
        <v>44497</v>
      </c>
      <c r="I488" s="108" t="str">
        <f>VLOOKUP(A488,URS確認!E:I,5,FALSE)</f>
        <v>蘇曉玲</v>
      </c>
      <c r="L488" s="108" t="s">
        <v>755</v>
      </c>
    </row>
    <row r="489" spans="1:13" hidden="1">
      <c r="A489" s="108" t="s">
        <v>2662</v>
      </c>
      <c r="B489" s="109" t="str">
        <f>VLOOKUP(A489,URS確認!$E:$F,2,FALSE)</f>
        <v xml:space="preserve">函催明細資料查詢     </v>
      </c>
      <c r="C489" s="108">
        <v>1</v>
      </c>
      <c r="D489" s="114" t="s">
        <v>2663</v>
      </c>
      <c r="E489" s="111">
        <v>44496</v>
      </c>
      <c r="F489" s="111">
        <v>44497</v>
      </c>
      <c r="G489" s="111">
        <v>44497</v>
      </c>
      <c r="H489" s="111">
        <v>44497</v>
      </c>
      <c r="I489" s="108" t="str">
        <f>VLOOKUP(A489,URS確認!E:I,5,FALSE)</f>
        <v>蘇曉玲</v>
      </c>
      <c r="L489" s="108" t="s">
        <v>755</v>
      </c>
    </row>
    <row r="490" spans="1:13" hidden="1">
      <c r="A490" s="108" t="s">
        <v>2662</v>
      </c>
      <c r="B490" s="109" t="str">
        <f>VLOOKUP(A490,URS確認!$E:$F,2,FALSE)</f>
        <v xml:space="preserve">函催明細資料查詢     </v>
      </c>
      <c r="C490" s="108">
        <v>2</v>
      </c>
      <c r="D490" s="114" t="s">
        <v>2658</v>
      </c>
      <c r="E490" s="111">
        <v>44496</v>
      </c>
      <c r="F490" s="111">
        <v>44497</v>
      </c>
      <c r="G490" s="111">
        <v>44497</v>
      </c>
      <c r="H490" s="111">
        <v>44497</v>
      </c>
      <c r="I490" s="108" t="str">
        <f>VLOOKUP(A490,URS確認!E:I,5,FALSE)</f>
        <v>蘇曉玲</v>
      </c>
      <c r="L490" s="108" t="s">
        <v>755</v>
      </c>
    </row>
    <row r="491" spans="1:13" hidden="1">
      <c r="A491" s="108" t="s">
        <v>2664</v>
      </c>
      <c r="B491" s="109" t="str">
        <f>VLOOKUP(A491,URS確認!$E:$F,2,FALSE)</f>
        <v xml:space="preserve">法務進度明細資料查詢 </v>
      </c>
      <c r="C491" s="108">
        <v>1</v>
      </c>
      <c r="D491" s="114" t="s">
        <v>2663</v>
      </c>
      <c r="E491" s="111">
        <v>44496</v>
      </c>
      <c r="F491" s="111">
        <v>44498</v>
      </c>
      <c r="G491" s="111">
        <v>44497</v>
      </c>
      <c r="H491" s="111">
        <v>44497</v>
      </c>
      <c r="I491" s="108" t="str">
        <f>VLOOKUP(A491,URS確認!E:I,5,FALSE)</f>
        <v>蘇曉玲</v>
      </c>
      <c r="L491" s="108" t="s">
        <v>755</v>
      </c>
    </row>
    <row r="492" spans="1:13" hidden="1">
      <c r="A492" s="108" t="s">
        <v>2664</v>
      </c>
      <c r="B492" s="109" t="str">
        <f>VLOOKUP(A492,URS確認!$E:$F,2,FALSE)</f>
        <v xml:space="preserve">法務進度明細資料查詢 </v>
      </c>
      <c r="C492" s="108">
        <v>2</v>
      </c>
      <c r="D492" s="114" t="s">
        <v>2658</v>
      </c>
      <c r="E492" s="111">
        <v>44496</v>
      </c>
      <c r="F492" s="111">
        <v>44498</v>
      </c>
      <c r="G492" s="111">
        <v>44497</v>
      </c>
      <c r="H492" s="111">
        <v>44497</v>
      </c>
      <c r="I492" s="108" t="str">
        <f>VLOOKUP(A492,URS確認!E:I,5,FALSE)</f>
        <v>蘇曉玲</v>
      </c>
      <c r="L492" s="108" t="s">
        <v>755</v>
      </c>
    </row>
    <row r="493" spans="1:13" hidden="1">
      <c r="A493" s="108" t="s">
        <v>2664</v>
      </c>
      <c r="B493" s="109" t="str">
        <f>VLOOKUP(A493,URS確認!$E:$F,2,FALSE)</f>
        <v xml:space="preserve">法務進度明細資料查詢 </v>
      </c>
      <c r="C493" s="108">
        <v>3</v>
      </c>
      <c r="D493" s="114" t="s">
        <v>2665</v>
      </c>
      <c r="E493" s="111">
        <v>44496</v>
      </c>
      <c r="F493" s="111">
        <v>44498</v>
      </c>
      <c r="G493" s="111">
        <v>44497</v>
      </c>
      <c r="H493" s="111">
        <v>44497</v>
      </c>
      <c r="I493" s="108" t="str">
        <f>VLOOKUP(A493,URS確認!E:I,5,FALSE)</f>
        <v>蘇曉玲</v>
      </c>
      <c r="L493" s="108" t="s">
        <v>755</v>
      </c>
    </row>
    <row r="494" spans="1:13" hidden="1">
      <c r="A494" s="108" t="s">
        <v>2666</v>
      </c>
      <c r="B494" s="109" t="str">
        <f>VLOOKUP(A494,URS確認!$E:$F,2,FALSE)</f>
        <v xml:space="preserve">提醒事項查詢         </v>
      </c>
      <c r="C494" s="108">
        <v>1</v>
      </c>
      <c r="D494" s="107" t="s">
        <v>2655</v>
      </c>
      <c r="E494" s="111">
        <v>44496</v>
      </c>
      <c r="F494" s="111">
        <v>44498</v>
      </c>
      <c r="G494" s="111">
        <v>44497</v>
      </c>
      <c r="H494" s="111">
        <v>44497</v>
      </c>
      <c r="I494" s="108" t="str">
        <f>VLOOKUP(A494,URS確認!E:I,5,FALSE)</f>
        <v>蘇曉玲</v>
      </c>
      <c r="L494" s="108" t="s">
        <v>755</v>
      </c>
    </row>
    <row r="495" spans="1:13" hidden="1">
      <c r="A495" s="108" t="s">
        <v>2666</v>
      </c>
      <c r="B495" s="109" t="str">
        <f>VLOOKUP(A495,URS確認!$E:$F,2,FALSE)</f>
        <v xml:space="preserve">提醒事項查詢         </v>
      </c>
      <c r="C495" s="108">
        <v>2</v>
      </c>
      <c r="D495" s="107" t="s">
        <v>2657</v>
      </c>
      <c r="E495" s="111">
        <v>44496</v>
      </c>
      <c r="F495" s="111">
        <v>44498</v>
      </c>
      <c r="G495" s="111">
        <v>44497</v>
      </c>
      <c r="H495" s="111">
        <v>44497</v>
      </c>
      <c r="I495" s="108" t="str">
        <f>VLOOKUP(A495,URS確認!E:I,5,FALSE)</f>
        <v>蘇曉玲</v>
      </c>
      <c r="L495" s="108" t="s">
        <v>755</v>
      </c>
    </row>
    <row r="496" spans="1:13" hidden="1">
      <c r="A496" s="108" t="s">
        <v>2666</v>
      </c>
      <c r="B496" s="109" t="str">
        <f>VLOOKUP(A496,URS確認!$E:$F,2,FALSE)</f>
        <v xml:space="preserve">提醒事項查詢         </v>
      </c>
      <c r="C496" s="108">
        <v>3</v>
      </c>
      <c r="D496" s="114" t="s">
        <v>2667</v>
      </c>
      <c r="E496" s="111">
        <v>44496</v>
      </c>
      <c r="F496" s="111">
        <v>44498</v>
      </c>
      <c r="G496" s="111">
        <v>44497</v>
      </c>
      <c r="H496" s="111">
        <v>44497</v>
      </c>
      <c r="I496" s="108" t="str">
        <f>VLOOKUP(A496,URS確認!E:I,5,FALSE)</f>
        <v>蘇曉玲</v>
      </c>
      <c r="L496" s="108" t="s">
        <v>755</v>
      </c>
    </row>
    <row r="497" spans="1:13" hidden="1">
      <c r="A497" s="108" t="s">
        <v>2668</v>
      </c>
      <c r="B497" s="109" t="str">
        <f>VLOOKUP(A497,URS確認!$E:$F,2,FALSE)</f>
        <v xml:space="preserve">電催登錄             </v>
      </c>
      <c r="C497" s="108">
        <v>1</v>
      </c>
      <c r="D497" s="114" t="s">
        <v>2669</v>
      </c>
      <c r="E497" s="111">
        <v>44496</v>
      </c>
      <c r="F497" s="111">
        <v>44503</v>
      </c>
      <c r="G497" s="111">
        <v>44503</v>
      </c>
      <c r="H497" s="111">
        <v>44504</v>
      </c>
      <c r="I497" s="108" t="str">
        <f>VLOOKUP(A497,URS確認!E:I,5,FALSE)</f>
        <v>蘇曉玲</v>
      </c>
      <c r="L497" s="108" t="s">
        <v>755</v>
      </c>
    </row>
    <row r="498" spans="1:13" hidden="1">
      <c r="A498" s="108" t="s">
        <v>2668</v>
      </c>
      <c r="B498" s="109" t="str">
        <f>VLOOKUP(A498,URS確認!$E:$F,2,FALSE)</f>
        <v xml:space="preserve">電催登錄             </v>
      </c>
      <c r="C498" s="108">
        <v>2</v>
      </c>
      <c r="D498" s="114" t="s">
        <v>2670</v>
      </c>
      <c r="E498" s="111">
        <v>44496</v>
      </c>
      <c r="F498" s="111">
        <v>44503</v>
      </c>
      <c r="G498" s="111">
        <v>44503</v>
      </c>
      <c r="H498" s="111">
        <v>44504</v>
      </c>
      <c r="I498" s="108" t="str">
        <f>VLOOKUP(A498,URS確認!E:I,5,FALSE)</f>
        <v>蘇曉玲</v>
      </c>
      <c r="L498" s="108" t="s">
        <v>755</v>
      </c>
    </row>
    <row r="499" spans="1:13" ht="33" hidden="1">
      <c r="A499" s="108" t="s">
        <v>2671</v>
      </c>
      <c r="B499" s="109" t="str">
        <f>VLOOKUP(A499,URS確認!$E:$F,2,FALSE)</f>
        <v xml:space="preserve">面催登錄             </v>
      </c>
      <c r="C499" s="108">
        <v>1</v>
      </c>
      <c r="D499" s="114" t="s">
        <v>2672</v>
      </c>
      <c r="E499" s="111">
        <v>44496</v>
      </c>
      <c r="F499" s="111">
        <v>44511</v>
      </c>
      <c r="G499" s="111">
        <v>44503</v>
      </c>
      <c r="H499" s="111">
        <v>44504</v>
      </c>
      <c r="I499" s="108" t="str">
        <f>VLOOKUP(A499,URS確認!E:I,5,FALSE)</f>
        <v>蘇曉玲</v>
      </c>
      <c r="L499" s="108" t="s">
        <v>755</v>
      </c>
    </row>
    <row r="500" spans="1:13" hidden="1">
      <c r="A500" s="108" t="s">
        <v>2671</v>
      </c>
      <c r="B500" s="109" t="str">
        <f>VLOOKUP(A500,URS確認!$E:$F,2,FALSE)</f>
        <v xml:space="preserve">面催登錄             </v>
      </c>
      <c r="C500" s="108">
        <v>2</v>
      </c>
      <c r="D500" s="114" t="s">
        <v>2673</v>
      </c>
      <c r="E500" s="111">
        <v>44496</v>
      </c>
      <c r="F500" s="111">
        <v>44511</v>
      </c>
      <c r="G500" s="111">
        <v>44503</v>
      </c>
      <c r="H500" s="111">
        <v>44504</v>
      </c>
      <c r="I500" s="108" t="str">
        <f>VLOOKUP(A500,URS確認!E:I,5,FALSE)</f>
        <v>蘇曉玲</v>
      </c>
      <c r="L500" s="108" t="s">
        <v>755</v>
      </c>
    </row>
    <row r="501" spans="1:13" hidden="1">
      <c r="A501" s="108" t="s">
        <v>2671</v>
      </c>
      <c r="B501" s="109" t="str">
        <f>VLOOKUP(A501,URS確認!$E:$F,2,FALSE)</f>
        <v xml:space="preserve">面催登錄             </v>
      </c>
      <c r="C501" s="108">
        <v>3</v>
      </c>
      <c r="D501" s="114" t="s">
        <v>2674</v>
      </c>
      <c r="E501" s="111">
        <v>44496</v>
      </c>
      <c r="F501" s="111">
        <v>44511</v>
      </c>
      <c r="G501" s="111">
        <v>44503</v>
      </c>
      <c r="H501" s="111">
        <v>44504</v>
      </c>
      <c r="I501" s="108" t="str">
        <f>VLOOKUP(A501,URS確認!E:I,5,FALSE)</f>
        <v>蘇曉玲</v>
      </c>
      <c r="L501" s="108" t="s">
        <v>755</v>
      </c>
    </row>
    <row r="502" spans="1:13" ht="33" hidden="1">
      <c r="A502" s="108" t="s">
        <v>2671</v>
      </c>
      <c r="B502" s="109" t="str">
        <f>VLOOKUP(A502,URS確認!$E:$F,2,FALSE)</f>
        <v xml:space="preserve">面催登錄             </v>
      </c>
      <c r="C502" s="108">
        <v>4</v>
      </c>
      <c r="D502" s="320" t="s">
        <v>2675</v>
      </c>
      <c r="E502" s="111">
        <v>44496</v>
      </c>
      <c r="F502" s="111">
        <v>44511</v>
      </c>
      <c r="G502" s="111">
        <v>44503</v>
      </c>
      <c r="H502" s="111">
        <v>44504</v>
      </c>
      <c r="I502" s="108" t="str">
        <f>VLOOKUP(A502,URS確認!E:I,5,FALSE)</f>
        <v>蘇曉玲</v>
      </c>
      <c r="M502" s="108" t="s">
        <v>767</v>
      </c>
    </row>
    <row r="503" spans="1:13" hidden="1">
      <c r="A503" s="108" t="s">
        <v>2671</v>
      </c>
      <c r="B503" s="109" t="str">
        <f>VLOOKUP(A503,URS確認!$E:$F,2,FALSE)</f>
        <v xml:space="preserve">面催登錄             </v>
      </c>
      <c r="C503" s="108">
        <v>5</v>
      </c>
      <c r="D503" s="114" t="s">
        <v>2676</v>
      </c>
      <c r="E503" s="111">
        <v>44496</v>
      </c>
      <c r="F503" s="111">
        <v>44511</v>
      </c>
      <c r="G503" s="111">
        <v>44503</v>
      </c>
      <c r="H503" s="111">
        <v>44504</v>
      </c>
      <c r="I503" s="108" t="str">
        <f>VLOOKUP(A503,URS確認!E:I,5,FALSE)</f>
        <v>蘇曉玲</v>
      </c>
      <c r="L503" s="108" t="s">
        <v>755</v>
      </c>
    </row>
    <row r="504" spans="1:13" hidden="1">
      <c r="A504" s="108" t="s">
        <v>2677</v>
      </c>
      <c r="B504" s="109" t="str">
        <f>VLOOKUP(A504,URS確認!$E:$F,2,FALSE)</f>
        <v xml:space="preserve">函催登錄             </v>
      </c>
      <c r="C504" s="108">
        <v>1</v>
      </c>
      <c r="D504" s="114" t="s">
        <v>2678</v>
      </c>
      <c r="E504" s="111">
        <v>44496</v>
      </c>
      <c r="F504" s="111">
        <v>44503</v>
      </c>
      <c r="G504" s="111">
        <v>44503</v>
      </c>
      <c r="H504" s="111">
        <v>44504</v>
      </c>
      <c r="I504" s="108" t="str">
        <f>VLOOKUP(A504,URS確認!E:I,5,FALSE)</f>
        <v>蘇曉玲</v>
      </c>
      <c r="L504" s="108" t="s">
        <v>755</v>
      </c>
    </row>
    <row r="505" spans="1:13" hidden="1">
      <c r="A505" s="108" t="s">
        <v>2677</v>
      </c>
      <c r="B505" s="109" t="str">
        <f>VLOOKUP(A505,URS確認!$E:$F,2,FALSE)</f>
        <v xml:space="preserve">函催登錄             </v>
      </c>
      <c r="C505" s="108">
        <v>2</v>
      </c>
      <c r="D505" s="114" t="s">
        <v>2670</v>
      </c>
      <c r="E505" s="111">
        <v>44496</v>
      </c>
      <c r="F505" s="111">
        <v>44503</v>
      </c>
      <c r="G505" s="111">
        <v>44503</v>
      </c>
      <c r="H505" s="111">
        <v>44504</v>
      </c>
      <c r="I505" s="108" t="str">
        <f>VLOOKUP(A505,URS確認!E:I,5,FALSE)</f>
        <v>蘇曉玲</v>
      </c>
      <c r="L505" s="108" t="s">
        <v>755</v>
      </c>
    </row>
    <row r="506" spans="1:13" hidden="1">
      <c r="A506" s="108" t="s">
        <v>2679</v>
      </c>
      <c r="B506" s="109" t="str">
        <f>VLOOKUP(A506,URS確認!$E:$F,2,FALSE)</f>
        <v xml:space="preserve">法務進度登錄         </v>
      </c>
      <c r="C506" s="108">
        <v>1</v>
      </c>
      <c r="D506" s="114" t="s">
        <v>2680</v>
      </c>
      <c r="E506" s="111">
        <v>44496</v>
      </c>
      <c r="F506" s="111">
        <v>44511</v>
      </c>
      <c r="G506" s="111">
        <v>44504</v>
      </c>
      <c r="H506" s="111">
        <v>44504</v>
      </c>
      <c r="I506" s="108" t="str">
        <f>VLOOKUP(A506,URS確認!E:I,5,FALSE)</f>
        <v>蘇曉玲</v>
      </c>
      <c r="L506" s="108" t="s">
        <v>755</v>
      </c>
    </row>
    <row r="507" spans="1:13" hidden="1">
      <c r="A507" s="108" t="s">
        <v>2679</v>
      </c>
      <c r="B507" s="109" t="str">
        <f>VLOOKUP(A507,URS確認!$E:$F,2,FALSE)</f>
        <v xml:space="preserve">法務進度登錄         </v>
      </c>
      <c r="C507" s="108">
        <v>2</v>
      </c>
      <c r="D507" s="114" t="s">
        <v>2673</v>
      </c>
      <c r="E507" s="111">
        <v>44496</v>
      </c>
      <c r="F507" s="111">
        <v>44511</v>
      </c>
      <c r="G507" s="111">
        <v>44504</v>
      </c>
      <c r="H507" s="111">
        <v>44504</v>
      </c>
      <c r="I507" s="108" t="str">
        <f>VLOOKUP(A507,URS確認!E:I,5,FALSE)</f>
        <v>蘇曉玲</v>
      </c>
      <c r="L507" s="108" t="s">
        <v>755</v>
      </c>
    </row>
    <row r="508" spans="1:13" hidden="1">
      <c r="A508" s="108" t="s">
        <v>2679</v>
      </c>
      <c r="B508" s="109" t="str">
        <f>VLOOKUP(A508,URS確認!$E:$F,2,FALSE)</f>
        <v xml:space="preserve">法務進度登錄         </v>
      </c>
      <c r="C508" s="108">
        <v>3</v>
      </c>
      <c r="D508" s="114" t="s">
        <v>2681</v>
      </c>
      <c r="E508" s="111">
        <v>44496</v>
      </c>
      <c r="F508" s="111">
        <v>44511</v>
      </c>
      <c r="G508" s="111">
        <v>44504</v>
      </c>
      <c r="H508" s="111">
        <v>44504</v>
      </c>
      <c r="I508" s="108" t="str">
        <f>VLOOKUP(A508,URS確認!E:I,5,FALSE)</f>
        <v>蘇曉玲</v>
      </c>
      <c r="M508" s="108" t="s">
        <v>767</v>
      </c>
    </row>
    <row r="509" spans="1:13" hidden="1">
      <c r="A509" s="108" t="s">
        <v>2679</v>
      </c>
      <c r="B509" s="109" t="str">
        <f>VLOOKUP(A509,URS確認!$E:$F,2,FALSE)</f>
        <v xml:space="preserve">法務進度登錄         </v>
      </c>
      <c r="C509" s="108">
        <v>4</v>
      </c>
      <c r="D509" s="114" t="s">
        <v>2682</v>
      </c>
      <c r="E509" s="111">
        <v>44496</v>
      </c>
      <c r="F509" s="111">
        <v>44511</v>
      </c>
      <c r="G509" s="111">
        <v>44504</v>
      </c>
      <c r="H509" s="111">
        <v>44504</v>
      </c>
      <c r="I509" s="108" t="str">
        <f>VLOOKUP(A509,URS確認!E:I,5,FALSE)</f>
        <v>蘇曉玲</v>
      </c>
      <c r="M509" s="108" t="s">
        <v>767</v>
      </c>
    </row>
    <row r="510" spans="1:13" hidden="1">
      <c r="A510" s="108" t="s">
        <v>2683</v>
      </c>
      <c r="B510" s="109" t="str">
        <f>VLOOKUP(A510,URS確認!$E:$F,2,FALSE)</f>
        <v xml:space="preserve">提醒事項登錄         </v>
      </c>
      <c r="C510" s="108">
        <v>1</v>
      </c>
      <c r="D510" s="114" t="s">
        <v>2684</v>
      </c>
      <c r="E510" s="111">
        <v>44496</v>
      </c>
      <c r="F510" s="111">
        <v>44503</v>
      </c>
      <c r="G510" s="111">
        <v>44501</v>
      </c>
      <c r="H510" s="111">
        <v>44501</v>
      </c>
      <c r="I510" s="108" t="str">
        <f>VLOOKUP(A510,URS確認!E:I,5,FALSE)</f>
        <v>蘇曉玲</v>
      </c>
      <c r="L510" s="108" t="s">
        <v>755</v>
      </c>
    </row>
    <row r="511" spans="1:13" hidden="1">
      <c r="A511" s="108" t="s">
        <v>2683</v>
      </c>
      <c r="B511" s="109" t="str">
        <f>VLOOKUP(A511,URS確認!$E:$F,2,FALSE)</f>
        <v xml:space="preserve">提醒事項登錄         </v>
      </c>
      <c r="C511" s="108">
        <v>2</v>
      </c>
      <c r="D511" s="114" t="s">
        <v>2685</v>
      </c>
      <c r="E511" s="111">
        <v>44496</v>
      </c>
      <c r="F511" s="111">
        <v>44503</v>
      </c>
      <c r="G511" s="111">
        <v>44501</v>
      </c>
      <c r="H511" s="111">
        <v>44501</v>
      </c>
      <c r="I511" s="108" t="str">
        <f>VLOOKUP(A511,URS確認!E:I,5,FALSE)</f>
        <v>蘇曉玲</v>
      </c>
      <c r="L511" s="108" t="s">
        <v>755</v>
      </c>
    </row>
    <row r="512" spans="1:13" hidden="1">
      <c r="A512" s="108" t="s">
        <v>2683</v>
      </c>
      <c r="B512" s="109" t="str">
        <f>VLOOKUP(A512,URS確認!$E:$F,2,FALSE)</f>
        <v xml:space="preserve">提醒事項登錄         </v>
      </c>
      <c r="C512" s="108">
        <v>3</v>
      </c>
      <c r="D512" s="114" t="s">
        <v>2686</v>
      </c>
      <c r="E512" s="111">
        <v>44496</v>
      </c>
      <c r="F512" s="111">
        <v>44503</v>
      </c>
      <c r="G512" s="111">
        <v>44501</v>
      </c>
      <c r="H512" s="111">
        <v>44501</v>
      </c>
      <c r="I512" s="108" t="str">
        <f>VLOOKUP(A512,URS確認!E:I,5,FALSE)</f>
        <v>蘇曉玲</v>
      </c>
      <c r="L512" s="108" t="s">
        <v>755</v>
      </c>
    </row>
    <row r="513" spans="1:13" hidden="1">
      <c r="A513" s="108" t="s">
        <v>2687</v>
      </c>
      <c r="B513" s="109" t="str">
        <f>VLOOKUP(A513,URS確認!$E:$F,2,FALSE)</f>
        <v>催收催繳明細</v>
      </c>
      <c r="C513" s="108">
        <v>1</v>
      </c>
      <c r="D513" s="114" t="s">
        <v>2688</v>
      </c>
      <c r="E513" s="111">
        <v>44496</v>
      </c>
      <c r="F513" s="111">
        <v>44511</v>
      </c>
      <c r="G513" s="111">
        <v>44498</v>
      </c>
      <c r="H513" s="111">
        <v>44501</v>
      </c>
      <c r="I513" s="108" t="str">
        <f>VLOOKUP(A513,URS確認!E:I,5,FALSE)</f>
        <v>蘇曉玲</v>
      </c>
      <c r="M513" s="108" t="s">
        <v>767</v>
      </c>
    </row>
  </sheetData>
  <autoFilter ref="A1:Q513">
    <filterColumn colId="8">
      <filters>
        <filter val="陳綺萍"/>
        <filter val="賴文育"/>
        <filter val="賴文育陳綺萍"/>
      </filters>
    </filterColumn>
    <filterColumn colId="9" showButton="0"/>
    <filterColumn colId="10" showButton="0"/>
    <filterColumn colId="11" showButton="0"/>
    <filterColumn colId="12" showButton="0"/>
  </autoFilter>
  <mergeCells count="13">
    <mergeCell ref="P1:P3"/>
    <mergeCell ref="A1:A3"/>
    <mergeCell ref="B1:B3"/>
    <mergeCell ref="D1:D3"/>
    <mergeCell ref="E1:E3"/>
    <mergeCell ref="J2:J3"/>
    <mergeCell ref="F1:F3"/>
    <mergeCell ref="K2:K3"/>
    <mergeCell ref="J1:N1"/>
    <mergeCell ref="C1:C3"/>
    <mergeCell ref="G1:G3"/>
    <mergeCell ref="I1:I3"/>
    <mergeCell ref="L2:O2"/>
  </mergeCells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"/>
  <sheetViews>
    <sheetView topLeftCell="A16" workbookViewId="0">
      <selection activeCell="K30" sqref="K30"/>
    </sheetView>
  </sheetViews>
  <sheetFormatPr defaultRowHeight="15.75"/>
  <sheetData>
    <row r="1" spans="1:4" ht="16.5">
      <c r="A1" t="s">
        <v>3302</v>
      </c>
      <c r="B1" s="108" t="s">
        <v>69</v>
      </c>
      <c r="C1" t="s">
        <v>82</v>
      </c>
      <c r="D1" t="s">
        <v>2820</v>
      </c>
    </row>
    <row r="2" spans="1:4" ht="16.5">
      <c r="B2" s="108" t="s">
        <v>1115</v>
      </c>
      <c r="C2" t="s">
        <v>83</v>
      </c>
      <c r="D2" t="s">
        <v>3303</v>
      </c>
    </row>
    <row r="3" spans="1:4" ht="16.5">
      <c r="B3" s="108" t="s">
        <v>1121</v>
      </c>
      <c r="C3" t="s">
        <v>1190</v>
      </c>
      <c r="D3" t="s">
        <v>3304</v>
      </c>
    </row>
    <row r="4" spans="1:4" ht="16.5">
      <c r="B4" s="108" t="s">
        <v>1124</v>
      </c>
      <c r="C4" t="s">
        <v>45</v>
      </c>
      <c r="D4" t="s">
        <v>3305</v>
      </c>
    </row>
    <row r="5" spans="1:4" ht="16.5">
      <c r="B5" s="108" t="s">
        <v>34</v>
      </c>
      <c r="C5" t="s">
        <v>1062</v>
      </c>
      <c r="D5" t="s">
        <v>2822</v>
      </c>
    </row>
    <row r="6" spans="1:4" ht="16.5">
      <c r="B6" s="117" t="s">
        <v>38</v>
      </c>
      <c r="C6" t="s">
        <v>1062</v>
      </c>
      <c r="D6" t="s">
        <v>2825</v>
      </c>
    </row>
    <row r="7" spans="1:4" ht="16.5">
      <c r="B7" s="108" t="s">
        <v>1028</v>
      </c>
    </row>
    <row r="8" spans="1:4" ht="16.5">
      <c r="B8" s="108" t="s">
        <v>1190</v>
      </c>
      <c r="C8" t="s">
        <v>1124</v>
      </c>
      <c r="D8" t="s">
        <v>1282</v>
      </c>
    </row>
    <row r="9" spans="1:4" ht="16.5">
      <c r="B9" s="112" t="s">
        <v>43</v>
      </c>
      <c r="D9" t="s">
        <v>1283</v>
      </c>
    </row>
    <row r="10" spans="1:4" ht="16.5">
      <c r="B10" s="108" t="s">
        <v>23</v>
      </c>
      <c r="C10" t="s">
        <v>24</v>
      </c>
      <c r="D10" t="s">
        <v>1292</v>
      </c>
    </row>
    <row r="11" spans="1:4" ht="16.5">
      <c r="B11" s="108" t="s">
        <v>24</v>
      </c>
      <c r="D11" t="s">
        <v>1291</v>
      </c>
    </row>
    <row r="12" spans="1:4" ht="16.5">
      <c r="B12" s="108" t="s">
        <v>1060</v>
      </c>
      <c r="D12" t="s">
        <v>2826</v>
      </c>
    </row>
    <row r="13" spans="1:4" ht="16.5">
      <c r="B13" s="108" t="s">
        <v>1061</v>
      </c>
      <c r="D13" t="s">
        <v>1287</v>
      </c>
    </row>
    <row r="14" spans="1:4" ht="16.5">
      <c r="B14" s="108" t="s">
        <v>73</v>
      </c>
      <c r="C14" t="s">
        <v>1423</v>
      </c>
      <c r="D14" t="s">
        <v>2827</v>
      </c>
    </row>
    <row r="15" spans="1:4" ht="16.5">
      <c r="B15" s="108" t="s">
        <v>1423</v>
      </c>
      <c r="D15" t="s">
        <v>1499</v>
      </c>
    </row>
    <row r="16" spans="1:4" ht="16.5">
      <c r="B16" s="108" t="s">
        <v>1062</v>
      </c>
      <c r="D16" t="s">
        <v>2828</v>
      </c>
    </row>
    <row r="17" spans="2:4" ht="16.5">
      <c r="B17" s="108" t="s">
        <v>52</v>
      </c>
      <c r="D17" t="s">
        <v>2829</v>
      </c>
    </row>
    <row r="18" spans="2:4" ht="16.5">
      <c r="B18" s="108" t="s">
        <v>1065</v>
      </c>
      <c r="C18" t="s">
        <v>2265</v>
      </c>
      <c r="D18" t="s">
        <v>2830</v>
      </c>
    </row>
    <row r="19" spans="2:4" ht="16.5">
      <c r="B19" s="108" t="s">
        <v>1063</v>
      </c>
      <c r="C19" t="s">
        <v>1075</v>
      </c>
      <c r="D19" t="s">
        <v>2831</v>
      </c>
    </row>
    <row r="20" spans="2:4" ht="16.5">
      <c r="B20" s="108" t="s">
        <v>1064</v>
      </c>
    </row>
    <row r="21" spans="2:4" ht="16.5">
      <c r="B21" s="108" t="s">
        <v>1530</v>
      </c>
    </row>
    <row r="22" spans="2:4" ht="16.5">
      <c r="B22" s="108" t="s">
        <v>1076</v>
      </c>
    </row>
    <row r="23" spans="2:4" ht="16.5">
      <c r="B23" s="108" t="s">
        <v>1073</v>
      </c>
    </row>
    <row r="24" spans="2:4" ht="16.5">
      <c r="B24" s="108" t="s">
        <v>1070</v>
      </c>
    </row>
    <row r="25" spans="2:4" ht="16.5">
      <c r="B25" s="108" t="s">
        <v>65</v>
      </c>
    </row>
    <row r="26" spans="2:4" ht="16.5">
      <c r="B26" s="108" t="s">
        <v>1078</v>
      </c>
    </row>
    <row r="27" spans="2:4" ht="16.5">
      <c r="B27" s="108" t="s">
        <v>1079</v>
      </c>
    </row>
    <row r="28" spans="2:4" ht="16.5">
      <c r="B28" s="108" t="s">
        <v>1080</v>
      </c>
    </row>
    <row r="29" spans="2:4" ht="16.5">
      <c r="B29" s="108" t="s">
        <v>1081</v>
      </c>
    </row>
    <row r="30" spans="2:4" ht="16.5">
      <c r="B30" s="108" t="s">
        <v>98</v>
      </c>
    </row>
    <row r="31" spans="2:4" ht="16.5">
      <c r="B31" s="108" t="s">
        <v>1575</v>
      </c>
    </row>
    <row r="32" spans="2:4" ht="16.5">
      <c r="B32" s="108" t="s">
        <v>1888</v>
      </c>
    </row>
    <row r="33" spans="2:2" ht="16.5">
      <c r="B33" s="108" t="s">
        <v>1889</v>
      </c>
    </row>
    <row r="34" spans="2:2" ht="16.5">
      <c r="B34" s="108" t="s">
        <v>45</v>
      </c>
    </row>
    <row r="35" spans="2:2" ht="16.5">
      <c r="B35" s="108" t="s">
        <v>47</v>
      </c>
    </row>
    <row r="36" spans="2:2" ht="16.5">
      <c r="B36" s="108" t="s">
        <v>49</v>
      </c>
    </row>
    <row r="37" spans="2:2" ht="16.5">
      <c r="B37" s="108" t="s">
        <v>106</v>
      </c>
    </row>
    <row r="38" spans="2:2" ht="16.5">
      <c r="B38" s="108" t="s">
        <v>684</v>
      </c>
    </row>
    <row r="39" spans="2:2" ht="16.5">
      <c r="B39" s="108" t="s">
        <v>84</v>
      </c>
    </row>
    <row r="40" spans="2:2" ht="16.5">
      <c r="B40" s="108" t="s">
        <v>2637</v>
      </c>
    </row>
    <row r="41" spans="2:2" ht="16.5">
      <c r="B41" s="108" t="s">
        <v>104</v>
      </c>
    </row>
    <row r="42" spans="2:2" ht="16.5">
      <c r="B42" s="108" t="s">
        <v>1074</v>
      </c>
    </row>
    <row r="43" spans="2:2" ht="16.5">
      <c r="B43" s="108" t="s">
        <v>1075</v>
      </c>
    </row>
    <row r="45" spans="2:2">
      <c r="B45" t="s">
        <v>82</v>
      </c>
    </row>
    <row r="46" spans="2:2">
      <c r="B46" t="s">
        <v>83</v>
      </c>
    </row>
    <row r="47" spans="2:2">
      <c r="B47" t="s">
        <v>2265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zoomScale="120" zoomScaleNormal="120" workbookViewId="0">
      <selection activeCell="B11" sqref="B11"/>
    </sheetView>
  </sheetViews>
  <sheetFormatPr defaultColWidth="9" defaultRowHeight="15"/>
  <cols>
    <col min="1" max="1" width="9" style="8"/>
    <col min="2" max="2" width="91.7109375" style="6" customWidth="1"/>
    <col min="3" max="3" width="23.42578125" style="6" customWidth="1"/>
    <col min="4" max="16384" width="9" style="6"/>
  </cols>
  <sheetData>
    <row r="1" spans="1:3">
      <c r="A1" s="7" t="s">
        <v>1156</v>
      </c>
      <c r="B1" s="7" t="s">
        <v>974</v>
      </c>
      <c r="C1" s="7" t="s">
        <v>1157</v>
      </c>
    </row>
    <row r="2" spans="1:3">
      <c r="A2" s="8">
        <v>1</v>
      </c>
      <c r="B2" s="62" t="s">
        <v>1159</v>
      </c>
      <c r="C2" s="6" t="s">
        <v>1158</v>
      </c>
    </row>
    <row r="3" spans="1:3">
      <c r="A3" s="8">
        <v>2</v>
      </c>
      <c r="B3" s="6" t="s">
        <v>1206</v>
      </c>
      <c r="C3" s="6" t="s">
        <v>1207</v>
      </c>
    </row>
    <row r="4" spans="1:3" ht="45">
      <c r="A4" s="8">
        <v>3</v>
      </c>
      <c r="B4" s="62" t="s">
        <v>2136</v>
      </c>
      <c r="C4" s="6" t="s">
        <v>2135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I82"/>
  <sheetViews>
    <sheetView zoomScale="85" zoomScaleNormal="85" workbookViewId="0">
      <pane ySplit="1" topLeftCell="A2" activePane="bottomLeft" state="frozen"/>
      <selection pane="bottomLeft" activeCell="C9" sqref="C9:C77"/>
    </sheetView>
  </sheetViews>
  <sheetFormatPr defaultColWidth="9" defaultRowHeight="16.5"/>
  <cols>
    <col min="1" max="1" width="14.5703125" style="130" bestFit="1" customWidth="1"/>
    <col min="2" max="2" width="5.5703125" style="122" bestFit="1" customWidth="1"/>
    <col min="3" max="3" width="62.42578125" style="118" bestFit="1" customWidth="1"/>
    <col min="4" max="4" width="14.5703125" style="130" bestFit="1" customWidth="1"/>
    <col min="5" max="5" width="27.42578125" style="121" bestFit="1" customWidth="1"/>
    <col min="6" max="6" width="63.7109375" style="122" bestFit="1" customWidth="1"/>
    <col min="7" max="7" width="15.5703125" style="121" bestFit="1" customWidth="1"/>
    <col min="8" max="8" width="27.42578125" style="122" customWidth="1"/>
    <col min="9" max="16384" width="9" style="122"/>
  </cols>
  <sheetData>
    <row r="1" spans="1:8" s="181" customFormat="1">
      <c r="A1" s="178" t="s">
        <v>758</v>
      </c>
      <c r="B1" s="179" t="s">
        <v>1039</v>
      </c>
      <c r="C1" s="178" t="s">
        <v>1000</v>
      </c>
      <c r="D1" s="178" t="s">
        <v>1001</v>
      </c>
      <c r="E1" s="180" t="s">
        <v>1003</v>
      </c>
      <c r="F1" s="178" t="s">
        <v>1002</v>
      </c>
      <c r="G1" s="180" t="s">
        <v>1037</v>
      </c>
      <c r="H1" s="180" t="s">
        <v>1356</v>
      </c>
    </row>
    <row r="2" spans="1:8" s="139" customFormat="1" ht="33" hidden="1">
      <c r="A2" s="121">
        <v>44399</v>
      </c>
      <c r="B2" s="130">
        <v>1</v>
      </c>
      <c r="C2" s="118" t="s">
        <v>1014</v>
      </c>
      <c r="D2" s="130" t="s">
        <v>417</v>
      </c>
      <c r="E2" s="121">
        <v>44403</v>
      </c>
      <c r="F2" s="120" t="s">
        <v>1276</v>
      </c>
      <c r="G2" s="121">
        <v>44403</v>
      </c>
      <c r="H2" s="122"/>
    </row>
    <row r="3" spans="1:8" hidden="1">
      <c r="A3" s="121">
        <v>44397</v>
      </c>
      <c r="B3" s="130">
        <v>1</v>
      </c>
      <c r="C3" s="118" t="s">
        <v>1005</v>
      </c>
      <c r="D3" s="130" t="s">
        <v>1006</v>
      </c>
      <c r="E3" s="121">
        <v>44407</v>
      </c>
      <c r="F3" s="122" t="s">
        <v>2126</v>
      </c>
      <c r="G3" s="121">
        <v>44474</v>
      </c>
    </row>
    <row r="4" spans="1:8" hidden="1">
      <c r="A4" s="121">
        <v>44397</v>
      </c>
      <c r="B4" s="130">
        <v>2</v>
      </c>
      <c r="C4" s="118" t="s">
        <v>1007</v>
      </c>
      <c r="D4" s="130" t="s">
        <v>1006</v>
      </c>
      <c r="E4" s="121">
        <v>44407</v>
      </c>
      <c r="F4" s="122" t="s">
        <v>2126</v>
      </c>
      <c r="G4" s="121">
        <v>44474</v>
      </c>
    </row>
    <row r="5" spans="1:8" s="139" customFormat="1" ht="33" hidden="1">
      <c r="A5" s="121">
        <v>44398</v>
      </c>
      <c r="B5" s="130">
        <v>3</v>
      </c>
      <c r="C5" s="140" t="s">
        <v>1010</v>
      </c>
      <c r="D5" s="130" t="s">
        <v>708</v>
      </c>
      <c r="E5" s="121">
        <v>44407</v>
      </c>
      <c r="F5" s="120" t="s">
        <v>1341</v>
      </c>
      <c r="G5" s="121">
        <v>44407</v>
      </c>
      <c r="H5" s="122" t="s">
        <v>1357</v>
      </c>
    </row>
    <row r="6" spans="1:8" s="139" customFormat="1" hidden="1">
      <c r="A6" s="121">
        <v>44399</v>
      </c>
      <c r="B6" s="130">
        <v>2</v>
      </c>
      <c r="C6" s="118" t="s">
        <v>1015</v>
      </c>
      <c r="D6" s="130" t="s">
        <v>1016</v>
      </c>
      <c r="E6" s="121">
        <v>44407</v>
      </c>
      <c r="F6" s="120" t="s">
        <v>1274</v>
      </c>
      <c r="G6" s="121">
        <v>44400</v>
      </c>
      <c r="H6" s="122" t="s">
        <v>1359</v>
      </c>
    </row>
    <row r="7" spans="1:8" s="139" customFormat="1" ht="33" hidden="1">
      <c r="A7" s="121">
        <v>44399</v>
      </c>
      <c r="B7" s="130">
        <v>3</v>
      </c>
      <c r="C7" s="118" t="s">
        <v>1017</v>
      </c>
      <c r="D7" s="130" t="s">
        <v>1016</v>
      </c>
      <c r="E7" s="121">
        <v>44407</v>
      </c>
      <c r="F7" s="118" t="s">
        <v>1273</v>
      </c>
      <c r="G7" s="121">
        <v>44400</v>
      </c>
      <c r="H7" s="122"/>
    </row>
    <row r="8" spans="1:8" s="139" customFormat="1" hidden="1">
      <c r="A8" s="121">
        <v>44400</v>
      </c>
      <c r="B8" s="130">
        <v>1</v>
      </c>
      <c r="C8" s="118" t="s">
        <v>1029</v>
      </c>
      <c r="D8" s="130" t="s">
        <v>1038</v>
      </c>
      <c r="E8" s="121">
        <v>44407</v>
      </c>
      <c r="F8" s="122" t="s">
        <v>1504</v>
      </c>
      <c r="G8" s="121">
        <v>44407</v>
      </c>
      <c r="H8" s="122"/>
    </row>
    <row r="9" spans="1:8" s="139" customFormat="1">
      <c r="A9" s="121">
        <v>44403</v>
      </c>
      <c r="B9" s="130">
        <v>6</v>
      </c>
      <c r="C9" s="118" t="s">
        <v>1282</v>
      </c>
      <c r="D9" s="130" t="s">
        <v>1286</v>
      </c>
      <c r="E9" s="121">
        <v>44414</v>
      </c>
      <c r="F9" s="122"/>
      <c r="G9" s="121">
        <v>44481</v>
      </c>
      <c r="H9" s="122" t="s">
        <v>1357</v>
      </c>
    </row>
    <row r="10" spans="1:8" s="139" customFormat="1" ht="33" hidden="1">
      <c r="A10" s="121">
        <v>44398</v>
      </c>
      <c r="B10" s="130">
        <v>1</v>
      </c>
      <c r="C10" s="140" t="s">
        <v>1008</v>
      </c>
      <c r="D10" s="130" t="s">
        <v>417</v>
      </c>
      <c r="E10" s="121">
        <v>44414</v>
      </c>
      <c r="F10" s="118" t="s">
        <v>1355</v>
      </c>
      <c r="G10" s="121">
        <v>44413</v>
      </c>
      <c r="H10" s="122" t="s">
        <v>1357</v>
      </c>
    </row>
    <row r="11" spans="1:8" s="139" customFormat="1" ht="33" hidden="1">
      <c r="A11" s="121">
        <v>44398</v>
      </c>
      <c r="B11" s="130">
        <v>2</v>
      </c>
      <c r="C11" s="140" t="s">
        <v>1009</v>
      </c>
      <c r="D11" s="130" t="s">
        <v>471</v>
      </c>
      <c r="E11" s="121">
        <v>44414</v>
      </c>
      <c r="F11" s="122" t="s">
        <v>1358</v>
      </c>
      <c r="G11" s="121">
        <v>44413</v>
      </c>
      <c r="H11" s="122"/>
    </row>
    <row r="12" spans="1:8" s="139" customFormat="1">
      <c r="A12" s="121">
        <v>44403</v>
      </c>
      <c r="B12" s="130">
        <v>7</v>
      </c>
      <c r="C12" s="118" t="s">
        <v>1283</v>
      </c>
      <c r="D12" s="130" t="s">
        <v>1286</v>
      </c>
      <c r="E12" s="121">
        <v>44414</v>
      </c>
      <c r="F12" s="122"/>
      <c r="G12" s="121">
        <v>44481</v>
      </c>
      <c r="H12" s="122"/>
    </row>
    <row r="13" spans="1:8" s="139" customFormat="1" ht="33" hidden="1">
      <c r="A13" s="121">
        <v>44398</v>
      </c>
      <c r="B13" s="130">
        <v>5</v>
      </c>
      <c r="C13" s="140" t="s">
        <v>1012</v>
      </c>
      <c r="D13" s="130" t="s">
        <v>417</v>
      </c>
      <c r="E13" s="121">
        <v>44414</v>
      </c>
      <c r="F13" s="122" t="s">
        <v>1354</v>
      </c>
      <c r="G13" s="121">
        <v>44413</v>
      </c>
      <c r="H13" s="122"/>
    </row>
    <row r="14" spans="1:8" s="139" customFormat="1" ht="33" hidden="1">
      <c r="A14" s="121">
        <v>44398</v>
      </c>
      <c r="B14" s="130">
        <v>6</v>
      </c>
      <c r="C14" s="140" t="s">
        <v>1013</v>
      </c>
      <c r="D14" s="130" t="s">
        <v>417</v>
      </c>
      <c r="E14" s="121">
        <v>44414</v>
      </c>
      <c r="F14" s="122" t="s">
        <v>1354</v>
      </c>
      <c r="G14" s="121">
        <v>44413</v>
      </c>
      <c r="H14" s="122"/>
    </row>
    <row r="15" spans="1:8" s="139" customFormat="1" ht="21" hidden="1">
      <c r="A15" s="121">
        <v>44403</v>
      </c>
      <c r="B15" s="130">
        <v>1</v>
      </c>
      <c r="C15" s="118" t="s">
        <v>1279</v>
      </c>
      <c r="D15" s="130" t="s">
        <v>671</v>
      </c>
      <c r="E15" s="121">
        <v>44414</v>
      </c>
      <c r="F15" s="120" t="s">
        <v>1277</v>
      </c>
      <c r="G15" s="121">
        <v>44406</v>
      </c>
      <c r="H15" s="122"/>
    </row>
    <row r="16" spans="1:8" s="139" customFormat="1" ht="21" hidden="1">
      <c r="A16" s="121">
        <v>44403</v>
      </c>
      <c r="B16" s="130">
        <v>2</v>
      </c>
      <c r="C16" s="118" t="s">
        <v>1278</v>
      </c>
      <c r="D16" s="130" t="s">
        <v>671</v>
      </c>
      <c r="E16" s="121">
        <v>44414</v>
      </c>
      <c r="F16" s="137" t="s">
        <v>1391</v>
      </c>
      <c r="G16" s="121">
        <v>44417</v>
      </c>
      <c r="H16" s="122"/>
    </row>
    <row r="17" spans="1:8" s="139" customFormat="1" hidden="1">
      <c r="A17" s="121">
        <v>44403</v>
      </c>
      <c r="B17" s="130">
        <v>3</v>
      </c>
      <c r="C17" s="118" t="s">
        <v>1406</v>
      </c>
      <c r="D17" s="130" t="s">
        <v>671</v>
      </c>
      <c r="E17" s="121">
        <v>44414</v>
      </c>
      <c r="F17" s="138" t="s">
        <v>1407</v>
      </c>
      <c r="G17" s="121">
        <v>44404</v>
      </c>
      <c r="H17" s="122"/>
    </row>
    <row r="18" spans="1:8" hidden="1">
      <c r="A18" s="121">
        <v>44403</v>
      </c>
      <c r="B18" s="130">
        <v>5</v>
      </c>
      <c r="C18" s="118" t="s">
        <v>1281</v>
      </c>
      <c r="D18" s="130" t="s">
        <v>669</v>
      </c>
      <c r="E18" s="121">
        <v>44414</v>
      </c>
      <c r="F18" s="122" t="s">
        <v>1381</v>
      </c>
      <c r="G18" s="121">
        <v>44412</v>
      </c>
    </row>
    <row r="19" spans="1:8">
      <c r="A19" s="121">
        <v>44405</v>
      </c>
      <c r="B19" s="130">
        <v>3</v>
      </c>
      <c r="C19" s="118" t="s">
        <v>1292</v>
      </c>
      <c r="D19" s="130" t="s">
        <v>1286</v>
      </c>
      <c r="E19" s="121">
        <v>44419</v>
      </c>
      <c r="G19" s="121">
        <v>44481</v>
      </c>
    </row>
    <row r="20" spans="1:8" s="139" customFormat="1" ht="33" hidden="1">
      <c r="A20" s="121">
        <v>44405</v>
      </c>
      <c r="B20" s="130">
        <v>4</v>
      </c>
      <c r="C20" s="118" t="s">
        <v>1293</v>
      </c>
      <c r="D20" s="130" t="s">
        <v>1286</v>
      </c>
      <c r="E20" s="121">
        <v>44419</v>
      </c>
      <c r="F20" s="122"/>
      <c r="G20" s="121">
        <v>44481</v>
      </c>
      <c r="H20" s="122"/>
    </row>
    <row r="21" spans="1:8" s="139" customFormat="1" hidden="1">
      <c r="A21" s="121">
        <v>44405</v>
      </c>
      <c r="B21" s="130">
        <v>5</v>
      </c>
      <c r="C21" s="118" t="s">
        <v>1294</v>
      </c>
      <c r="D21" s="130" t="s">
        <v>1286</v>
      </c>
      <c r="E21" s="121">
        <v>44419</v>
      </c>
      <c r="F21" s="122"/>
      <c r="G21" s="121"/>
      <c r="H21" s="122"/>
    </row>
    <row r="22" spans="1:8" hidden="1">
      <c r="A22" s="121">
        <v>44405</v>
      </c>
      <c r="B22" s="130">
        <v>1</v>
      </c>
      <c r="C22" s="118" t="s">
        <v>1228</v>
      </c>
      <c r="D22" s="130" t="s">
        <v>1038</v>
      </c>
      <c r="E22" s="121">
        <v>44419</v>
      </c>
      <c r="F22" s="122" t="s">
        <v>1290</v>
      </c>
      <c r="G22" s="121">
        <v>44405</v>
      </c>
    </row>
    <row r="23" spans="1:8" ht="63">
      <c r="A23" s="121">
        <v>44405</v>
      </c>
      <c r="B23" s="130">
        <v>2</v>
      </c>
      <c r="C23" s="118" t="s">
        <v>1291</v>
      </c>
      <c r="D23" s="130" t="s">
        <v>1165</v>
      </c>
      <c r="E23" s="121">
        <v>44419</v>
      </c>
      <c r="F23" s="137" t="s">
        <v>1405</v>
      </c>
      <c r="G23" s="121">
        <v>44419</v>
      </c>
    </row>
    <row r="24" spans="1:8" s="139" customFormat="1" ht="33" hidden="1">
      <c r="A24" s="121">
        <v>44405</v>
      </c>
      <c r="B24" s="130">
        <v>6</v>
      </c>
      <c r="C24" s="118" t="s">
        <v>1506</v>
      </c>
      <c r="D24" s="130" t="s">
        <v>1275</v>
      </c>
      <c r="E24" s="121">
        <v>44419</v>
      </c>
      <c r="F24" s="118" t="s">
        <v>1505</v>
      </c>
      <c r="G24" s="121">
        <v>44407</v>
      </c>
      <c r="H24" s="122"/>
    </row>
    <row r="25" spans="1:8" s="139" customFormat="1" ht="31.5" hidden="1">
      <c r="A25" s="121">
        <v>44399</v>
      </c>
      <c r="B25" s="130">
        <v>4</v>
      </c>
      <c r="C25" s="118" t="s">
        <v>1018</v>
      </c>
      <c r="D25" s="130" t="s">
        <v>1038</v>
      </c>
      <c r="E25" s="119">
        <v>44421</v>
      </c>
      <c r="F25" s="137" t="s">
        <v>1481</v>
      </c>
      <c r="G25" s="119">
        <v>44420</v>
      </c>
      <c r="H25" s="122" t="s">
        <v>1482</v>
      </c>
    </row>
    <row r="26" spans="1:8" s="139" customFormat="1" hidden="1">
      <c r="A26" s="121">
        <v>44404</v>
      </c>
      <c r="B26" s="130">
        <v>3</v>
      </c>
      <c r="C26" s="118" t="s">
        <v>1392</v>
      </c>
      <c r="D26" s="130" t="s">
        <v>671</v>
      </c>
      <c r="E26" s="121">
        <v>44421</v>
      </c>
      <c r="F26" s="138" t="s">
        <v>1289</v>
      </c>
      <c r="G26" s="121">
        <v>44406</v>
      </c>
      <c r="H26" s="122"/>
    </row>
    <row r="27" spans="1:8" s="139" customFormat="1" ht="178.5" hidden="1">
      <c r="A27" s="119">
        <v>44404</v>
      </c>
      <c r="B27" s="141">
        <v>4</v>
      </c>
      <c r="C27" s="142" t="s">
        <v>1188</v>
      </c>
      <c r="D27" s="141" t="s">
        <v>1383</v>
      </c>
      <c r="E27" s="119">
        <v>44421</v>
      </c>
      <c r="F27" s="137" t="s">
        <v>1404</v>
      </c>
      <c r="G27" s="119">
        <v>44419</v>
      </c>
      <c r="H27" s="122"/>
    </row>
    <row r="28" spans="1:8" s="139" customFormat="1" hidden="1">
      <c r="A28" s="121">
        <v>44400</v>
      </c>
      <c r="B28" s="130">
        <v>2</v>
      </c>
      <c r="C28" s="118" t="s">
        <v>1030</v>
      </c>
      <c r="D28" s="130" t="s">
        <v>417</v>
      </c>
      <c r="E28" s="121">
        <v>44428</v>
      </c>
      <c r="F28" s="122"/>
      <c r="G28" s="121">
        <v>44456</v>
      </c>
      <c r="H28" s="122"/>
    </row>
    <row r="29" spans="1:8" s="144" customFormat="1" ht="21" hidden="1">
      <c r="A29" s="121">
        <v>44403</v>
      </c>
      <c r="B29" s="130">
        <v>9</v>
      </c>
      <c r="C29" s="118" t="s">
        <v>1284</v>
      </c>
      <c r="D29" s="130" t="s">
        <v>1285</v>
      </c>
      <c r="E29" s="119">
        <v>44428</v>
      </c>
      <c r="F29" s="137" t="s">
        <v>1650</v>
      </c>
      <c r="G29" s="121">
        <v>44432</v>
      </c>
      <c r="H29" s="143" t="s">
        <v>1651</v>
      </c>
    </row>
    <row r="30" spans="1:8" s="139" customFormat="1" hidden="1">
      <c r="A30" s="121">
        <v>44396</v>
      </c>
      <c r="B30" s="130">
        <v>1</v>
      </c>
      <c r="C30" s="118" t="s">
        <v>1004</v>
      </c>
      <c r="D30" s="130" t="s">
        <v>417</v>
      </c>
      <c r="E30" s="121">
        <v>44438</v>
      </c>
      <c r="F30" s="122"/>
      <c r="G30" s="121"/>
      <c r="H30" s="122"/>
    </row>
    <row r="31" spans="1:8" s="139" customFormat="1" ht="33" hidden="1">
      <c r="A31" s="121">
        <v>44398</v>
      </c>
      <c r="B31" s="130">
        <v>4</v>
      </c>
      <c r="C31" s="140" t="s">
        <v>1011</v>
      </c>
      <c r="D31" s="130" t="s">
        <v>1006</v>
      </c>
      <c r="E31" s="121">
        <v>44439</v>
      </c>
      <c r="F31" s="122"/>
      <c r="G31" s="121"/>
      <c r="H31" s="122"/>
    </row>
    <row r="32" spans="1:8" s="139" customFormat="1" hidden="1">
      <c r="A32" s="121">
        <v>44403</v>
      </c>
      <c r="B32" s="130">
        <v>4</v>
      </c>
      <c r="C32" s="118" t="s">
        <v>1280</v>
      </c>
      <c r="D32" s="130" t="s">
        <v>1285</v>
      </c>
      <c r="E32" s="121">
        <v>44439</v>
      </c>
      <c r="F32" s="122"/>
      <c r="G32" s="121"/>
      <c r="H32" s="122"/>
    </row>
    <row r="33" spans="1:9" s="139" customFormat="1" ht="33">
      <c r="A33" s="121">
        <v>44403</v>
      </c>
      <c r="B33" s="130">
        <v>8</v>
      </c>
      <c r="C33" s="118" t="s">
        <v>1955</v>
      </c>
      <c r="D33" s="130" t="s">
        <v>671</v>
      </c>
      <c r="E33" s="121">
        <v>44439</v>
      </c>
      <c r="F33" s="137" t="s">
        <v>1390</v>
      </c>
      <c r="G33" s="121"/>
      <c r="H33" s="122"/>
    </row>
    <row r="34" spans="1:9" s="139" customFormat="1" ht="33" hidden="1">
      <c r="A34" s="121">
        <v>44404</v>
      </c>
      <c r="B34" s="130">
        <v>2</v>
      </c>
      <c r="C34" s="118" t="s">
        <v>1288</v>
      </c>
      <c r="D34" s="130" t="s">
        <v>1285</v>
      </c>
      <c r="E34" s="121">
        <v>44439</v>
      </c>
      <c r="F34" s="122"/>
      <c r="G34" s="121"/>
      <c r="H34" s="122"/>
    </row>
    <row r="35" spans="1:9" s="139" customFormat="1" ht="33">
      <c r="A35" s="121">
        <v>44404</v>
      </c>
      <c r="B35" s="130">
        <v>1</v>
      </c>
      <c r="C35" s="118" t="s">
        <v>1287</v>
      </c>
      <c r="D35" s="130" t="s">
        <v>1286</v>
      </c>
      <c r="E35" s="121" t="s">
        <v>1246</v>
      </c>
      <c r="F35" s="122"/>
      <c r="G35" s="121"/>
      <c r="H35" s="122"/>
    </row>
    <row r="36" spans="1:9">
      <c r="A36" s="121">
        <v>44431</v>
      </c>
      <c r="B36" s="108">
        <v>1</v>
      </c>
      <c r="C36" s="118" t="s">
        <v>1498</v>
      </c>
      <c r="D36" s="130" t="s">
        <v>1286</v>
      </c>
      <c r="E36" s="111">
        <v>44454</v>
      </c>
    </row>
    <row r="37" spans="1:9">
      <c r="A37" s="121">
        <v>44431</v>
      </c>
      <c r="B37" s="108">
        <v>2</v>
      </c>
      <c r="C37" s="107" t="s">
        <v>1499</v>
      </c>
      <c r="D37" s="130" t="s">
        <v>1286</v>
      </c>
      <c r="E37" s="111">
        <v>44454</v>
      </c>
    </row>
    <row r="38" spans="1:9" ht="31.5" hidden="1">
      <c r="A38" s="111">
        <v>44432</v>
      </c>
      <c r="B38" s="108">
        <v>1</v>
      </c>
      <c r="C38" s="118" t="s">
        <v>1510</v>
      </c>
      <c r="D38" s="108" t="s">
        <v>1038</v>
      </c>
      <c r="E38" s="111">
        <v>44442</v>
      </c>
      <c r="F38" s="120" t="s">
        <v>1956</v>
      </c>
      <c r="G38" s="121">
        <v>44433</v>
      </c>
    </row>
    <row r="39" spans="1:9" ht="33" hidden="1">
      <c r="A39" s="111">
        <v>44432</v>
      </c>
      <c r="B39" s="108">
        <v>2</v>
      </c>
      <c r="C39" s="118" t="s">
        <v>1511</v>
      </c>
      <c r="D39" s="108" t="s">
        <v>665</v>
      </c>
      <c r="E39" s="111">
        <v>44454</v>
      </c>
    </row>
    <row r="40" spans="1:9" hidden="1">
      <c r="A40" s="111">
        <v>44432</v>
      </c>
      <c r="B40" s="108">
        <v>3</v>
      </c>
      <c r="C40" s="118" t="s">
        <v>1512</v>
      </c>
      <c r="D40" s="108" t="s">
        <v>1286</v>
      </c>
      <c r="E40" s="111">
        <v>44439</v>
      </c>
    </row>
    <row r="41" spans="1:9">
      <c r="A41" s="111">
        <v>44432</v>
      </c>
      <c r="B41" s="108">
        <v>4</v>
      </c>
      <c r="C41" s="118" t="s">
        <v>1513</v>
      </c>
      <c r="D41" s="108" t="s">
        <v>1286</v>
      </c>
      <c r="E41" s="111">
        <v>44435</v>
      </c>
    </row>
    <row r="42" spans="1:9" ht="33">
      <c r="A42" s="111">
        <v>44432</v>
      </c>
      <c r="B42" s="108">
        <v>5</v>
      </c>
      <c r="C42" s="118" t="s">
        <v>1514</v>
      </c>
      <c r="D42" s="108" t="s">
        <v>1286</v>
      </c>
      <c r="E42" s="111">
        <v>44435</v>
      </c>
      <c r="G42" s="121">
        <v>44456</v>
      </c>
    </row>
    <row r="43" spans="1:9" hidden="1">
      <c r="A43" s="111">
        <v>44432</v>
      </c>
      <c r="B43" s="108">
        <v>6</v>
      </c>
      <c r="C43" s="118" t="s">
        <v>1515</v>
      </c>
      <c r="D43" s="108" t="s">
        <v>1286</v>
      </c>
      <c r="E43" s="111">
        <v>44435</v>
      </c>
    </row>
    <row r="44" spans="1:9" ht="33" hidden="1">
      <c r="A44" s="111">
        <v>44433</v>
      </c>
      <c r="B44" s="108">
        <v>1</v>
      </c>
      <c r="C44" s="118" t="s">
        <v>1548</v>
      </c>
      <c r="D44" s="108" t="s">
        <v>1286</v>
      </c>
      <c r="E44" s="111">
        <v>44449</v>
      </c>
    </row>
    <row r="45" spans="1:9" hidden="1">
      <c r="A45" s="111">
        <v>44433</v>
      </c>
      <c r="B45" s="108">
        <v>2</v>
      </c>
      <c r="C45" s="118" t="s">
        <v>1549</v>
      </c>
      <c r="D45" s="108" t="s">
        <v>1286</v>
      </c>
      <c r="E45" s="111">
        <v>44469</v>
      </c>
    </row>
    <row r="46" spans="1:9" ht="33" hidden="1">
      <c r="A46" s="111">
        <v>44438</v>
      </c>
      <c r="B46" s="108">
        <v>1</v>
      </c>
      <c r="C46" s="114" t="s">
        <v>1618</v>
      </c>
      <c r="D46" s="185" t="s">
        <v>1621</v>
      </c>
      <c r="E46" s="111">
        <v>44449</v>
      </c>
      <c r="F46" s="120" t="s">
        <v>1957</v>
      </c>
      <c r="G46" s="121">
        <v>44462</v>
      </c>
    </row>
    <row r="47" spans="1:9" ht="73.5" hidden="1">
      <c r="A47" s="111">
        <v>44438</v>
      </c>
      <c r="B47" s="108">
        <v>2</v>
      </c>
      <c r="C47" s="114" t="s">
        <v>2473</v>
      </c>
      <c r="D47" s="185" t="s">
        <v>1621</v>
      </c>
      <c r="E47" s="111">
        <v>44449</v>
      </c>
      <c r="F47" s="120" t="s">
        <v>2470</v>
      </c>
      <c r="G47" s="121">
        <v>44462</v>
      </c>
    </row>
    <row r="48" spans="1:9" hidden="1">
      <c r="A48" s="111">
        <v>44438</v>
      </c>
      <c r="B48" s="108">
        <v>3</v>
      </c>
      <c r="C48" s="118" t="s">
        <v>1619</v>
      </c>
      <c r="D48" s="108" t="s">
        <v>1006</v>
      </c>
      <c r="E48" s="111">
        <v>44469</v>
      </c>
      <c r="F48" s="120"/>
      <c r="I48" s="122" t="s">
        <v>2474</v>
      </c>
    </row>
    <row r="49" spans="1:7" hidden="1">
      <c r="A49" s="111">
        <v>44438</v>
      </c>
      <c r="B49" s="108">
        <v>4</v>
      </c>
      <c r="C49" s="114" t="s">
        <v>1620</v>
      </c>
      <c r="D49" s="108" t="s">
        <v>1038</v>
      </c>
      <c r="E49" s="111">
        <v>44449</v>
      </c>
      <c r="F49" s="120" t="s">
        <v>1958</v>
      </c>
    </row>
    <row r="50" spans="1:7" hidden="1">
      <c r="A50" s="111">
        <v>44439</v>
      </c>
      <c r="B50" s="108">
        <v>1</v>
      </c>
      <c r="C50" s="118" t="s">
        <v>1670</v>
      </c>
      <c r="D50" s="130" t="s">
        <v>1285</v>
      </c>
      <c r="E50" s="111">
        <v>44469</v>
      </c>
    </row>
    <row r="51" spans="1:7" ht="49.5" hidden="1">
      <c r="A51" s="111">
        <v>44439</v>
      </c>
      <c r="B51" s="108">
        <v>2</v>
      </c>
      <c r="C51" s="183" t="s">
        <v>1671</v>
      </c>
      <c r="D51" s="185" t="s">
        <v>1672</v>
      </c>
      <c r="E51" s="111">
        <v>44449</v>
      </c>
      <c r="F51" s="120" t="s">
        <v>1959</v>
      </c>
      <c r="G51" s="121">
        <v>44435</v>
      </c>
    </row>
    <row r="52" spans="1:7" hidden="1">
      <c r="A52" s="121">
        <v>44452</v>
      </c>
      <c r="B52" s="130">
        <v>1</v>
      </c>
      <c r="C52" s="118" t="s">
        <v>1936</v>
      </c>
      <c r="D52" s="130" t="s">
        <v>665</v>
      </c>
      <c r="E52" s="111">
        <v>44469</v>
      </c>
    </row>
    <row r="53" spans="1:7" ht="49.5" hidden="1">
      <c r="A53" s="121">
        <v>44452</v>
      </c>
      <c r="B53" s="130">
        <v>2</v>
      </c>
      <c r="C53" s="118" t="s">
        <v>1937</v>
      </c>
      <c r="D53" s="130" t="s">
        <v>665</v>
      </c>
      <c r="E53" s="111">
        <v>44469</v>
      </c>
    </row>
    <row r="54" spans="1:7" ht="33" hidden="1">
      <c r="A54" s="121">
        <v>44455</v>
      </c>
      <c r="B54" s="130">
        <v>1</v>
      </c>
      <c r="C54" s="118" t="s">
        <v>2034</v>
      </c>
      <c r="D54" s="242" t="s">
        <v>2035</v>
      </c>
      <c r="E54" s="111">
        <v>44466</v>
      </c>
    </row>
    <row r="55" spans="1:7" ht="33" hidden="1">
      <c r="A55" s="121">
        <v>44455</v>
      </c>
      <c r="B55" s="130">
        <v>2</v>
      </c>
      <c r="C55" s="118" t="s">
        <v>2036</v>
      </c>
      <c r="D55" s="130" t="s">
        <v>706</v>
      </c>
      <c r="E55" s="111">
        <v>44466</v>
      </c>
      <c r="F55" s="118" t="s">
        <v>2038</v>
      </c>
      <c r="G55" s="121">
        <v>44463</v>
      </c>
    </row>
    <row r="56" spans="1:7" hidden="1">
      <c r="A56" s="121">
        <v>44455</v>
      </c>
      <c r="B56" s="130">
        <v>3</v>
      </c>
      <c r="C56" s="118" t="s">
        <v>2037</v>
      </c>
      <c r="D56" s="108" t="s">
        <v>669</v>
      </c>
      <c r="E56" s="111">
        <v>44466</v>
      </c>
      <c r="F56" s="122" t="s">
        <v>2082</v>
      </c>
      <c r="G56" s="121">
        <v>44468</v>
      </c>
    </row>
    <row r="57" spans="1:7" hidden="1">
      <c r="A57" s="121">
        <v>44455</v>
      </c>
      <c r="B57" s="130">
        <v>4</v>
      </c>
      <c r="C57" s="118" t="s">
        <v>2081</v>
      </c>
      <c r="D57" s="108" t="s">
        <v>706</v>
      </c>
      <c r="E57" s="111">
        <v>44474</v>
      </c>
    </row>
    <row r="58" spans="1:7" ht="33" hidden="1">
      <c r="A58" s="121">
        <v>44462</v>
      </c>
      <c r="B58" s="130">
        <v>1</v>
      </c>
      <c r="C58" s="118" t="s">
        <v>2009</v>
      </c>
      <c r="D58" s="130" t="s">
        <v>1954</v>
      </c>
      <c r="E58" s="121">
        <v>44467</v>
      </c>
      <c r="F58" s="122" t="s">
        <v>2119</v>
      </c>
      <c r="G58" s="121">
        <v>44463</v>
      </c>
    </row>
    <row r="59" spans="1:7" hidden="1">
      <c r="A59" s="121">
        <v>44463</v>
      </c>
      <c r="B59" s="130">
        <v>1</v>
      </c>
      <c r="C59" s="118" t="s">
        <v>2016</v>
      </c>
      <c r="D59" s="130" t="s">
        <v>1954</v>
      </c>
      <c r="E59" s="121">
        <v>44469</v>
      </c>
      <c r="F59" s="122" t="s">
        <v>2120</v>
      </c>
      <c r="G59" s="121">
        <v>44469</v>
      </c>
    </row>
    <row r="60" spans="1:7" hidden="1">
      <c r="A60" s="121">
        <v>44463</v>
      </c>
      <c r="B60" s="130">
        <v>2</v>
      </c>
      <c r="C60" s="118" t="s">
        <v>2017</v>
      </c>
      <c r="D60" s="130" t="s">
        <v>1492</v>
      </c>
      <c r="E60" s="121">
        <v>44469</v>
      </c>
      <c r="F60" s="122" t="s">
        <v>2120</v>
      </c>
      <c r="G60" s="121">
        <v>44469</v>
      </c>
    </row>
    <row r="61" spans="1:7" ht="32.450000000000003" hidden="1" customHeight="1">
      <c r="A61" s="111">
        <v>44467</v>
      </c>
      <c r="B61" s="108">
        <v>1</v>
      </c>
      <c r="C61" s="118" t="s">
        <v>2093</v>
      </c>
      <c r="D61" s="108" t="s">
        <v>712</v>
      </c>
      <c r="E61" s="111">
        <v>44477</v>
      </c>
    </row>
    <row r="62" spans="1:7" ht="49.5" hidden="1">
      <c r="A62" s="111">
        <v>44468</v>
      </c>
      <c r="B62" s="108">
        <v>1</v>
      </c>
      <c r="C62" s="118" t="s">
        <v>2108</v>
      </c>
      <c r="D62" s="185" t="s">
        <v>2109</v>
      </c>
      <c r="E62" s="111">
        <v>44475</v>
      </c>
    </row>
    <row r="63" spans="1:7" ht="33" hidden="1">
      <c r="A63" s="111">
        <v>44481</v>
      </c>
      <c r="B63" s="108">
        <v>1</v>
      </c>
      <c r="C63" s="118" t="s">
        <v>2502</v>
      </c>
      <c r="D63" s="185" t="s">
        <v>2503</v>
      </c>
      <c r="E63" s="121">
        <v>44487</v>
      </c>
      <c r="F63" s="122" t="s">
        <v>2504</v>
      </c>
      <c r="G63" s="121">
        <v>44483</v>
      </c>
    </row>
    <row r="64" spans="1:7" ht="148.5" hidden="1">
      <c r="A64" s="111">
        <v>44484</v>
      </c>
      <c r="B64" s="108">
        <v>1</v>
      </c>
      <c r="C64" s="118" t="s">
        <v>2530</v>
      </c>
      <c r="D64" s="185" t="s">
        <v>2531</v>
      </c>
      <c r="E64" s="111">
        <v>44498</v>
      </c>
      <c r="F64" s="142" t="s">
        <v>2706</v>
      </c>
    </row>
    <row r="65" spans="1:7" ht="71.25" hidden="1">
      <c r="A65" s="111">
        <v>44487</v>
      </c>
      <c r="B65" s="108">
        <v>1</v>
      </c>
      <c r="C65" s="118" t="s">
        <v>2475</v>
      </c>
      <c r="D65" s="130" t="s">
        <v>1508</v>
      </c>
      <c r="E65" s="121">
        <v>44487</v>
      </c>
      <c r="F65" s="384" t="s">
        <v>2651</v>
      </c>
      <c r="G65" s="121">
        <v>44494</v>
      </c>
    </row>
    <row r="66" spans="1:7" s="108" customFormat="1" ht="66" hidden="1">
      <c r="A66" s="111">
        <v>44488</v>
      </c>
      <c r="B66" s="108">
        <v>1</v>
      </c>
      <c r="C66" s="140" t="s">
        <v>2550</v>
      </c>
      <c r="D66" s="108" t="s">
        <v>2547</v>
      </c>
      <c r="E66" s="111">
        <v>44491</v>
      </c>
      <c r="F66" s="118" t="s">
        <v>2548</v>
      </c>
      <c r="G66" s="111">
        <v>44490</v>
      </c>
    </row>
    <row r="67" spans="1:7" ht="33" hidden="1">
      <c r="A67" s="111">
        <v>44488</v>
      </c>
      <c r="B67" s="108">
        <v>2</v>
      </c>
      <c r="C67" s="118" t="s">
        <v>2549</v>
      </c>
      <c r="D67" s="108" t="s">
        <v>2547</v>
      </c>
      <c r="E67" s="111">
        <v>44491</v>
      </c>
      <c r="F67" s="118" t="s">
        <v>2551</v>
      </c>
      <c r="G67" s="111">
        <v>44490</v>
      </c>
    </row>
    <row r="68" spans="1:7" ht="49.5" hidden="1">
      <c r="A68" s="111">
        <v>44488</v>
      </c>
      <c r="B68" s="108">
        <v>3</v>
      </c>
      <c r="C68" s="118" t="s">
        <v>2552</v>
      </c>
      <c r="D68" s="130" t="s">
        <v>2553</v>
      </c>
      <c r="E68" s="111">
        <v>44491</v>
      </c>
      <c r="F68" s="118" t="s">
        <v>2554</v>
      </c>
      <c r="G68" s="111">
        <v>44490</v>
      </c>
    </row>
    <row r="69" spans="1:7" ht="49.5" hidden="1">
      <c r="A69" s="111">
        <v>44488</v>
      </c>
      <c r="B69" s="108">
        <v>4</v>
      </c>
      <c r="C69" s="118" t="s">
        <v>2555</v>
      </c>
      <c r="D69" s="130" t="s">
        <v>2547</v>
      </c>
      <c r="E69" s="111">
        <v>44491</v>
      </c>
      <c r="F69" s="118" t="s">
        <v>2556</v>
      </c>
      <c r="G69" s="111">
        <v>44490</v>
      </c>
    </row>
    <row r="70" spans="1:7" ht="33" hidden="1">
      <c r="A70" s="111">
        <v>44488</v>
      </c>
      <c r="B70" s="108">
        <v>5</v>
      </c>
      <c r="C70" s="118" t="s">
        <v>2557</v>
      </c>
      <c r="D70" s="130" t="s">
        <v>2553</v>
      </c>
      <c r="E70" s="111">
        <v>44496</v>
      </c>
    </row>
    <row r="71" spans="1:7" ht="42.75" hidden="1">
      <c r="A71" s="111">
        <v>44488</v>
      </c>
      <c r="B71" s="108">
        <v>6</v>
      </c>
      <c r="C71" s="118" t="s">
        <v>2561</v>
      </c>
      <c r="D71" s="130" t="s">
        <v>2562</v>
      </c>
      <c r="E71" s="121">
        <v>44495</v>
      </c>
      <c r="F71" s="384" t="s">
        <v>2695</v>
      </c>
      <c r="G71" s="111">
        <v>44495</v>
      </c>
    </row>
    <row r="72" spans="1:7" ht="66" hidden="1">
      <c r="A72" s="111">
        <v>44490</v>
      </c>
      <c r="B72" s="108">
        <v>1</v>
      </c>
      <c r="C72" s="118" t="s">
        <v>2585</v>
      </c>
      <c r="D72" s="108" t="s">
        <v>2586</v>
      </c>
      <c r="E72" s="111">
        <v>44498</v>
      </c>
    </row>
    <row r="73" spans="1:7" ht="33" hidden="1">
      <c r="A73" s="111">
        <v>44491</v>
      </c>
      <c r="B73" s="108">
        <v>1</v>
      </c>
      <c r="C73" s="118" t="s">
        <v>2725</v>
      </c>
      <c r="D73" s="108" t="s">
        <v>27</v>
      </c>
      <c r="E73" s="111">
        <v>44498</v>
      </c>
    </row>
    <row r="74" spans="1:7" ht="313.5" hidden="1">
      <c r="A74" s="111">
        <v>44491</v>
      </c>
      <c r="B74" s="108">
        <v>2</v>
      </c>
      <c r="C74" s="118" t="s">
        <v>2726</v>
      </c>
      <c r="D74" s="108" t="s">
        <v>665</v>
      </c>
      <c r="E74" s="111">
        <v>44494</v>
      </c>
      <c r="F74" s="118" t="s">
        <v>2727</v>
      </c>
    </row>
    <row r="75" spans="1:7" ht="33" hidden="1">
      <c r="A75" s="111">
        <v>44494</v>
      </c>
      <c r="B75" s="108">
        <v>1</v>
      </c>
      <c r="C75" s="118" t="s">
        <v>2728</v>
      </c>
      <c r="D75" s="108" t="s">
        <v>417</v>
      </c>
      <c r="E75" s="111">
        <v>44498</v>
      </c>
      <c r="F75" s="118"/>
    </row>
    <row r="76" spans="1:7">
      <c r="A76" s="111">
        <v>44494</v>
      </c>
      <c r="B76" s="108">
        <v>2</v>
      </c>
      <c r="C76" s="118" t="s">
        <v>2729</v>
      </c>
      <c r="D76" s="108" t="s">
        <v>417</v>
      </c>
      <c r="E76" s="111">
        <v>44620</v>
      </c>
      <c r="F76" s="118"/>
    </row>
    <row r="77" spans="1:7">
      <c r="A77" s="111">
        <v>44494</v>
      </c>
      <c r="B77" s="108">
        <v>1</v>
      </c>
      <c r="C77" s="118" t="s">
        <v>2744</v>
      </c>
      <c r="D77" s="108" t="s">
        <v>2745</v>
      </c>
      <c r="E77" s="111">
        <v>44530</v>
      </c>
      <c r="F77" s="118"/>
    </row>
    <row r="78" spans="1:7" hidden="1">
      <c r="A78" s="111">
        <v>44496</v>
      </c>
      <c r="B78" s="130">
        <v>1</v>
      </c>
      <c r="C78" s="118" t="s">
        <v>2689</v>
      </c>
      <c r="D78" s="130" t="s">
        <v>2691</v>
      </c>
      <c r="E78" s="121" t="s">
        <v>2693</v>
      </c>
    </row>
    <row r="79" spans="1:7" hidden="1">
      <c r="A79" s="111">
        <v>44496</v>
      </c>
      <c r="B79" s="130">
        <v>2</v>
      </c>
      <c r="C79" s="118" t="s">
        <v>2690</v>
      </c>
      <c r="D79" s="130" t="s">
        <v>2692</v>
      </c>
      <c r="E79" s="121" t="s">
        <v>2693</v>
      </c>
    </row>
    <row r="80" spans="1:7" ht="144.75" hidden="1">
      <c r="A80" s="121">
        <v>44503</v>
      </c>
      <c r="B80" s="130">
        <v>1</v>
      </c>
      <c r="C80" s="118" t="s">
        <v>2908</v>
      </c>
      <c r="D80" s="130" t="s">
        <v>1387</v>
      </c>
      <c r="E80" s="121">
        <v>44505</v>
      </c>
      <c r="F80" s="118" t="s">
        <v>3299</v>
      </c>
    </row>
    <row r="81" spans="1:6" ht="33" hidden="1">
      <c r="A81" s="121">
        <v>44503</v>
      </c>
      <c r="B81" s="130">
        <v>2</v>
      </c>
      <c r="C81" s="118" t="s">
        <v>2909</v>
      </c>
      <c r="D81" s="130" t="s">
        <v>1387</v>
      </c>
      <c r="E81" s="121">
        <v>44505</v>
      </c>
      <c r="F81" s="118" t="s">
        <v>3300</v>
      </c>
    </row>
    <row r="82" spans="1:6" hidden="1">
      <c r="A82" s="121">
        <v>44503</v>
      </c>
      <c r="B82" s="130">
        <v>3</v>
      </c>
      <c r="C82" s="118" t="s">
        <v>2910</v>
      </c>
      <c r="D82" s="130" t="s">
        <v>4</v>
      </c>
      <c r="F82" s="122" t="s">
        <v>3301</v>
      </c>
    </row>
  </sheetData>
  <autoFilter ref="A1:H82">
    <filterColumn colId="2">
      <filters>
        <filter val="「L2111 案件申請登錄」確認企金需另設計輸入畫面或共用輸入畫面"/>
        <filter val="「L2801 未齊案件管理」待確認[齊件代碼]是否可修改"/>
        <filter val="L2221 交易關係人維護,廠商提供必須輸入基本資料欄位的整理表格,供BU確認"/>
        <filter val="L2222 與授信戶關係登錄交易權限確認"/>
        <filter val="L2480 擔保品重評資料登錄.重評原因代碼,請放款部提供"/>
        <filter val="更新「L2111 案件申請登錄」規格供ELOAN調整程式"/>
        <filter val="更新「L2111 案件申請登錄」調整後畫面供BU確認"/>
        <filter val="更新「L2801 未齊案件管理」開發規格"/>
        <filter val="更新L2038 URS輸出說明文件,提供使用者確認"/>
        <filter val="於撥款後,於L2154 額度資料維護,修改業績介紹人,房貸專員,協辦人員"/>
        <filter val="廠商提供L2111調整電文供ELOAN開發"/>
        <filter val="廠商提供L2221電文供ELOAN開發"/>
      </filters>
    </filterColumn>
  </autoFilter>
  <phoneticPr fontId="6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1025" r:id="rId4">
          <objectPr defaultSize="0" autoPict="0" r:id="rId5">
            <anchor moveWithCells="1" sizeWithCells="1">
              <from>
                <xdr:col>8</xdr:col>
                <xdr:colOff>95250</xdr:colOff>
                <xdr:row>14</xdr:row>
                <xdr:rowOff>28575</xdr:rowOff>
              </from>
              <to>
                <xdr:col>8</xdr:col>
                <xdr:colOff>295275</xdr:colOff>
                <xdr:row>14</xdr:row>
                <xdr:rowOff>209550</xdr:rowOff>
              </to>
            </anchor>
          </objectPr>
        </oleObject>
      </mc:Choice>
      <mc:Fallback>
        <oleObject progId="AcroExch.Document.DC" dvAspect="DVASPECT_ICON" shapeId="1025" r:id="rId4"/>
      </mc:Fallback>
    </mc:AlternateContent>
    <mc:AlternateContent xmlns:mc="http://schemas.openxmlformats.org/markup-compatibility/2006">
      <mc:Choice Requires="x14">
        <oleObject progId="AcroExch.Document.DC" dvAspect="DVASPECT_ICON" shapeId="1026" r:id="rId6">
          <objectPr defaultSize="0" autoPict="0" r:id="rId7">
            <anchor moveWithCells="1" sizeWithCells="1">
              <from>
                <xdr:col>8</xdr:col>
                <xdr:colOff>57150</xdr:colOff>
                <xdr:row>34</xdr:row>
                <xdr:rowOff>19050</xdr:rowOff>
              </from>
              <to>
                <xdr:col>8</xdr:col>
                <xdr:colOff>285750</xdr:colOff>
                <xdr:row>34</xdr:row>
                <xdr:rowOff>209550</xdr:rowOff>
              </to>
            </anchor>
          </objectPr>
        </oleObject>
      </mc:Choice>
      <mc:Fallback>
        <oleObject progId="AcroExch.Document.DC" dvAspect="DVASPECT_ICON" shapeId="1026" r:id="rId6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C2" sqref="C2"/>
    </sheetView>
  </sheetViews>
  <sheetFormatPr defaultColWidth="9" defaultRowHeight="15.75"/>
  <cols>
    <col min="1" max="1" width="12.42578125" style="249" bestFit="1" customWidth="1"/>
    <col min="2" max="2" width="12.42578125" style="249" customWidth="1"/>
    <col min="3" max="3" width="15.7109375" style="249" bestFit="1" customWidth="1"/>
    <col min="4" max="4" width="3.7109375" style="249" bestFit="1" customWidth="1"/>
    <col min="5" max="5" width="30.42578125" style="249" bestFit="1" customWidth="1"/>
    <col min="6" max="6" width="9.5703125" style="249" bestFit="1" customWidth="1"/>
    <col min="7" max="16384" width="9" style="249"/>
  </cols>
  <sheetData>
    <row r="1" spans="1:6" s="181" customFormat="1" ht="16.5">
      <c r="A1" s="178" t="s">
        <v>758</v>
      </c>
      <c r="B1" s="178" t="s">
        <v>749</v>
      </c>
      <c r="C1" s="178" t="s">
        <v>752</v>
      </c>
      <c r="D1" s="179" t="s">
        <v>2098</v>
      </c>
      <c r="E1" s="178" t="s">
        <v>1000</v>
      </c>
      <c r="F1" s="178" t="s">
        <v>1001</v>
      </c>
    </row>
    <row r="2" spans="1:6">
      <c r="A2" s="247">
        <v>44467</v>
      </c>
      <c r="B2" s="250" t="s">
        <v>596</v>
      </c>
      <c r="C2" s="247" t="str">
        <f>VLOOKUP(B2,URS確認!$E:$F,2,FALSE)</f>
        <v>行庫資料維護</v>
      </c>
      <c r="D2" s="248">
        <v>1</v>
      </c>
      <c r="E2" s="249" t="s">
        <v>2097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zoomScale="85" zoomScaleNormal="85" workbookViewId="0">
      <selection activeCell="C35" sqref="C35"/>
    </sheetView>
  </sheetViews>
  <sheetFormatPr defaultColWidth="9" defaultRowHeight="15.75"/>
  <cols>
    <col min="1" max="1" width="9" style="10"/>
    <col min="2" max="2" width="26.42578125" style="9" customWidth="1"/>
    <col min="3" max="3" width="106.28515625" style="9" customWidth="1"/>
    <col min="4" max="16384" width="9" style="9"/>
  </cols>
  <sheetData>
    <row r="1" spans="1:3" s="10" customFormat="1">
      <c r="A1" s="46" t="s">
        <v>973</v>
      </c>
      <c r="B1" s="46" t="s">
        <v>974</v>
      </c>
      <c r="C1" s="46" t="s">
        <v>975</v>
      </c>
    </row>
    <row r="2" spans="1:3" ht="126">
      <c r="A2" s="12">
        <v>1</v>
      </c>
      <c r="B2" s="11" t="s">
        <v>976</v>
      </c>
      <c r="C2" s="45" t="s">
        <v>1340</v>
      </c>
    </row>
    <row r="3" spans="1:3">
      <c r="A3" s="10">
        <v>2</v>
      </c>
      <c r="B3" s="9" t="s">
        <v>977</v>
      </c>
      <c r="C3" s="9" t="s">
        <v>978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zoomScale="130" zoomScaleNormal="130" workbookViewId="0">
      <selection activeCell="A3" sqref="A3"/>
    </sheetView>
  </sheetViews>
  <sheetFormatPr defaultRowHeight="15.75"/>
  <cols>
    <col min="1" max="1" width="122.42578125" customWidth="1"/>
  </cols>
  <sheetData>
    <row r="1" spans="1:1" ht="110.25">
      <c r="A1" s="5" t="s">
        <v>730</v>
      </c>
    </row>
    <row r="3" spans="1:1">
      <c r="A3" s="13" t="s">
        <v>785</v>
      </c>
    </row>
  </sheetData>
  <phoneticPr fontId="6" type="noConversion"/>
  <hyperlinks>
    <hyperlink ref="A3" r:id="rId1"/>
  </hyperlinks>
  <pageMargins left="0.7" right="0.7" top="0.75" bottom="0.75" header="0.3" footer="0.3"/>
  <pageSetup paperSize="9" orientation="portrait" horizontalDpi="0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"/>
  <sheetViews>
    <sheetView topLeftCell="A8" zoomScaleNormal="100" workbookViewId="0">
      <selection activeCell="B37" sqref="B37"/>
    </sheetView>
  </sheetViews>
  <sheetFormatPr defaultRowHeight="15.75"/>
  <cols>
    <col min="1" max="1" width="10.5703125" bestFit="1" customWidth="1"/>
    <col min="2" max="3" width="32.7109375" customWidth="1"/>
    <col min="4" max="4" width="12.7109375" customWidth="1"/>
    <col min="5" max="5" width="18.140625" customWidth="1"/>
    <col min="6" max="6" width="12.28515625" customWidth="1"/>
    <col min="7" max="7" width="15.85546875" bestFit="1" customWidth="1"/>
    <col min="8" max="8" width="22.7109375" customWidth="1"/>
  </cols>
  <sheetData>
    <row r="1" spans="1:8" ht="37.5" customHeight="1" thickBot="1">
      <c r="A1" s="14" t="s">
        <v>820</v>
      </c>
      <c r="B1" s="15"/>
      <c r="C1" s="129">
        <v>44393</v>
      </c>
      <c r="D1" s="15"/>
      <c r="E1" s="15"/>
      <c r="G1" s="14"/>
      <c r="H1" s="15"/>
    </row>
    <row r="2" spans="1:8" ht="24" customHeight="1">
      <c r="A2" s="18" t="s">
        <v>822</v>
      </c>
      <c r="B2" s="18" t="s">
        <v>823</v>
      </c>
      <c r="C2" s="18" t="s">
        <v>1168</v>
      </c>
      <c r="D2" s="18">
        <v>7001</v>
      </c>
      <c r="E2" s="18" t="s">
        <v>824</v>
      </c>
      <c r="F2" s="16" t="s">
        <v>821</v>
      </c>
      <c r="G2" s="17"/>
      <c r="H2" s="19"/>
    </row>
    <row r="3" spans="1:8" ht="24" customHeight="1">
      <c r="A3" s="21" t="s">
        <v>825</v>
      </c>
      <c r="B3" s="21" t="s">
        <v>826</v>
      </c>
      <c r="C3" s="21" t="s">
        <v>1169</v>
      </c>
      <c r="D3" s="21">
        <v>7180</v>
      </c>
      <c r="E3" s="21" t="s">
        <v>824</v>
      </c>
      <c r="F3" s="20" t="s">
        <v>821</v>
      </c>
      <c r="G3" s="39" t="s">
        <v>943</v>
      </c>
      <c r="H3" s="22"/>
    </row>
    <row r="4" spans="1:8" ht="24" customHeight="1">
      <c r="A4" s="25" t="s">
        <v>828</v>
      </c>
      <c r="B4" s="25" t="s">
        <v>829</v>
      </c>
      <c r="C4" s="25" t="s">
        <v>1170</v>
      </c>
      <c r="D4" s="25">
        <v>7083</v>
      </c>
      <c r="E4" s="25" t="s">
        <v>824</v>
      </c>
      <c r="F4" s="23" t="s">
        <v>821</v>
      </c>
      <c r="G4" s="24" t="s">
        <v>827</v>
      </c>
      <c r="H4" s="26"/>
    </row>
    <row r="5" spans="1:8" ht="24" customHeight="1">
      <c r="A5" s="25" t="s">
        <v>831</v>
      </c>
      <c r="B5" s="25" t="s">
        <v>829</v>
      </c>
      <c r="C5" s="25" t="s">
        <v>1171</v>
      </c>
      <c r="D5" s="25">
        <v>7084</v>
      </c>
      <c r="E5" s="25" t="s">
        <v>824</v>
      </c>
      <c r="F5" s="23" t="s">
        <v>821</v>
      </c>
      <c r="G5" s="24" t="s">
        <v>830</v>
      </c>
      <c r="H5" s="26"/>
    </row>
    <row r="6" spans="1:8" ht="24" customHeight="1">
      <c r="A6" s="25" t="s">
        <v>832</v>
      </c>
      <c r="B6" s="25" t="s">
        <v>829</v>
      </c>
      <c r="C6" s="25" t="s">
        <v>1172</v>
      </c>
      <c r="D6" s="25">
        <v>7085</v>
      </c>
      <c r="E6" s="25" t="s">
        <v>824</v>
      </c>
      <c r="F6" s="23" t="s">
        <v>821</v>
      </c>
      <c r="G6" s="24" t="s">
        <v>830</v>
      </c>
      <c r="H6" s="26"/>
    </row>
    <row r="7" spans="1:8" ht="24" customHeight="1">
      <c r="A7" s="25" t="s">
        <v>833</v>
      </c>
      <c r="B7" s="25" t="s">
        <v>829</v>
      </c>
      <c r="C7" s="25" t="s">
        <v>1173</v>
      </c>
      <c r="D7" s="25">
        <v>7086</v>
      </c>
      <c r="E7" s="25" t="s">
        <v>824</v>
      </c>
      <c r="F7" s="23" t="s">
        <v>821</v>
      </c>
      <c r="G7" s="24" t="s">
        <v>830</v>
      </c>
      <c r="H7" s="26"/>
    </row>
    <row r="8" spans="1:8" ht="24" customHeight="1">
      <c r="A8" s="25" t="s">
        <v>834</v>
      </c>
      <c r="B8" s="25" t="s">
        <v>829</v>
      </c>
      <c r="C8" s="25" t="s">
        <v>1174</v>
      </c>
      <c r="D8" s="25">
        <v>7088</v>
      </c>
      <c r="E8" s="25" t="s">
        <v>824</v>
      </c>
      <c r="F8" s="23" t="s">
        <v>821</v>
      </c>
      <c r="G8" s="24" t="s">
        <v>830</v>
      </c>
      <c r="H8" s="26"/>
    </row>
    <row r="9" spans="1:8" ht="24" customHeight="1">
      <c r="A9" s="96" t="s">
        <v>707</v>
      </c>
      <c r="B9" s="25" t="s">
        <v>835</v>
      </c>
      <c r="C9" s="25" t="s">
        <v>1175</v>
      </c>
      <c r="D9" s="25">
        <v>7090</v>
      </c>
      <c r="E9" s="25" t="s">
        <v>824</v>
      </c>
      <c r="F9" s="23" t="s">
        <v>821</v>
      </c>
      <c r="G9" s="24" t="s">
        <v>830</v>
      </c>
      <c r="H9" s="26"/>
    </row>
    <row r="10" spans="1:8" ht="24" customHeight="1">
      <c r="A10" s="29" t="s">
        <v>837</v>
      </c>
      <c r="B10" s="29" t="s">
        <v>838</v>
      </c>
      <c r="C10" s="29" t="s">
        <v>1176</v>
      </c>
      <c r="D10" s="29">
        <v>7051</v>
      </c>
      <c r="E10" s="29" t="s">
        <v>824</v>
      </c>
      <c r="F10" s="27" t="s">
        <v>821</v>
      </c>
      <c r="G10" s="28" t="s">
        <v>836</v>
      </c>
      <c r="H10" s="30"/>
    </row>
    <row r="11" spans="1:8" ht="24" customHeight="1">
      <c r="A11" s="29" t="s">
        <v>839</v>
      </c>
      <c r="B11" s="29" t="s">
        <v>840</v>
      </c>
      <c r="C11" s="29" t="s">
        <v>1177</v>
      </c>
      <c r="D11" s="29">
        <v>7052</v>
      </c>
      <c r="E11" s="29" t="s">
        <v>824</v>
      </c>
      <c r="F11" s="27" t="s">
        <v>821</v>
      </c>
      <c r="G11" s="28" t="s">
        <v>836</v>
      </c>
      <c r="H11" s="30"/>
    </row>
    <row r="12" spans="1:8" ht="24" customHeight="1">
      <c r="A12" s="29" t="s">
        <v>841</v>
      </c>
      <c r="B12" s="29" t="s">
        <v>842</v>
      </c>
      <c r="C12" s="29" t="s">
        <v>1178</v>
      </c>
      <c r="D12" s="29">
        <v>7181</v>
      </c>
      <c r="E12" s="29" t="s">
        <v>824</v>
      </c>
      <c r="F12" s="27" t="s">
        <v>821</v>
      </c>
      <c r="G12" s="28" t="s">
        <v>836</v>
      </c>
      <c r="H12" s="30"/>
    </row>
    <row r="13" spans="1:8" ht="24" customHeight="1">
      <c r="A13" s="29" t="s">
        <v>843</v>
      </c>
      <c r="B13" s="29" t="s">
        <v>842</v>
      </c>
      <c r="C13" s="29" t="s">
        <v>1179</v>
      </c>
      <c r="D13" s="29">
        <v>7182</v>
      </c>
      <c r="E13" s="29" t="s">
        <v>824</v>
      </c>
      <c r="F13" s="27" t="s">
        <v>821</v>
      </c>
      <c r="G13" s="28" t="s">
        <v>836</v>
      </c>
      <c r="H13" s="30"/>
    </row>
    <row r="14" spans="1:8" ht="24" customHeight="1">
      <c r="A14" s="29" t="s">
        <v>844</v>
      </c>
      <c r="B14" s="29" t="s">
        <v>845</v>
      </c>
      <c r="C14" s="29" t="s">
        <v>1180</v>
      </c>
      <c r="D14" s="29">
        <v>7183</v>
      </c>
      <c r="E14" s="29" t="s">
        <v>824</v>
      </c>
      <c r="F14" s="27" t="s">
        <v>821</v>
      </c>
      <c r="G14" s="28" t="s">
        <v>836</v>
      </c>
      <c r="H14" s="30"/>
    </row>
    <row r="15" spans="1:8" ht="24" hidden="1" customHeight="1">
      <c r="A15" s="29" t="s">
        <v>846</v>
      </c>
      <c r="B15" s="29" t="s">
        <v>847</v>
      </c>
      <c r="C15" s="29" t="e">
        <v>#N/A</v>
      </c>
      <c r="D15" s="29">
        <v>7301</v>
      </c>
      <c r="E15" s="29" t="s">
        <v>824</v>
      </c>
      <c r="F15" s="27" t="s">
        <v>821</v>
      </c>
      <c r="G15" s="28" t="s">
        <v>836</v>
      </c>
      <c r="H15" s="30" t="s">
        <v>848</v>
      </c>
    </row>
    <row r="16" spans="1:8" ht="24" hidden="1" customHeight="1">
      <c r="A16" s="29" t="s">
        <v>849</v>
      </c>
      <c r="B16" s="29" t="s">
        <v>850</v>
      </c>
      <c r="C16" s="29" t="e">
        <v>#N/A</v>
      </c>
      <c r="D16" s="29">
        <v>7305</v>
      </c>
      <c r="E16" s="29" t="s">
        <v>824</v>
      </c>
      <c r="F16" s="27" t="s">
        <v>821</v>
      </c>
      <c r="G16" s="28" t="s">
        <v>836</v>
      </c>
      <c r="H16" s="30" t="s">
        <v>851</v>
      </c>
    </row>
    <row r="17" spans="1:8" ht="24" hidden="1" customHeight="1">
      <c r="A17" s="29" t="s">
        <v>852</v>
      </c>
      <c r="B17" s="29" t="s">
        <v>850</v>
      </c>
      <c r="C17" s="29" t="e">
        <v>#N/A</v>
      </c>
      <c r="D17" s="29">
        <v>7306</v>
      </c>
      <c r="E17" s="29" t="s">
        <v>824</v>
      </c>
      <c r="F17" s="27" t="s">
        <v>821</v>
      </c>
      <c r="G17" s="28" t="s">
        <v>836</v>
      </c>
      <c r="H17" s="30" t="s">
        <v>853</v>
      </c>
    </row>
    <row r="18" spans="1:8" ht="24" hidden="1" customHeight="1">
      <c r="A18" s="29" t="s">
        <v>854</v>
      </c>
      <c r="B18" s="29" t="s">
        <v>847</v>
      </c>
      <c r="C18" s="29" t="e">
        <v>#N/A</v>
      </c>
      <c r="D18" s="29">
        <v>7311</v>
      </c>
      <c r="E18" s="29" t="s">
        <v>824</v>
      </c>
      <c r="F18" s="27" t="s">
        <v>821</v>
      </c>
      <c r="G18" s="28" t="s">
        <v>836</v>
      </c>
      <c r="H18" s="30" t="s">
        <v>855</v>
      </c>
    </row>
    <row r="19" spans="1:8" ht="24" hidden="1" customHeight="1">
      <c r="A19" s="29" t="s">
        <v>856</v>
      </c>
      <c r="B19" s="29" t="s">
        <v>850</v>
      </c>
      <c r="C19" s="29" t="e">
        <v>#N/A</v>
      </c>
      <c r="D19" s="29">
        <v>7312</v>
      </c>
      <c r="E19" s="29" t="s">
        <v>824</v>
      </c>
      <c r="F19" s="27" t="s">
        <v>821</v>
      </c>
      <c r="G19" s="28" t="s">
        <v>836</v>
      </c>
      <c r="H19" s="30" t="s">
        <v>857</v>
      </c>
    </row>
    <row r="20" spans="1:8" ht="24" hidden="1" customHeight="1">
      <c r="A20" s="29" t="s">
        <v>858</v>
      </c>
      <c r="B20" s="29" t="s">
        <v>859</v>
      </c>
      <c r="C20" s="29" t="e">
        <v>#N/A</v>
      </c>
      <c r="D20" s="29" t="s">
        <v>860</v>
      </c>
      <c r="E20" s="29"/>
      <c r="F20" s="27" t="s">
        <v>821</v>
      </c>
      <c r="G20" s="28" t="s">
        <v>836</v>
      </c>
      <c r="H20" s="30" t="s">
        <v>861</v>
      </c>
    </row>
    <row r="21" spans="1:8" ht="24" hidden="1" customHeight="1">
      <c r="A21" s="29" t="s">
        <v>862</v>
      </c>
      <c r="B21" s="29" t="s">
        <v>863</v>
      </c>
      <c r="C21" s="29" t="e">
        <v>#N/A</v>
      </c>
      <c r="D21" s="29" t="s">
        <v>864</v>
      </c>
      <c r="E21" s="29"/>
      <c r="F21" s="27" t="s">
        <v>821</v>
      </c>
      <c r="G21" s="28" t="s">
        <v>836</v>
      </c>
      <c r="H21" s="30" t="s">
        <v>865</v>
      </c>
    </row>
    <row r="22" spans="1:8" ht="24" hidden="1" customHeight="1">
      <c r="A22" s="29" t="s">
        <v>866</v>
      </c>
      <c r="B22" s="29" t="s">
        <v>863</v>
      </c>
      <c r="C22" s="29" t="e">
        <v>#N/A</v>
      </c>
      <c r="D22" s="29" t="s">
        <v>867</v>
      </c>
      <c r="E22" s="29"/>
      <c r="F22" s="27" t="s">
        <v>821</v>
      </c>
      <c r="G22" s="28" t="s">
        <v>836</v>
      </c>
      <c r="H22" s="30" t="s">
        <v>868</v>
      </c>
    </row>
    <row r="23" spans="1:8" ht="24" hidden="1" customHeight="1">
      <c r="A23" s="29" t="s">
        <v>869</v>
      </c>
      <c r="B23" s="29" t="s">
        <v>859</v>
      </c>
      <c r="C23" s="29" t="e">
        <v>#N/A</v>
      </c>
      <c r="D23" s="29" t="s">
        <v>870</v>
      </c>
      <c r="E23" s="29"/>
      <c r="F23" s="27" t="s">
        <v>821</v>
      </c>
      <c r="G23" s="28" t="s">
        <v>836</v>
      </c>
      <c r="H23" s="30" t="s">
        <v>871</v>
      </c>
    </row>
    <row r="24" spans="1:8" ht="24" hidden="1" customHeight="1">
      <c r="A24" s="29" t="s">
        <v>872</v>
      </c>
      <c r="B24" s="29" t="s">
        <v>847</v>
      </c>
      <c r="C24" s="29" t="e">
        <v>#N/A</v>
      </c>
      <c r="D24" s="29" t="s">
        <v>870</v>
      </c>
      <c r="E24" s="29"/>
      <c r="F24" s="27" t="s">
        <v>821</v>
      </c>
      <c r="G24" s="28" t="s">
        <v>836</v>
      </c>
      <c r="H24" s="30" t="s">
        <v>873</v>
      </c>
    </row>
    <row r="25" spans="1:8" ht="24" hidden="1" customHeight="1">
      <c r="A25" s="29" t="s">
        <v>874</v>
      </c>
      <c r="B25" s="29" t="s">
        <v>859</v>
      </c>
      <c r="C25" s="29" t="e">
        <v>#N/A</v>
      </c>
      <c r="D25" s="29" t="s">
        <v>875</v>
      </c>
      <c r="E25" s="29"/>
      <c r="F25" s="27" t="s">
        <v>821</v>
      </c>
      <c r="G25" s="28" t="s">
        <v>836</v>
      </c>
      <c r="H25" s="30" t="s">
        <v>876</v>
      </c>
    </row>
    <row r="26" spans="1:8" ht="24" hidden="1" customHeight="1">
      <c r="A26" s="29" t="s">
        <v>877</v>
      </c>
      <c r="B26" s="29" t="s">
        <v>859</v>
      </c>
      <c r="C26" s="29" t="e">
        <v>#N/A</v>
      </c>
      <c r="D26" s="29" t="s">
        <v>878</v>
      </c>
      <c r="E26" s="29"/>
      <c r="F26" s="27" t="s">
        <v>821</v>
      </c>
      <c r="G26" s="28" t="s">
        <v>836</v>
      </c>
      <c r="H26" s="30" t="s">
        <v>879</v>
      </c>
    </row>
    <row r="27" spans="1:8" ht="24" hidden="1" customHeight="1">
      <c r="A27" s="29" t="s">
        <v>880</v>
      </c>
      <c r="B27" s="29" t="s">
        <v>859</v>
      </c>
      <c r="C27" s="29" t="e">
        <v>#N/A</v>
      </c>
      <c r="D27" s="29" t="s">
        <v>881</v>
      </c>
      <c r="E27" s="29"/>
      <c r="F27" s="27" t="s">
        <v>821</v>
      </c>
      <c r="G27" s="28" t="s">
        <v>836</v>
      </c>
      <c r="H27" s="30" t="s">
        <v>882</v>
      </c>
    </row>
    <row r="28" spans="1:8" ht="24" hidden="1" customHeight="1">
      <c r="A28" s="29" t="s">
        <v>883</v>
      </c>
      <c r="B28" s="29" t="s">
        <v>847</v>
      </c>
      <c r="C28" s="29" t="e">
        <v>#N/A</v>
      </c>
      <c r="D28" s="29" t="s">
        <v>881</v>
      </c>
      <c r="E28" s="29"/>
      <c r="F28" s="27" t="s">
        <v>821</v>
      </c>
      <c r="G28" s="28" t="s">
        <v>836</v>
      </c>
      <c r="H28" s="30" t="s">
        <v>884</v>
      </c>
    </row>
    <row r="29" spans="1:8" ht="24" hidden="1" customHeight="1">
      <c r="A29" s="29" t="s">
        <v>885</v>
      </c>
      <c r="B29" s="29" t="s">
        <v>859</v>
      </c>
      <c r="C29" s="29" t="e">
        <v>#N/A</v>
      </c>
      <c r="D29" s="29" t="s">
        <v>886</v>
      </c>
      <c r="E29" s="29"/>
      <c r="F29" s="27" t="s">
        <v>821</v>
      </c>
      <c r="G29" s="28" t="s">
        <v>836</v>
      </c>
      <c r="H29" s="30" t="s">
        <v>887</v>
      </c>
    </row>
    <row r="30" spans="1:8" ht="24" hidden="1" customHeight="1">
      <c r="A30" s="29" t="s">
        <v>888</v>
      </c>
      <c r="B30" s="29" t="s">
        <v>850</v>
      </c>
      <c r="C30" s="29" t="e">
        <v>#N/A</v>
      </c>
      <c r="D30" s="29" t="s">
        <v>881</v>
      </c>
      <c r="E30" s="29"/>
      <c r="F30" s="27" t="s">
        <v>821</v>
      </c>
      <c r="G30" s="28" t="s">
        <v>836</v>
      </c>
      <c r="H30" s="30" t="s">
        <v>889</v>
      </c>
    </row>
    <row r="31" spans="1:8" ht="24" customHeight="1">
      <c r="A31" s="25" t="s">
        <v>891</v>
      </c>
      <c r="B31" s="25" t="s">
        <v>892</v>
      </c>
      <c r="C31" s="25" t="s">
        <v>1181</v>
      </c>
      <c r="D31" s="25">
        <v>7070</v>
      </c>
      <c r="E31" s="25" t="s">
        <v>824</v>
      </c>
      <c r="F31" s="23" t="s">
        <v>821</v>
      </c>
      <c r="G31" s="24" t="s">
        <v>890</v>
      </c>
      <c r="H31" s="26"/>
    </row>
    <row r="32" spans="1:8" ht="24" customHeight="1">
      <c r="A32" s="25" t="s">
        <v>893</v>
      </c>
      <c r="B32" s="25" t="s">
        <v>894</v>
      </c>
      <c r="C32" s="25" t="s">
        <v>1250</v>
      </c>
      <c r="D32" s="25">
        <v>7075</v>
      </c>
      <c r="E32" s="25" t="s">
        <v>824</v>
      </c>
      <c r="F32" s="23" t="s">
        <v>821</v>
      </c>
      <c r="G32" s="24" t="s">
        <v>890</v>
      </c>
      <c r="H32" s="26"/>
    </row>
    <row r="33" spans="1:8" ht="24" customHeight="1">
      <c r="A33" s="25" t="s">
        <v>895</v>
      </c>
      <c r="B33" s="25" t="s">
        <v>896</v>
      </c>
      <c r="C33" s="25" t="s">
        <v>1182</v>
      </c>
      <c r="D33" s="25">
        <v>7076</v>
      </c>
      <c r="E33" s="25" t="s">
        <v>824</v>
      </c>
      <c r="F33" s="23" t="s">
        <v>821</v>
      </c>
      <c r="G33" s="24" t="s">
        <v>890</v>
      </c>
      <c r="H33" s="26"/>
    </row>
    <row r="34" spans="1:8" ht="24" customHeight="1">
      <c r="A34" s="25" t="s">
        <v>897</v>
      </c>
      <c r="B34" s="25" t="s">
        <v>898</v>
      </c>
      <c r="C34" s="25" t="s">
        <v>1183</v>
      </c>
      <c r="D34" s="25">
        <v>7077</v>
      </c>
      <c r="E34" s="25" t="s">
        <v>824</v>
      </c>
      <c r="F34" s="23" t="s">
        <v>821</v>
      </c>
      <c r="G34" s="24" t="s">
        <v>890</v>
      </c>
      <c r="H34" s="26"/>
    </row>
    <row r="35" spans="1:8" ht="24" hidden="1" customHeight="1">
      <c r="A35" s="25" t="s">
        <v>899</v>
      </c>
      <c r="B35" s="25" t="s">
        <v>896</v>
      </c>
      <c r="C35" s="25" t="e">
        <v>#N/A</v>
      </c>
      <c r="D35" s="25" t="s">
        <v>900</v>
      </c>
      <c r="E35" s="25"/>
      <c r="F35" s="23" t="s">
        <v>821</v>
      </c>
      <c r="G35" s="24" t="s">
        <v>890</v>
      </c>
      <c r="H35" s="26" t="s">
        <v>868</v>
      </c>
    </row>
    <row r="36" spans="1:8" ht="24" hidden="1" customHeight="1">
      <c r="A36" s="25" t="s">
        <v>901</v>
      </c>
      <c r="B36" s="25" t="s">
        <v>896</v>
      </c>
      <c r="C36" s="25" t="e">
        <v>#N/A</v>
      </c>
      <c r="D36" s="25" t="s">
        <v>902</v>
      </c>
      <c r="E36" s="25"/>
      <c r="F36" s="23" t="s">
        <v>821</v>
      </c>
      <c r="G36" s="24" t="s">
        <v>890</v>
      </c>
      <c r="H36" s="26" t="s">
        <v>903</v>
      </c>
    </row>
    <row r="37" spans="1:8" ht="24" customHeight="1">
      <c r="A37" s="33" t="s">
        <v>905</v>
      </c>
      <c r="B37" s="33" t="s">
        <v>906</v>
      </c>
      <c r="C37" s="33" t="s">
        <v>1184</v>
      </c>
      <c r="D37" s="33">
        <v>7060</v>
      </c>
      <c r="E37" s="33" t="s">
        <v>824</v>
      </c>
      <c r="F37" s="31" t="s">
        <v>821</v>
      </c>
      <c r="G37" s="32" t="s">
        <v>904</v>
      </c>
      <c r="H37" s="34"/>
    </row>
    <row r="38" spans="1:8" ht="24" customHeight="1">
      <c r="A38" s="33" t="s">
        <v>907</v>
      </c>
      <c r="B38" s="33" t="s">
        <v>908</v>
      </c>
      <c r="C38" s="33" t="s">
        <v>1185</v>
      </c>
      <c r="D38" s="33">
        <v>7062</v>
      </c>
      <c r="E38" s="33" t="s">
        <v>824</v>
      </c>
      <c r="F38" s="31" t="s">
        <v>821</v>
      </c>
      <c r="G38" s="32" t="s">
        <v>904</v>
      </c>
      <c r="H38" s="34"/>
    </row>
    <row r="39" spans="1:8" ht="24" hidden="1" customHeight="1">
      <c r="A39" s="33" t="s">
        <v>909</v>
      </c>
      <c r="B39" s="33" t="s">
        <v>910</v>
      </c>
      <c r="C39" s="33" t="e">
        <v>#N/A</v>
      </c>
      <c r="D39" s="33">
        <v>7065</v>
      </c>
      <c r="E39" s="33" t="s">
        <v>824</v>
      </c>
      <c r="F39" s="31" t="s">
        <v>821</v>
      </c>
      <c r="G39" s="32" t="s">
        <v>904</v>
      </c>
      <c r="H39" s="34"/>
    </row>
    <row r="40" spans="1:8" ht="24" customHeight="1">
      <c r="A40" s="33" t="s">
        <v>911</v>
      </c>
      <c r="B40" s="33" t="s">
        <v>910</v>
      </c>
      <c r="C40" s="33" t="s">
        <v>1186</v>
      </c>
      <c r="D40" s="33">
        <v>7066</v>
      </c>
      <c r="E40" s="33" t="s">
        <v>824</v>
      </c>
      <c r="F40" s="31" t="s">
        <v>821</v>
      </c>
      <c r="G40" s="32" t="s">
        <v>904</v>
      </c>
      <c r="H40" s="34"/>
    </row>
    <row r="41" spans="1:8" ht="24" customHeight="1">
      <c r="A41" s="33" t="s">
        <v>912</v>
      </c>
      <c r="B41" s="33" t="s">
        <v>913</v>
      </c>
      <c r="C41" s="33" t="s">
        <v>1187</v>
      </c>
      <c r="D41" s="33">
        <v>7067</v>
      </c>
      <c r="E41" s="33" t="s">
        <v>824</v>
      </c>
      <c r="F41" s="31" t="s">
        <v>821</v>
      </c>
      <c r="G41" s="32" t="s">
        <v>904</v>
      </c>
      <c r="H41" s="34"/>
    </row>
    <row r="42" spans="1:8" ht="24" hidden="1" customHeight="1">
      <c r="A42" s="33" t="s">
        <v>914</v>
      </c>
      <c r="B42" s="33" t="s">
        <v>842</v>
      </c>
      <c r="C42" s="33" t="e">
        <v>#N/A</v>
      </c>
      <c r="D42" s="33">
        <v>7270</v>
      </c>
      <c r="E42" s="33" t="s">
        <v>824</v>
      </c>
      <c r="F42" s="31" t="s">
        <v>821</v>
      </c>
      <c r="G42" s="32" t="s">
        <v>904</v>
      </c>
      <c r="H42" s="34"/>
    </row>
    <row r="43" spans="1:8" ht="24" hidden="1" customHeight="1">
      <c r="A43" s="33" t="s">
        <v>915</v>
      </c>
      <c r="B43" s="33" t="s">
        <v>916</v>
      </c>
      <c r="C43" s="33" t="e">
        <v>#N/A</v>
      </c>
      <c r="D43" s="33">
        <v>7271</v>
      </c>
      <c r="E43" s="33" t="s">
        <v>824</v>
      </c>
      <c r="F43" s="31" t="s">
        <v>821</v>
      </c>
      <c r="G43" s="32" t="s">
        <v>904</v>
      </c>
      <c r="H43" s="34"/>
    </row>
    <row r="44" spans="1:8" ht="24" hidden="1" customHeight="1">
      <c r="A44" s="33" t="s">
        <v>917</v>
      </c>
      <c r="B44" s="33" t="s">
        <v>918</v>
      </c>
      <c r="C44" s="33" t="e">
        <v>#N/A</v>
      </c>
      <c r="D44" s="33">
        <v>7273</v>
      </c>
      <c r="E44" s="33" t="s">
        <v>824</v>
      </c>
      <c r="F44" s="31" t="s">
        <v>821</v>
      </c>
      <c r="G44" s="32" t="s">
        <v>904</v>
      </c>
      <c r="H44" s="34"/>
    </row>
    <row r="45" spans="1:8" ht="24" hidden="1" customHeight="1">
      <c r="A45" s="33" t="s">
        <v>919</v>
      </c>
      <c r="B45" s="33" t="s">
        <v>920</v>
      </c>
      <c r="C45" s="33" t="e">
        <v>#N/A</v>
      </c>
      <c r="D45" s="33">
        <v>7275</v>
      </c>
      <c r="E45" s="33" t="s">
        <v>824</v>
      </c>
      <c r="F45" s="31" t="s">
        <v>821</v>
      </c>
      <c r="G45" s="32" t="s">
        <v>904</v>
      </c>
      <c r="H45" s="34"/>
    </row>
    <row r="46" spans="1:8" ht="24" hidden="1" customHeight="1">
      <c r="A46" s="33" t="s">
        <v>921</v>
      </c>
      <c r="B46" s="33" t="s">
        <v>913</v>
      </c>
      <c r="C46" s="33" t="e">
        <v>#N/A</v>
      </c>
      <c r="D46" s="33">
        <v>7276</v>
      </c>
      <c r="E46" s="33" t="s">
        <v>824</v>
      </c>
      <c r="F46" s="31" t="s">
        <v>821</v>
      </c>
      <c r="G46" s="32" t="s">
        <v>904</v>
      </c>
      <c r="H46" s="34"/>
    </row>
    <row r="47" spans="1:8" ht="24" hidden="1" customHeight="1">
      <c r="A47" s="33" t="s">
        <v>922</v>
      </c>
      <c r="B47" s="33" t="s">
        <v>923</v>
      </c>
      <c r="C47" s="33" t="e">
        <v>#N/A</v>
      </c>
      <c r="D47" s="33">
        <v>7277</v>
      </c>
      <c r="E47" s="33" t="s">
        <v>824</v>
      </c>
      <c r="F47" s="31" t="s">
        <v>821</v>
      </c>
      <c r="G47" s="32" t="s">
        <v>904</v>
      </c>
      <c r="H47" s="34"/>
    </row>
    <row r="48" spans="1:8" ht="24" hidden="1" customHeight="1">
      <c r="A48" s="33" t="s">
        <v>924</v>
      </c>
      <c r="B48" s="33" t="s">
        <v>925</v>
      </c>
      <c r="C48" s="33" t="e">
        <v>#N/A</v>
      </c>
      <c r="D48" s="33">
        <v>7279</v>
      </c>
      <c r="E48" s="33" t="s">
        <v>824</v>
      </c>
      <c r="F48" s="31" t="s">
        <v>821</v>
      </c>
      <c r="G48" s="32" t="s">
        <v>904</v>
      </c>
      <c r="H48" s="34"/>
    </row>
    <row r="49" spans="1:8" ht="24" hidden="1" customHeight="1">
      <c r="A49" s="33" t="s">
        <v>926</v>
      </c>
      <c r="B49" s="33" t="s">
        <v>923</v>
      </c>
      <c r="C49" s="33" t="e">
        <v>#N/A</v>
      </c>
      <c r="D49" s="33" t="s">
        <v>927</v>
      </c>
      <c r="E49" s="33"/>
      <c r="F49" s="31" t="s">
        <v>821</v>
      </c>
      <c r="G49" s="32" t="s">
        <v>904</v>
      </c>
      <c r="H49" s="34" t="s">
        <v>928</v>
      </c>
    </row>
    <row r="50" spans="1:8" ht="24" hidden="1" customHeight="1">
      <c r="A50" s="33" t="s">
        <v>929</v>
      </c>
      <c r="B50" s="33" t="s">
        <v>930</v>
      </c>
      <c r="C50" s="33" t="e">
        <v>#N/A</v>
      </c>
      <c r="D50" s="33" t="s">
        <v>931</v>
      </c>
      <c r="E50" s="33"/>
      <c r="F50" s="31" t="s">
        <v>821</v>
      </c>
      <c r="G50" s="32" t="s">
        <v>904</v>
      </c>
      <c r="H50" s="34" t="s">
        <v>865</v>
      </c>
    </row>
    <row r="51" spans="1:8" ht="24" hidden="1" customHeight="1">
      <c r="A51" s="33" t="s">
        <v>932</v>
      </c>
      <c r="B51" s="33" t="s">
        <v>916</v>
      </c>
      <c r="C51" s="33" t="e">
        <v>#N/A</v>
      </c>
      <c r="D51" s="33" t="s">
        <v>933</v>
      </c>
      <c r="E51" s="33"/>
      <c r="F51" s="31" t="s">
        <v>821</v>
      </c>
      <c r="G51" s="32" t="s">
        <v>904</v>
      </c>
      <c r="H51" s="34" t="s">
        <v>868</v>
      </c>
    </row>
    <row r="52" spans="1:8" ht="24" hidden="1" customHeight="1">
      <c r="A52" s="33" t="s">
        <v>934</v>
      </c>
      <c r="B52" s="33" t="s">
        <v>918</v>
      </c>
      <c r="C52" s="33" t="e">
        <v>#N/A</v>
      </c>
      <c r="D52" s="33" t="s">
        <v>931</v>
      </c>
      <c r="E52" s="33"/>
      <c r="F52" s="31" t="s">
        <v>821</v>
      </c>
      <c r="G52" s="32" t="s">
        <v>904</v>
      </c>
      <c r="H52" s="34" t="s">
        <v>865</v>
      </c>
    </row>
    <row r="53" spans="1:8" ht="24" hidden="1" customHeight="1">
      <c r="A53" s="33" t="s">
        <v>935</v>
      </c>
      <c r="B53" s="33" t="s">
        <v>920</v>
      </c>
      <c r="C53" s="33" t="e">
        <v>#N/A</v>
      </c>
      <c r="D53" s="33" t="s">
        <v>936</v>
      </c>
      <c r="E53" s="33"/>
      <c r="F53" s="31" t="s">
        <v>821</v>
      </c>
      <c r="G53" s="32" t="s">
        <v>904</v>
      </c>
      <c r="H53" s="34" t="s">
        <v>937</v>
      </c>
    </row>
    <row r="54" spans="1:8" ht="24" hidden="1" customHeight="1">
      <c r="A54" s="33" t="s">
        <v>938</v>
      </c>
      <c r="B54" s="33" t="s">
        <v>920</v>
      </c>
      <c r="C54" s="33" t="e">
        <v>#N/A</v>
      </c>
      <c r="D54" s="33" t="s">
        <v>933</v>
      </c>
      <c r="E54" s="33"/>
      <c r="F54" s="31" t="s">
        <v>821</v>
      </c>
      <c r="G54" s="32" t="s">
        <v>904</v>
      </c>
      <c r="H54" s="34" t="s">
        <v>868</v>
      </c>
    </row>
    <row r="55" spans="1:8" ht="24" hidden="1" customHeight="1">
      <c r="A55" s="33" t="s">
        <v>939</v>
      </c>
      <c r="B55" s="33" t="s">
        <v>920</v>
      </c>
      <c r="C55" s="33" t="e">
        <v>#N/A</v>
      </c>
      <c r="D55" s="33" t="s">
        <v>931</v>
      </c>
      <c r="E55" s="33"/>
      <c r="F55" s="31" t="s">
        <v>821</v>
      </c>
      <c r="G55" s="32" t="s">
        <v>904</v>
      </c>
      <c r="H55" s="34" t="s">
        <v>865</v>
      </c>
    </row>
    <row r="56" spans="1:8" ht="24" hidden="1" customHeight="1">
      <c r="A56" s="33" t="s">
        <v>940</v>
      </c>
      <c r="B56" s="33" t="s">
        <v>842</v>
      </c>
      <c r="C56" s="33" t="e">
        <v>#N/A</v>
      </c>
      <c r="D56" s="33" t="s">
        <v>931</v>
      </c>
      <c r="E56" s="33"/>
      <c r="F56" s="31" t="s">
        <v>821</v>
      </c>
      <c r="G56" s="32" t="s">
        <v>904</v>
      </c>
      <c r="H56" s="34" t="s">
        <v>865</v>
      </c>
    </row>
    <row r="57" spans="1:8" ht="24" hidden="1" customHeight="1" thickBot="1">
      <c r="A57" s="37" t="s">
        <v>941</v>
      </c>
      <c r="B57" s="37" t="s">
        <v>920</v>
      </c>
      <c r="C57" s="37" t="e">
        <v>#N/A</v>
      </c>
      <c r="D57" s="37" t="s">
        <v>942</v>
      </c>
      <c r="E57" s="37"/>
      <c r="F57" s="35" t="s">
        <v>821</v>
      </c>
      <c r="G57" s="36" t="s">
        <v>904</v>
      </c>
      <c r="H57" s="38" t="s">
        <v>903</v>
      </c>
    </row>
    <row r="58" spans="1:8">
      <c r="A58" s="15"/>
      <c r="B58" s="15"/>
      <c r="C58" s="15"/>
      <c r="D58" s="15"/>
      <c r="E58" s="15"/>
      <c r="F58" s="15"/>
      <c r="G58" s="15"/>
      <c r="H58" s="15"/>
    </row>
  </sheetData>
  <phoneticPr fontId="6" type="noConversion"/>
  <printOptions horizontalCentered="1"/>
  <pageMargins left="0.31496062992125984" right="0.31496062992125984" top="0.74803149606299213" bottom="0.74803149606299213" header="0.31496062992125984" footer="0.31496062992125984"/>
  <pageSetup paperSize="9" scale="81" orientation="portrait" horizont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1"/>
  <sheetViews>
    <sheetView workbookViewId="0">
      <selection activeCell="F15" sqref="F15"/>
    </sheetView>
  </sheetViews>
  <sheetFormatPr defaultColWidth="8.7109375" defaultRowHeight="15"/>
  <cols>
    <col min="1" max="1" width="17" style="2" bestFit="1" customWidth="1"/>
    <col min="2" max="2" width="9" style="2" bestFit="1" customWidth="1"/>
    <col min="3" max="3" width="5.7109375" style="2" bestFit="1" customWidth="1"/>
    <col min="4" max="4" width="9.140625" style="2" bestFit="1" customWidth="1"/>
    <col min="5" max="5" width="5.7109375" style="2" bestFit="1" customWidth="1"/>
    <col min="6" max="6" width="8.85546875" style="2" bestFit="1" customWidth="1"/>
    <col min="7" max="7" width="5.7109375" style="2" bestFit="1" customWidth="1"/>
    <col min="8" max="8" width="9.140625" style="2" bestFit="1" customWidth="1"/>
    <col min="9" max="9" width="5.7109375" style="2" bestFit="1" customWidth="1"/>
    <col min="10" max="10" width="9.28515625" style="2" bestFit="1" customWidth="1"/>
    <col min="11" max="11" width="5.7109375" style="2" bestFit="1" customWidth="1"/>
    <col min="12" max="12" width="9.140625" style="2" bestFit="1" customWidth="1"/>
    <col min="13" max="13" width="5.7109375" style="2" bestFit="1" customWidth="1"/>
    <col min="14" max="14" width="9.28515625" style="2" bestFit="1" customWidth="1"/>
    <col min="15" max="15" width="5.7109375" style="2" bestFit="1" customWidth="1"/>
    <col min="16" max="16" width="9.140625" style="2" bestFit="1" customWidth="1"/>
    <col min="17" max="17" width="5.7109375" style="2" bestFit="1" customWidth="1"/>
    <col min="18" max="18" width="9.28515625" style="2" bestFit="1" customWidth="1"/>
    <col min="19" max="19" width="5.7109375" style="2" bestFit="1" customWidth="1"/>
    <col min="20" max="20" width="8.7109375" style="2" bestFit="1" customWidth="1"/>
    <col min="21" max="21" width="5.7109375" style="2" bestFit="1" customWidth="1"/>
    <col min="22" max="22" width="7.7109375" style="2" bestFit="1" customWidth="1"/>
    <col min="23" max="23" width="5.7109375" style="2" bestFit="1" customWidth="1"/>
    <col min="24" max="24" width="8.140625" style="2" bestFit="1" customWidth="1"/>
    <col min="25" max="25" width="5.7109375" style="2" bestFit="1" customWidth="1"/>
    <col min="26" max="26" width="8" style="2" bestFit="1" customWidth="1"/>
    <col min="27" max="27" width="5.7109375" style="2" bestFit="1" customWidth="1"/>
    <col min="28" max="28" width="10.28515625" style="2" bestFit="1" customWidth="1"/>
    <col min="29" max="29" width="5.7109375" style="2" bestFit="1" customWidth="1"/>
    <col min="30" max="31" width="13.28515625" style="2" bestFit="1" customWidth="1"/>
    <col min="32" max="32" width="8.42578125" style="2" bestFit="1" customWidth="1"/>
    <col min="33" max="33" width="5.7109375" style="2" bestFit="1" customWidth="1"/>
    <col min="34" max="34" width="8.7109375" style="2" bestFit="1" customWidth="1"/>
    <col min="35" max="35" width="5.7109375" style="2" bestFit="1" customWidth="1"/>
    <col min="36" max="36" width="8.7109375" style="2" bestFit="1" customWidth="1"/>
    <col min="37" max="37" width="5.7109375" style="2" bestFit="1" customWidth="1"/>
    <col min="38" max="38" width="8.85546875" style="2" bestFit="1" customWidth="1"/>
    <col min="39" max="39" width="5.7109375" style="2" bestFit="1" customWidth="1"/>
    <col min="40" max="40" width="8.7109375" style="2" bestFit="1" customWidth="1"/>
    <col min="41" max="41" width="5.7109375" style="2" bestFit="1" customWidth="1"/>
    <col min="42" max="42" width="8.85546875" style="2" bestFit="1" customWidth="1"/>
    <col min="43" max="43" width="5.7109375" style="2" bestFit="1" customWidth="1"/>
    <col min="44" max="44" width="8.85546875" style="2" bestFit="1" customWidth="1"/>
    <col min="45" max="45" width="5.7109375" style="2" bestFit="1" customWidth="1"/>
    <col min="46" max="46" width="9.28515625" style="2" bestFit="1" customWidth="1"/>
    <col min="47" max="47" width="5.7109375" style="2" bestFit="1" customWidth="1"/>
    <col min="48" max="48" width="9.140625" style="2" bestFit="1" customWidth="1"/>
    <col min="49" max="49" width="5.7109375" style="2" bestFit="1" customWidth="1"/>
    <col min="50" max="50" width="9.28515625" style="2" bestFit="1" customWidth="1"/>
    <col min="51" max="51" width="5.7109375" style="2" bestFit="1" customWidth="1"/>
    <col min="52" max="52" width="9.140625" style="2" bestFit="1" customWidth="1"/>
    <col min="53" max="53" width="5.7109375" style="2" bestFit="1" customWidth="1"/>
    <col min="54" max="54" width="9.28515625" style="2" bestFit="1" customWidth="1"/>
    <col min="55" max="55" width="5.7109375" style="2" bestFit="1" customWidth="1"/>
    <col min="56" max="56" width="9.140625" style="2" bestFit="1" customWidth="1"/>
    <col min="57" max="57" width="5.7109375" style="2" bestFit="1" customWidth="1"/>
    <col min="58" max="61" width="13.28515625" style="2" bestFit="1" customWidth="1"/>
    <col min="62" max="16384" width="8.7109375" style="2"/>
  </cols>
  <sheetData>
    <row r="1" spans="1:61">
      <c r="A1" s="73" t="s">
        <v>1248</v>
      </c>
      <c r="B1" s="40"/>
      <c r="C1" s="40"/>
      <c r="D1" s="40"/>
      <c r="E1" s="40"/>
      <c r="F1" s="42" t="str">
        <f>B39</f>
        <v>展示</v>
      </c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</row>
    <row r="2" spans="1:61" s="61" customFormat="1">
      <c r="A2" s="57" t="s">
        <v>946</v>
      </c>
      <c r="B2" s="58" t="s">
        <v>947</v>
      </c>
      <c r="C2" s="76"/>
      <c r="D2" s="59"/>
      <c r="E2" s="59"/>
      <c r="F2" s="60">
        <v>44396</v>
      </c>
      <c r="G2" s="60"/>
      <c r="H2" s="60" t="str">
        <f>D40</f>
        <v>7月26日</v>
      </c>
      <c r="I2" s="60"/>
      <c r="J2" s="60" t="str">
        <f>F40</f>
        <v>7月27日</v>
      </c>
      <c r="K2" s="60"/>
      <c r="L2" s="60" t="str">
        <f>H40</f>
        <v>8月23日</v>
      </c>
      <c r="M2" s="60"/>
      <c r="N2" s="60" t="str">
        <f>J40</f>
        <v>8月24日</v>
      </c>
      <c r="O2" s="60"/>
      <c r="P2" s="60" t="str">
        <f>L40</f>
        <v>8月25日</v>
      </c>
      <c r="Q2" s="60"/>
      <c r="R2" s="60" t="str">
        <f>N40</f>
        <v>8月26日</v>
      </c>
      <c r="S2" s="60"/>
      <c r="T2" s="60" t="str">
        <f>P40</f>
        <v>8月27日</v>
      </c>
      <c r="U2" s="60"/>
      <c r="V2" s="60" t="str">
        <f>R40</f>
        <v>8月30日</v>
      </c>
      <c r="W2" s="60"/>
      <c r="X2" s="60" t="str">
        <f t="shared" ref="X2:AG3" si="0">T40</f>
        <v>8月31日</v>
      </c>
      <c r="Y2" s="60"/>
      <c r="Z2" s="60" t="str">
        <f t="shared" si="0"/>
        <v>9月1日</v>
      </c>
      <c r="AA2" s="60"/>
      <c r="AB2" s="60" t="str">
        <f t="shared" si="0"/>
        <v>9月2日</v>
      </c>
      <c r="AC2" s="60"/>
      <c r="AD2" s="60" t="str">
        <f t="shared" si="0"/>
        <v>9月3日</v>
      </c>
      <c r="AE2" s="60"/>
      <c r="AF2" s="60" t="str">
        <f t="shared" si="0"/>
        <v>&gt;2021/9/4</v>
      </c>
      <c r="AG2" s="60"/>
      <c r="AH2" s="60" t="str">
        <f t="shared" ref="AH2:AQ3" si="1">AD40</f>
        <v>預計 的加總</v>
      </c>
      <c r="AI2" s="60"/>
      <c r="AJ2" s="60">
        <f t="shared" si="1"/>
        <v>0</v>
      </c>
      <c r="AK2" s="60"/>
      <c r="AL2" s="60">
        <f t="shared" si="1"/>
        <v>0</v>
      </c>
      <c r="AM2" s="60"/>
      <c r="AN2" s="60">
        <f t="shared" si="1"/>
        <v>0</v>
      </c>
      <c r="AO2" s="60"/>
      <c r="AP2" s="60">
        <f t="shared" si="1"/>
        <v>0</v>
      </c>
      <c r="AQ2" s="60"/>
      <c r="AR2" s="60">
        <f t="shared" ref="AR2:BA3" si="2">AN40</f>
        <v>0</v>
      </c>
      <c r="AS2" s="60"/>
      <c r="AT2" s="60">
        <f t="shared" si="2"/>
        <v>0</v>
      </c>
      <c r="AU2" s="60"/>
      <c r="AV2" s="60">
        <f t="shared" si="2"/>
        <v>0</v>
      </c>
      <c r="AW2" s="60"/>
      <c r="AX2" s="60">
        <f t="shared" si="2"/>
        <v>0</v>
      </c>
      <c r="AY2" s="60"/>
      <c r="AZ2" s="60">
        <f t="shared" si="2"/>
        <v>0</v>
      </c>
      <c r="BA2" s="60"/>
      <c r="BB2" s="60">
        <f t="shared" ref="BB2:BI3" si="3">AX40</f>
        <v>0</v>
      </c>
      <c r="BC2" s="60"/>
      <c r="BD2" s="60">
        <f t="shared" si="3"/>
        <v>0</v>
      </c>
      <c r="BE2" s="60"/>
      <c r="BF2" s="60">
        <f t="shared" si="3"/>
        <v>0</v>
      </c>
      <c r="BG2" s="60"/>
      <c r="BH2" s="60">
        <f t="shared" si="3"/>
        <v>0</v>
      </c>
      <c r="BI2" s="60"/>
    </row>
    <row r="3" spans="1:61">
      <c r="A3" s="43" t="str">
        <f t="shared" ref="A3" si="4">A41</f>
        <v>業務大類</v>
      </c>
      <c r="B3" s="43" t="s">
        <v>948</v>
      </c>
      <c r="C3" s="43" t="s">
        <v>949</v>
      </c>
      <c r="D3" s="43" t="s">
        <v>950</v>
      </c>
      <c r="E3" s="43" t="s">
        <v>951</v>
      </c>
      <c r="F3" s="42" t="str">
        <f>B41</f>
        <v>預計</v>
      </c>
      <c r="G3" s="42" t="str">
        <f>C41</f>
        <v>實際</v>
      </c>
      <c r="H3" s="42" t="str">
        <f>D41</f>
        <v>預計</v>
      </c>
      <c r="I3" s="42" t="str">
        <f>E41</f>
        <v>實際</v>
      </c>
      <c r="J3" s="42" t="str">
        <f>F41</f>
        <v>預計</v>
      </c>
      <c r="K3" s="42" t="str">
        <f>G41</f>
        <v>實際</v>
      </c>
      <c r="L3" s="42" t="str">
        <f>H41</f>
        <v>預計</v>
      </c>
      <c r="M3" s="42" t="str">
        <f>I41</f>
        <v>實際</v>
      </c>
      <c r="N3" s="42" t="str">
        <f>J41</f>
        <v>預計</v>
      </c>
      <c r="O3" s="42" t="str">
        <f>K41</f>
        <v>實際</v>
      </c>
      <c r="P3" s="42" t="str">
        <f>L41</f>
        <v>預計</v>
      </c>
      <c r="Q3" s="42" t="str">
        <f>M41</f>
        <v>實際</v>
      </c>
      <c r="R3" s="42" t="str">
        <f>N41</f>
        <v>預計</v>
      </c>
      <c r="S3" s="42" t="str">
        <f>O41</f>
        <v>實際</v>
      </c>
      <c r="T3" s="42" t="str">
        <f>P41</f>
        <v>預計</v>
      </c>
      <c r="U3" s="42" t="str">
        <f>Q41</f>
        <v>實際</v>
      </c>
      <c r="V3" s="42" t="str">
        <f>R41</f>
        <v>預計</v>
      </c>
      <c r="W3" s="42" t="str">
        <f>S41</f>
        <v>實際</v>
      </c>
      <c r="X3" s="42" t="str">
        <f t="shared" si="0"/>
        <v>預計</v>
      </c>
      <c r="Y3" s="42" t="str">
        <f t="shared" si="0"/>
        <v>實際</v>
      </c>
      <c r="Z3" s="42" t="str">
        <f t="shared" si="0"/>
        <v>預計</v>
      </c>
      <c r="AA3" s="42" t="str">
        <f t="shared" si="0"/>
        <v>實際</v>
      </c>
      <c r="AB3" s="42" t="str">
        <f t="shared" si="0"/>
        <v>預計</v>
      </c>
      <c r="AC3" s="42" t="str">
        <f t="shared" si="0"/>
        <v>實際</v>
      </c>
      <c r="AD3" s="42" t="str">
        <f t="shared" si="0"/>
        <v>預計</v>
      </c>
      <c r="AE3" s="42" t="str">
        <f t="shared" si="0"/>
        <v>實際</v>
      </c>
      <c r="AF3" s="42" t="str">
        <f t="shared" si="0"/>
        <v>預計</v>
      </c>
      <c r="AG3" s="42" t="str">
        <f t="shared" si="0"/>
        <v>實際</v>
      </c>
      <c r="AH3" s="42">
        <f t="shared" si="1"/>
        <v>0</v>
      </c>
      <c r="AI3" s="42">
        <f t="shared" si="1"/>
        <v>0</v>
      </c>
      <c r="AJ3" s="42">
        <f t="shared" si="1"/>
        <v>0</v>
      </c>
      <c r="AK3" s="42">
        <f t="shared" si="1"/>
        <v>0</v>
      </c>
      <c r="AL3" s="42">
        <f t="shared" si="1"/>
        <v>0</v>
      </c>
      <c r="AM3" s="42">
        <f t="shared" si="1"/>
        <v>0</v>
      </c>
      <c r="AN3" s="42">
        <f t="shared" si="1"/>
        <v>0</v>
      </c>
      <c r="AO3" s="42">
        <f t="shared" si="1"/>
        <v>0</v>
      </c>
      <c r="AP3" s="42">
        <f t="shared" si="1"/>
        <v>0</v>
      </c>
      <c r="AQ3" s="42">
        <f t="shared" si="1"/>
        <v>0</v>
      </c>
      <c r="AR3" s="42">
        <f t="shared" si="2"/>
        <v>0</v>
      </c>
      <c r="AS3" s="42">
        <f t="shared" si="2"/>
        <v>0</v>
      </c>
      <c r="AT3" s="42">
        <f t="shared" si="2"/>
        <v>0</v>
      </c>
      <c r="AU3" s="42">
        <f t="shared" si="2"/>
        <v>0</v>
      </c>
      <c r="AV3" s="42">
        <f t="shared" si="2"/>
        <v>0</v>
      </c>
      <c r="AW3" s="42">
        <f t="shared" si="2"/>
        <v>0</v>
      </c>
      <c r="AX3" s="42">
        <f t="shared" si="2"/>
        <v>0</v>
      </c>
      <c r="AY3" s="42">
        <f t="shared" si="2"/>
        <v>0</v>
      </c>
      <c r="AZ3" s="42">
        <f t="shared" si="2"/>
        <v>0</v>
      </c>
      <c r="BA3" s="42">
        <f t="shared" si="2"/>
        <v>0</v>
      </c>
      <c r="BB3" s="42">
        <f t="shared" si="3"/>
        <v>0</v>
      </c>
      <c r="BC3" s="42">
        <f t="shared" si="3"/>
        <v>0</v>
      </c>
      <c r="BD3" s="42">
        <f t="shared" si="3"/>
        <v>0</v>
      </c>
      <c r="BE3" s="42">
        <f t="shared" si="3"/>
        <v>0</v>
      </c>
      <c r="BF3" s="42">
        <f t="shared" si="3"/>
        <v>0</v>
      </c>
      <c r="BG3" s="42">
        <f t="shared" si="3"/>
        <v>0</v>
      </c>
      <c r="BH3" s="42">
        <f t="shared" si="3"/>
        <v>0</v>
      </c>
      <c r="BI3" s="42">
        <f t="shared" si="3"/>
        <v>0</v>
      </c>
    </row>
    <row r="4" spans="1:61">
      <c r="A4" s="40" t="str">
        <f t="shared" ref="A4" si="5">A42</f>
        <v>1.顧客管理作業</v>
      </c>
      <c r="B4" s="40">
        <f t="shared" ref="B4:B12" si="6">BF42</f>
        <v>0</v>
      </c>
      <c r="C4" s="40">
        <f>SUM(F4,H4,J4,L4,N4,P4,R4,T4,V4,X4,Z4,AB4,AD4,AF4,AH4,AJ4,AL4,AN4,AP4,AR4,AT4,AV4,AX4,AZ4,BB4)</f>
        <v>30</v>
      </c>
      <c r="D4" s="40">
        <f>SUM(G4,I4,K4,M4,O4,Q4,S4,U4,W4,Y4,AA4,AC4,AE4,AG4,AI4,AK4,AM4,AO4,AQ4,AS4,AU4,AW4,AY4,BA4,BC4)</f>
        <v>30</v>
      </c>
      <c r="E4" s="41" t="e">
        <f>D4/B4</f>
        <v>#DIV/0!</v>
      </c>
      <c r="F4" s="2">
        <f t="shared" ref="F4:F12" si="7">B42</f>
        <v>9</v>
      </c>
      <c r="G4" s="2">
        <f t="shared" ref="G4:G12" si="8">C42</f>
        <v>9</v>
      </c>
      <c r="H4" s="2">
        <f t="shared" ref="H4:H12" si="9">D42</f>
        <v>4</v>
      </c>
      <c r="I4" s="2">
        <f t="shared" ref="I4:I12" si="10">E42</f>
        <v>4</v>
      </c>
      <c r="J4" s="2">
        <f t="shared" ref="J4:J12" si="11">F42</f>
        <v>0</v>
      </c>
      <c r="K4" s="2">
        <f t="shared" ref="K4:K12" si="12">G42</f>
        <v>0</v>
      </c>
      <c r="L4" s="2">
        <f t="shared" ref="L4:L12" si="13">H42</f>
        <v>0</v>
      </c>
      <c r="M4" s="2">
        <f t="shared" ref="M4:M12" si="14">I42</f>
        <v>0</v>
      </c>
      <c r="N4" s="2">
        <f t="shared" ref="N4:N12" si="15">J42</f>
        <v>0</v>
      </c>
      <c r="O4" s="2">
        <f t="shared" ref="O4:O12" si="16">K42</f>
        <v>0</v>
      </c>
      <c r="P4" s="2">
        <f t="shared" ref="P4:P12" si="17">L42</f>
        <v>0</v>
      </c>
      <c r="Q4" s="2">
        <f t="shared" ref="Q4:Q12" si="18">M42</f>
        <v>0</v>
      </c>
      <c r="R4" s="2">
        <f t="shared" ref="R4:R12" si="19">N42</f>
        <v>0</v>
      </c>
      <c r="S4" s="2">
        <f t="shared" ref="S4:S12" si="20">O42</f>
        <v>0</v>
      </c>
      <c r="T4" s="2">
        <f t="shared" ref="T4:T12" si="21">P42</f>
        <v>0</v>
      </c>
      <c r="U4" s="2">
        <f t="shared" ref="U4:U12" si="22">Q42</f>
        <v>0</v>
      </c>
      <c r="V4" s="2">
        <f t="shared" ref="V4:V12" si="23">R42</f>
        <v>0</v>
      </c>
      <c r="W4" s="2">
        <f t="shared" ref="W4:W12" si="24">S42</f>
        <v>0</v>
      </c>
      <c r="X4" s="2">
        <f t="shared" ref="X4:X12" si="25">T42</f>
        <v>0</v>
      </c>
      <c r="Y4" s="2">
        <f t="shared" ref="Y4:Y12" si="26">U42</f>
        <v>0</v>
      </c>
      <c r="Z4" s="2">
        <f t="shared" ref="Z4:Z12" si="27">V42</f>
        <v>0</v>
      </c>
      <c r="AA4" s="2">
        <f t="shared" ref="AA4:AA12" si="28">W42</f>
        <v>0</v>
      </c>
      <c r="AB4" s="2">
        <f t="shared" ref="AB4:AB12" si="29">X42</f>
        <v>0</v>
      </c>
      <c r="AC4" s="2">
        <f t="shared" ref="AC4:AC12" si="30">Y42</f>
        <v>0</v>
      </c>
      <c r="AD4" s="2">
        <f t="shared" ref="AD4:AD12" si="31">Z42</f>
        <v>0</v>
      </c>
      <c r="AE4" s="2">
        <f t="shared" ref="AE4:AE12" si="32">AA42</f>
        <v>0</v>
      </c>
      <c r="AF4" s="2">
        <f t="shared" ref="AF4:AF12" si="33">AB42</f>
        <v>2</v>
      </c>
      <c r="AG4" s="2">
        <f t="shared" ref="AG4:AG12" si="34">AC42</f>
        <v>2</v>
      </c>
      <c r="AH4" s="2">
        <f t="shared" ref="AH4:AH12" si="35">AD42</f>
        <v>15</v>
      </c>
      <c r="AI4" s="2">
        <f t="shared" ref="AI4:AI12" si="36">AE42</f>
        <v>15</v>
      </c>
      <c r="AJ4" s="2">
        <f t="shared" ref="AJ4:AJ12" si="37">AF42</f>
        <v>0</v>
      </c>
      <c r="AK4" s="2">
        <f t="shared" ref="AK4:AK12" si="38">AG42</f>
        <v>0</v>
      </c>
      <c r="AL4" s="2">
        <f t="shared" ref="AL4:AL12" si="39">AH42</f>
        <v>0</v>
      </c>
      <c r="AM4" s="2">
        <f t="shared" ref="AM4:AM12" si="40">AI42</f>
        <v>0</v>
      </c>
      <c r="AN4" s="2">
        <f t="shared" ref="AN4:AN12" si="41">AJ42</f>
        <v>0</v>
      </c>
      <c r="AO4" s="2">
        <f t="shared" ref="AO4:AO12" si="42">AK42</f>
        <v>0</v>
      </c>
      <c r="AP4" s="2">
        <f t="shared" ref="AP4:AP12" si="43">AL42</f>
        <v>0</v>
      </c>
      <c r="AQ4" s="2">
        <f t="shared" ref="AQ4:AQ12" si="44">AM42</f>
        <v>0</v>
      </c>
      <c r="AR4" s="2">
        <f t="shared" ref="AR4:AR12" si="45">AN42</f>
        <v>0</v>
      </c>
      <c r="AS4" s="2">
        <f t="shared" ref="AS4:AS12" si="46">AO42</f>
        <v>0</v>
      </c>
      <c r="AT4" s="2">
        <f t="shared" ref="AT4:AT12" si="47">AP42</f>
        <v>0</v>
      </c>
      <c r="AU4" s="2">
        <f t="shared" ref="AU4:AU12" si="48">AQ42</f>
        <v>0</v>
      </c>
      <c r="AV4" s="2">
        <f t="shared" ref="AV4:AV12" si="49">AR42</f>
        <v>0</v>
      </c>
      <c r="AW4" s="2">
        <f t="shared" ref="AW4:AW12" si="50">AS42</f>
        <v>0</v>
      </c>
      <c r="AX4" s="2">
        <f t="shared" ref="AX4:AX12" si="51">AT42</f>
        <v>0</v>
      </c>
      <c r="AY4" s="2">
        <f t="shared" ref="AY4:AY12" si="52">AU42</f>
        <v>0</v>
      </c>
      <c r="AZ4" s="2">
        <f t="shared" ref="AZ4:AZ12" si="53">AV42</f>
        <v>0</v>
      </c>
      <c r="BA4" s="2">
        <f t="shared" ref="BA4:BA12" si="54">AW42</f>
        <v>0</v>
      </c>
      <c r="BB4" s="2">
        <f t="shared" ref="BB4:BB12" si="55">AX42</f>
        <v>0</v>
      </c>
      <c r="BC4" s="2">
        <f t="shared" ref="BC4:BC12" si="56">AY42</f>
        <v>0</v>
      </c>
      <c r="BD4" s="2">
        <f t="shared" ref="BD4:BD12" si="57">AZ42</f>
        <v>0</v>
      </c>
      <c r="BE4" s="2">
        <f t="shared" ref="BE4:BE12" si="58">BA42</f>
        <v>0</v>
      </c>
      <c r="BF4" s="2">
        <f t="shared" ref="BF4:BF12" si="59">BB42</f>
        <v>0</v>
      </c>
      <c r="BG4" s="2">
        <f t="shared" ref="BG4:BG12" si="60">BC42</f>
        <v>0</v>
      </c>
      <c r="BH4" s="2">
        <f t="shared" ref="BH4:BH12" si="61">BD42</f>
        <v>0</v>
      </c>
      <c r="BI4" s="2">
        <f t="shared" ref="BI4:BI12" si="62">BE42</f>
        <v>0</v>
      </c>
    </row>
    <row r="5" spans="1:61">
      <c r="A5" s="40" t="str">
        <f t="shared" ref="A5" si="63">A43</f>
        <v>2.業務作業</v>
      </c>
      <c r="B5" s="40">
        <f t="shared" si="6"/>
        <v>0</v>
      </c>
      <c r="C5" s="40">
        <f t="shared" ref="C5:C12" si="64">SUM(F5,H5,J5,L5,N5,P5,R5,T5,V5,X5,Z5,AB5,AD5,AF5,AH5,AJ5,AL5,AN5,AP5,AR5,AT5,AV5,AX5,AZ5,BB5)</f>
        <v>168</v>
      </c>
      <c r="D5" s="40">
        <f t="shared" ref="D5:D12" si="65">SUM(G5,I5,K5,M5,O5,Q5,S5,U5,W5,Y5,AA5,AC5,AE5,AG5,AI5,AK5,AM5,AO5,AQ5,AS5,AU5,AW5,AY5,BA5,BC5)</f>
        <v>168</v>
      </c>
      <c r="E5" s="41" t="e">
        <f t="shared" ref="E5:E12" si="66">D5/B5</f>
        <v>#DIV/0!</v>
      </c>
      <c r="F5" s="2">
        <f t="shared" si="7"/>
        <v>0</v>
      </c>
      <c r="G5" s="2">
        <f t="shared" si="8"/>
        <v>0</v>
      </c>
      <c r="H5" s="2">
        <f t="shared" si="9"/>
        <v>5</v>
      </c>
      <c r="I5" s="2">
        <f t="shared" si="10"/>
        <v>5</v>
      </c>
      <c r="J5" s="2">
        <f t="shared" si="11"/>
        <v>12</v>
      </c>
      <c r="K5" s="2">
        <f t="shared" si="12"/>
        <v>12</v>
      </c>
      <c r="L5" s="2">
        <f t="shared" si="13"/>
        <v>9</v>
      </c>
      <c r="M5" s="2">
        <f t="shared" si="14"/>
        <v>9</v>
      </c>
      <c r="N5" s="2">
        <f t="shared" si="15"/>
        <v>8</v>
      </c>
      <c r="O5" s="2">
        <f t="shared" si="16"/>
        <v>8</v>
      </c>
      <c r="P5" s="2">
        <f t="shared" si="17"/>
        <v>5</v>
      </c>
      <c r="Q5" s="2">
        <f t="shared" si="18"/>
        <v>5</v>
      </c>
      <c r="R5" s="2">
        <f t="shared" si="19"/>
        <v>7</v>
      </c>
      <c r="S5" s="2">
        <f t="shared" si="20"/>
        <v>7</v>
      </c>
      <c r="T5" s="2">
        <f t="shared" si="21"/>
        <v>4</v>
      </c>
      <c r="U5" s="2">
        <f t="shared" si="22"/>
        <v>4</v>
      </c>
      <c r="V5" s="2">
        <f t="shared" si="23"/>
        <v>0</v>
      </c>
      <c r="W5" s="2">
        <f t="shared" si="24"/>
        <v>0</v>
      </c>
      <c r="X5" s="2">
        <f t="shared" si="25"/>
        <v>0</v>
      </c>
      <c r="Y5" s="2">
        <f t="shared" si="26"/>
        <v>0</v>
      </c>
      <c r="Z5" s="2">
        <f t="shared" si="27"/>
        <v>0</v>
      </c>
      <c r="AA5" s="2">
        <f t="shared" si="28"/>
        <v>0</v>
      </c>
      <c r="AB5" s="2">
        <f t="shared" si="29"/>
        <v>2</v>
      </c>
      <c r="AC5" s="2">
        <f t="shared" si="30"/>
        <v>2</v>
      </c>
      <c r="AD5" s="2">
        <f t="shared" si="31"/>
        <v>0</v>
      </c>
      <c r="AE5" s="2">
        <f t="shared" si="32"/>
        <v>0</v>
      </c>
      <c r="AF5" s="2">
        <f t="shared" si="33"/>
        <v>32</v>
      </c>
      <c r="AG5" s="2">
        <f t="shared" si="34"/>
        <v>32</v>
      </c>
      <c r="AH5" s="2">
        <f t="shared" si="35"/>
        <v>84</v>
      </c>
      <c r="AI5" s="2">
        <f t="shared" si="36"/>
        <v>84</v>
      </c>
      <c r="AJ5" s="2">
        <f t="shared" si="37"/>
        <v>0</v>
      </c>
      <c r="AK5" s="2">
        <f t="shared" si="38"/>
        <v>0</v>
      </c>
      <c r="AL5" s="2">
        <f t="shared" si="39"/>
        <v>0</v>
      </c>
      <c r="AM5" s="2">
        <f t="shared" si="40"/>
        <v>0</v>
      </c>
      <c r="AN5" s="2">
        <f t="shared" si="41"/>
        <v>0</v>
      </c>
      <c r="AO5" s="2">
        <f t="shared" si="42"/>
        <v>0</v>
      </c>
      <c r="AP5" s="2">
        <f t="shared" si="43"/>
        <v>0</v>
      </c>
      <c r="AQ5" s="2">
        <f t="shared" si="44"/>
        <v>0</v>
      </c>
      <c r="AR5" s="2">
        <f t="shared" si="45"/>
        <v>0</v>
      </c>
      <c r="AS5" s="2">
        <f t="shared" si="46"/>
        <v>0</v>
      </c>
      <c r="AT5" s="2">
        <f t="shared" si="47"/>
        <v>0</v>
      </c>
      <c r="AU5" s="2">
        <f t="shared" si="48"/>
        <v>0</v>
      </c>
      <c r="AV5" s="2">
        <f t="shared" si="49"/>
        <v>0</v>
      </c>
      <c r="AW5" s="2">
        <f t="shared" si="50"/>
        <v>0</v>
      </c>
      <c r="AX5" s="2">
        <f t="shared" si="51"/>
        <v>0</v>
      </c>
      <c r="AY5" s="2">
        <f t="shared" si="52"/>
        <v>0</v>
      </c>
      <c r="AZ5" s="2">
        <f t="shared" si="53"/>
        <v>0</v>
      </c>
      <c r="BA5" s="2">
        <f t="shared" si="54"/>
        <v>0</v>
      </c>
      <c r="BB5" s="2">
        <f t="shared" si="55"/>
        <v>0</v>
      </c>
      <c r="BC5" s="2">
        <f t="shared" si="56"/>
        <v>0</v>
      </c>
      <c r="BD5" s="2">
        <f t="shared" si="57"/>
        <v>0</v>
      </c>
      <c r="BE5" s="2">
        <f t="shared" si="58"/>
        <v>0</v>
      </c>
      <c r="BF5" s="2">
        <f t="shared" si="59"/>
        <v>0</v>
      </c>
      <c r="BG5" s="2">
        <f t="shared" si="60"/>
        <v>0</v>
      </c>
      <c r="BH5" s="2">
        <f t="shared" si="61"/>
        <v>0</v>
      </c>
      <c r="BI5" s="2">
        <f t="shared" si="62"/>
        <v>0</v>
      </c>
    </row>
    <row r="6" spans="1:61">
      <c r="A6" s="40" t="str">
        <f t="shared" ref="A6" si="67">A44</f>
        <v>3.帳務作業</v>
      </c>
      <c r="B6" s="40">
        <f t="shared" si="6"/>
        <v>0</v>
      </c>
      <c r="C6" s="40">
        <f t="shared" si="64"/>
        <v>72</v>
      </c>
      <c r="D6" s="40">
        <f t="shared" si="65"/>
        <v>72</v>
      </c>
      <c r="E6" s="41" t="e">
        <f t="shared" si="66"/>
        <v>#DIV/0!</v>
      </c>
      <c r="F6" s="2">
        <f t="shared" si="7"/>
        <v>0</v>
      </c>
      <c r="G6" s="2">
        <f t="shared" si="8"/>
        <v>0</v>
      </c>
      <c r="H6" s="2">
        <f t="shared" si="9"/>
        <v>0</v>
      </c>
      <c r="I6" s="2">
        <f t="shared" si="10"/>
        <v>0</v>
      </c>
      <c r="J6" s="2">
        <f t="shared" si="11"/>
        <v>0</v>
      </c>
      <c r="K6" s="2">
        <f t="shared" si="12"/>
        <v>0</v>
      </c>
      <c r="L6" s="2">
        <f t="shared" si="13"/>
        <v>0</v>
      </c>
      <c r="M6" s="2">
        <f t="shared" si="14"/>
        <v>0</v>
      </c>
      <c r="N6" s="2">
        <f t="shared" si="15"/>
        <v>0</v>
      </c>
      <c r="O6" s="2">
        <f t="shared" si="16"/>
        <v>0</v>
      </c>
      <c r="P6" s="2">
        <f t="shared" si="17"/>
        <v>0</v>
      </c>
      <c r="Q6" s="2">
        <f t="shared" si="18"/>
        <v>0</v>
      </c>
      <c r="R6" s="2">
        <f t="shared" si="19"/>
        <v>0</v>
      </c>
      <c r="S6" s="2">
        <f t="shared" si="20"/>
        <v>0</v>
      </c>
      <c r="T6" s="2">
        <f t="shared" si="21"/>
        <v>0</v>
      </c>
      <c r="U6" s="2">
        <f t="shared" si="22"/>
        <v>0</v>
      </c>
      <c r="V6" s="2">
        <f t="shared" si="23"/>
        <v>1</v>
      </c>
      <c r="W6" s="2">
        <f t="shared" si="24"/>
        <v>1</v>
      </c>
      <c r="X6" s="2">
        <f t="shared" si="25"/>
        <v>3</v>
      </c>
      <c r="Y6" s="2">
        <f t="shared" si="26"/>
        <v>3</v>
      </c>
      <c r="Z6" s="2">
        <f t="shared" si="27"/>
        <v>3</v>
      </c>
      <c r="AA6" s="2">
        <f t="shared" si="28"/>
        <v>3</v>
      </c>
      <c r="AB6" s="2">
        <f t="shared" si="29"/>
        <v>1</v>
      </c>
      <c r="AC6" s="2">
        <f t="shared" si="30"/>
        <v>1</v>
      </c>
      <c r="AD6" s="2">
        <f t="shared" si="31"/>
        <v>5</v>
      </c>
      <c r="AE6" s="2">
        <f t="shared" si="32"/>
        <v>5</v>
      </c>
      <c r="AF6" s="2">
        <f t="shared" si="33"/>
        <v>23</v>
      </c>
      <c r="AG6" s="2">
        <f t="shared" si="34"/>
        <v>23</v>
      </c>
      <c r="AH6" s="2">
        <f t="shared" si="35"/>
        <v>36</v>
      </c>
      <c r="AI6" s="2">
        <f t="shared" si="36"/>
        <v>36</v>
      </c>
      <c r="AJ6" s="2">
        <f t="shared" si="37"/>
        <v>0</v>
      </c>
      <c r="AK6" s="2">
        <f t="shared" si="38"/>
        <v>0</v>
      </c>
      <c r="AL6" s="2">
        <f t="shared" si="39"/>
        <v>0</v>
      </c>
      <c r="AM6" s="2">
        <f t="shared" si="40"/>
        <v>0</v>
      </c>
      <c r="AN6" s="2">
        <f t="shared" si="41"/>
        <v>0</v>
      </c>
      <c r="AO6" s="2">
        <f t="shared" si="42"/>
        <v>0</v>
      </c>
      <c r="AP6" s="2">
        <f t="shared" si="43"/>
        <v>0</v>
      </c>
      <c r="AQ6" s="2">
        <f t="shared" si="44"/>
        <v>0</v>
      </c>
      <c r="AR6" s="2">
        <f t="shared" si="45"/>
        <v>0</v>
      </c>
      <c r="AS6" s="2">
        <f t="shared" si="46"/>
        <v>0</v>
      </c>
      <c r="AT6" s="2">
        <f t="shared" si="47"/>
        <v>0</v>
      </c>
      <c r="AU6" s="2">
        <f t="shared" si="48"/>
        <v>0</v>
      </c>
      <c r="AV6" s="2">
        <f t="shared" si="49"/>
        <v>0</v>
      </c>
      <c r="AW6" s="2">
        <f t="shared" si="50"/>
        <v>0</v>
      </c>
      <c r="AX6" s="2">
        <f t="shared" si="51"/>
        <v>0</v>
      </c>
      <c r="AY6" s="2">
        <f t="shared" si="52"/>
        <v>0</v>
      </c>
      <c r="AZ6" s="2">
        <f t="shared" si="53"/>
        <v>0</v>
      </c>
      <c r="BA6" s="2">
        <f t="shared" si="54"/>
        <v>0</v>
      </c>
      <c r="BB6" s="2">
        <f t="shared" si="55"/>
        <v>0</v>
      </c>
      <c r="BC6" s="2">
        <f t="shared" si="56"/>
        <v>0</v>
      </c>
      <c r="BD6" s="2">
        <f t="shared" si="57"/>
        <v>0</v>
      </c>
      <c r="BE6" s="2">
        <f t="shared" si="58"/>
        <v>0</v>
      </c>
      <c r="BF6" s="2">
        <f t="shared" si="59"/>
        <v>0</v>
      </c>
      <c r="BG6" s="2">
        <f t="shared" si="60"/>
        <v>0</v>
      </c>
      <c r="BH6" s="2">
        <f t="shared" si="61"/>
        <v>0</v>
      </c>
      <c r="BI6" s="2">
        <f t="shared" si="62"/>
        <v>0</v>
      </c>
    </row>
    <row r="7" spans="1:61">
      <c r="A7" s="40" t="str">
        <f t="shared" ref="A7" si="68">A45</f>
        <v>4.批次作業</v>
      </c>
      <c r="B7" s="40">
        <f t="shared" si="6"/>
        <v>0</v>
      </c>
      <c r="C7" s="40">
        <f t="shared" si="64"/>
        <v>142</v>
      </c>
      <c r="D7" s="40">
        <f t="shared" si="65"/>
        <v>142</v>
      </c>
      <c r="E7" s="41" t="e">
        <f t="shared" si="66"/>
        <v>#DIV/0!</v>
      </c>
      <c r="F7" s="2">
        <f t="shared" si="7"/>
        <v>0</v>
      </c>
      <c r="G7" s="2">
        <f t="shared" si="8"/>
        <v>0</v>
      </c>
      <c r="H7" s="2">
        <f t="shared" si="9"/>
        <v>0</v>
      </c>
      <c r="I7" s="2">
        <f t="shared" si="10"/>
        <v>0</v>
      </c>
      <c r="J7" s="2">
        <f t="shared" si="11"/>
        <v>0</v>
      </c>
      <c r="K7" s="2">
        <f t="shared" si="12"/>
        <v>0</v>
      </c>
      <c r="L7" s="2">
        <f t="shared" si="13"/>
        <v>0</v>
      </c>
      <c r="M7" s="2">
        <f t="shared" si="14"/>
        <v>0</v>
      </c>
      <c r="N7" s="2">
        <f t="shared" si="15"/>
        <v>0</v>
      </c>
      <c r="O7" s="2">
        <f t="shared" si="16"/>
        <v>0</v>
      </c>
      <c r="P7" s="2">
        <f t="shared" si="17"/>
        <v>0</v>
      </c>
      <c r="Q7" s="2">
        <f t="shared" si="18"/>
        <v>0</v>
      </c>
      <c r="R7" s="2">
        <f t="shared" si="19"/>
        <v>0</v>
      </c>
      <c r="S7" s="2">
        <f t="shared" si="20"/>
        <v>0</v>
      </c>
      <c r="T7" s="2">
        <f t="shared" si="21"/>
        <v>0</v>
      </c>
      <c r="U7" s="2">
        <f t="shared" si="22"/>
        <v>0</v>
      </c>
      <c r="V7" s="2">
        <f t="shared" si="23"/>
        <v>3</v>
      </c>
      <c r="W7" s="2">
        <f t="shared" si="24"/>
        <v>3</v>
      </c>
      <c r="X7" s="2">
        <f t="shared" si="25"/>
        <v>0</v>
      </c>
      <c r="Y7" s="2">
        <f t="shared" si="26"/>
        <v>0</v>
      </c>
      <c r="Z7" s="2">
        <f t="shared" si="27"/>
        <v>0</v>
      </c>
      <c r="AA7" s="2">
        <f t="shared" si="28"/>
        <v>0</v>
      </c>
      <c r="AB7" s="2">
        <f t="shared" si="29"/>
        <v>0</v>
      </c>
      <c r="AC7" s="2">
        <f t="shared" si="30"/>
        <v>0</v>
      </c>
      <c r="AD7" s="2">
        <f t="shared" si="31"/>
        <v>0</v>
      </c>
      <c r="AE7" s="2">
        <f t="shared" si="32"/>
        <v>0</v>
      </c>
      <c r="AF7" s="2">
        <f t="shared" si="33"/>
        <v>68</v>
      </c>
      <c r="AG7" s="2">
        <f t="shared" si="34"/>
        <v>68</v>
      </c>
      <c r="AH7" s="2">
        <f t="shared" si="35"/>
        <v>71</v>
      </c>
      <c r="AI7" s="2">
        <f t="shared" si="36"/>
        <v>71</v>
      </c>
      <c r="AJ7" s="2">
        <f t="shared" si="37"/>
        <v>0</v>
      </c>
      <c r="AK7" s="2">
        <f t="shared" si="38"/>
        <v>0</v>
      </c>
      <c r="AL7" s="2">
        <f t="shared" si="39"/>
        <v>0</v>
      </c>
      <c r="AM7" s="2">
        <f t="shared" si="40"/>
        <v>0</v>
      </c>
      <c r="AN7" s="2">
        <f t="shared" si="41"/>
        <v>0</v>
      </c>
      <c r="AO7" s="2">
        <f t="shared" si="42"/>
        <v>0</v>
      </c>
      <c r="AP7" s="2">
        <f t="shared" si="43"/>
        <v>0</v>
      </c>
      <c r="AQ7" s="2">
        <f t="shared" si="44"/>
        <v>0</v>
      </c>
      <c r="AR7" s="2">
        <f t="shared" si="45"/>
        <v>0</v>
      </c>
      <c r="AS7" s="2">
        <f t="shared" si="46"/>
        <v>0</v>
      </c>
      <c r="AT7" s="2">
        <f t="shared" si="47"/>
        <v>0</v>
      </c>
      <c r="AU7" s="2">
        <f t="shared" si="48"/>
        <v>0</v>
      </c>
      <c r="AV7" s="2">
        <f t="shared" si="49"/>
        <v>0</v>
      </c>
      <c r="AW7" s="2">
        <f t="shared" si="50"/>
        <v>0</v>
      </c>
      <c r="AX7" s="2">
        <f t="shared" si="51"/>
        <v>0</v>
      </c>
      <c r="AY7" s="2">
        <f t="shared" si="52"/>
        <v>0</v>
      </c>
      <c r="AZ7" s="2">
        <f t="shared" si="53"/>
        <v>0</v>
      </c>
      <c r="BA7" s="2">
        <f t="shared" si="54"/>
        <v>0</v>
      </c>
      <c r="BB7" s="2">
        <f t="shared" si="55"/>
        <v>0</v>
      </c>
      <c r="BC7" s="2">
        <f t="shared" si="56"/>
        <v>0</v>
      </c>
      <c r="BD7" s="2">
        <f t="shared" si="57"/>
        <v>0</v>
      </c>
      <c r="BE7" s="2">
        <f t="shared" si="58"/>
        <v>0</v>
      </c>
      <c r="BF7" s="2">
        <f t="shared" si="59"/>
        <v>0</v>
      </c>
      <c r="BG7" s="2">
        <f t="shared" si="60"/>
        <v>0</v>
      </c>
      <c r="BH7" s="2">
        <f t="shared" si="61"/>
        <v>0</v>
      </c>
      <c r="BI7" s="2">
        <f t="shared" si="62"/>
        <v>0</v>
      </c>
    </row>
    <row r="8" spans="1:61">
      <c r="A8" s="40" t="str">
        <f t="shared" ref="A8" si="69">A46</f>
        <v xml:space="preserve">5.管理性作業 </v>
      </c>
      <c r="B8" s="40">
        <f t="shared" si="6"/>
        <v>0</v>
      </c>
      <c r="C8" s="40">
        <f t="shared" si="64"/>
        <v>178</v>
      </c>
      <c r="D8" s="40">
        <f t="shared" si="65"/>
        <v>86</v>
      </c>
      <c r="E8" s="41" t="e">
        <f t="shared" si="66"/>
        <v>#DIV/0!</v>
      </c>
      <c r="F8" s="2">
        <f t="shared" si="7"/>
        <v>0</v>
      </c>
      <c r="G8" s="2">
        <f t="shared" si="8"/>
        <v>0</v>
      </c>
      <c r="H8" s="2">
        <f t="shared" si="9"/>
        <v>0</v>
      </c>
      <c r="I8" s="2">
        <f t="shared" si="10"/>
        <v>0</v>
      </c>
      <c r="J8" s="2">
        <f t="shared" si="11"/>
        <v>0</v>
      </c>
      <c r="K8" s="2">
        <f t="shared" si="12"/>
        <v>0</v>
      </c>
      <c r="L8" s="2">
        <f t="shared" si="13"/>
        <v>0</v>
      </c>
      <c r="M8" s="2">
        <f t="shared" si="14"/>
        <v>0</v>
      </c>
      <c r="N8" s="2">
        <f t="shared" si="15"/>
        <v>0</v>
      </c>
      <c r="O8" s="2">
        <f t="shared" si="16"/>
        <v>0</v>
      </c>
      <c r="P8" s="2">
        <f t="shared" si="17"/>
        <v>0</v>
      </c>
      <c r="Q8" s="2">
        <f t="shared" si="18"/>
        <v>0</v>
      </c>
      <c r="R8" s="2">
        <f t="shared" si="19"/>
        <v>0</v>
      </c>
      <c r="S8" s="2">
        <f t="shared" si="20"/>
        <v>0</v>
      </c>
      <c r="T8" s="2">
        <f t="shared" si="21"/>
        <v>0</v>
      </c>
      <c r="U8" s="2">
        <f t="shared" si="22"/>
        <v>0</v>
      </c>
      <c r="V8" s="2">
        <f t="shared" si="23"/>
        <v>0</v>
      </c>
      <c r="W8" s="2">
        <f t="shared" si="24"/>
        <v>0</v>
      </c>
      <c r="X8" s="2">
        <f t="shared" si="25"/>
        <v>0</v>
      </c>
      <c r="Y8" s="2">
        <f t="shared" si="26"/>
        <v>0</v>
      </c>
      <c r="Z8" s="2">
        <f t="shared" si="27"/>
        <v>0</v>
      </c>
      <c r="AA8" s="2">
        <f t="shared" si="28"/>
        <v>0</v>
      </c>
      <c r="AB8" s="2">
        <f t="shared" si="29"/>
        <v>0</v>
      </c>
      <c r="AC8" s="2">
        <f t="shared" si="30"/>
        <v>0</v>
      </c>
      <c r="AD8" s="2">
        <f t="shared" si="31"/>
        <v>0</v>
      </c>
      <c r="AE8" s="2">
        <f t="shared" si="32"/>
        <v>0</v>
      </c>
      <c r="AF8" s="2">
        <f t="shared" si="33"/>
        <v>89</v>
      </c>
      <c r="AG8" s="2">
        <f t="shared" si="34"/>
        <v>43</v>
      </c>
      <c r="AH8" s="2">
        <f t="shared" si="35"/>
        <v>89</v>
      </c>
      <c r="AI8" s="2">
        <f t="shared" si="36"/>
        <v>43</v>
      </c>
      <c r="AJ8" s="2">
        <f t="shared" si="37"/>
        <v>0</v>
      </c>
      <c r="AK8" s="2">
        <f t="shared" si="38"/>
        <v>0</v>
      </c>
      <c r="AL8" s="2">
        <f t="shared" si="39"/>
        <v>0</v>
      </c>
      <c r="AM8" s="2">
        <f t="shared" si="40"/>
        <v>0</v>
      </c>
      <c r="AN8" s="2">
        <f t="shared" si="41"/>
        <v>0</v>
      </c>
      <c r="AO8" s="2">
        <f t="shared" si="42"/>
        <v>0</v>
      </c>
      <c r="AP8" s="2">
        <f t="shared" si="43"/>
        <v>0</v>
      </c>
      <c r="AQ8" s="2">
        <f t="shared" si="44"/>
        <v>0</v>
      </c>
      <c r="AR8" s="2">
        <f t="shared" si="45"/>
        <v>0</v>
      </c>
      <c r="AS8" s="2">
        <f t="shared" si="46"/>
        <v>0</v>
      </c>
      <c r="AT8" s="2">
        <f t="shared" si="47"/>
        <v>0</v>
      </c>
      <c r="AU8" s="2">
        <f t="shared" si="48"/>
        <v>0</v>
      </c>
      <c r="AV8" s="2">
        <f t="shared" si="49"/>
        <v>0</v>
      </c>
      <c r="AW8" s="2">
        <f t="shared" si="50"/>
        <v>0</v>
      </c>
      <c r="AX8" s="2">
        <f t="shared" si="51"/>
        <v>0</v>
      </c>
      <c r="AY8" s="2">
        <f t="shared" si="52"/>
        <v>0</v>
      </c>
      <c r="AZ8" s="2">
        <f t="shared" si="53"/>
        <v>0</v>
      </c>
      <c r="BA8" s="2">
        <f t="shared" si="54"/>
        <v>0</v>
      </c>
      <c r="BB8" s="2">
        <f t="shared" si="55"/>
        <v>0</v>
      </c>
      <c r="BC8" s="2">
        <f t="shared" si="56"/>
        <v>0</v>
      </c>
      <c r="BD8" s="2">
        <f t="shared" si="57"/>
        <v>0</v>
      </c>
      <c r="BE8" s="2">
        <f t="shared" si="58"/>
        <v>0</v>
      </c>
      <c r="BF8" s="2">
        <f t="shared" si="59"/>
        <v>0</v>
      </c>
      <c r="BG8" s="2">
        <f t="shared" si="60"/>
        <v>0</v>
      </c>
      <c r="BH8" s="2">
        <f t="shared" si="61"/>
        <v>0</v>
      </c>
      <c r="BI8" s="2">
        <f t="shared" si="62"/>
        <v>0</v>
      </c>
    </row>
    <row r="9" spans="1:61">
      <c r="A9" s="40" t="str">
        <f t="shared" ref="A9" si="70">A47</f>
        <v>6.共同作業</v>
      </c>
      <c r="B9" s="40">
        <f t="shared" si="6"/>
        <v>0</v>
      </c>
      <c r="C9" s="40">
        <f t="shared" si="64"/>
        <v>168</v>
      </c>
      <c r="D9" s="40">
        <f t="shared" si="65"/>
        <v>112</v>
      </c>
      <c r="E9" s="41" t="e">
        <f t="shared" si="66"/>
        <v>#DIV/0!</v>
      </c>
      <c r="F9" s="2">
        <f t="shared" si="7"/>
        <v>0</v>
      </c>
      <c r="G9" s="2">
        <f t="shared" si="8"/>
        <v>0</v>
      </c>
      <c r="H9" s="2">
        <f t="shared" si="9"/>
        <v>0</v>
      </c>
      <c r="I9" s="2">
        <f t="shared" si="10"/>
        <v>0</v>
      </c>
      <c r="J9" s="2">
        <f t="shared" si="11"/>
        <v>0</v>
      </c>
      <c r="K9" s="2">
        <f t="shared" si="12"/>
        <v>0</v>
      </c>
      <c r="L9" s="2">
        <f t="shared" si="13"/>
        <v>0</v>
      </c>
      <c r="M9" s="2">
        <f t="shared" si="14"/>
        <v>0</v>
      </c>
      <c r="N9" s="2">
        <f t="shared" si="15"/>
        <v>0</v>
      </c>
      <c r="O9" s="2">
        <f t="shared" si="16"/>
        <v>0</v>
      </c>
      <c r="P9" s="2">
        <f t="shared" si="17"/>
        <v>0</v>
      </c>
      <c r="Q9" s="2">
        <f t="shared" si="18"/>
        <v>0</v>
      </c>
      <c r="R9" s="2">
        <f t="shared" si="19"/>
        <v>0</v>
      </c>
      <c r="S9" s="2">
        <f t="shared" si="20"/>
        <v>0</v>
      </c>
      <c r="T9" s="2">
        <f t="shared" si="21"/>
        <v>0</v>
      </c>
      <c r="U9" s="2">
        <f t="shared" si="22"/>
        <v>0</v>
      </c>
      <c r="V9" s="2">
        <f t="shared" si="23"/>
        <v>0</v>
      </c>
      <c r="W9" s="2">
        <f t="shared" si="24"/>
        <v>0</v>
      </c>
      <c r="X9" s="2">
        <f t="shared" si="25"/>
        <v>1</v>
      </c>
      <c r="Y9" s="2">
        <f t="shared" si="26"/>
        <v>1</v>
      </c>
      <c r="Z9" s="2">
        <f t="shared" si="27"/>
        <v>0</v>
      </c>
      <c r="AA9" s="2">
        <f t="shared" si="28"/>
        <v>0</v>
      </c>
      <c r="AB9" s="2">
        <f t="shared" si="29"/>
        <v>0</v>
      </c>
      <c r="AC9" s="2">
        <f t="shared" si="30"/>
        <v>0</v>
      </c>
      <c r="AD9" s="2">
        <f t="shared" si="31"/>
        <v>0</v>
      </c>
      <c r="AE9" s="2">
        <f t="shared" si="32"/>
        <v>0</v>
      </c>
      <c r="AF9" s="2">
        <f t="shared" si="33"/>
        <v>83</v>
      </c>
      <c r="AG9" s="2">
        <f t="shared" si="34"/>
        <v>55</v>
      </c>
      <c r="AH9" s="2">
        <f t="shared" si="35"/>
        <v>84</v>
      </c>
      <c r="AI9" s="2">
        <f t="shared" si="36"/>
        <v>56</v>
      </c>
      <c r="AJ9" s="2">
        <f t="shared" si="37"/>
        <v>0</v>
      </c>
      <c r="AK9" s="2">
        <f t="shared" si="38"/>
        <v>0</v>
      </c>
      <c r="AL9" s="2">
        <f t="shared" si="39"/>
        <v>0</v>
      </c>
      <c r="AM9" s="2">
        <f t="shared" si="40"/>
        <v>0</v>
      </c>
      <c r="AN9" s="2">
        <f t="shared" si="41"/>
        <v>0</v>
      </c>
      <c r="AO9" s="2">
        <f t="shared" si="42"/>
        <v>0</v>
      </c>
      <c r="AP9" s="2">
        <f t="shared" si="43"/>
        <v>0</v>
      </c>
      <c r="AQ9" s="2">
        <f t="shared" si="44"/>
        <v>0</v>
      </c>
      <c r="AR9" s="2">
        <f t="shared" si="45"/>
        <v>0</v>
      </c>
      <c r="AS9" s="2">
        <f t="shared" si="46"/>
        <v>0</v>
      </c>
      <c r="AT9" s="2">
        <f t="shared" si="47"/>
        <v>0</v>
      </c>
      <c r="AU9" s="2">
        <f t="shared" si="48"/>
        <v>0</v>
      </c>
      <c r="AV9" s="2">
        <f t="shared" si="49"/>
        <v>0</v>
      </c>
      <c r="AW9" s="2">
        <f t="shared" si="50"/>
        <v>0</v>
      </c>
      <c r="AX9" s="2">
        <f t="shared" si="51"/>
        <v>0</v>
      </c>
      <c r="AY9" s="2">
        <f t="shared" si="52"/>
        <v>0</v>
      </c>
      <c r="AZ9" s="2">
        <f t="shared" si="53"/>
        <v>0</v>
      </c>
      <c r="BA9" s="2">
        <f t="shared" si="54"/>
        <v>0</v>
      </c>
      <c r="BB9" s="2">
        <f t="shared" si="55"/>
        <v>0</v>
      </c>
      <c r="BC9" s="2">
        <f t="shared" si="56"/>
        <v>0</v>
      </c>
      <c r="BD9" s="2">
        <f t="shared" si="57"/>
        <v>0</v>
      </c>
      <c r="BE9" s="2">
        <f t="shared" si="58"/>
        <v>0</v>
      </c>
      <c r="BF9" s="2">
        <f t="shared" si="59"/>
        <v>0</v>
      </c>
      <c r="BG9" s="2">
        <f t="shared" si="60"/>
        <v>0</v>
      </c>
      <c r="BH9" s="2">
        <f t="shared" si="61"/>
        <v>0</v>
      </c>
      <c r="BI9" s="2">
        <f t="shared" si="62"/>
        <v>0</v>
      </c>
    </row>
    <row r="10" spans="1:61">
      <c r="A10" s="40" t="str">
        <f t="shared" ref="A10" si="71">A48</f>
        <v>8.遵循法令作業</v>
      </c>
      <c r="B10" s="40">
        <f t="shared" si="6"/>
        <v>0</v>
      </c>
      <c r="C10" s="40">
        <f t="shared" si="64"/>
        <v>260</v>
      </c>
      <c r="D10" s="40">
        <f t="shared" si="65"/>
        <v>20</v>
      </c>
      <c r="E10" s="41" t="e">
        <f t="shared" si="66"/>
        <v>#DIV/0!</v>
      </c>
      <c r="F10" s="2">
        <f t="shared" si="7"/>
        <v>0</v>
      </c>
      <c r="G10" s="2">
        <f t="shared" si="8"/>
        <v>0</v>
      </c>
      <c r="H10" s="2">
        <f t="shared" si="9"/>
        <v>0</v>
      </c>
      <c r="I10" s="2">
        <f t="shared" si="10"/>
        <v>0</v>
      </c>
      <c r="J10" s="2">
        <f t="shared" si="11"/>
        <v>0</v>
      </c>
      <c r="K10" s="2">
        <f t="shared" si="12"/>
        <v>0</v>
      </c>
      <c r="L10" s="2">
        <f t="shared" si="13"/>
        <v>0</v>
      </c>
      <c r="M10" s="2">
        <f t="shared" si="14"/>
        <v>0</v>
      </c>
      <c r="N10" s="2">
        <f t="shared" si="15"/>
        <v>0</v>
      </c>
      <c r="O10" s="2">
        <f t="shared" si="16"/>
        <v>0</v>
      </c>
      <c r="P10" s="2">
        <f t="shared" si="17"/>
        <v>0</v>
      </c>
      <c r="Q10" s="2">
        <f t="shared" si="18"/>
        <v>0</v>
      </c>
      <c r="R10" s="2">
        <f t="shared" si="19"/>
        <v>0</v>
      </c>
      <c r="S10" s="2">
        <f t="shared" si="20"/>
        <v>0</v>
      </c>
      <c r="T10" s="2">
        <f t="shared" si="21"/>
        <v>0</v>
      </c>
      <c r="U10" s="2">
        <f t="shared" si="22"/>
        <v>0</v>
      </c>
      <c r="V10" s="2">
        <f t="shared" si="23"/>
        <v>0</v>
      </c>
      <c r="W10" s="2">
        <f t="shared" si="24"/>
        <v>0</v>
      </c>
      <c r="X10" s="2">
        <f t="shared" si="25"/>
        <v>0</v>
      </c>
      <c r="Y10" s="2">
        <f t="shared" si="26"/>
        <v>0</v>
      </c>
      <c r="Z10" s="2">
        <f t="shared" si="27"/>
        <v>0</v>
      </c>
      <c r="AA10" s="2">
        <f t="shared" si="28"/>
        <v>0</v>
      </c>
      <c r="AB10" s="2">
        <f t="shared" si="29"/>
        <v>0</v>
      </c>
      <c r="AC10" s="2">
        <f t="shared" si="30"/>
        <v>0</v>
      </c>
      <c r="AD10" s="2">
        <f t="shared" si="31"/>
        <v>0</v>
      </c>
      <c r="AE10" s="2">
        <f t="shared" si="32"/>
        <v>0</v>
      </c>
      <c r="AF10" s="2">
        <f t="shared" si="33"/>
        <v>130</v>
      </c>
      <c r="AG10" s="2">
        <f t="shared" si="34"/>
        <v>10</v>
      </c>
      <c r="AH10" s="2">
        <f t="shared" si="35"/>
        <v>130</v>
      </c>
      <c r="AI10" s="2">
        <f t="shared" si="36"/>
        <v>10</v>
      </c>
      <c r="AJ10" s="2">
        <f t="shared" si="37"/>
        <v>0</v>
      </c>
      <c r="AK10" s="2">
        <f t="shared" si="38"/>
        <v>0</v>
      </c>
      <c r="AL10" s="2">
        <f t="shared" si="39"/>
        <v>0</v>
      </c>
      <c r="AM10" s="2">
        <f t="shared" si="40"/>
        <v>0</v>
      </c>
      <c r="AN10" s="2">
        <f t="shared" si="41"/>
        <v>0</v>
      </c>
      <c r="AO10" s="2">
        <f t="shared" si="42"/>
        <v>0</v>
      </c>
      <c r="AP10" s="2">
        <f t="shared" si="43"/>
        <v>0</v>
      </c>
      <c r="AQ10" s="2">
        <f t="shared" si="44"/>
        <v>0</v>
      </c>
      <c r="AR10" s="2">
        <f t="shared" si="45"/>
        <v>0</v>
      </c>
      <c r="AS10" s="2">
        <f t="shared" si="46"/>
        <v>0</v>
      </c>
      <c r="AT10" s="2">
        <f t="shared" si="47"/>
        <v>0</v>
      </c>
      <c r="AU10" s="2">
        <f t="shared" si="48"/>
        <v>0</v>
      </c>
      <c r="AV10" s="2">
        <f t="shared" si="49"/>
        <v>0</v>
      </c>
      <c r="AW10" s="2">
        <f t="shared" si="50"/>
        <v>0</v>
      </c>
      <c r="AX10" s="2">
        <f t="shared" si="51"/>
        <v>0</v>
      </c>
      <c r="AY10" s="2">
        <f t="shared" si="52"/>
        <v>0</v>
      </c>
      <c r="AZ10" s="2">
        <f t="shared" si="53"/>
        <v>0</v>
      </c>
      <c r="BA10" s="2">
        <f t="shared" si="54"/>
        <v>0</v>
      </c>
      <c r="BB10" s="2">
        <f t="shared" si="55"/>
        <v>0</v>
      </c>
      <c r="BC10" s="2">
        <f t="shared" si="56"/>
        <v>0</v>
      </c>
      <c r="BD10" s="2">
        <f t="shared" si="57"/>
        <v>0</v>
      </c>
      <c r="BE10" s="2">
        <f t="shared" si="58"/>
        <v>0</v>
      </c>
      <c r="BF10" s="2">
        <f t="shared" si="59"/>
        <v>0</v>
      </c>
      <c r="BG10" s="2">
        <f t="shared" si="60"/>
        <v>0</v>
      </c>
      <c r="BH10" s="2">
        <f t="shared" si="61"/>
        <v>0</v>
      </c>
      <c r="BI10" s="2">
        <f t="shared" si="62"/>
        <v>0</v>
      </c>
    </row>
    <row r="11" spans="1:61">
      <c r="A11" s="40" t="str">
        <f t="shared" ref="A11" si="72">A49</f>
        <v xml:space="preserve">9.報表作業 </v>
      </c>
      <c r="B11" s="40">
        <f t="shared" si="6"/>
        <v>0</v>
      </c>
      <c r="C11" s="40">
        <f t="shared" si="64"/>
        <v>2</v>
      </c>
      <c r="D11" s="40">
        <f t="shared" si="65"/>
        <v>2</v>
      </c>
      <c r="E11" s="41" t="e">
        <f t="shared" si="66"/>
        <v>#DIV/0!</v>
      </c>
      <c r="F11" s="2">
        <f t="shared" si="7"/>
        <v>0</v>
      </c>
      <c r="G11" s="2">
        <f t="shared" si="8"/>
        <v>0</v>
      </c>
      <c r="H11" s="2">
        <f t="shared" si="9"/>
        <v>0</v>
      </c>
      <c r="I11" s="2">
        <f t="shared" si="10"/>
        <v>0</v>
      </c>
      <c r="J11" s="2">
        <f t="shared" si="11"/>
        <v>0</v>
      </c>
      <c r="K11" s="2">
        <f t="shared" si="12"/>
        <v>0</v>
      </c>
      <c r="L11" s="2">
        <f t="shared" si="13"/>
        <v>0</v>
      </c>
      <c r="M11" s="2">
        <f t="shared" si="14"/>
        <v>0</v>
      </c>
      <c r="N11" s="2">
        <f t="shared" si="15"/>
        <v>0</v>
      </c>
      <c r="O11" s="2">
        <f t="shared" si="16"/>
        <v>0</v>
      </c>
      <c r="P11" s="2">
        <f t="shared" si="17"/>
        <v>0</v>
      </c>
      <c r="Q11" s="2">
        <f t="shared" si="18"/>
        <v>0</v>
      </c>
      <c r="R11" s="2">
        <f t="shared" si="19"/>
        <v>0</v>
      </c>
      <c r="S11" s="2">
        <f t="shared" si="20"/>
        <v>0</v>
      </c>
      <c r="T11" s="2">
        <f t="shared" si="21"/>
        <v>0</v>
      </c>
      <c r="U11" s="2">
        <f t="shared" si="22"/>
        <v>0</v>
      </c>
      <c r="V11" s="2">
        <f t="shared" si="23"/>
        <v>1</v>
      </c>
      <c r="W11" s="2">
        <f t="shared" si="24"/>
        <v>1</v>
      </c>
      <c r="X11" s="2">
        <f t="shared" si="25"/>
        <v>0</v>
      </c>
      <c r="Y11" s="2">
        <f t="shared" si="26"/>
        <v>0</v>
      </c>
      <c r="Z11" s="2">
        <f t="shared" si="27"/>
        <v>0</v>
      </c>
      <c r="AA11" s="2">
        <f t="shared" si="28"/>
        <v>0</v>
      </c>
      <c r="AB11" s="2">
        <f t="shared" si="29"/>
        <v>0</v>
      </c>
      <c r="AC11" s="2">
        <f t="shared" si="30"/>
        <v>0</v>
      </c>
      <c r="AD11" s="2">
        <f t="shared" si="31"/>
        <v>0</v>
      </c>
      <c r="AE11" s="2">
        <f t="shared" si="32"/>
        <v>0</v>
      </c>
      <c r="AF11" s="2">
        <f t="shared" si="33"/>
        <v>0</v>
      </c>
      <c r="AG11" s="2">
        <f t="shared" si="34"/>
        <v>0</v>
      </c>
      <c r="AH11" s="2">
        <f t="shared" si="35"/>
        <v>1</v>
      </c>
      <c r="AI11" s="2">
        <f t="shared" si="36"/>
        <v>1</v>
      </c>
      <c r="AJ11" s="2">
        <f t="shared" si="37"/>
        <v>0</v>
      </c>
      <c r="AK11" s="2">
        <f t="shared" si="38"/>
        <v>0</v>
      </c>
      <c r="AL11" s="2">
        <f t="shared" si="39"/>
        <v>0</v>
      </c>
      <c r="AM11" s="2">
        <f t="shared" si="40"/>
        <v>0</v>
      </c>
      <c r="AN11" s="2">
        <f t="shared" si="41"/>
        <v>0</v>
      </c>
      <c r="AO11" s="2">
        <f t="shared" si="42"/>
        <v>0</v>
      </c>
      <c r="AP11" s="2">
        <f t="shared" si="43"/>
        <v>0</v>
      </c>
      <c r="AQ11" s="2">
        <f t="shared" si="44"/>
        <v>0</v>
      </c>
      <c r="AR11" s="2">
        <f t="shared" si="45"/>
        <v>0</v>
      </c>
      <c r="AS11" s="2">
        <f t="shared" si="46"/>
        <v>0</v>
      </c>
      <c r="AT11" s="2">
        <f t="shared" si="47"/>
        <v>0</v>
      </c>
      <c r="AU11" s="2">
        <f t="shared" si="48"/>
        <v>0</v>
      </c>
      <c r="AV11" s="2">
        <f t="shared" si="49"/>
        <v>0</v>
      </c>
      <c r="AW11" s="2">
        <f t="shared" si="50"/>
        <v>0</v>
      </c>
      <c r="AX11" s="2">
        <f t="shared" si="51"/>
        <v>0</v>
      </c>
      <c r="AY11" s="2">
        <f t="shared" si="52"/>
        <v>0</v>
      </c>
      <c r="AZ11" s="2">
        <f t="shared" si="53"/>
        <v>0</v>
      </c>
      <c r="BA11" s="2">
        <f t="shared" si="54"/>
        <v>0</v>
      </c>
      <c r="BB11" s="2">
        <f t="shared" si="55"/>
        <v>0</v>
      </c>
      <c r="BC11" s="2">
        <f t="shared" si="56"/>
        <v>0</v>
      </c>
      <c r="BD11" s="2">
        <f t="shared" si="57"/>
        <v>0</v>
      </c>
      <c r="BE11" s="2">
        <f t="shared" si="58"/>
        <v>0</v>
      </c>
      <c r="BF11" s="2">
        <f t="shared" si="59"/>
        <v>0</v>
      </c>
      <c r="BG11" s="2">
        <f t="shared" si="60"/>
        <v>0</v>
      </c>
      <c r="BH11" s="2">
        <f t="shared" si="61"/>
        <v>0</v>
      </c>
      <c r="BI11" s="2">
        <f t="shared" si="62"/>
        <v>0</v>
      </c>
    </row>
    <row r="12" spans="1:61">
      <c r="A12" s="43" t="str">
        <f t="shared" ref="A12" si="73">A50</f>
        <v>總計</v>
      </c>
      <c r="B12" s="40">
        <f t="shared" si="6"/>
        <v>0</v>
      </c>
      <c r="C12" s="40">
        <f t="shared" si="64"/>
        <v>1020</v>
      </c>
      <c r="D12" s="40">
        <f t="shared" si="65"/>
        <v>632</v>
      </c>
      <c r="E12" s="41" t="e">
        <f t="shared" si="66"/>
        <v>#DIV/0!</v>
      </c>
      <c r="F12" s="42">
        <f t="shared" si="7"/>
        <v>9</v>
      </c>
      <c r="G12" s="42">
        <f t="shared" si="8"/>
        <v>9</v>
      </c>
      <c r="H12" s="42">
        <f t="shared" si="9"/>
        <v>9</v>
      </c>
      <c r="I12" s="42">
        <f t="shared" si="10"/>
        <v>9</v>
      </c>
      <c r="J12" s="42">
        <f t="shared" si="11"/>
        <v>12</v>
      </c>
      <c r="K12" s="42">
        <f t="shared" si="12"/>
        <v>12</v>
      </c>
      <c r="L12" s="42">
        <f t="shared" si="13"/>
        <v>9</v>
      </c>
      <c r="M12" s="42">
        <f t="shared" si="14"/>
        <v>9</v>
      </c>
      <c r="N12" s="42">
        <f t="shared" si="15"/>
        <v>8</v>
      </c>
      <c r="O12" s="42">
        <f t="shared" si="16"/>
        <v>8</v>
      </c>
      <c r="P12" s="42">
        <f t="shared" si="17"/>
        <v>5</v>
      </c>
      <c r="Q12" s="42">
        <f t="shared" si="18"/>
        <v>5</v>
      </c>
      <c r="R12" s="42">
        <f t="shared" si="19"/>
        <v>7</v>
      </c>
      <c r="S12" s="42">
        <f t="shared" si="20"/>
        <v>7</v>
      </c>
      <c r="T12" s="42">
        <f t="shared" si="21"/>
        <v>4</v>
      </c>
      <c r="U12" s="42">
        <f t="shared" si="22"/>
        <v>4</v>
      </c>
      <c r="V12" s="42">
        <f t="shared" si="23"/>
        <v>5</v>
      </c>
      <c r="W12" s="42">
        <f t="shared" si="24"/>
        <v>5</v>
      </c>
      <c r="X12" s="42">
        <f t="shared" si="25"/>
        <v>4</v>
      </c>
      <c r="Y12" s="42">
        <f t="shared" si="26"/>
        <v>4</v>
      </c>
      <c r="Z12" s="42">
        <f t="shared" si="27"/>
        <v>3</v>
      </c>
      <c r="AA12" s="42">
        <f t="shared" si="28"/>
        <v>3</v>
      </c>
      <c r="AB12" s="42">
        <f t="shared" si="29"/>
        <v>3</v>
      </c>
      <c r="AC12" s="42">
        <f t="shared" si="30"/>
        <v>3</v>
      </c>
      <c r="AD12" s="42">
        <f t="shared" si="31"/>
        <v>5</v>
      </c>
      <c r="AE12" s="42">
        <f t="shared" si="32"/>
        <v>5</v>
      </c>
      <c r="AF12" s="42">
        <f t="shared" si="33"/>
        <v>427</v>
      </c>
      <c r="AG12" s="42">
        <f t="shared" si="34"/>
        <v>233</v>
      </c>
      <c r="AH12" s="42">
        <f t="shared" si="35"/>
        <v>510</v>
      </c>
      <c r="AI12" s="42">
        <f t="shared" si="36"/>
        <v>316</v>
      </c>
      <c r="AJ12" s="42">
        <f t="shared" si="37"/>
        <v>0</v>
      </c>
      <c r="AK12" s="42">
        <f t="shared" si="38"/>
        <v>0</v>
      </c>
      <c r="AL12" s="42">
        <f t="shared" si="39"/>
        <v>0</v>
      </c>
      <c r="AM12" s="42">
        <f t="shared" si="40"/>
        <v>0</v>
      </c>
      <c r="AN12" s="42">
        <f t="shared" si="41"/>
        <v>0</v>
      </c>
      <c r="AO12" s="42">
        <f t="shared" si="42"/>
        <v>0</v>
      </c>
      <c r="AP12" s="42">
        <f t="shared" si="43"/>
        <v>0</v>
      </c>
      <c r="AQ12" s="42">
        <f t="shared" si="44"/>
        <v>0</v>
      </c>
      <c r="AR12" s="42">
        <f t="shared" si="45"/>
        <v>0</v>
      </c>
      <c r="AS12" s="42">
        <f t="shared" si="46"/>
        <v>0</v>
      </c>
      <c r="AT12" s="42">
        <f t="shared" si="47"/>
        <v>0</v>
      </c>
      <c r="AU12" s="42">
        <f t="shared" si="48"/>
        <v>0</v>
      </c>
      <c r="AV12" s="42">
        <f t="shared" si="49"/>
        <v>0</v>
      </c>
      <c r="AW12" s="42">
        <f t="shared" si="50"/>
        <v>0</v>
      </c>
      <c r="AX12" s="42">
        <f t="shared" si="51"/>
        <v>0</v>
      </c>
      <c r="AY12" s="42">
        <f t="shared" si="52"/>
        <v>0</v>
      </c>
      <c r="AZ12" s="42">
        <f t="shared" si="53"/>
        <v>0</v>
      </c>
      <c r="BA12" s="42">
        <f t="shared" si="54"/>
        <v>0</v>
      </c>
      <c r="BB12" s="42">
        <f t="shared" si="55"/>
        <v>0</v>
      </c>
      <c r="BC12" s="42">
        <f t="shared" si="56"/>
        <v>0</v>
      </c>
      <c r="BD12" s="42">
        <f t="shared" si="57"/>
        <v>0</v>
      </c>
      <c r="BE12" s="42">
        <f t="shared" si="58"/>
        <v>0</v>
      </c>
      <c r="BF12" s="42">
        <f t="shared" si="59"/>
        <v>0</v>
      </c>
      <c r="BG12" s="42">
        <f t="shared" si="60"/>
        <v>0</v>
      </c>
      <c r="BH12" s="42">
        <f t="shared" si="61"/>
        <v>0</v>
      </c>
      <c r="BI12" s="42">
        <f t="shared" si="62"/>
        <v>0</v>
      </c>
    </row>
    <row r="16" spans="1:61">
      <c r="A16" s="57" t="s">
        <v>1247</v>
      </c>
      <c r="B16" s="74" t="s">
        <v>1042</v>
      </c>
      <c r="C16" s="74"/>
      <c r="D16" s="56"/>
      <c r="E16" s="56"/>
      <c r="F16" s="42" t="s">
        <v>945</v>
      </c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</row>
    <row r="17" spans="1:17" s="48" customFormat="1">
      <c r="A17" s="57" t="s">
        <v>946</v>
      </c>
      <c r="B17" s="75" t="s">
        <v>1083</v>
      </c>
      <c r="C17" s="75" t="s">
        <v>1249</v>
      </c>
      <c r="D17" s="75" t="s">
        <v>1084</v>
      </c>
      <c r="E17" s="75" t="s">
        <v>1043</v>
      </c>
      <c r="F17" s="50">
        <v>44400</v>
      </c>
      <c r="G17" s="50"/>
      <c r="H17" s="50">
        <v>44407</v>
      </c>
      <c r="I17" s="50"/>
      <c r="J17" s="50">
        <v>44414</v>
      </c>
      <c r="K17" s="50"/>
      <c r="L17" s="50">
        <v>44421</v>
      </c>
      <c r="M17" s="50"/>
      <c r="N17" s="50">
        <v>44428</v>
      </c>
      <c r="O17" s="50"/>
      <c r="P17" s="50">
        <v>44435</v>
      </c>
      <c r="Q17" s="50"/>
    </row>
    <row r="18" spans="1:17">
      <c r="A18" s="56" t="s">
        <v>944</v>
      </c>
      <c r="B18" s="56"/>
      <c r="C18" s="56"/>
      <c r="D18" s="56"/>
      <c r="E18" s="56"/>
      <c r="F18" s="42" t="s">
        <v>746</v>
      </c>
      <c r="G18" s="42" t="s">
        <v>748</v>
      </c>
      <c r="H18" s="42" t="s">
        <v>746</v>
      </c>
      <c r="I18" s="42" t="s">
        <v>748</v>
      </c>
      <c r="J18" s="42" t="s">
        <v>746</v>
      </c>
      <c r="K18" s="42" t="s">
        <v>748</v>
      </c>
      <c r="L18" s="42" t="s">
        <v>746</v>
      </c>
      <c r="M18" s="42" t="s">
        <v>748</v>
      </c>
      <c r="N18" s="42" t="s">
        <v>746</v>
      </c>
      <c r="O18" s="42" t="s">
        <v>748</v>
      </c>
      <c r="P18" s="42" t="s">
        <v>746</v>
      </c>
      <c r="Q18" s="42" t="s">
        <v>748</v>
      </c>
    </row>
    <row r="19" spans="1:17">
      <c r="A19" s="40" t="s">
        <v>737</v>
      </c>
      <c r="B19" s="40">
        <f>SUM(F19,H19,J19,L19,N19,P19)</f>
        <v>15</v>
      </c>
      <c r="C19" s="40">
        <f>SUM(F19,H19)</f>
        <v>15</v>
      </c>
      <c r="D19" s="40">
        <f>SUM(G19,I19)</f>
        <v>12</v>
      </c>
      <c r="E19" s="41">
        <f t="shared" ref="E19:E27" si="74">D19/B19</f>
        <v>0.8</v>
      </c>
      <c r="F19" s="2">
        <v>9</v>
      </c>
      <c r="G19" s="2">
        <v>8</v>
      </c>
      <c r="H19" s="2">
        <v>6</v>
      </c>
      <c r="I19" s="2">
        <v>4</v>
      </c>
    </row>
    <row r="20" spans="1:17">
      <c r="A20" s="40" t="s">
        <v>738</v>
      </c>
      <c r="B20" s="40">
        <f t="shared" ref="B20:B27" si="75">SUM(F20,H20,J20,L20,N20,P20)</f>
        <v>69</v>
      </c>
      <c r="C20" s="40">
        <f t="shared" ref="C20:C27" si="76">SUM(F20,H20)</f>
        <v>43</v>
      </c>
      <c r="D20" s="40">
        <f t="shared" ref="D20:D27" si="77">SUM(G20,I20)</f>
        <v>17</v>
      </c>
      <c r="E20" s="41">
        <f t="shared" si="74"/>
        <v>0.24637681159420291</v>
      </c>
      <c r="H20" s="2">
        <v>43</v>
      </c>
      <c r="I20" s="2">
        <v>17</v>
      </c>
      <c r="J20" s="2">
        <v>26</v>
      </c>
    </row>
    <row r="21" spans="1:17">
      <c r="A21" s="40" t="s">
        <v>739</v>
      </c>
      <c r="B21" s="40">
        <f t="shared" si="75"/>
        <v>39</v>
      </c>
      <c r="C21" s="40">
        <f t="shared" si="76"/>
        <v>0</v>
      </c>
      <c r="D21" s="40">
        <f t="shared" si="77"/>
        <v>0</v>
      </c>
      <c r="E21" s="41">
        <f t="shared" si="74"/>
        <v>0</v>
      </c>
      <c r="J21" s="2">
        <v>39</v>
      </c>
    </row>
    <row r="22" spans="1:17">
      <c r="A22" s="40" t="s">
        <v>740</v>
      </c>
      <c r="B22" s="40">
        <f t="shared" si="75"/>
        <v>65</v>
      </c>
      <c r="C22" s="40">
        <f t="shared" si="76"/>
        <v>0</v>
      </c>
      <c r="D22" s="40">
        <f t="shared" si="77"/>
        <v>0</v>
      </c>
      <c r="E22" s="41">
        <f t="shared" si="74"/>
        <v>0</v>
      </c>
      <c r="J22" s="2">
        <v>6</v>
      </c>
      <c r="L22" s="2">
        <v>59</v>
      </c>
    </row>
    <row r="23" spans="1:17">
      <c r="A23" s="40" t="s">
        <v>741</v>
      </c>
      <c r="B23" s="40">
        <f t="shared" si="75"/>
        <v>82</v>
      </c>
      <c r="C23" s="40">
        <f t="shared" si="76"/>
        <v>30</v>
      </c>
      <c r="D23" s="40">
        <f t="shared" si="77"/>
        <v>10</v>
      </c>
      <c r="E23" s="41">
        <f t="shared" si="74"/>
        <v>0.12195121951219512</v>
      </c>
      <c r="F23" s="2">
        <v>30</v>
      </c>
      <c r="G23" s="2">
        <v>10</v>
      </c>
      <c r="N23" s="2">
        <v>52</v>
      </c>
    </row>
    <row r="24" spans="1:17">
      <c r="A24" s="40" t="s">
        <v>703</v>
      </c>
      <c r="B24" s="40">
        <f t="shared" si="75"/>
        <v>82</v>
      </c>
      <c r="C24" s="40">
        <f t="shared" si="76"/>
        <v>14</v>
      </c>
      <c r="D24" s="40">
        <f t="shared" si="77"/>
        <v>12</v>
      </c>
      <c r="E24" s="41">
        <f t="shared" si="74"/>
        <v>0.14634146341463414</v>
      </c>
      <c r="F24" s="2">
        <v>14</v>
      </c>
      <c r="G24" s="2">
        <v>12</v>
      </c>
      <c r="J24" s="2">
        <v>1</v>
      </c>
      <c r="N24" s="2">
        <v>14</v>
      </c>
      <c r="P24" s="2">
        <v>53</v>
      </c>
    </row>
    <row r="25" spans="1:17">
      <c r="A25" s="40" t="s">
        <v>742</v>
      </c>
      <c r="B25" s="40">
        <f t="shared" si="75"/>
        <v>15</v>
      </c>
      <c r="C25" s="40">
        <f t="shared" si="76"/>
        <v>0</v>
      </c>
      <c r="D25" s="40">
        <f t="shared" si="77"/>
        <v>0</v>
      </c>
      <c r="E25" s="41">
        <f t="shared" si="74"/>
        <v>0</v>
      </c>
      <c r="P25" s="2">
        <v>15</v>
      </c>
    </row>
    <row r="26" spans="1:17">
      <c r="A26" s="40" t="s">
        <v>743</v>
      </c>
      <c r="B26" s="40">
        <f t="shared" si="75"/>
        <v>1</v>
      </c>
      <c r="C26" s="40">
        <f t="shared" si="76"/>
        <v>0</v>
      </c>
      <c r="D26" s="40">
        <f t="shared" si="77"/>
        <v>0</v>
      </c>
      <c r="E26" s="41">
        <f t="shared" si="74"/>
        <v>0</v>
      </c>
      <c r="P26" s="2">
        <v>1</v>
      </c>
    </row>
    <row r="27" spans="1:17">
      <c r="A27" s="40" t="s">
        <v>744</v>
      </c>
      <c r="B27" s="40">
        <f t="shared" si="75"/>
        <v>368</v>
      </c>
      <c r="C27" s="40">
        <f t="shared" si="76"/>
        <v>102</v>
      </c>
      <c r="D27" s="40">
        <f t="shared" si="77"/>
        <v>51</v>
      </c>
      <c r="E27" s="41">
        <f t="shared" si="74"/>
        <v>0.13858695652173914</v>
      </c>
      <c r="F27" s="42">
        <v>53</v>
      </c>
      <c r="G27" s="42">
        <v>30</v>
      </c>
      <c r="H27" s="42">
        <v>49</v>
      </c>
      <c r="I27" s="42">
        <v>21</v>
      </c>
      <c r="J27" s="42">
        <v>72</v>
      </c>
      <c r="K27" s="42"/>
      <c r="L27" s="42">
        <v>59</v>
      </c>
      <c r="M27" s="42"/>
      <c r="N27" s="42">
        <v>66</v>
      </c>
      <c r="O27" s="42"/>
      <c r="P27" s="42">
        <v>69</v>
      </c>
      <c r="Q27" s="42"/>
    </row>
    <row r="39" spans="1:61" ht="15.75">
      <c r="B39" s="177" t="s">
        <v>945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 spans="1:61" ht="15.75">
      <c r="B40" s="2" t="s">
        <v>1251</v>
      </c>
      <c r="D40" s="2" t="s">
        <v>1252</v>
      </c>
      <c r="F40" s="2" t="s">
        <v>1253</v>
      </c>
      <c r="H40" s="2" t="s">
        <v>1254</v>
      </c>
      <c r="J40" s="2" t="s">
        <v>1255</v>
      </c>
      <c r="L40" s="2" t="s">
        <v>1256</v>
      </c>
      <c r="N40" s="2" t="s">
        <v>1257</v>
      </c>
      <c r="P40" s="2" t="s">
        <v>1258</v>
      </c>
      <c r="R40" s="2" t="s">
        <v>2620</v>
      </c>
      <c r="T40" s="2" t="s">
        <v>2621</v>
      </c>
      <c r="V40" s="2" t="s">
        <v>2622</v>
      </c>
      <c r="X40" s="2" t="s">
        <v>2623</v>
      </c>
      <c r="Z40" s="2" t="s">
        <v>2624</v>
      </c>
      <c r="AB40" s="2" t="s">
        <v>2625</v>
      </c>
      <c r="AD40" s="2" t="s">
        <v>745</v>
      </c>
      <c r="AE40" s="2" t="s">
        <v>747</v>
      </c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 spans="1:61" ht="15.75">
      <c r="A41" s="173" t="s">
        <v>944</v>
      </c>
      <c r="B41" s="2" t="s">
        <v>746</v>
      </c>
      <c r="C41" s="2" t="s">
        <v>748</v>
      </c>
      <c r="D41" s="2" t="s">
        <v>746</v>
      </c>
      <c r="E41" s="2" t="s">
        <v>748</v>
      </c>
      <c r="F41" s="2" t="s">
        <v>746</v>
      </c>
      <c r="G41" s="2" t="s">
        <v>748</v>
      </c>
      <c r="H41" s="2" t="s">
        <v>746</v>
      </c>
      <c r="I41" s="2" t="s">
        <v>748</v>
      </c>
      <c r="J41" s="2" t="s">
        <v>746</v>
      </c>
      <c r="K41" s="2" t="s">
        <v>748</v>
      </c>
      <c r="L41" s="2" t="s">
        <v>746</v>
      </c>
      <c r="M41" s="2" t="s">
        <v>748</v>
      </c>
      <c r="N41" s="2" t="s">
        <v>746</v>
      </c>
      <c r="O41" s="2" t="s">
        <v>748</v>
      </c>
      <c r="P41" s="2" t="s">
        <v>746</v>
      </c>
      <c r="Q41" s="2" t="s">
        <v>748</v>
      </c>
      <c r="R41" s="2" t="s">
        <v>746</v>
      </c>
      <c r="S41" s="2" t="s">
        <v>748</v>
      </c>
      <c r="T41" s="2" t="s">
        <v>746</v>
      </c>
      <c r="U41" s="2" t="s">
        <v>748</v>
      </c>
      <c r="V41" s="2" t="s">
        <v>746</v>
      </c>
      <c r="W41" s="2" t="s">
        <v>748</v>
      </c>
      <c r="X41" s="2" t="s">
        <v>746</v>
      </c>
      <c r="Y41" s="2" t="s">
        <v>748</v>
      </c>
      <c r="Z41" s="2" t="s">
        <v>746</v>
      </c>
      <c r="AA41" s="2" t="s">
        <v>748</v>
      </c>
      <c r="AB41" s="2" t="s">
        <v>746</v>
      </c>
      <c r="AC41" s="2" t="s">
        <v>748</v>
      </c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 spans="1:61" ht="15.75">
      <c r="A42" s="3" t="s">
        <v>737</v>
      </c>
      <c r="B42" s="174">
        <v>9</v>
      </c>
      <c r="C42" s="174">
        <v>9</v>
      </c>
      <c r="D42" s="174">
        <v>4</v>
      </c>
      <c r="E42" s="174">
        <v>4</v>
      </c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>
        <v>2</v>
      </c>
      <c r="AC42" s="174">
        <v>2</v>
      </c>
      <c r="AD42" s="174">
        <v>15</v>
      </c>
      <c r="AE42" s="174">
        <v>15</v>
      </c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 spans="1:61" ht="15.75">
      <c r="A43" s="3" t="s">
        <v>738</v>
      </c>
      <c r="B43" s="174"/>
      <c r="C43" s="174"/>
      <c r="D43" s="174">
        <v>5</v>
      </c>
      <c r="E43" s="174">
        <v>5</v>
      </c>
      <c r="F43" s="174">
        <v>12</v>
      </c>
      <c r="G43" s="174">
        <v>12</v>
      </c>
      <c r="H43" s="174">
        <v>9</v>
      </c>
      <c r="I43" s="174">
        <v>9</v>
      </c>
      <c r="J43" s="174">
        <v>8</v>
      </c>
      <c r="K43" s="174">
        <v>8</v>
      </c>
      <c r="L43" s="174">
        <v>5</v>
      </c>
      <c r="M43" s="174">
        <v>5</v>
      </c>
      <c r="N43" s="174">
        <v>7</v>
      </c>
      <c r="O43" s="174">
        <v>7</v>
      </c>
      <c r="P43" s="174">
        <v>4</v>
      </c>
      <c r="Q43" s="174">
        <v>4</v>
      </c>
      <c r="R43" s="174"/>
      <c r="S43" s="174"/>
      <c r="T43" s="174"/>
      <c r="U43" s="174"/>
      <c r="V43" s="174"/>
      <c r="W43" s="174"/>
      <c r="X43" s="174">
        <v>2</v>
      </c>
      <c r="Y43" s="174">
        <v>2</v>
      </c>
      <c r="Z43" s="174"/>
      <c r="AA43" s="174"/>
      <c r="AB43" s="174">
        <v>32</v>
      </c>
      <c r="AC43" s="174">
        <v>32</v>
      </c>
      <c r="AD43" s="174">
        <v>84</v>
      </c>
      <c r="AE43" s="174">
        <v>84</v>
      </c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 spans="1:61" ht="15.75">
      <c r="A44" s="3" t="s">
        <v>739</v>
      </c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>
        <v>1</v>
      </c>
      <c r="S44" s="174">
        <v>1</v>
      </c>
      <c r="T44" s="174">
        <v>3</v>
      </c>
      <c r="U44" s="174">
        <v>3</v>
      </c>
      <c r="V44" s="174">
        <v>3</v>
      </c>
      <c r="W44" s="174">
        <v>3</v>
      </c>
      <c r="X44" s="174">
        <v>1</v>
      </c>
      <c r="Y44" s="174">
        <v>1</v>
      </c>
      <c r="Z44" s="174">
        <v>5</v>
      </c>
      <c r="AA44" s="174">
        <v>5</v>
      </c>
      <c r="AB44" s="174">
        <v>23</v>
      </c>
      <c r="AC44" s="174">
        <v>23</v>
      </c>
      <c r="AD44" s="174">
        <v>36</v>
      </c>
      <c r="AE44" s="174">
        <v>36</v>
      </c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 spans="1:61" ht="15.75">
      <c r="A45" s="3" t="s">
        <v>740</v>
      </c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>
        <v>3</v>
      </c>
      <c r="S45" s="174">
        <v>3</v>
      </c>
      <c r="T45" s="174"/>
      <c r="U45" s="174"/>
      <c r="V45" s="174"/>
      <c r="W45" s="174"/>
      <c r="X45" s="174"/>
      <c r="Y45" s="174"/>
      <c r="Z45" s="174"/>
      <c r="AA45" s="174"/>
      <c r="AB45" s="174">
        <v>68</v>
      </c>
      <c r="AC45" s="174">
        <v>68</v>
      </c>
      <c r="AD45" s="174">
        <v>71</v>
      </c>
      <c r="AE45" s="174">
        <v>71</v>
      </c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 spans="1:61" ht="15.75">
      <c r="A46" s="3" t="s">
        <v>741</v>
      </c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>
        <v>89</v>
      </c>
      <c r="AC46" s="174">
        <v>43</v>
      </c>
      <c r="AD46" s="174">
        <v>89</v>
      </c>
      <c r="AE46" s="174">
        <v>43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 spans="1:61" ht="15.75">
      <c r="A47" s="3" t="s">
        <v>703</v>
      </c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>
        <v>1</v>
      </c>
      <c r="U47" s="174">
        <v>1</v>
      </c>
      <c r="V47" s="174"/>
      <c r="W47" s="174"/>
      <c r="X47" s="174"/>
      <c r="Y47" s="174"/>
      <c r="Z47" s="174"/>
      <c r="AA47" s="174"/>
      <c r="AB47" s="174">
        <v>83</v>
      </c>
      <c r="AC47" s="174">
        <v>55</v>
      </c>
      <c r="AD47" s="174">
        <v>84</v>
      </c>
      <c r="AE47" s="174">
        <v>56</v>
      </c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 spans="1:61" ht="15.75">
      <c r="A48" s="3" t="s">
        <v>742</v>
      </c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>
        <v>130</v>
      </c>
      <c r="AC48" s="174">
        <v>10</v>
      </c>
      <c r="AD48" s="174">
        <v>130</v>
      </c>
      <c r="AE48" s="174">
        <v>10</v>
      </c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 spans="1:61" ht="15.75">
      <c r="A49" s="3" t="s">
        <v>743</v>
      </c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>
        <v>1</v>
      </c>
      <c r="S49" s="174">
        <v>1</v>
      </c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>
        <v>1</v>
      </c>
      <c r="AE49" s="174">
        <v>1</v>
      </c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 spans="1:61" ht="15.75">
      <c r="A50" s="3" t="s">
        <v>744</v>
      </c>
      <c r="B50" s="174">
        <v>9</v>
      </c>
      <c r="C50" s="174">
        <v>9</v>
      </c>
      <c r="D50" s="174">
        <v>9</v>
      </c>
      <c r="E50" s="174">
        <v>9</v>
      </c>
      <c r="F50" s="174">
        <v>12</v>
      </c>
      <c r="G50" s="174">
        <v>12</v>
      </c>
      <c r="H50" s="174">
        <v>9</v>
      </c>
      <c r="I50" s="174">
        <v>9</v>
      </c>
      <c r="J50" s="174">
        <v>8</v>
      </c>
      <c r="K50" s="174">
        <v>8</v>
      </c>
      <c r="L50" s="174">
        <v>5</v>
      </c>
      <c r="M50" s="174">
        <v>5</v>
      </c>
      <c r="N50" s="174">
        <v>7</v>
      </c>
      <c r="O50" s="174">
        <v>7</v>
      </c>
      <c r="P50" s="174">
        <v>4</v>
      </c>
      <c r="Q50" s="174">
        <v>4</v>
      </c>
      <c r="R50" s="174">
        <v>5</v>
      </c>
      <c r="S50" s="174">
        <v>5</v>
      </c>
      <c r="T50" s="174">
        <v>4</v>
      </c>
      <c r="U50" s="174">
        <v>4</v>
      </c>
      <c r="V50" s="174">
        <v>3</v>
      </c>
      <c r="W50" s="174">
        <v>3</v>
      </c>
      <c r="X50" s="174">
        <v>3</v>
      </c>
      <c r="Y50" s="174">
        <v>3</v>
      </c>
      <c r="Z50" s="174">
        <v>5</v>
      </c>
      <c r="AA50" s="174">
        <v>5</v>
      </c>
      <c r="AB50" s="174">
        <v>427</v>
      </c>
      <c r="AC50" s="174">
        <v>233</v>
      </c>
      <c r="AD50" s="174">
        <v>510</v>
      </c>
      <c r="AE50" s="174">
        <v>316</v>
      </c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 spans="1:61" ht="15.7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7"/>
  <sheetViews>
    <sheetView topLeftCell="A13" workbookViewId="0">
      <selection activeCell="B44" sqref="B44"/>
    </sheetView>
  </sheetViews>
  <sheetFormatPr defaultColWidth="8.7109375" defaultRowHeight="15"/>
  <cols>
    <col min="1" max="1" width="22.85546875" style="2" bestFit="1" customWidth="1"/>
    <col min="2" max="2" width="10.42578125" style="2" bestFit="1" customWidth="1"/>
    <col min="3" max="3" width="10" style="2" bestFit="1" customWidth="1"/>
    <col min="4" max="4" width="9.42578125" style="2" bestFit="1" customWidth="1"/>
    <col min="5" max="5" width="9.85546875" style="2" bestFit="1" customWidth="1"/>
    <col min="6" max="6" width="9.7109375" style="2" bestFit="1" customWidth="1"/>
    <col min="7" max="7" width="10" style="2" bestFit="1" customWidth="1"/>
    <col min="8" max="8" width="9.7109375" style="2" bestFit="1" customWidth="1"/>
    <col min="9" max="10" width="10" style="2" bestFit="1" customWidth="1"/>
    <col min="11" max="11" width="10.140625" style="2" bestFit="1" customWidth="1"/>
    <col min="12" max="12" width="9.140625" style="2" bestFit="1" customWidth="1"/>
    <col min="13" max="13" width="10.28515625" style="2" bestFit="1" customWidth="1"/>
    <col min="14" max="14" width="11" style="2" bestFit="1" customWidth="1"/>
    <col min="15" max="15" width="10.7109375" style="2" bestFit="1" customWidth="1"/>
    <col min="16" max="16" width="5.7109375" style="2" bestFit="1" customWidth="1"/>
    <col min="17" max="16384" width="8.7109375" style="2"/>
  </cols>
  <sheetData>
    <row r="3" spans="1:16">
      <c r="A3" s="173" t="s">
        <v>1058</v>
      </c>
      <c r="B3" s="173" t="s">
        <v>1335</v>
      </c>
    </row>
    <row r="4" spans="1:16">
      <c r="A4" s="173" t="s">
        <v>1059</v>
      </c>
      <c r="B4" s="47">
        <v>44396</v>
      </c>
      <c r="C4" s="47">
        <v>44397</v>
      </c>
      <c r="D4" s="47">
        <v>44398</v>
      </c>
      <c r="E4" s="47">
        <v>44399</v>
      </c>
      <c r="F4" s="47">
        <v>44400</v>
      </c>
      <c r="G4" s="47">
        <v>44403</v>
      </c>
      <c r="H4" s="47">
        <v>44404</v>
      </c>
      <c r="I4" s="47">
        <v>44405</v>
      </c>
      <c r="J4" s="47">
        <v>44431</v>
      </c>
      <c r="K4" s="47">
        <v>44438</v>
      </c>
      <c r="L4" s="47">
        <v>44448</v>
      </c>
      <c r="M4" s="47">
        <v>44467</v>
      </c>
      <c r="N4" s="47">
        <v>44489</v>
      </c>
      <c r="O4" s="47">
        <v>44494</v>
      </c>
      <c r="P4" s="2" t="s">
        <v>744</v>
      </c>
    </row>
    <row r="5" spans="1:16">
      <c r="A5" s="3" t="s">
        <v>7</v>
      </c>
      <c r="B5" s="174"/>
      <c r="C5" s="174"/>
      <c r="D5" s="174"/>
      <c r="E5" s="174">
        <v>1</v>
      </c>
      <c r="F5" s="174"/>
      <c r="G5" s="174"/>
      <c r="H5" s="174"/>
      <c r="I5" s="174"/>
      <c r="J5" s="174"/>
      <c r="K5" s="174"/>
      <c r="L5" s="174"/>
      <c r="M5" s="174">
        <v>1</v>
      </c>
      <c r="N5" s="174"/>
      <c r="O5" s="174"/>
      <c r="P5" s="174">
        <v>2</v>
      </c>
    </row>
    <row r="6" spans="1:16">
      <c r="A6" s="3" t="s">
        <v>8</v>
      </c>
      <c r="B6" s="174"/>
      <c r="C6" s="174"/>
      <c r="D6" s="174"/>
      <c r="E6" s="174">
        <v>13</v>
      </c>
      <c r="F6" s="174"/>
      <c r="G6" s="174">
        <v>4</v>
      </c>
      <c r="H6" s="174"/>
      <c r="I6" s="174"/>
      <c r="J6" s="174"/>
      <c r="K6" s="174"/>
      <c r="L6" s="174"/>
      <c r="M6" s="174"/>
      <c r="N6" s="174"/>
      <c r="O6" s="174"/>
      <c r="P6" s="174">
        <v>17</v>
      </c>
    </row>
    <row r="7" spans="1:16">
      <c r="A7" s="3" t="s">
        <v>11</v>
      </c>
      <c r="B7" s="174"/>
      <c r="C7" s="174"/>
      <c r="D7" s="174"/>
      <c r="E7" s="174">
        <v>10</v>
      </c>
      <c r="F7" s="174"/>
      <c r="G7" s="174"/>
      <c r="H7" s="174"/>
      <c r="I7" s="174"/>
      <c r="J7" s="174"/>
      <c r="K7" s="174"/>
      <c r="L7" s="174"/>
      <c r="M7" s="174"/>
      <c r="N7" s="174"/>
      <c r="O7" s="174"/>
      <c r="P7" s="174">
        <v>10</v>
      </c>
    </row>
    <row r="8" spans="1:16">
      <c r="A8" s="3" t="s">
        <v>14</v>
      </c>
      <c r="B8" s="174"/>
      <c r="C8" s="174"/>
      <c r="D8" s="174"/>
      <c r="E8" s="174">
        <v>2</v>
      </c>
      <c r="F8" s="174"/>
      <c r="G8" s="174"/>
      <c r="H8" s="174"/>
      <c r="I8" s="174"/>
      <c r="J8" s="174"/>
      <c r="K8" s="174"/>
      <c r="L8" s="174"/>
      <c r="M8" s="174"/>
      <c r="N8" s="174"/>
      <c r="O8" s="174"/>
      <c r="P8" s="174">
        <v>2</v>
      </c>
    </row>
    <row r="9" spans="1:16">
      <c r="A9" s="3" t="s">
        <v>17</v>
      </c>
      <c r="B9" s="174"/>
      <c r="C9" s="174"/>
      <c r="D9" s="174"/>
      <c r="E9" s="174"/>
      <c r="F9" s="174">
        <v>2</v>
      </c>
      <c r="G9" s="174"/>
      <c r="H9" s="174"/>
      <c r="I9" s="174"/>
      <c r="J9" s="174"/>
      <c r="K9" s="174"/>
      <c r="L9" s="174"/>
      <c r="M9" s="174"/>
      <c r="N9" s="174"/>
      <c r="O9" s="174"/>
      <c r="P9" s="174">
        <v>2</v>
      </c>
    </row>
    <row r="10" spans="1:16">
      <c r="A10" s="3" t="s">
        <v>16</v>
      </c>
      <c r="B10" s="174"/>
      <c r="C10" s="174"/>
      <c r="D10" s="174"/>
      <c r="E10" s="174"/>
      <c r="F10" s="174">
        <v>2</v>
      </c>
      <c r="G10" s="174"/>
      <c r="H10" s="174"/>
      <c r="I10" s="174"/>
      <c r="J10" s="174"/>
      <c r="K10" s="174"/>
      <c r="L10" s="174"/>
      <c r="M10" s="174"/>
      <c r="N10" s="174"/>
      <c r="O10" s="174"/>
      <c r="P10" s="174">
        <v>2</v>
      </c>
    </row>
    <row r="11" spans="1:16">
      <c r="A11" s="3" t="s">
        <v>1045</v>
      </c>
      <c r="B11" s="174"/>
      <c r="C11" s="174"/>
      <c r="D11" s="174"/>
      <c r="E11" s="174"/>
      <c r="F11" s="174">
        <v>2</v>
      </c>
      <c r="G11" s="174"/>
      <c r="H11" s="174"/>
      <c r="I11" s="174"/>
      <c r="J11" s="174"/>
      <c r="K11" s="174"/>
      <c r="L11" s="174"/>
      <c r="M11" s="174"/>
      <c r="N11" s="174"/>
      <c r="O11" s="174"/>
      <c r="P11" s="174">
        <v>2</v>
      </c>
    </row>
    <row r="12" spans="1:16">
      <c r="A12" s="3" t="s">
        <v>1046</v>
      </c>
      <c r="B12" s="174"/>
      <c r="C12" s="174"/>
      <c r="D12" s="174"/>
      <c r="E12" s="174">
        <v>1</v>
      </c>
      <c r="F12" s="174"/>
      <c r="G12" s="174"/>
      <c r="H12" s="174"/>
      <c r="I12" s="174"/>
      <c r="J12" s="174"/>
      <c r="K12" s="174"/>
      <c r="L12" s="174"/>
      <c r="M12" s="174"/>
      <c r="N12" s="174"/>
      <c r="O12" s="174">
        <v>1</v>
      </c>
      <c r="P12" s="174">
        <v>2</v>
      </c>
    </row>
    <row r="13" spans="1:16">
      <c r="A13" s="3" t="s">
        <v>136</v>
      </c>
      <c r="B13" s="174"/>
      <c r="C13" s="174"/>
      <c r="D13" s="174">
        <v>1</v>
      </c>
      <c r="E13" s="174"/>
      <c r="F13" s="174"/>
      <c r="G13" s="174"/>
      <c r="H13" s="174">
        <v>1</v>
      </c>
      <c r="I13" s="174"/>
      <c r="J13" s="174"/>
      <c r="K13" s="174">
        <v>4</v>
      </c>
      <c r="L13" s="174"/>
      <c r="M13" s="174"/>
      <c r="N13" s="174"/>
      <c r="O13" s="174"/>
      <c r="P13" s="174">
        <v>6</v>
      </c>
    </row>
    <row r="14" spans="1:16">
      <c r="A14" s="3" t="s">
        <v>1047</v>
      </c>
      <c r="B14" s="174">
        <v>1</v>
      </c>
      <c r="C14" s="174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4"/>
      <c r="O14" s="174"/>
      <c r="P14" s="174">
        <v>1</v>
      </c>
    </row>
    <row r="15" spans="1:16">
      <c r="A15" s="3" t="s">
        <v>1048</v>
      </c>
      <c r="B15" s="174"/>
      <c r="C15" s="174">
        <v>3</v>
      </c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>
        <v>3</v>
      </c>
    </row>
    <row r="16" spans="1:16">
      <c r="A16" s="3" t="s">
        <v>1049</v>
      </c>
      <c r="B16" s="174"/>
      <c r="C16" s="174">
        <v>1</v>
      </c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>
        <v>1</v>
      </c>
    </row>
    <row r="17" spans="1:16">
      <c r="A17" s="3" t="s">
        <v>392</v>
      </c>
      <c r="B17" s="174">
        <v>4</v>
      </c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>
        <v>4</v>
      </c>
    </row>
    <row r="18" spans="1:16">
      <c r="A18" s="3" t="s">
        <v>388</v>
      </c>
      <c r="B18" s="174">
        <v>2</v>
      </c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>
        <v>2</v>
      </c>
    </row>
    <row r="19" spans="1:16">
      <c r="A19" s="3" t="s">
        <v>396</v>
      </c>
      <c r="B19" s="174">
        <v>4</v>
      </c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>
        <v>4</v>
      </c>
    </row>
    <row r="20" spans="1:16">
      <c r="A20" s="3" t="s">
        <v>404</v>
      </c>
      <c r="B20" s="174"/>
      <c r="C20" s="174">
        <v>1</v>
      </c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>
        <v>1</v>
      </c>
    </row>
    <row r="21" spans="1:16">
      <c r="A21" s="3" t="s">
        <v>400</v>
      </c>
      <c r="B21" s="174"/>
      <c r="C21" s="174">
        <v>1</v>
      </c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>
        <v>1</v>
      </c>
    </row>
    <row r="22" spans="1:16">
      <c r="A22" s="3" t="s">
        <v>444</v>
      </c>
      <c r="B22" s="174"/>
      <c r="C22" s="174"/>
      <c r="D22" s="174">
        <v>2</v>
      </c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>
        <v>2</v>
      </c>
    </row>
    <row r="23" spans="1:16">
      <c r="A23" s="3" t="s">
        <v>435</v>
      </c>
      <c r="B23" s="174"/>
      <c r="C23" s="174"/>
      <c r="D23" s="174">
        <v>2</v>
      </c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>
        <v>2</v>
      </c>
    </row>
    <row r="24" spans="1:16">
      <c r="A24" s="3" t="s">
        <v>438</v>
      </c>
      <c r="B24" s="174"/>
      <c r="C24" s="174"/>
      <c r="D24" s="174">
        <v>2</v>
      </c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>
        <v>2</v>
      </c>
    </row>
    <row r="25" spans="1:16">
      <c r="A25" s="3" t="s">
        <v>1050</v>
      </c>
      <c r="B25" s="174">
        <v>3</v>
      </c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>
        <v>3</v>
      </c>
    </row>
    <row r="26" spans="1:16">
      <c r="A26" s="3" t="s">
        <v>1051</v>
      </c>
      <c r="B26" s="174"/>
      <c r="C26" s="174">
        <v>3</v>
      </c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>
        <v>3</v>
      </c>
    </row>
    <row r="27" spans="1:16">
      <c r="A27" s="3" t="s">
        <v>1052</v>
      </c>
      <c r="B27" s="174"/>
      <c r="C27" s="174">
        <v>3</v>
      </c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>
        <v>3</v>
      </c>
    </row>
    <row r="28" spans="1:16">
      <c r="A28" s="3" t="s">
        <v>1053</v>
      </c>
      <c r="B28" s="174">
        <v>1</v>
      </c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>
        <v>1</v>
      </c>
    </row>
    <row r="29" spans="1:16">
      <c r="A29" s="3" t="s">
        <v>1054</v>
      </c>
      <c r="B29" s="174"/>
      <c r="C29" s="174"/>
      <c r="D29" s="174">
        <v>4</v>
      </c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>
        <v>4</v>
      </c>
    </row>
    <row r="30" spans="1:16">
      <c r="A30" s="3" t="s">
        <v>1055</v>
      </c>
      <c r="B30" s="174"/>
      <c r="C30" s="174"/>
      <c r="D30" s="174">
        <v>1</v>
      </c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>
        <v>1</v>
      </c>
    </row>
    <row r="31" spans="1:16">
      <c r="A31" s="3" t="s">
        <v>1056</v>
      </c>
      <c r="B31" s="174"/>
      <c r="C31" s="174">
        <v>3</v>
      </c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>
        <v>3</v>
      </c>
    </row>
    <row r="32" spans="1:16">
      <c r="A32" s="3" t="s">
        <v>964</v>
      </c>
      <c r="B32" s="174"/>
      <c r="C32" s="174"/>
      <c r="D32" s="174">
        <v>1</v>
      </c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>
        <v>1</v>
      </c>
    </row>
    <row r="33" spans="1:16">
      <c r="A33" s="3" t="s">
        <v>1057</v>
      </c>
      <c r="B33" s="174"/>
      <c r="C33" s="174"/>
      <c r="D33" s="174">
        <v>1</v>
      </c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>
        <v>1</v>
      </c>
    </row>
    <row r="34" spans="1:16">
      <c r="A34" s="3" t="s">
        <v>9</v>
      </c>
      <c r="B34" s="174"/>
      <c r="C34" s="174"/>
      <c r="D34" s="174"/>
      <c r="E34" s="174"/>
      <c r="F34" s="174"/>
      <c r="G34" s="174">
        <v>11</v>
      </c>
      <c r="H34" s="174"/>
      <c r="I34" s="174"/>
      <c r="J34" s="174"/>
      <c r="K34" s="174"/>
      <c r="L34" s="174"/>
      <c r="M34" s="174"/>
      <c r="N34" s="174"/>
      <c r="O34" s="174"/>
      <c r="P34" s="174">
        <v>11</v>
      </c>
    </row>
    <row r="35" spans="1:16">
      <c r="A35" s="3" t="s">
        <v>12</v>
      </c>
      <c r="B35" s="174"/>
      <c r="C35" s="174"/>
      <c r="D35" s="174"/>
      <c r="E35" s="174"/>
      <c r="F35" s="174"/>
      <c r="G35" s="174">
        <v>7</v>
      </c>
      <c r="H35" s="174"/>
      <c r="I35" s="174"/>
      <c r="J35" s="174"/>
      <c r="K35" s="174"/>
      <c r="L35" s="174"/>
      <c r="M35" s="174"/>
      <c r="N35" s="174"/>
      <c r="O35" s="174"/>
      <c r="P35" s="174">
        <v>7</v>
      </c>
    </row>
    <row r="36" spans="1:16">
      <c r="A36" s="3" t="s">
        <v>6</v>
      </c>
      <c r="B36" s="174"/>
      <c r="C36" s="174"/>
      <c r="D36" s="174"/>
      <c r="E36" s="174"/>
      <c r="F36" s="174"/>
      <c r="G36" s="174">
        <v>3</v>
      </c>
      <c r="H36" s="174"/>
      <c r="I36" s="174"/>
      <c r="J36" s="174"/>
      <c r="K36" s="174"/>
      <c r="L36" s="174"/>
      <c r="M36" s="174"/>
      <c r="N36" s="174"/>
      <c r="O36" s="174"/>
      <c r="P36" s="174">
        <v>3</v>
      </c>
    </row>
    <row r="37" spans="1:16">
      <c r="A37" s="3" t="s">
        <v>1263</v>
      </c>
      <c r="B37" s="174"/>
      <c r="C37" s="174"/>
      <c r="D37" s="174"/>
      <c r="E37" s="174"/>
      <c r="F37" s="174"/>
      <c r="G37" s="174">
        <v>5</v>
      </c>
      <c r="H37" s="174"/>
      <c r="I37" s="174"/>
      <c r="J37" s="174"/>
      <c r="K37" s="174"/>
      <c r="L37" s="174"/>
      <c r="M37" s="174"/>
      <c r="N37" s="174"/>
      <c r="O37" s="174"/>
      <c r="P37" s="174">
        <v>5</v>
      </c>
    </row>
    <row r="38" spans="1:16">
      <c r="A38" s="3" t="s">
        <v>526</v>
      </c>
      <c r="B38" s="174"/>
      <c r="C38" s="174"/>
      <c r="D38" s="174"/>
      <c r="E38" s="174"/>
      <c r="F38" s="174"/>
      <c r="G38" s="174">
        <v>1</v>
      </c>
      <c r="H38" s="174"/>
      <c r="I38" s="174"/>
      <c r="J38" s="174"/>
      <c r="K38" s="174"/>
      <c r="L38" s="174"/>
      <c r="M38" s="174"/>
      <c r="N38" s="174"/>
      <c r="O38" s="174"/>
      <c r="P38" s="174">
        <v>1</v>
      </c>
    </row>
    <row r="39" spans="1:16">
      <c r="A39" s="3" t="s">
        <v>20</v>
      </c>
      <c r="B39" s="174"/>
      <c r="C39" s="174"/>
      <c r="D39" s="174"/>
      <c r="E39" s="174"/>
      <c r="F39" s="174"/>
      <c r="G39" s="174">
        <v>5</v>
      </c>
      <c r="H39" s="174"/>
      <c r="I39" s="174"/>
      <c r="J39" s="174"/>
      <c r="K39" s="174"/>
      <c r="L39" s="174"/>
      <c r="M39" s="174"/>
      <c r="N39" s="174"/>
      <c r="O39" s="174"/>
      <c r="P39" s="174">
        <v>5</v>
      </c>
    </row>
    <row r="40" spans="1:16">
      <c r="A40" s="3" t="s">
        <v>30</v>
      </c>
      <c r="B40" s="174"/>
      <c r="C40" s="174"/>
      <c r="D40" s="174"/>
      <c r="E40" s="174"/>
      <c r="F40" s="174"/>
      <c r="G40" s="174">
        <v>2</v>
      </c>
      <c r="H40" s="174"/>
      <c r="I40" s="174"/>
      <c r="J40" s="174"/>
      <c r="K40" s="174"/>
      <c r="L40" s="174"/>
      <c r="M40" s="174"/>
      <c r="N40" s="174"/>
      <c r="O40" s="174"/>
      <c r="P40" s="174">
        <v>2</v>
      </c>
    </row>
    <row r="41" spans="1:16">
      <c r="A41" s="3" t="s">
        <v>32</v>
      </c>
      <c r="B41" s="174"/>
      <c r="C41" s="174"/>
      <c r="D41" s="174"/>
      <c r="E41" s="174"/>
      <c r="F41" s="174"/>
      <c r="G41" s="174">
        <v>6</v>
      </c>
      <c r="H41" s="174"/>
      <c r="I41" s="174"/>
      <c r="J41" s="174">
        <v>3</v>
      </c>
      <c r="K41" s="174"/>
      <c r="L41" s="174"/>
      <c r="M41" s="174"/>
      <c r="N41" s="174"/>
      <c r="O41" s="174"/>
      <c r="P41" s="174">
        <v>9</v>
      </c>
    </row>
    <row r="42" spans="1:16">
      <c r="A42" s="3" t="s">
        <v>38</v>
      </c>
      <c r="B42" s="174"/>
      <c r="C42" s="174"/>
      <c r="D42" s="174"/>
      <c r="E42" s="174"/>
      <c r="F42" s="174"/>
      <c r="G42" s="174">
        <v>3</v>
      </c>
      <c r="H42" s="174"/>
      <c r="I42" s="174"/>
      <c r="J42" s="174"/>
      <c r="K42" s="174"/>
      <c r="L42" s="174"/>
      <c r="M42" s="174"/>
      <c r="N42" s="174"/>
      <c r="O42" s="174"/>
      <c r="P42" s="174">
        <v>3</v>
      </c>
    </row>
    <row r="43" spans="1:16">
      <c r="A43" s="3" t="s">
        <v>1264</v>
      </c>
      <c r="B43" s="174"/>
      <c r="C43" s="174"/>
      <c r="D43" s="174"/>
      <c r="E43" s="174"/>
      <c r="F43" s="174"/>
      <c r="G43" s="174">
        <v>11</v>
      </c>
      <c r="H43" s="174"/>
      <c r="I43" s="174"/>
      <c r="J43" s="174"/>
      <c r="K43" s="174"/>
      <c r="L43" s="174"/>
      <c r="M43" s="174"/>
      <c r="N43" s="174"/>
      <c r="O43" s="174"/>
      <c r="P43" s="174">
        <v>11</v>
      </c>
    </row>
    <row r="44" spans="1:16">
      <c r="A44" s="3" t="s">
        <v>1265</v>
      </c>
      <c r="B44" s="174"/>
      <c r="C44" s="174"/>
      <c r="D44" s="174"/>
      <c r="E44" s="174"/>
      <c r="F44" s="174"/>
      <c r="G44" s="174"/>
      <c r="H44" s="174">
        <v>1</v>
      </c>
      <c r="I44" s="174"/>
      <c r="J44" s="174"/>
      <c r="K44" s="174"/>
      <c r="L44" s="174"/>
      <c r="M44" s="174"/>
      <c r="N44" s="174"/>
      <c r="O44" s="174"/>
      <c r="P44" s="174">
        <v>1</v>
      </c>
    </row>
    <row r="45" spans="1:16">
      <c r="A45" s="3" t="s">
        <v>41</v>
      </c>
      <c r="B45" s="174"/>
      <c r="C45" s="174"/>
      <c r="D45" s="174"/>
      <c r="E45" s="174"/>
      <c r="F45" s="174"/>
      <c r="G45" s="174"/>
      <c r="H45" s="174">
        <v>7</v>
      </c>
      <c r="I45" s="174"/>
      <c r="J45" s="174"/>
      <c r="K45" s="174"/>
      <c r="L45" s="174">
        <v>2</v>
      </c>
      <c r="M45" s="174"/>
      <c r="N45" s="174"/>
      <c r="O45" s="174"/>
      <c r="P45" s="174">
        <v>9</v>
      </c>
    </row>
    <row r="46" spans="1:16">
      <c r="A46" s="3" t="s">
        <v>1266</v>
      </c>
      <c r="B46" s="174"/>
      <c r="C46" s="174"/>
      <c r="D46" s="174"/>
      <c r="E46" s="174"/>
      <c r="F46" s="174"/>
      <c r="G46" s="174"/>
      <c r="H46" s="174">
        <v>1</v>
      </c>
      <c r="I46" s="174"/>
      <c r="J46" s="174"/>
      <c r="K46" s="174"/>
      <c r="L46" s="174"/>
      <c r="M46" s="174"/>
      <c r="N46" s="174"/>
      <c r="O46" s="174"/>
      <c r="P46" s="174">
        <v>1</v>
      </c>
    </row>
    <row r="47" spans="1:16">
      <c r="A47" s="3" t="s">
        <v>1267</v>
      </c>
      <c r="B47" s="174"/>
      <c r="C47" s="174"/>
      <c r="D47" s="174"/>
      <c r="E47" s="174"/>
      <c r="F47" s="174"/>
      <c r="G47" s="174"/>
      <c r="H47" s="174">
        <v>3</v>
      </c>
      <c r="I47" s="174"/>
      <c r="J47" s="174"/>
      <c r="K47" s="174"/>
      <c r="L47" s="174"/>
      <c r="M47" s="174"/>
      <c r="N47" s="174"/>
      <c r="O47" s="174"/>
      <c r="P47" s="174">
        <v>3</v>
      </c>
    </row>
    <row r="48" spans="1:16">
      <c r="A48" s="3" t="s">
        <v>1268</v>
      </c>
      <c r="B48" s="174"/>
      <c r="C48" s="174"/>
      <c r="D48" s="174"/>
      <c r="E48" s="174"/>
      <c r="F48" s="174"/>
      <c r="G48" s="174"/>
      <c r="H48" s="174"/>
      <c r="I48" s="174">
        <v>2</v>
      </c>
      <c r="J48" s="174"/>
      <c r="K48" s="174"/>
      <c r="L48" s="174"/>
      <c r="M48" s="174"/>
      <c r="N48" s="174"/>
      <c r="O48" s="174"/>
      <c r="P48" s="174">
        <v>2</v>
      </c>
    </row>
    <row r="49" spans="1:16">
      <c r="A49" s="3" t="s">
        <v>1269</v>
      </c>
      <c r="B49" s="174"/>
      <c r="C49" s="174"/>
      <c r="D49" s="174"/>
      <c r="E49" s="174"/>
      <c r="F49" s="174"/>
      <c r="G49" s="174"/>
      <c r="H49" s="174"/>
      <c r="I49" s="174">
        <v>4</v>
      </c>
      <c r="J49" s="174"/>
      <c r="K49" s="174"/>
      <c r="L49" s="174"/>
      <c r="M49" s="174"/>
      <c r="N49" s="174"/>
      <c r="O49" s="174"/>
      <c r="P49" s="174">
        <v>4</v>
      </c>
    </row>
    <row r="50" spans="1:16">
      <c r="A50" s="3" t="s">
        <v>1270</v>
      </c>
      <c r="B50" s="174"/>
      <c r="C50" s="174"/>
      <c r="D50" s="174"/>
      <c r="E50" s="174"/>
      <c r="F50" s="174"/>
      <c r="G50" s="174"/>
      <c r="H50" s="174"/>
      <c r="I50" s="174">
        <v>3</v>
      </c>
      <c r="J50" s="174"/>
      <c r="K50" s="174"/>
      <c r="L50" s="174"/>
      <c r="M50" s="174"/>
      <c r="N50" s="174"/>
      <c r="O50" s="174"/>
      <c r="P50" s="174">
        <v>3</v>
      </c>
    </row>
    <row r="51" spans="1:16">
      <c r="A51" s="3" t="s">
        <v>1271</v>
      </c>
      <c r="B51" s="174"/>
      <c r="C51" s="174"/>
      <c r="D51" s="174"/>
      <c r="E51" s="174"/>
      <c r="F51" s="174"/>
      <c r="G51" s="174"/>
      <c r="H51" s="174"/>
      <c r="I51" s="174">
        <v>6</v>
      </c>
      <c r="J51" s="174"/>
      <c r="K51" s="174"/>
      <c r="L51" s="174"/>
      <c r="M51" s="174"/>
      <c r="N51" s="174"/>
      <c r="O51" s="174"/>
      <c r="P51" s="174">
        <v>6</v>
      </c>
    </row>
    <row r="52" spans="1:16">
      <c r="A52" s="3" t="s">
        <v>1272</v>
      </c>
      <c r="B52" s="174"/>
      <c r="C52" s="174"/>
      <c r="D52" s="174"/>
      <c r="E52" s="174"/>
      <c r="F52" s="174"/>
      <c r="G52" s="174"/>
      <c r="H52" s="174"/>
      <c r="I52" s="174">
        <v>2</v>
      </c>
      <c r="J52" s="174"/>
      <c r="K52" s="174"/>
      <c r="L52" s="174"/>
      <c r="M52" s="174"/>
      <c r="N52" s="174"/>
      <c r="O52" s="174"/>
      <c r="P52" s="174">
        <v>2</v>
      </c>
    </row>
    <row r="53" spans="1:16">
      <c r="A53" s="3" t="s">
        <v>1332</v>
      </c>
      <c r="B53" s="174"/>
      <c r="C53" s="174"/>
      <c r="D53" s="174">
        <v>1</v>
      </c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>
        <v>1</v>
      </c>
    </row>
    <row r="54" spans="1:16">
      <c r="A54" s="3" t="s">
        <v>1333</v>
      </c>
      <c r="B54" s="174"/>
      <c r="C54" s="174"/>
      <c r="D54" s="174"/>
      <c r="E54" s="174"/>
      <c r="F54" s="174"/>
      <c r="G54" s="174">
        <v>1</v>
      </c>
      <c r="H54" s="174"/>
      <c r="I54" s="174"/>
      <c r="J54" s="174"/>
      <c r="K54" s="174"/>
      <c r="L54" s="174"/>
      <c r="M54" s="174"/>
      <c r="N54" s="174">
        <v>3</v>
      </c>
      <c r="O54" s="174"/>
      <c r="P54" s="174">
        <v>4</v>
      </c>
    </row>
    <row r="55" spans="1:16">
      <c r="A55" s="3" t="s">
        <v>1334</v>
      </c>
      <c r="B55" s="174"/>
      <c r="C55" s="174"/>
      <c r="D55" s="174"/>
      <c r="E55" s="174"/>
      <c r="F55" s="174"/>
      <c r="G55" s="174"/>
      <c r="H55" s="174">
        <v>1</v>
      </c>
      <c r="I55" s="174"/>
      <c r="J55" s="174"/>
      <c r="K55" s="174"/>
      <c r="L55" s="174"/>
      <c r="M55" s="174"/>
      <c r="N55" s="174"/>
      <c r="O55" s="174"/>
      <c r="P55" s="174">
        <v>1</v>
      </c>
    </row>
    <row r="56" spans="1:16">
      <c r="A56" s="3" t="s">
        <v>744</v>
      </c>
      <c r="B56" s="174">
        <v>15</v>
      </c>
      <c r="C56" s="174">
        <v>15</v>
      </c>
      <c r="D56" s="174">
        <v>15</v>
      </c>
      <c r="E56" s="174">
        <v>27</v>
      </c>
      <c r="F56" s="174">
        <v>6</v>
      </c>
      <c r="G56" s="174">
        <v>59</v>
      </c>
      <c r="H56" s="174">
        <v>14</v>
      </c>
      <c r="I56" s="174">
        <v>17</v>
      </c>
      <c r="J56" s="174">
        <v>3</v>
      </c>
      <c r="K56" s="174">
        <v>4</v>
      </c>
      <c r="L56" s="174">
        <v>2</v>
      </c>
      <c r="M56" s="174">
        <v>1</v>
      </c>
      <c r="N56" s="174">
        <v>3</v>
      </c>
      <c r="O56" s="174">
        <v>1</v>
      </c>
      <c r="P56" s="174">
        <v>182</v>
      </c>
    </row>
    <row r="57" spans="1:16" ht="15.75">
      <c r="A57"/>
      <c r="B57"/>
      <c r="C57"/>
      <c r="D57"/>
      <c r="E57"/>
      <c r="F57"/>
      <c r="G57"/>
      <c r="H57"/>
      <c r="I57"/>
      <c r="J57"/>
      <c r="K57"/>
    </row>
    <row r="58" spans="1:16" ht="15.75">
      <c r="A58"/>
      <c r="B58"/>
    </row>
    <row r="59" spans="1:16" ht="15.75">
      <c r="A59"/>
      <c r="B59"/>
    </row>
    <row r="60" spans="1:16" ht="15.75">
      <c r="A60"/>
      <c r="B60"/>
    </row>
    <row r="61" spans="1:16" ht="15.75">
      <c r="A61"/>
      <c r="B61"/>
    </row>
    <row r="62" spans="1:16" ht="15.75">
      <c r="A62"/>
      <c r="B62"/>
    </row>
    <row r="63" spans="1:16" ht="15.75">
      <c r="A63"/>
      <c r="B63"/>
    </row>
    <row r="64" spans="1:16" ht="15.75">
      <c r="A64"/>
      <c r="B64"/>
    </row>
    <row r="65" spans="1:2" ht="15.75">
      <c r="A65"/>
      <c r="B65"/>
    </row>
    <row r="66" spans="1:2" ht="15.75">
      <c r="A66"/>
      <c r="B66"/>
    </row>
    <row r="67" spans="1:2" ht="15.75">
      <c r="A67"/>
      <c r="B67"/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6"/>
  <sheetViews>
    <sheetView workbookViewId="0">
      <selection activeCell="B44" sqref="B44"/>
    </sheetView>
  </sheetViews>
  <sheetFormatPr defaultColWidth="8.7109375" defaultRowHeight="15"/>
  <cols>
    <col min="1" max="1" width="12.7109375" style="47" bestFit="1" customWidth="1"/>
    <col min="2" max="2" width="30" style="2" bestFit="1" customWidth="1"/>
    <col min="3" max="13" width="19.140625" style="2" bestFit="1" customWidth="1"/>
    <col min="14" max="14" width="19.7109375" style="2" bestFit="1" customWidth="1"/>
    <col min="15" max="51" width="19.140625" style="2" bestFit="1" customWidth="1"/>
    <col min="52" max="52" width="22.28515625" style="2" bestFit="1" customWidth="1"/>
    <col min="53" max="61" width="19.140625" style="2" bestFit="1" customWidth="1"/>
    <col min="62" max="63" width="26.85546875" style="2" bestFit="1" customWidth="1"/>
    <col min="64" max="16384" width="8.7109375" style="2"/>
  </cols>
  <sheetData>
    <row r="1" spans="1:22">
      <c r="A1" s="40"/>
      <c r="B1" s="44" t="str">
        <f>B34</f>
        <v>追蹤議題預計完工/實際完工</v>
      </c>
      <c r="C1" s="40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</row>
    <row r="2" spans="1:22" s="54" customFormat="1">
      <c r="A2" s="53"/>
      <c r="B2" s="84"/>
      <c r="C2" s="84"/>
      <c r="D2" s="87"/>
      <c r="E2" s="87"/>
      <c r="F2" s="88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</row>
    <row r="3" spans="1:22" s="52" customFormat="1">
      <c r="A3" s="43" t="s">
        <v>1041</v>
      </c>
      <c r="B3" s="84" t="s">
        <v>1337</v>
      </c>
      <c r="C3" s="84" t="s">
        <v>1338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</row>
    <row r="4" spans="1:22">
      <c r="A4" s="51">
        <v>44396</v>
      </c>
      <c r="B4" s="85">
        <v>1</v>
      </c>
      <c r="C4" s="85"/>
      <c r="D4" s="90"/>
      <c r="E4" s="91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</row>
    <row r="5" spans="1:22">
      <c r="A5" s="51">
        <v>44397</v>
      </c>
      <c r="B5" s="85">
        <v>2</v>
      </c>
      <c r="C5" s="85"/>
      <c r="D5" s="90"/>
      <c r="E5" s="91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</row>
    <row r="6" spans="1:22">
      <c r="A6" s="51">
        <v>44398</v>
      </c>
      <c r="B6" s="85">
        <v>6</v>
      </c>
      <c r="C6" s="85">
        <v>1</v>
      </c>
      <c r="D6" s="90"/>
      <c r="E6" s="91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</row>
    <row r="7" spans="1:22">
      <c r="A7" s="51">
        <v>44399</v>
      </c>
      <c r="B7" s="85">
        <v>4</v>
      </c>
      <c r="C7" s="85">
        <v>3</v>
      </c>
      <c r="D7" s="90"/>
      <c r="E7" s="91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</row>
    <row r="8" spans="1:22">
      <c r="A8" s="51">
        <v>44400</v>
      </c>
      <c r="B8" s="85">
        <v>2</v>
      </c>
      <c r="C8" s="85">
        <v>1</v>
      </c>
      <c r="D8" s="90"/>
      <c r="E8" s="91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</row>
    <row r="9" spans="1:22" hidden="1">
      <c r="A9" s="51" t="s">
        <v>1040</v>
      </c>
      <c r="B9" s="85"/>
      <c r="C9" s="85"/>
      <c r="D9" s="90"/>
      <c r="E9" s="91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</row>
    <row r="10" spans="1:22" s="52" customFormat="1">
      <c r="A10" s="51">
        <v>44403</v>
      </c>
      <c r="B10" s="84">
        <v>9</v>
      </c>
      <c r="C10" s="84"/>
      <c r="D10" s="89"/>
      <c r="E10" s="92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</row>
    <row r="11" spans="1:22">
      <c r="A11" s="51">
        <v>44404</v>
      </c>
      <c r="B11" s="85">
        <v>4</v>
      </c>
      <c r="C11" s="85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1:22">
      <c r="A12" s="51">
        <v>44405</v>
      </c>
      <c r="B12" s="85">
        <v>6</v>
      </c>
      <c r="C12" s="85">
        <v>2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1:22">
      <c r="A13" s="43" t="s">
        <v>744</v>
      </c>
      <c r="B13" s="84">
        <v>34</v>
      </c>
      <c r="C13" s="84">
        <v>7</v>
      </c>
    </row>
    <row r="14" spans="1:22" s="86" customFormat="1">
      <c r="A14" s="93"/>
      <c r="B14" s="94"/>
      <c r="C14" s="94"/>
    </row>
    <row r="15" spans="1:22" s="86" customFormat="1">
      <c r="A15" s="93"/>
      <c r="B15" s="94"/>
      <c r="C15" s="94"/>
    </row>
    <row r="16" spans="1:22" s="86" customFormat="1">
      <c r="A16" s="93"/>
      <c r="B16" s="94"/>
      <c r="C16" s="94"/>
    </row>
    <row r="17" spans="1:3" s="86" customFormat="1">
      <c r="A17" s="93"/>
      <c r="B17" s="94"/>
      <c r="C17" s="94"/>
    </row>
    <row r="18" spans="1:3" s="86" customFormat="1">
      <c r="A18" s="93"/>
      <c r="B18" s="94"/>
      <c r="C18" s="94"/>
    </row>
    <row r="19" spans="1:3" s="86" customFormat="1">
      <c r="A19" s="93"/>
      <c r="B19" s="94"/>
      <c r="C19" s="94"/>
    </row>
    <row r="20" spans="1:3" s="86" customFormat="1">
      <c r="A20" s="93"/>
      <c r="B20" s="94"/>
      <c r="C20" s="94"/>
    </row>
    <row r="21" spans="1:3" s="86" customFormat="1">
      <c r="A21" s="93"/>
      <c r="B21" s="94"/>
      <c r="C21" s="94"/>
    </row>
    <row r="22" spans="1:3" s="86" customFormat="1">
      <c r="A22" s="93"/>
      <c r="B22" s="94"/>
      <c r="C22" s="94"/>
    </row>
    <row r="23" spans="1:3" s="86" customFormat="1">
      <c r="A23" s="93"/>
      <c r="B23" s="94"/>
      <c r="C23" s="94"/>
    </row>
    <row r="24" spans="1:3" s="86" customFormat="1">
      <c r="A24" s="93"/>
      <c r="B24" s="94"/>
      <c r="C24" s="94"/>
    </row>
    <row r="25" spans="1:3" s="86" customFormat="1">
      <c r="A25" s="93"/>
      <c r="B25" s="94"/>
      <c r="C25" s="94"/>
    </row>
    <row r="26" spans="1:3" s="86" customFormat="1">
      <c r="A26" s="93"/>
      <c r="B26" s="94"/>
      <c r="C26" s="94"/>
    </row>
    <row r="27" spans="1:3" s="86" customFormat="1">
      <c r="A27" s="93"/>
      <c r="B27" s="94"/>
      <c r="C27" s="94"/>
    </row>
    <row r="28" spans="1:3" s="86" customFormat="1">
      <c r="A28" s="93"/>
      <c r="B28" s="94"/>
      <c r="C28" s="94"/>
    </row>
    <row r="29" spans="1:3" s="86" customFormat="1">
      <c r="A29" s="93"/>
      <c r="B29" s="94"/>
      <c r="C29" s="94"/>
    </row>
    <row r="30" spans="1:3" s="86" customFormat="1">
      <c r="A30" s="93"/>
      <c r="B30" s="94"/>
      <c r="C30" s="94"/>
    </row>
    <row r="31" spans="1:3" s="86" customFormat="1">
      <c r="B31" s="95"/>
      <c r="C31" s="95"/>
    </row>
    <row r="34" spans="1:63">
      <c r="B34" s="175" t="s">
        <v>1044</v>
      </c>
    </row>
    <row r="35" spans="1:63">
      <c r="B35" s="47">
        <v>44438</v>
      </c>
      <c r="D35" s="47">
        <v>44407</v>
      </c>
      <c r="F35" s="47">
        <v>44439</v>
      </c>
      <c r="H35" s="47">
        <v>44403</v>
      </c>
      <c r="J35" s="47">
        <v>44428</v>
      </c>
      <c r="L35" s="47">
        <v>44414</v>
      </c>
      <c r="N35" s="2" t="s">
        <v>1246</v>
      </c>
      <c r="P35" s="47">
        <v>44421</v>
      </c>
      <c r="R35" s="47">
        <v>44419</v>
      </c>
      <c r="T35" s="2" t="s">
        <v>1040</v>
      </c>
      <c r="V35" s="47">
        <v>44454</v>
      </c>
      <c r="X35" s="47">
        <v>44442</v>
      </c>
      <c r="Z35" s="47">
        <v>44435</v>
      </c>
      <c r="AB35" s="47">
        <v>44449</v>
      </c>
      <c r="AD35" s="47">
        <v>44469</v>
      </c>
      <c r="AF35" s="47">
        <v>44466</v>
      </c>
      <c r="AH35" s="47">
        <v>44474</v>
      </c>
      <c r="AJ35" s="47">
        <v>44467</v>
      </c>
      <c r="AL35" s="47">
        <v>44477</v>
      </c>
      <c r="AN35" s="47">
        <v>44475</v>
      </c>
      <c r="AP35" s="47">
        <v>44487</v>
      </c>
      <c r="AR35" s="47">
        <v>44498</v>
      </c>
      <c r="AT35" s="47">
        <v>44491</v>
      </c>
      <c r="AV35" s="47">
        <v>44496</v>
      </c>
      <c r="AX35" s="47">
        <v>44495</v>
      </c>
      <c r="AZ35" s="2" t="s">
        <v>2712</v>
      </c>
      <c r="BB35" s="47">
        <v>44494</v>
      </c>
      <c r="BD35" s="47">
        <v>44620</v>
      </c>
      <c r="BF35" s="47">
        <v>44530</v>
      </c>
      <c r="BH35" s="47">
        <v>44505</v>
      </c>
      <c r="BJ35" s="2" t="s">
        <v>1337</v>
      </c>
      <c r="BK35" s="2" t="s">
        <v>1338</v>
      </c>
    </row>
    <row r="36" spans="1:63">
      <c r="A36" s="176" t="s">
        <v>1041</v>
      </c>
      <c r="B36" s="2" t="s">
        <v>1336</v>
      </c>
      <c r="C36" s="2" t="s">
        <v>1339</v>
      </c>
      <c r="D36" s="2" t="s">
        <v>1336</v>
      </c>
      <c r="E36" s="2" t="s">
        <v>1339</v>
      </c>
      <c r="F36" s="2" t="s">
        <v>1336</v>
      </c>
      <c r="G36" s="2" t="s">
        <v>1339</v>
      </c>
      <c r="H36" s="2" t="s">
        <v>1336</v>
      </c>
      <c r="I36" s="2" t="s">
        <v>1339</v>
      </c>
      <c r="J36" s="2" t="s">
        <v>1336</v>
      </c>
      <c r="K36" s="2" t="s">
        <v>1339</v>
      </c>
      <c r="L36" s="2" t="s">
        <v>1336</v>
      </c>
      <c r="M36" s="2" t="s">
        <v>1339</v>
      </c>
      <c r="N36" s="2" t="s">
        <v>1336</v>
      </c>
      <c r="O36" s="2" t="s">
        <v>1339</v>
      </c>
      <c r="P36" s="2" t="s">
        <v>1336</v>
      </c>
      <c r="Q36" s="2" t="s">
        <v>1339</v>
      </c>
      <c r="R36" s="2" t="s">
        <v>1336</v>
      </c>
      <c r="S36" s="2" t="s">
        <v>1339</v>
      </c>
      <c r="T36" s="2" t="s">
        <v>1336</v>
      </c>
      <c r="U36" s="2" t="s">
        <v>1339</v>
      </c>
      <c r="V36" s="2" t="s">
        <v>1336</v>
      </c>
      <c r="W36" s="2" t="s">
        <v>1339</v>
      </c>
      <c r="X36" s="2" t="s">
        <v>1336</v>
      </c>
      <c r="Y36" s="2" t="s">
        <v>1339</v>
      </c>
      <c r="Z36" s="2" t="s">
        <v>1336</v>
      </c>
      <c r="AA36" s="2" t="s">
        <v>1339</v>
      </c>
      <c r="AB36" s="2" t="s">
        <v>1336</v>
      </c>
      <c r="AC36" s="2" t="s">
        <v>1339</v>
      </c>
      <c r="AD36" s="2" t="s">
        <v>1336</v>
      </c>
      <c r="AE36" s="2" t="s">
        <v>1339</v>
      </c>
      <c r="AF36" s="2" t="s">
        <v>1336</v>
      </c>
      <c r="AG36" s="2" t="s">
        <v>1339</v>
      </c>
      <c r="AH36" s="2" t="s">
        <v>1336</v>
      </c>
      <c r="AI36" s="2" t="s">
        <v>1339</v>
      </c>
      <c r="AJ36" s="2" t="s">
        <v>1336</v>
      </c>
      <c r="AK36" s="2" t="s">
        <v>1339</v>
      </c>
      <c r="AL36" s="2" t="s">
        <v>1336</v>
      </c>
      <c r="AM36" s="2" t="s">
        <v>1339</v>
      </c>
      <c r="AN36" s="2" t="s">
        <v>1336</v>
      </c>
      <c r="AO36" s="2" t="s">
        <v>1339</v>
      </c>
      <c r="AP36" s="2" t="s">
        <v>1336</v>
      </c>
      <c r="AQ36" s="2" t="s">
        <v>1339</v>
      </c>
      <c r="AR36" s="2" t="s">
        <v>1336</v>
      </c>
      <c r="AS36" s="2" t="s">
        <v>1339</v>
      </c>
      <c r="AT36" s="2" t="s">
        <v>1336</v>
      </c>
      <c r="AU36" s="2" t="s">
        <v>1339</v>
      </c>
      <c r="AV36" s="2" t="s">
        <v>1336</v>
      </c>
      <c r="AW36" s="2" t="s">
        <v>1339</v>
      </c>
      <c r="AX36" s="2" t="s">
        <v>1336</v>
      </c>
      <c r="AY36" s="2" t="s">
        <v>1339</v>
      </c>
      <c r="AZ36" s="2" t="s">
        <v>1336</v>
      </c>
      <c r="BA36" s="2" t="s">
        <v>1339</v>
      </c>
      <c r="BB36" s="2" t="s">
        <v>1336</v>
      </c>
      <c r="BC36" s="2" t="s">
        <v>1339</v>
      </c>
      <c r="BD36" s="2" t="s">
        <v>1336</v>
      </c>
      <c r="BE36" s="2" t="s">
        <v>1339</v>
      </c>
      <c r="BF36" s="2" t="s">
        <v>1336</v>
      </c>
      <c r="BG36" s="2" t="s">
        <v>1339</v>
      </c>
      <c r="BH36" s="2" t="s">
        <v>1336</v>
      </c>
      <c r="BI36" s="2" t="s">
        <v>1339</v>
      </c>
    </row>
    <row r="37" spans="1:63">
      <c r="A37" s="49">
        <v>44396</v>
      </c>
      <c r="B37" s="174">
        <v>1</v>
      </c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>
        <v>1</v>
      </c>
      <c r="BK37" s="174"/>
    </row>
    <row r="38" spans="1:63">
      <c r="A38" s="49">
        <v>44397</v>
      </c>
      <c r="B38" s="174"/>
      <c r="C38" s="174"/>
      <c r="D38" s="174">
        <v>2</v>
      </c>
      <c r="E38" s="174">
        <v>2</v>
      </c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>
        <v>2</v>
      </c>
      <c r="BK38" s="174">
        <v>2</v>
      </c>
    </row>
    <row r="39" spans="1:63">
      <c r="A39" s="49">
        <v>44398</v>
      </c>
      <c r="B39" s="174"/>
      <c r="C39" s="174"/>
      <c r="D39" s="174">
        <v>1</v>
      </c>
      <c r="E39" s="174">
        <v>1</v>
      </c>
      <c r="F39" s="174">
        <v>1</v>
      </c>
      <c r="G39" s="174"/>
      <c r="H39" s="174"/>
      <c r="I39" s="174"/>
      <c r="J39" s="174"/>
      <c r="K39" s="174"/>
      <c r="L39" s="174">
        <v>4</v>
      </c>
      <c r="M39" s="174">
        <v>4</v>
      </c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>
        <v>6</v>
      </c>
      <c r="BK39" s="174">
        <v>5</v>
      </c>
    </row>
    <row r="40" spans="1:63">
      <c r="A40" s="49">
        <v>44399</v>
      </c>
      <c r="B40" s="174"/>
      <c r="C40" s="174"/>
      <c r="D40" s="174">
        <v>2</v>
      </c>
      <c r="E40" s="174">
        <v>2</v>
      </c>
      <c r="F40" s="174"/>
      <c r="G40" s="174"/>
      <c r="H40" s="174">
        <v>1</v>
      </c>
      <c r="I40" s="174">
        <v>1</v>
      </c>
      <c r="J40" s="174"/>
      <c r="K40" s="174"/>
      <c r="L40" s="174"/>
      <c r="M40" s="174"/>
      <c r="N40" s="174"/>
      <c r="O40" s="174"/>
      <c r="P40" s="174">
        <v>1</v>
      </c>
      <c r="Q40" s="174">
        <v>1</v>
      </c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>
        <v>4</v>
      </c>
      <c r="BK40" s="174">
        <v>4</v>
      </c>
    </row>
    <row r="41" spans="1:63">
      <c r="A41" s="49">
        <v>44400</v>
      </c>
      <c r="B41" s="174"/>
      <c r="C41" s="174"/>
      <c r="D41" s="174">
        <v>1</v>
      </c>
      <c r="E41" s="174">
        <v>1</v>
      </c>
      <c r="F41" s="174"/>
      <c r="G41" s="174"/>
      <c r="H41" s="174"/>
      <c r="I41" s="174"/>
      <c r="J41" s="174">
        <v>1</v>
      </c>
      <c r="K41" s="174">
        <v>1</v>
      </c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2</v>
      </c>
      <c r="BK41" s="174">
        <v>2</v>
      </c>
    </row>
    <row r="42" spans="1:63">
      <c r="A42" s="3" t="s">
        <v>1040</v>
      </c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/>
      <c r="BG42" s="174"/>
      <c r="BH42" s="174"/>
      <c r="BI42" s="174"/>
      <c r="BJ42" s="174"/>
      <c r="BK42" s="174"/>
    </row>
    <row r="43" spans="1:63">
      <c r="A43" s="49">
        <v>44403</v>
      </c>
      <c r="B43" s="174"/>
      <c r="C43" s="174"/>
      <c r="D43" s="174"/>
      <c r="E43" s="174"/>
      <c r="F43" s="174">
        <v>2</v>
      </c>
      <c r="G43" s="174"/>
      <c r="H43" s="174"/>
      <c r="I43" s="174"/>
      <c r="J43" s="174">
        <v>1</v>
      </c>
      <c r="K43" s="174">
        <v>1</v>
      </c>
      <c r="L43" s="174">
        <v>6</v>
      </c>
      <c r="M43" s="174">
        <v>6</v>
      </c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>
        <v>9</v>
      </c>
      <c r="BK43" s="174">
        <v>7</v>
      </c>
    </row>
    <row r="44" spans="1:63">
      <c r="A44" s="49">
        <v>44404</v>
      </c>
      <c r="B44" s="174"/>
      <c r="C44" s="174"/>
      <c r="D44" s="174"/>
      <c r="E44" s="174"/>
      <c r="F44" s="174">
        <v>1</v>
      </c>
      <c r="G44" s="174"/>
      <c r="H44" s="174"/>
      <c r="I44" s="174"/>
      <c r="J44" s="174"/>
      <c r="K44" s="174"/>
      <c r="L44" s="174"/>
      <c r="M44" s="174"/>
      <c r="N44" s="174">
        <v>1</v>
      </c>
      <c r="O44" s="174"/>
      <c r="P44" s="174">
        <v>2</v>
      </c>
      <c r="Q44" s="174">
        <v>2</v>
      </c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>
        <v>4</v>
      </c>
      <c r="BK44" s="174">
        <v>2</v>
      </c>
    </row>
    <row r="45" spans="1:63">
      <c r="A45" s="49">
        <v>44405</v>
      </c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>
        <v>6</v>
      </c>
      <c r="S45" s="174">
        <v>5</v>
      </c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>
        <v>6</v>
      </c>
      <c r="BK45" s="174">
        <v>5</v>
      </c>
    </row>
    <row r="46" spans="1:63">
      <c r="A46" s="49">
        <v>44431</v>
      </c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>
        <v>2</v>
      </c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>
        <v>2</v>
      </c>
      <c r="BK46" s="174"/>
    </row>
    <row r="47" spans="1:63">
      <c r="A47" s="49">
        <v>44432</v>
      </c>
      <c r="B47" s="174"/>
      <c r="C47" s="174"/>
      <c r="D47" s="174"/>
      <c r="E47" s="174"/>
      <c r="F47" s="174">
        <v>1</v>
      </c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>
        <v>1</v>
      </c>
      <c r="W47" s="174"/>
      <c r="X47" s="174">
        <v>1</v>
      </c>
      <c r="Y47" s="174">
        <v>1</v>
      </c>
      <c r="Z47" s="174">
        <v>3</v>
      </c>
      <c r="AA47" s="174">
        <v>1</v>
      </c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>
        <v>6</v>
      </c>
      <c r="BK47" s="174">
        <v>2</v>
      </c>
    </row>
    <row r="48" spans="1:63">
      <c r="A48" s="49">
        <v>44433</v>
      </c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>
        <v>1</v>
      </c>
      <c r="AC48" s="174"/>
      <c r="AD48" s="174">
        <v>1</v>
      </c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>
        <v>2</v>
      </c>
      <c r="BK48" s="174"/>
    </row>
    <row r="49" spans="1:63">
      <c r="A49" s="49">
        <v>44438</v>
      </c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>
        <v>3</v>
      </c>
      <c r="AC49" s="174">
        <v>2</v>
      </c>
      <c r="AD49" s="174">
        <v>1</v>
      </c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>
        <v>4</v>
      </c>
      <c r="BK49" s="174">
        <v>2</v>
      </c>
    </row>
    <row r="50" spans="1:63">
      <c r="A50" s="49">
        <v>44439</v>
      </c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>
        <v>1</v>
      </c>
      <c r="AC50" s="174">
        <v>1</v>
      </c>
      <c r="AD50" s="174">
        <v>1</v>
      </c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>
        <v>2</v>
      </c>
      <c r="BK50" s="174">
        <v>1</v>
      </c>
    </row>
    <row r="51" spans="1:63">
      <c r="A51" s="49">
        <v>44452</v>
      </c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>
        <v>2</v>
      </c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>
        <v>2</v>
      </c>
      <c r="BK51" s="174"/>
    </row>
    <row r="52" spans="1:63">
      <c r="A52" s="49">
        <v>44455</v>
      </c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>
        <v>3</v>
      </c>
      <c r="AG52" s="174">
        <v>2</v>
      </c>
      <c r="AH52" s="174">
        <v>1</v>
      </c>
      <c r="AI52" s="174"/>
      <c r="AJ52" s="174"/>
      <c r="AK52" s="174"/>
      <c r="AL52" s="174"/>
      <c r="AM52" s="174"/>
      <c r="AN52" s="174"/>
      <c r="AO52" s="174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  <c r="AZ52" s="174"/>
      <c r="BA52" s="174"/>
      <c r="BB52" s="174"/>
      <c r="BC52" s="174"/>
      <c r="BD52" s="174"/>
      <c r="BE52" s="174"/>
      <c r="BF52" s="174"/>
      <c r="BG52" s="174"/>
      <c r="BH52" s="174"/>
      <c r="BI52" s="174"/>
      <c r="BJ52" s="174">
        <v>4</v>
      </c>
      <c r="BK52" s="174">
        <v>2</v>
      </c>
    </row>
    <row r="53" spans="1:63">
      <c r="A53" s="49">
        <v>44462</v>
      </c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>
        <v>1</v>
      </c>
      <c r="AK53" s="174">
        <v>1</v>
      </c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  <c r="BA53" s="174"/>
      <c r="BB53" s="174"/>
      <c r="BC53" s="174"/>
      <c r="BD53" s="174"/>
      <c r="BE53" s="174"/>
      <c r="BF53" s="174"/>
      <c r="BG53" s="174"/>
      <c r="BH53" s="174"/>
      <c r="BI53" s="174"/>
      <c r="BJ53" s="174">
        <v>1</v>
      </c>
      <c r="BK53" s="174">
        <v>1</v>
      </c>
    </row>
    <row r="54" spans="1:63">
      <c r="A54" s="49">
        <v>44463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>
        <v>2</v>
      </c>
      <c r="AE54" s="174">
        <v>2</v>
      </c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>
        <v>2</v>
      </c>
      <c r="BK54" s="174">
        <v>2</v>
      </c>
    </row>
    <row r="55" spans="1:63">
      <c r="A55" s="49">
        <v>44467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>
        <v>1</v>
      </c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>
        <v>1</v>
      </c>
      <c r="BK55" s="174"/>
    </row>
    <row r="56" spans="1:63">
      <c r="A56" s="49">
        <v>44468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>
        <v>1</v>
      </c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>
        <v>1</v>
      </c>
      <c r="BK56" s="174"/>
    </row>
    <row r="57" spans="1:63">
      <c r="A57" s="49">
        <v>44481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>
        <v>1</v>
      </c>
      <c r="AQ57" s="174">
        <v>1</v>
      </c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>
        <v>1</v>
      </c>
      <c r="BK57" s="174">
        <v>1</v>
      </c>
    </row>
    <row r="58" spans="1:63">
      <c r="A58" s="49">
        <v>44484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>
        <v>1</v>
      </c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>
        <v>1</v>
      </c>
      <c r="BK58" s="174"/>
    </row>
    <row r="59" spans="1:63">
      <c r="A59" s="49">
        <v>44487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>
        <v>1</v>
      </c>
      <c r="AQ59" s="174">
        <v>1</v>
      </c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>
        <v>1</v>
      </c>
      <c r="BK59" s="174">
        <v>1</v>
      </c>
    </row>
    <row r="60" spans="1:63">
      <c r="A60" s="49">
        <v>44488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>
        <v>4</v>
      </c>
      <c r="AU60" s="174">
        <v>4</v>
      </c>
      <c r="AV60" s="174">
        <v>1</v>
      </c>
      <c r="AW60" s="174"/>
      <c r="AX60" s="174">
        <v>1</v>
      </c>
      <c r="AY60" s="174">
        <v>1</v>
      </c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>
        <v>6</v>
      </c>
      <c r="BK60" s="174">
        <v>5</v>
      </c>
    </row>
    <row r="61" spans="1:63">
      <c r="A61" s="49">
        <v>44490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>
        <v>1</v>
      </c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>
        <v>1</v>
      </c>
      <c r="BK61" s="174"/>
    </row>
    <row r="62" spans="1:63">
      <c r="A62" s="49">
        <v>44496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>
        <v>2</v>
      </c>
      <c r="BA62" s="174"/>
      <c r="BB62" s="174"/>
      <c r="BC62" s="174"/>
      <c r="BD62" s="174"/>
      <c r="BE62" s="174"/>
      <c r="BF62" s="174"/>
      <c r="BG62" s="174"/>
      <c r="BH62" s="174"/>
      <c r="BI62" s="174"/>
      <c r="BJ62" s="174">
        <v>2</v>
      </c>
      <c r="BK62" s="174"/>
    </row>
    <row r="63" spans="1:63">
      <c r="A63" s="49">
        <v>44491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>
        <v>1</v>
      </c>
      <c r="AS63" s="174"/>
      <c r="AT63" s="174"/>
      <c r="AU63" s="174"/>
      <c r="AV63" s="174"/>
      <c r="AW63" s="174"/>
      <c r="AX63" s="174"/>
      <c r="AY63" s="174"/>
      <c r="AZ63" s="174"/>
      <c r="BA63" s="174"/>
      <c r="BB63" s="174">
        <v>1</v>
      </c>
      <c r="BC63" s="174"/>
      <c r="BD63" s="174"/>
      <c r="BE63" s="174"/>
      <c r="BF63" s="174"/>
      <c r="BG63" s="174"/>
      <c r="BH63" s="174"/>
      <c r="BI63" s="174"/>
      <c r="BJ63" s="174">
        <v>2</v>
      </c>
      <c r="BK63" s="174"/>
    </row>
    <row r="64" spans="1:63">
      <c r="A64" s="49">
        <v>44494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>
        <v>1</v>
      </c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>
        <v>1</v>
      </c>
      <c r="BE64" s="174"/>
      <c r="BF64" s="174">
        <v>1</v>
      </c>
      <c r="BG64" s="174"/>
      <c r="BH64" s="174"/>
      <c r="BI64" s="174"/>
      <c r="BJ64" s="174">
        <v>3</v>
      </c>
      <c r="BK64" s="174"/>
    </row>
    <row r="65" spans="1:63">
      <c r="A65" s="49">
        <v>44503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>
        <v>2</v>
      </c>
      <c r="BI65" s="174"/>
      <c r="BJ65" s="174">
        <v>2</v>
      </c>
      <c r="BK65" s="174"/>
    </row>
    <row r="66" spans="1:63">
      <c r="A66" s="49" t="s">
        <v>744</v>
      </c>
      <c r="B66" s="174">
        <v>1</v>
      </c>
      <c r="C66" s="174"/>
      <c r="D66" s="174">
        <v>6</v>
      </c>
      <c r="E66" s="174">
        <v>6</v>
      </c>
      <c r="F66" s="174">
        <v>5</v>
      </c>
      <c r="G66" s="174"/>
      <c r="H66" s="174">
        <v>1</v>
      </c>
      <c r="I66" s="174">
        <v>1</v>
      </c>
      <c r="J66" s="174">
        <v>2</v>
      </c>
      <c r="K66" s="174">
        <v>2</v>
      </c>
      <c r="L66" s="174">
        <v>10</v>
      </c>
      <c r="M66" s="174">
        <v>10</v>
      </c>
      <c r="N66" s="174">
        <v>1</v>
      </c>
      <c r="O66" s="174"/>
      <c r="P66" s="174">
        <v>3</v>
      </c>
      <c r="Q66" s="174">
        <v>3</v>
      </c>
      <c r="R66" s="174">
        <v>6</v>
      </c>
      <c r="S66" s="174">
        <v>5</v>
      </c>
      <c r="T66" s="174"/>
      <c r="U66" s="174"/>
      <c r="V66" s="174">
        <v>3</v>
      </c>
      <c r="W66" s="174"/>
      <c r="X66" s="174">
        <v>1</v>
      </c>
      <c r="Y66" s="174">
        <v>1</v>
      </c>
      <c r="Z66" s="174">
        <v>3</v>
      </c>
      <c r="AA66" s="174">
        <v>1</v>
      </c>
      <c r="AB66" s="174">
        <v>5</v>
      </c>
      <c r="AC66" s="174">
        <v>3</v>
      </c>
      <c r="AD66" s="174">
        <v>7</v>
      </c>
      <c r="AE66" s="174">
        <v>2</v>
      </c>
      <c r="AF66" s="174">
        <v>3</v>
      </c>
      <c r="AG66" s="174">
        <v>2</v>
      </c>
      <c r="AH66" s="174">
        <v>1</v>
      </c>
      <c r="AI66" s="174"/>
      <c r="AJ66" s="174">
        <v>1</v>
      </c>
      <c r="AK66" s="174">
        <v>1</v>
      </c>
      <c r="AL66" s="174">
        <v>1</v>
      </c>
      <c r="AM66" s="174"/>
      <c r="AN66" s="174">
        <v>1</v>
      </c>
      <c r="AO66" s="174"/>
      <c r="AP66" s="174">
        <v>2</v>
      </c>
      <c r="AQ66" s="174">
        <v>2</v>
      </c>
      <c r="AR66" s="174">
        <v>4</v>
      </c>
      <c r="AS66" s="174"/>
      <c r="AT66" s="174">
        <v>4</v>
      </c>
      <c r="AU66" s="174">
        <v>4</v>
      </c>
      <c r="AV66" s="174">
        <v>1</v>
      </c>
      <c r="AW66" s="174"/>
      <c r="AX66" s="174">
        <v>1</v>
      </c>
      <c r="AY66" s="174">
        <v>1</v>
      </c>
      <c r="AZ66" s="174">
        <v>2</v>
      </c>
      <c r="BA66" s="174"/>
      <c r="BB66" s="174">
        <v>1</v>
      </c>
      <c r="BC66" s="174"/>
      <c r="BD66" s="174">
        <v>1</v>
      </c>
      <c r="BE66" s="174"/>
      <c r="BF66" s="174">
        <v>1</v>
      </c>
      <c r="BG66" s="174"/>
      <c r="BH66" s="174">
        <v>2</v>
      </c>
      <c r="BI66" s="174"/>
      <c r="BJ66" s="174">
        <v>80</v>
      </c>
      <c r="BK66" s="174">
        <v>44</v>
      </c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workbookViewId="0">
      <selection activeCell="K24" sqref="K24"/>
    </sheetView>
  </sheetViews>
  <sheetFormatPr defaultColWidth="8.7109375" defaultRowHeight="15"/>
  <cols>
    <col min="1" max="1" width="11.85546875" style="66" customWidth="1"/>
    <col min="2" max="2" width="6.28515625" style="188" customWidth="1"/>
    <col min="3" max="3" width="6.85546875" style="188" customWidth="1"/>
    <col min="4" max="4" width="7.28515625" style="188" customWidth="1"/>
    <col min="5" max="22" width="5.28515625" style="2" customWidth="1"/>
    <col min="23" max="23" width="5.28515625" style="2" hidden="1" customWidth="1"/>
    <col min="24" max="24" width="5" style="2" bestFit="1" customWidth="1"/>
    <col min="25" max="25" width="8.7109375" style="2"/>
    <col min="26" max="26" width="8.7109375" style="2" bestFit="1" customWidth="1"/>
    <col min="27" max="16384" width="8.7109375" style="2"/>
  </cols>
  <sheetData>
    <row r="1" spans="1:26" ht="16.5">
      <c r="A1" s="189" t="s">
        <v>1360</v>
      </c>
      <c r="B1" s="187"/>
      <c r="C1" s="187"/>
      <c r="D1" s="187"/>
      <c r="E1" s="97" t="s">
        <v>1361</v>
      </c>
      <c r="F1" s="98"/>
      <c r="G1" s="97" t="s">
        <v>1362</v>
      </c>
      <c r="H1" s="98"/>
      <c r="I1" s="99" t="s">
        <v>1363</v>
      </c>
      <c r="J1" s="100"/>
      <c r="K1" s="101" t="s">
        <v>1364</v>
      </c>
      <c r="L1" s="102"/>
      <c r="M1" s="102"/>
      <c r="N1" s="102"/>
      <c r="O1" s="102"/>
      <c r="P1" s="102"/>
      <c r="Q1" s="103" t="s">
        <v>1365</v>
      </c>
      <c r="R1" s="104"/>
      <c r="S1" s="103" t="s">
        <v>1536</v>
      </c>
      <c r="T1" s="104"/>
      <c r="U1" s="105" t="s">
        <v>1366</v>
      </c>
      <c r="V1" s="105"/>
      <c r="W1" s="105"/>
    </row>
    <row r="2" spans="1:26">
      <c r="A2" s="66" t="s">
        <v>1367</v>
      </c>
      <c r="B2" s="188" t="s">
        <v>1562</v>
      </c>
      <c r="C2" s="188" t="s">
        <v>1563</v>
      </c>
      <c r="D2" s="188" t="s">
        <v>1370</v>
      </c>
      <c r="E2" s="2" t="s">
        <v>1368</v>
      </c>
      <c r="F2" s="2" t="s">
        <v>1369</v>
      </c>
      <c r="G2" s="2" t="s">
        <v>1637</v>
      </c>
      <c r="H2" s="2" t="s">
        <v>1638</v>
      </c>
      <c r="I2" s="2" t="s">
        <v>1639</v>
      </c>
      <c r="J2" s="2" t="s">
        <v>1640</v>
      </c>
      <c r="K2" s="2" t="s">
        <v>1371</v>
      </c>
      <c r="L2" s="2" t="s">
        <v>1641</v>
      </c>
      <c r="M2" s="2" t="s">
        <v>1372</v>
      </c>
      <c r="N2" s="2" t="s">
        <v>1642</v>
      </c>
      <c r="O2" s="2" t="s">
        <v>1373</v>
      </c>
      <c r="P2" s="2" t="s">
        <v>1643</v>
      </c>
      <c r="Q2" s="2" t="s">
        <v>1644</v>
      </c>
      <c r="R2" s="2" t="s">
        <v>1645</v>
      </c>
      <c r="S2" s="2" t="s">
        <v>1646</v>
      </c>
      <c r="T2" s="2" t="s">
        <v>1647</v>
      </c>
      <c r="U2" s="2" t="s">
        <v>1648</v>
      </c>
      <c r="V2" s="2" t="s">
        <v>1649</v>
      </c>
      <c r="W2" s="2" t="s">
        <v>1370</v>
      </c>
    </row>
    <row r="3" spans="1:26" hidden="1">
      <c r="A3" s="66">
        <v>44411</v>
      </c>
      <c r="E3" s="2">
        <v>32</v>
      </c>
      <c r="F3" s="2">
        <v>8</v>
      </c>
      <c r="G3" s="2">
        <v>2</v>
      </c>
      <c r="H3" s="2">
        <v>1</v>
      </c>
      <c r="I3" s="2">
        <v>79</v>
      </c>
      <c r="J3" s="2">
        <v>37</v>
      </c>
      <c r="K3" s="2">
        <v>27</v>
      </c>
      <c r="L3" s="2">
        <v>1</v>
      </c>
      <c r="M3" s="2">
        <v>4</v>
      </c>
      <c r="N3" s="2">
        <v>0</v>
      </c>
      <c r="O3" s="2">
        <v>2</v>
      </c>
      <c r="P3" s="2">
        <v>0</v>
      </c>
      <c r="Q3" s="2">
        <v>13</v>
      </c>
      <c r="R3" s="2">
        <v>0</v>
      </c>
      <c r="U3" s="2">
        <v>34</v>
      </c>
      <c r="V3" s="2">
        <v>7</v>
      </c>
      <c r="W3" s="106">
        <f>V3/U3</f>
        <v>0.20588235294117646</v>
      </c>
    </row>
    <row r="4" spans="1:26" hidden="1">
      <c r="A4" s="66">
        <v>44414</v>
      </c>
      <c r="E4" s="2">
        <v>32</v>
      </c>
      <c r="F4" s="2">
        <v>15</v>
      </c>
      <c r="G4" s="2">
        <v>2</v>
      </c>
      <c r="H4" s="2">
        <v>2</v>
      </c>
      <c r="I4" s="2">
        <v>79</v>
      </c>
      <c r="J4" s="2">
        <v>53</v>
      </c>
      <c r="K4" s="2">
        <v>27</v>
      </c>
      <c r="L4" s="2">
        <v>3</v>
      </c>
      <c r="M4" s="2">
        <v>4</v>
      </c>
      <c r="N4" s="2">
        <v>1</v>
      </c>
      <c r="O4" s="2">
        <v>2</v>
      </c>
      <c r="P4" s="2">
        <v>0</v>
      </c>
      <c r="Q4" s="2">
        <v>13</v>
      </c>
      <c r="R4" s="2">
        <v>0</v>
      </c>
      <c r="U4" s="2">
        <v>34</v>
      </c>
      <c r="V4" s="2">
        <v>12</v>
      </c>
      <c r="W4" s="106">
        <f>V4/U4</f>
        <v>0.35294117647058826</v>
      </c>
    </row>
    <row r="5" spans="1:26">
      <c r="A5" s="66">
        <v>44417</v>
      </c>
      <c r="B5" s="188">
        <f t="shared" ref="B5:B13" si="0">SUM(E5,G5,H5,I5,K5,M5,O5,Q5,U5)</f>
        <v>195</v>
      </c>
      <c r="C5" s="188">
        <f t="shared" ref="C5:C13" si="1">SUM(F5,H5,J5,L5,N5,P5,R5,V5)</f>
        <v>87</v>
      </c>
      <c r="D5" s="69">
        <f>C5/B5</f>
        <v>0.44615384615384618</v>
      </c>
      <c r="E5" s="2">
        <v>32</v>
      </c>
      <c r="F5" s="2">
        <v>15</v>
      </c>
      <c r="G5" s="2">
        <v>2</v>
      </c>
      <c r="H5" s="2">
        <v>2</v>
      </c>
      <c r="I5" s="2">
        <v>79</v>
      </c>
      <c r="J5" s="2">
        <v>53</v>
      </c>
      <c r="K5" s="2">
        <v>27</v>
      </c>
      <c r="L5" s="2">
        <v>3</v>
      </c>
      <c r="M5" s="2">
        <v>4</v>
      </c>
      <c r="N5" s="2">
        <v>1</v>
      </c>
      <c r="O5" s="2">
        <v>2</v>
      </c>
      <c r="P5" s="2">
        <v>0</v>
      </c>
      <c r="Q5" s="2">
        <v>13</v>
      </c>
      <c r="R5" s="2">
        <v>0</v>
      </c>
      <c r="U5" s="2">
        <v>34</v>
      </c>
      <c r="V5" s="2">
        <v>13</v>
      </c>
      <c r="X5" s="2">
        <f t="shared" ref="X5:X12" si="2">SUM(F5,H5,J5,L5,N5,P5,R5)</f>
        <v>74</v>
      </c>
    </row>
    <row r="6" spans="1:26" hidden="1">
      <c r="A6" s="66">
        <v>44420</v>
      </c>
      <c r="B6" s="188">
        <f t="shared" si="0"/>
        <v>195</v>
      </c>
      <c r="C6" s="188">
        <f t="shared" si="1"/>
        <v>96</v>
      </c>
      <c r="D6" s="69">
        <f t="shared" ref="D6:D12" si="3">C6/B6</f>
        <v>0.49230769230769234</v>
      </c>
      <c r="E6" s="2">
        <v>32</v>
      </c>
      <c r="F6" s="184">
        <v>17</v>
      </c>
      <c r="G6" s="2">
        <v>2</v>
      </c>
      <c r="H6" s="2">
        <v>2</v>
      </c>
      <c r="I6" s="2">
        <v>79</v>
      </c>
      <c r="J6" s="2">
        <v>55</v>
      </c>
      <c r="K6" s="2">
        <v>27</v>
      </c>
      <c r="L6" s="2">
        <v>3</v>
      </c>
      <c r="M6" s="2">
        <v>4</v>
      </c>
      <c r="N6" s="2">
        <v>1</v>
      </c>
      <c r="O6" s="2">
        <v>2</v>
      </c>
      <c r="P6" s="2">
        <v>0</v>
      </c>
      <c r="Q6" s="2">
        <v>13</v>
      </c>
      <c r="R6" s="2">
        <v>0</v>
      </c>
      <c r="U6" s="2">
        <v>34</v>
      </c>
      <c r="V6" s="184">
        <v>18</v>
      </c>
      <c r="X6" s="2">
        <f t="shared" si="2"/>
        <v>78</v>
      </c>
    </row>
    <row r="7" spans="1:26">
      <c r="A7" s="66">
        <v>44424</v>
      </c>
      <c r="B7" s="188">
        <f t="shared" si="0"/>
        <v>195</v>
      </c>
      <c r="C7" s="188">
        <f t="shared" si="1"/>
        <v>96</v>
      </c>
      <c r="D7" s="69">
        <f t="shared" si="3"/>
        <v>0.49230769230769234</v>
      </c>
      <c r="E7" s="2">
        <v>32</v>
      </c>
      <c r="F7" s="2">
        <v>17</v>
      </c>
      <c r="G7" s="2">
        <v>2</v>
      </c>
      <c r="H7" s="2">
        <v>2</v>
      </c>
      <c r="I7" s="2">
        <v>79</v>
      </c>
      <c r="J7" s="2">
        <v>55</v>
      </c>
      <c r="K7" s="2">
        <v>27</v>
      </c>
      <c r="L7" s="2">
        <v>3</v>
      </c>
      <c r="M7" s="2">
        <v>4</v>
      </c>
      <c r="N7" s="2">
        <v>1</v>
      </c>
      <c r="O7" s="2">
        <v>2</v>
      </c>
      <c r="P7" s="2">
        <v>0</v>
      </c>
      <c r="Q7" s="2">
        <v>13</v>
      </c>
      <c r="R7" s="2">
        <v>0</v>
      </c>
      <c r="U7" s="2">
        <v>34</v>
      </c>
      <c r="V7" s="2">
        <v>18</v>
      </c>
      <c r="X7" s="2">
        <f t="shared" si="2"/>
        <v>78</v>
      </c>
    </row>
    <row r="8" spans="1:26" hidden="1">
      <c r="A8" s="66">
        <v>44426</v>
      </c>
      <c r="B8" s="188">
        <f t="shared" si="0"/>
        <v>197</v>
      </c>
      <c r="C8" s="188">
        <f t="shared" si="1"/>
        <v>101</v>
      </c>
      <c r="D8" s="69">
        <f t="shared" si="3"/>
        <v>0.51269035532994922</v>
      </c>
      <c r="E8" s="2">
        <v>32</v>
      </c>
      <c r="F8" s="184">
        <v>18</v>
      </c>
      <c r="G8" s="2">
        <v>2</v>
      </c>
      <c r="H8" s="2">
        <v>2</v>
      </c>
      <c r="I8" s="2">
        <v>79</v>
      </c>
      <c r="J8" s="184">
        <v>56</v>
      </c>
      <c r="K8" s="184">
        <v>28</v>
      </c>
      <c r="L8" s="2">
        <v>3</v>
      </c>
      <c r="M8" s="2">
        <v>4</v>
      </c>
      <c r="N8" s="2">
        <v>1</v>
      </c>
      <c r="O8" s="2">
        <v>2</v>
      </c>
      <c r="P8" s="2">
        <v>0</v>
      </c>
      <c r="Q8" s="184">
        <v>14</v>
      </c>
      <c r="R8" s="184">
        <v>2</v>
      </c>
      <c r="S8" s="184"/>
      <c r="T8" s="184"/>
      <c r="U8" s="2">
        <v>34</v>
      </c>
      <c r="V8" s="184">
        <v>19</v>
      </c>
      <c r="X8" s="184">
        <f t="shared" si="2"/>
        <v>82</v>
      </c>
    </row>
    <row r="9" spans="1:26" hidden="1">
      <c r="A9" s="66">
        <v>44428</v>
      </c>
      <c r="B9" s="188">
        <f t="shared" si="0"/>
        <v>202</v>
      </c>
      <c r="C9" s="188">
        <f t="shared" si="1"/>
        <v>107</v>
      </c>
      <c r="D9" s="69">
        <f t="shared" si="3"/>
        <v>0.52970297029702973</v>
      </c>
      <c r="E9" s="2">
        <v>32</v>
      </c>
      <c r="F9" s="184">
        <v>19</v>
      </c>
      <c r="G9" s="2">
        <v>2</v>
      </c>
      <c r="H9" s="2">
        <v>2</v>
      </c>
      <c r="I9" s="184">
        <v>81</v>
      </c>
      <c r="J9" s="184">
        <v>60</v>
      </c>
      <c r="K9" s="184">
        <v>31</v>
      </c>
      <c r="L9" s="184">
        <v>4</v>
      </c>
      <c r="M9" s="2">
        <v>4</v>
      </c>
      <c r="N9" s="2">
        <v>1</v>
      </c>
      <c r="O9" s="2">
        <v>2</v>
      </c>
      <c r="P9" s="2">
        <v>0</v>
      </c>
      <c r="Q9" s="2">
        <v>14</v>
      </c>
      <c r="R9" s="2">
        <v>2</v>
      </c>
      <c r="U9" s="2">
        <v>34</v>
      </c>
      <c r="V9" s="2">
        <v>19</v>
      </c>
      <c r="X9" s="184">
        <f t="shared" si="2"/>
        <v>88</v>
      </c>
    </row>
    <row r="10" spans="1:26" hidden="1">
      <c r="A10" s="66">
        <v>44431</v>
      </c>
      <c r="B10" s="188">
        <f t="shared" si="0"/>
        <v>202</v>
      </c>
      <c r="C10" s="188">
        <f t="shared" si="1"/>
        <v>107</v>
      </c>
      <c r="D10" s="69">
        <f t="shared" si="3"/>
        <v>0.52970297029702973</v>
      </c>
      <c r="E10" s="2">
        <v>32</v>
      </c>
      <c r="F10" s="2">
        <v>19</v>
      </c>
      <c r="G10" s="2">
        <v>2</v>
      </c>
      <c r="H10" s="2">
        <v>2</v>
      </c>
      <c r="I10" s="2">
        <v>81</v>
      </c>
      <c r="J10" s="2">
        <v>60</v>
      </c>
      <c r="K10" s="2">
        <v>31</v>
      </c>
      <c r="L10" s="2">
        <v>4</v>
      </c>
      <c r="M10" s="2">
        <v>4</v>
      </c>
      <c r="N10" s="2">
        <v>1</v>
      </c>
      <c r="O10" s="2">
        <v>2</v>
      </c>
      <c r="P10" s="2">
        <v>0</v>
      </c>
      <c r="Q10" s="2">
        <v>14</v>
      </c>
      <c r="R10" s="2">
        <v>2</v>
      </c>
      <c r="U10" s="2">
        <v>34</v>
      </c>
      <c r="V10" s="2">
        <v>19</v>
      </c>
      <c r="X10" s="2">
        <f t="shared" si="2"/>
        <v>88</v>
      </c>
    </row>
    <row r="11" spans="1:26" hidden="1">
      <c r="A11" s="66">
        <v>44432</v>
      </c>
      <c r="B11" s="188">
        <f t="shared" si="0"/>
        <v>202</v>
      </c>
      <c r="C11" s="188">
        <f t="shared" si="1"/>
        <v>108</v>
      </c>
      <c r="D11" s="69">
        <f t="shared" si="3"/>
        <v>0.53465346534653468</v>
      </c>
      <c r="E11" s="2">
        <v>32</v>
      </c>
      <c r="F11" s="2">
        <v>19</v>
      </c>
      <c r="G11" s="2">
        <v>2</v>
      </c>
      <c r="H11" s="2">
        <v>2</v>
      </c>
      <c r="I11" s="2">
        <v>81</v>
      </c>
      <c r="J11" s="2">
        <v>60</v>
      </c>
      <c r="K11" s="2">
        <v>31</v>
      </c>
      <c r="L11" s="184">
        <v>5</v>
      </c>
      <c r="M11" s="2">
        <v>4</v>
      </c>
      <c r="N11" s="2">
        <v>1</v>
      </c>
      <c r="O11" s="2">
        <v>2</v>
      </c>
      <c r="P11" s="2">
        <v>0</v>
      </c>
      <c r="Q11" s="2">
        <v>14</v>
      </c>
      <c r="R11" s="2">
        <v>2</v>
      </c>
      <c r="U11" s="2">
        <v>34</v>
      </c>
      <c r="V11" s="2">
        <v>19</v>
      </c>
      <c r="X11" s="184">
        <f t="shared" si="2"/>
        <v>89</v>
      </c>
    </row>
    <row r="12" spans="1:26">
      <c r="A12" s="66">
        <v>44434</v>
      </c>
      <c r="B12" s="188">
        <f t="shared" si="0"/>
        <v>210</v>
      </c>
      <c r="C12" s="188">
        <f t="shared" si="1"/>
        <v>108</v>
      </c>
      <c r="D12" s="69">
        <f t="shared" si="3"/>
        <v>0.51428571428571423</v>
      </c>
      <c r="E12" s="2">
        <v>32</v>
      </c>
      <c r="F12" s="2">
        <v>19</v>
      </c>
      <c r="G12" s="2">
        <v>2</v>
      </c>
      <c r="H12" s="2">
        <v>2</v>
      </c>
      <c r="I12" s="2">
        <v>81</v>
      </c>
      <c r="J12" s="2">
        <v>60</v>
      </c>
      <c r="K12" s="2">
        <v>31</v>
      </c>
      <c r="L12" s="2">
        <v>5</v>
      </c>
      <c r="M12" s="2">
        <v>4</v>
      </c>
      <c r="N12" s="2">
        <v>1</v>
      </c>
      <c r="O12" s="2">
        <v>2</v>
      </c>
      <c r="P12" s="2">
        <v>0</v>
      </c>
      <c r="Q12" s="2">
        <v>14</v>
      </c>
      <c r="R12" s="2">
        <v>2</v>
      </c>
      <c r="U12" s="184">
        <v>42</v>
      </c>
      <c r="V12" s="2">
        <v>19</v>
      </c>
      <c r="X12" s="2">
        <f t="shared" si="2"/>
        <v>89</v>
      </c>
      <c r="Z12" s="186"/>
    </row>
    <row r="13" spans="1:26">
      <c r="A13" s="66">
        <v>44440</v>
      </c>
      <c r="B13" s="188">
        <f t="shared" si="0"/>
        <v>260</v>
      </c>
      <c r="C13" s="188">
        <f t="shared" si="1"/>
        <v>133</v>
      </c>
      <c r="D13" s="69">
        <f t="shared" ref="D13:D18" si="4">C13/B13</f>
        <v>0.5115384615384615</v>
      </c>
      <c r="E13" s="184">
        <v>33</v>
      </c>
      <c r="F13" s="184">
        <v>21</v>
      </c>
      <c r="G13" s="2">
        <v>2</v>
      </c>
      <c r="H13" s="2">
        <v>2</v>
      </c>
      <c r="I13" s="184">
        <v>108</v>
      </c>
      <c r="J13" s="184">
        <v>80</v>
      </c>
      <c r="K13" s="184">
        <v>47</v>
      </c>
      <c r="L13" s="184">
        <v>7</v>
      </c>
      <c r="M13" s="2">
        <v>4</v>
      </c>
      <c r="N13" s="2">
        <v>1</v>
      </c>
      <c r="O13" s="2">
        <v>2</v>
      </c>
      <c r="P13" s="2">
        <v>0</v>
      </c>
      <c r="Q13" s="2">
        <v>14</v>
      </c>
      <c r="R13" s="184">
        <v>3</v>
      </c>
      <c r="S13" s="184">
        <v>2</v>
      </c>
      <c r="T13" s="184">
        <v>0</v>
      </c>
      <c r="U13" s="184">
        <v>48</v>
      </c>
      <c r="V13" s="2">
        <v>19</v>
      </c>
      <c r="X13" s="2">
        <f>SUM(F13,H13,J13,L13,N13,P13,R13)</f>
        <v>114</v>
      </c>
    </row>
    <row r="14" spans="1:26">
      <c r="A14" s="66">
        <v>44446</v>
      </c>
      <c r="B14" s="188">
        <f t="shared" ref="B14:B19" si="5">SUM(E14,G14,H14,I14,K14,M14,O14,Q14,U14)</f>
        <v>291</v>
      </c>
      <c r="C14" s="188">
        <f t="shared" ref="C14:C19" si="6">SUM(F14,H14,J14,L14,N14,P14,R14,V14)</f>
        <v>161</v>
      </c>
      <c r="D14" s="69">
        <f t="shared" si="4"/>
        <v>0.5532646048109966</v>
      </c>
      <c r="E14" s="184">
        <v>37</v>
      </c>
      <c r="F14" s="184">
        <v>24</v>
      </c>
      <c r="G14" s="2">
        <v>2</v>
      </c>
      <c r="H14" s="2">
        <v>2</v>
      </c>
      <c r="I14" s="184">
        <v>134</v>
      </c>
      <c r="J14" s="184">
        <v>95</v>
      </c>
      <c r="K14" s="184">
        <v>48</v>
      </c>
      <c r="L14" s="184">
        <v>13</v>
      </c>
      <c r="M14" s="2">
        <v>4</v>
      </c>
      <c r="N14" s="2">
        <v>1</v>
      </c>
      <c r="O14" s="184">
        <v>1</v>
      </c>
      <c r="P14" s="2">
        <v>0</v>
      </c>
      <c r="Q14" s="2">
        <v>14</v>
      </c>
      <c r="R14" s="184">
        <v>7</v>
      </c>
      <c r="S14" s="2">
        <v>2</v>
      </c>
      <c r="T14" s="2">
        <v>0</v>
      </c>
      <c r="U14" s="184">
        <v>49</v>
      </c>
      <c r="V14" s="2">
        <v>19</v>
      </c>
      <c r="X14" s="2">
        <f>SUM(F14,H14,J14,L14,N14,P14,R14)</f>
        <v>142</v>
      </c>
    </row>
    <row r="15" spans="1:26">
      <c r="A15" s="66">
        <v>44456</v>
      </c>
      <c r="B15" s="188">
        <f t="shared" si="5"/>
        <v>295</v>
      </c>
      <c r="C15" s="188">
        <f t="shared" si="6"/>
        <v>222</v>
      </c>
      <c r="D15" s="69">
        <f t="shared" si="4"/>
        <v>0.75254237288135595</v>
      </c>
      <c r="E15" s="2">
        <v>37</v>
      </c>
      <c r="F15" s="184">
        <v>34</v>
      </c>
      <c r="G15" s="2">
        <v>2</v>
      </c>
      <c r="H15" s="2">
        <v>2</v>
      </c>
      <c r="I15" s="2">
        <v>134</v>
      </c>
      <c r="J15" s="184">
        <v>129</v>
      </c>
      <c r="K15" s="2">
        <v>48</v>
      </c>
      <c r="L15" s="184">
        <v>22</v>
      </c>
      <c r="M15" s="2">
        <v>4</v>
      </c>
      <c r="N15" s="184">
        <v>2</v>
      </c>
      <c r="O15" s="184">
        <v>2</v>
      </c>
      <c r="P15" s="184">
        <v>1</v>
      </c>
      <c r="Q15" s="2">
        <v>14</v>
      </c>
      <c r="R15" s="184">
        <v>13</v>
      </c>
      <c r="S15" s="2">
        <v>2</v>
      </c>
      <c r="T15" s="2">
        <v>0</v>
      </c>
      <c r="U15" s="184">
        <v>52</v>
      </c>
      <c r="V15" s="2">
        <v>19</v>
      </c>
      <c r="X15" s="2">
        <f t="shared" ref="X15:X17" si="7">SUM(F15,H15,J15,L15,N15,P15,R15)</f>
        <v>203</v>
      </c>
    </row>
    <row r="16" spans="1:26">
      <c r="A16" s="66">
        <v>44467</v>
      </c>
      <c r="B16" s="188">
        <f t="shared" si="5"/>
        <v>301</v>
      </c>
      <c r="C16" s="188">
        <f t="shared" si="6"/>
        <v>244</v>
      </c>
      <c r="D16" s="69">
        <f t="shared" si="4"/>
        <v>0.81063122923588038</v>
      </c>
      <c r="E16" s="2">
        <v>37</v>
      </c>
      <c r="F16" s="184">
        <v>37</v>
      </c>
      <c r="G16" s="2">
        <v>2</v>
      </c>
      <c r="H16" s="2">
        <v>2</v>
      </c>
      <c r="I16" s="2">
        <v>134</v>
      </c>
      <c r="J16" s="184">
        <v>132</v>
      </c>
      <c r="K16" s="2">
        <v>48</v>
      </c>
      <c r="L16" s="184">
        <v>29</v>
      </c>
      <c r="M16" s="2">
        <v>4</v>
      </c>
      <c r="N16" s="243">
        <v>2</v>
      </c>
      <c r="O16" s="243">
        <v>2</v>
      </c>
      <c r="P16" s="243">
        <v>1</v>
      </c>
      <c r="Q16" s="2">
        <v>14</v>
      </c>
      <c r="R16" s="243">
        <v>13</v>
      </c>
      <c r="S16" s="2">
        <v>2</v>
      </c>
      <c r="T16" s="2">
        <v>0</v>
      </c>
      <c r="U16" s="184">
        <v>58</v>
      </c>
      <c r="V16" s="184">
        <v>28</v>
      </c>
      <c r="X16" s="2">
        <f t="shared" si="7"/>
        <v>216</v>
      </c>
    </row>
    <row r="17" spans="1:24">
      <c r="A17" s="66">
        <v>44473</v>
      </c>
      <c r="B17" s="188">
        <f t="shared" si="5"/>
        <v>387</v>
      </c>
      <c r="C17" s="188">
        <f t="shared" si="6"/>
        <v>309</v>
      </c>
      <c r="D17" s="69">
        <f t="shared" si="4"/>
        <v>0.79844961240310075</v>
      </c>
      <c r="E17" s="2">
        <v>37</v>
      </c>
      <c r="F17" s="2">
        <v>37</v>
      </c>
      <c r="G17" s="2">
        <v>2</v>
      </c>
      <c r="H17" s="2">
        <v>2</v>
      </c>
      <c r="I17" s="2">
        <v>206</v>
      </c>
      <c r="J17" s="2">
        <v>187</v>
      </c>
      <c r="K17" s="184">
        <v>60</v>
      </c>
      <c r="L17" s="184">
        <v>37</v>
      </c>
      <c r="M17" s="2">
        <v>4</v>
      </c>
      <c r="N17" s="2">
        <v>4</v>
      </c>
      <c r="O17" s="2">
        <v>2</v>
      </c>
      <c r="P17" s="2">
        <v>1</v>
      </c>
      <c r="Q17" s="2">
        <v>14</v>
      </c>
      <c r="R17" s="2">
        <v>13</v>
      </c>
      <c r="S17" s="2">
        <v>2</v>
      </c>
      <c r="T17" s="2">
        <v>0</v>
      </c>
      <c r="U17" s="2">
        <v>60</v>
      </c>
      <c r="V17" s="243">
        <v>28</v>
      </c>
      <c r="X17" s="2">
        <f t="shared" si="7"/>
        <v>281</v>
      </c>
    </row>
    <row r="18" spans="1:24">
      <c r="A18" s="66">
        <v>44477</v>
      </c>
      <c r="B18" s="188">
        <f t="shared" si="5"/>
        <v>387</v>
      </c>
      <c r="C18" s="188">
        <f t="shared" si="6"/>
        <v>324</v>
      </c>
      <c r="D18" s="69">
        <f t="shared" si="4"/>
        <v>0.83720930232558144</v>
      </c>
      <c r="E18" s="2">
        <v>37</v>
      </c>
      <c r="F18" s="2">
        <v>37</v>
      </c>
      <c r="G18" s="2">
        <v>2</v>
      </c>
      <c r="H18" s="2">
        <v>2</v>
      </c>
      <c r="I18" s="2">
        <v>206</v>
      </c>
      <c r="J18" s="184">
        <v>196</v>
      </c>
      <c r="K18" s="2">
        <v>60</v>
      </c>
      <c r="L18" s="184">
        <v>38</v>
      </c>
      <c r="M18" s="2">
        <v>4</v>
      </c>
      <c r="N18" s="2">
        <v>4</v>
      </c>
      <c r="O18" s="2">
        <v>2</v>
      </c>
      <c r="P18" s="2">
        <v>1</v>
      </c>
      <c r="Q18" s="2">
        <v>14</v>
      </c>
      <c r="R18" s="2">
        <v>13</v>
      </c>
      <c r="S18" s="2">
        <v>2</v>
      </c>
      <c r="T18" s="2">
        <v>0</v>
      </c>
      <c r="U18" s="2">
        <v>60</v>
      </c>
      <c r="V18" s="2">
        <v>33</v>
      </c>
    </row>
    <row r="19" spans="1:24">
      <c r="A19" s="66">
        <v>44491</v>
      </c>
      <c r="B19" s="188">
        <f t="shared" si="5"/>
        <v>425</v>
      </c>
      <c r="C19" s="188">
        <f t="shared" si="6"/>
        <v>354</v>
      </c>
      <c r="D19" s="69">
        <f>C19/B19</f>
        <v>0.83294117647058818</v>
      </c>
      <c r="E19" s="2">
        <v>37</v>
      </c>
      <c r="F19" s="2">
        <v>37</v>
      </c>
      <c r="G19" s="2">
        <v>2</v>
      </c>
      <c r="H19" s="2">
        <v>2</v>
      </c>
      <c r="I19" s="184">
        <v>237</v>
      </c>
      <c r="J19" s="184">
        <v>215</v>
      </c>
      <c r="K19" s="184">
        <v>66</v>
      </c>
      <c r="L19" s="184">
        <v>45</v>
      </c>
      <c r="M19" s="2">
        <v>4</v>
      </c>
      <c r="N19" s="2">
        <v>4</v>
      </c>
      <c r="O19" s="2">
        <v>2</v>
      </c>
      <c r="P19" s="2">
        <v>1</v>
      </c>
      <c r="Q19" s="2">
        <v>14</v>
      </c>
      <c r="R19" s="2">
        <v>13</v>
      </c>
      <c r="S19" s="2">
        <v>2</v>
      </c>
      <c r="T19" s="2">
        <v>0</v>
      </c>
      <c r="U19" s="184">
        <v>61</v>
      </c>
      <c r="V19" s="184">
        <v>37</v>
      </c>
    </row>
    <row r="20" spans="1:24">
      <c r="A20" s="66">
        <v>44497</v>
      </c>
      <c r="B20" s="188">
        <f t="shared" ref="B20" si="8">SUM(E20,G20,H20,I20,K20,M20,O20,Q20,U20)</f>
        <v>439</v>
      </c>
      <c r="C20" s="188">
        <f t="shared" ref="C20" si="9">SUM(F20,H20,J20,L20,N20,P20,R20,V20)</f>
        <v>361</v>
      </c>
      <c r="D20" s="69">
        <f>C20/B20</f>
        <v>0.82232346241457854</v>
      </c>
      <c r="E20" s="2">
        <v>37</v>
      </c>
      <c r="F20" s="2">
        <v>37</v>
      </c>
      <c r="G20" s="2">
        <v>2</v>
      </c>
      <c r="H20" s="2">
        <v>2</v>
      </c>
      <c r="I20" s="243">
        <v>237</v>
      </c>
      <c r="J20" s="243">
        <v>215</v>
      </c>
      <c r="K20" s="184">
        <v>70</v>
      </c>
      <c r="L20" s="243">
        <v>45</v>
      </c>
      <c r="M20" s="2">
        <v>4</v>
      </c>
      <c r="N20" s="2">
        <v>4</v>
      </c>
      <c r="O20" s="2">
        <v>2</v>
      </c>
      <c r="P20" s="2">
        <v>1</v>
      </c>
      <c r="Q20" s="2">
        <v>14</v>
      </c>
      <c r="R20" s="2">
        <v>13</v>
      </c>
      <c r="S20" s="2">
        <v>2</v>
      </c>
      <c r="T20" s="2">
        <v>0</v>
      </c>
      <c r="U20" s="184">
        <v>71</v>
      </c>
      <c r="V20" s="184">
        <v>44</v>
      </c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33"/>
  <sheetViews>
    <sheetView workbookViewId="0">
      <pane ySplit="1" topLeftCell="A2" activePane="bottomLeft" state="frozen"/>
      <selection pane="bottomLeft" activeCell="H13" sqref="H13"/>
    </sheetView>
  </sheetViews>
  <sheetFormatPr defaultColWidth="8.7109375" defaultRowHeight="15.75"/>
  <cols>
    <col min="1" max="1" width="7.7109375" style="211" bestFit="1" customWidth="1"/>
    <col min="2" max="2" width="8.5703125" style="211" bestFit="1" customWidth="1"/>
    <col min="3" max="3" width="11.85546875" style="211" bestFit="1" customWidth="1"/>
    <col min="4" max="4" width="5.42578125" style="211" bestFit="1" customWidth="1"/>
    <col min="5" max="5" width="16.85546875" style="211" bestFit="1" customWidth="1"/>
    <col min="6" max="16384" width="8.7109375" style="211"/>
  </cols>
  <sheetData>
    <row r="1" spans="1:5">
      <c r="A1" s="216" t="s">
        <v>1890</v>
      </c>
      <c r="B1" s="216" t="s">
        <v>1891</v>
      </c>
      <c r="C1" s="216" t="s">
        <v>1892</v>
      </c>
      <c r="E1" s="218" t="s">
        <v>1899</v>
      </c>
    </row>
    <row r="2" spans="1:5">
      <c r="A2" s="216" t="s">
        <v>7</v>
      </c>
      <c r="B2" s="216" t="s">
        <v>1676</v>
      </c>
      <c r="C2" s="216">
        <v>1</v>
      </c>
      <c r="D2" s="211" t="str">
        <f>B2&amp;"-"&amp;C2</f>
        <v>L1-1</v>
      </c>
    </row>
    <row r="3" spans="1:5">
      <c r="A3" s="216" t="s">
        <v>1677</v>
      </c>
      <c r="B3" s="216" t="s">
        <v>1676</v>
      </c>
      <c r="C3" s="216">
        <v>1</v>
      </c>
      <c r="D3" s="211" t="str">
        <f t="shared" ref="D3:D66" si="0">B3&amp;"-"&amp;C3</f>
        <v>L1-1</v>
      </c>
    </row>
    <row r="4" spans="1:5">
      <c r="A4" s="216" t="s">
        <v>13</v>
      </c>
      <c r="B4" s="216" t="s">
        <v>1676</v>
      </c>
      <c r="C4" s="216">
        <v>1</v>
      </c>
      <c r="D4" s="211" t="str">
        <f t="shared" si="0"/>
        <v>L1-1</v>
      </c>
    </row>
    <row r="5" spans="1:5">
      <c r="A5" s="216" t="s">
        <v>2</v>
      </c>
      <c r="B5" s="216" t="s">
        <v>1676</v>
      </c>
      <c r="C5" s="216">
        <v>3</v>
      </c>
      <c r="D5" s="211" t="str">
        <f t="shared" si="0"/>
        <v>L1-3</v>
      </c>
    </row>
    <row r="6" spans="1:5">
      <c r="A6" s="216" t="s">
        <v>16</v>
      </c>
      <c r="B6" s="216" t="s">
        <v>1676</v>
      </c>
      <c r="C6" s="216">
        <v>4</v>
      </c>
      <c r="D6" s="211" t="str">
        <f t="shared" si="0"/>
        <v>L1-4</v>
      </c>
    </row>
    <row r="7" spans="1:5">
      <c r="A7" s="216" t="s">
        <v>18</v>
      </c>
      <c r="B7" s="216" t="s">
        <v>1678</v>
      </c>
      <c r="C7" s="216">
        <v>1</v>
      </c>
      <c r="D7" s="211" t="str">
        <f t="shared" si="0"/>
        <v>L2-1</v>
      </c>
    </row>
    <row r="8" spans="1:5">
      <c r="A8" s="216" t="s">
        <v>30</v>
      </c>
      <c r="B8" s="216" t="s">
        <v>1678</v>
      </c>
      <c r="C8" s="216">
        <v>2</v>
      </c>
      <c r="D8" s="211" t="str">
        <f t="shared" si="0"/>
        <v>L2-2</v>
      </c>
    </row>
    <row r="9" spans="1:5">
      <c r="A9" s="216" t="s">
        <v>1265</v>
      </c>
      <c r="B9" s="216" t="s">
        <v>1678</v>
      </c>
      <c r="C9" s="216">
        <v>2</v>
      </c>
      <c r="D9" s="211" t="str">
        <f t="shared" si="0"/>
        <v>L2-2</v>
      </c>
    </row>
    <row r="10" spans="1:5">
      <c r="A10" s="216" t="s">
        <v>1679</v>
      </c>
      <c r="B10" s="216" t="s">
        <v>1678</v>
      </c>
      <c r="C10" s="216">
        <v>2</v>
      </c>
      <c r="D10" s="211" t="str">
        <f t="shared" si="0"/>
        <v>L2-2</v>
      </c>
    </row>
    <row r="11" spans="1:5">
      <c r="A11" s="216" t="s">
        <v>1680</v>
      </c>
      <c r="B11" s="216" t="s">
        <v>1678</v>
      </c>
      <c r="C11" s="216">
        <v>2</v>
      </c>
      <c r="D11" s="211" t="str">
        <f t="shared" si="0"/>
        <v>L2-2</v>
      </c>
    </row>
    <row r="12" spans="1:5">
      <c r="A12" s="217" t="s">
        <v>1893</v>
      </c>
      <c r="B12" s="216" t="s">
        <v>1678</v>
      </c>
      <c r="C12" s="216">
        <v>2</v>
      </c>
      <c r="D12" s="211" t="str">
        <f t="shared" si="0"/>
        <v>L2-2</v>
      </c>
    </row>
    <row r="13" spans="1:5">
      <c r="A13" s="216" t="s">
        <v>1681</v>
      </c>
      <c r="B13" s="216" t="s">
        <v>1678</v>
      </c>
      <c r="C13" s="216">
        <v>2</v>
      </c>
      <c r="D13" s="211" t="str">
        <f t="shared" si="0"/>
        <v>L2-2</v>
      </c>
    </row>
    <row r="14" spans="1:5">
      <c r="A14" s="216" t="s">
        <v>38</v>
      </c>
      <c r="B14" s="216" t="s">
        <v>1678</v>
      </c>
      <c r="C14" s="216">
        <v>2</v>
      </c>
      <c r="D14" s="211" t="str">
        <f t="shared" si="0"/>
        <v>L2-2</v>
      </c>
    </row>
    <row r="15" spans="1:5">
      <c r="A15" s="216" t="s">
        <v>1269</v>
      </c>
      <c r="B15" s="216" t="s">
        <v>1678</v>
      </c>
      <c r="C15" s="216">
        <v>2</v>
      </c>
      <c r="D15" s="211" t="str">
        <f t="shared" si="0"/>
        <v>L2-2</v>
      </c>
    </row>
    <row r="16" spans="1:5">
      <c r="A16" s="216" t="s">
        <v>1268</v>
      </c>
      <c r="B16" s="216" t="s">
        <v>1678</v>
      </c>
      <c r="C16" s="216">
        <v>2</v>
      </c>
      <c r="D16" s="211" t="str">
        <f t="shared" si="0"/>
        <v>L2-2</v>
      </c>
    </row>
    <row r="17" spans="1:4">
      <c r="A17" s="216" t="s">
        <v>1270</v>
      </c>
      <c r="B17" s="216" t="s">
        <v>1678</v>
      </c>
      <c r="C17" s="216">
        <v>3</v>
      </c>
      <c r="D17" s="211" t="str">
        <f t="shared" si="0"/>
        <v>L2-3</v>
      </c>
    </row>
    <row r="18" spans="1:4">
      <c r="A18" s="216" t="s">
        <v>1682</v>
      </c>
      <c r="B18" s="216" t="s">
        <v>1678</v>
      </c>
      <c r="C18" s="216">
        <v>3</v>
      </c>
      <c r="D18" s="211" t="str">
        <f t="shared" si="0"/>
        <v>L2-3</v>
      </c>
    </row>
    <row r="19" spans="1:4">
      <c r="A19" s="216" t="s">
        <v>1683</v>
      </c>
      <c r="B19" s="216" t="s">
        <v>1678</v>
      </c>
      <c r="C19" s="216">
        <v>3</v>
      </c>
      <c r="D19" s="211" t="str">
        <f t="shared" si="0"/>
        <v>L2-3</v>
      </c>
    </row>
    <row r="20" spans="1:4">
      <c r="A20" s="216" t="s">
        <v>1272</v>
      </c>
      <c r="B20" s="216" t="s">
        <v>1678</v>
      </c>
      <c r="C20" s="216">
        <v>3</v>
      </c>
      <c r="D20" s="211" t="str">
        <f t="shared" si="0"/>
        <v>L2-3</v>
      </c>
    </row>
    <row r="21" spans="1:4">
      <c r="A21" s="216" t="s">
        <v>1684</v>
      </c>
      <c r="B21" s="216" t="s">
        <v>1678</v>
      </c>
      <c r="C21" s="216">
        <v>3</v>
      </c>
      <c r="D21" s="211" t="str">
        <f t="shared" si="0"/>
        <v>L2-3</v>
      </c>
    </row>
    <row r="22" spans="1:4">
      <c r="A22" s="216" t="s">
        <v>1046</v>
      </c>
      <c r="B22" s="216" t="s">
        <v>1678</v>
      </c>
      <c r="C22" s="216">
        <v>4</v>
      </c>
      <c r="D22" s="211" t="str">
        <f t="shared" si="0"/>
        <v>L2-4</v>
      </c>
    </row>
    <row r="23" spans="1:4">
      <c r="A23" s="216" t="s">
        <v>1687</v>
      </c>
      <c r="B23" s="216" t="s">
        <v>1678</v>
      </c>
      <c r="C23" s="216">
        <v>4</v>
      </c>
      <c r="D23" s="211" t="str">
        <f t="shared" si="0"/>
        <v>L2-4</v>
      </c>
    </row>
    <row r="24" spans="1:4">
      <c r="A24" s="216" t="s">
        <v>1688</v>
      </c>
      <c r="B24" s="216" t="s">
        <v>1678</v>
      </c>
      <c r="C24" s="216">
        <v>4</v>
      </c>
      <c r="D24" s="211" t="str">
        <f t="shared" si="0"/>
        <v>L2-4</v>
      </c>
    </row>
    <row r="25" spans="1:4">
      <c r="A25" s="216" t="s">
        <v>1689</v>
      </c>
      <c r="B25" s="216" t="s">
        <v>1678</v>
      </c>
      <c r="C25" s="216">
        <v>4</v>
      </c>
      <c r="D25" s="211" t="str">
        <f t="shared" si="0"/>
        <v>L2-4</v>
      </c>
    </row>
    <row r="26" spans="1:4">
      <c r="A26" s="216" t="s">
        <v>1530</v>
      </c>
      <c r="B26" s="216" t="s">
        <v>1678</v>
      </c>
      <c r="C26" s="216">
        <v>4</v>
      </c>
      <c r="D26" s="211" t="str">
        <f t="shared" si="0"/>
        <v>L2-4</v>
      </c>
    </row>
    <row r="27" spans="1:4">
      <c r="A27" s="216" t="s">
        <v>1690</v>
      </c>
      <c r="B27" s="216" t="s">
        <v>1678</v>
      </c>
      <c r="C27" s="216">
        <v>4</v>
      </c>
      <c r="D27" s="211" t="str">
        <f t="shared" si="0"/>
        <v>L2-4</v>
      </c>
    </row>
    <row r="28" spans="1:4">
      <c r="A28" s="216" t="s">
        <v>1691</v>
      </c>
      <c r="B28" s="216" t="s">
        <v>1678</v>
      </c>
      <c r="C28" s="216">
        <v>4</v>
      </c>
      <c r="D28" s="211" t="str">
        <f t="shared" si="0"/>
        <v>L2-4</v>
      </c>
    </row>
    <row r="29" spans="1:4">
      <c r="A29" s="216" t="s">
        <v>1692</v>
      </c>
      <c r="B29" s="216" t="s">
        <v>1678</v>
      </c>
      <c r="C29" s="216">
        <v>4</v>
      </c>
      <c r="D29" s="211" t="str">
        <f t="shared" si="0"/>
        <v>L2-4</v>
      </c>
    </row>
    <row r="30" spans="1:4">
      <c r="A30" s="216" t="s">
        <v>1693</v>
      </c>
      <c r="B30" s="216" t="s">
        <v>1678</v>
      </c>
      <c r="C30" s="216">
        <v>4</v>
      </c>
      <c r="D30" s="211" t="str">
        <f t="shared" si="0"/>
        <v>L2-4</v>
      </c>
    </row>
    <row r="31" spans="1:4">
      <c r="A31" s="216" t="s">
        <v>1686</v>
      </c>
      <c r="B31" s="216" t="s">
        <v>1678</v>
      </c>
      <c r="C31" s="216">
        <v>4</v>
      </c>
      <c r="D31" s="211" t="str">
        <f t="shared" si="0"/>
        <v>L2-4</v>
      </c>
    </row>
    <row r="32" spans="1:4">
      <c r="A32" s="216" t="s">
        <v>1694</v>
      </c>
      <c r="B32" s="216" t="s">
        <v>1678</v>
      </c>
      <c r="C32" s="216">
        <v>4</v>
      </c>
      <c r="D32" s="211" t="str">
        <f t="shared" si="0"/>
        <v>L2-4</v>
      </c>
    </row>
    <row r="33" spans="1:4">
      <c r="A33" s="216" t="s">
        <v>1685</v>
      </c>
      <c r="B33" s="216" t="s">
        <v>1678</v>
      </c>
      <c r="C33" s="216">
        <v>4</v>
      </c>
      <c r="D33" s="211" t="str">
        <f t="shared" si="0"/>
        <v>L2-4</v>
      </c>
    </row>
    <row r="34" spans="1:4">
      <c r="A34" s="216" t="s">
        <v>1695</v>
      </c>
      <c r="B34" s="216" t="s">
        <v>1678</v>
      </c>
      <c r="C34" s="216">
        <v>4</v>
      </c>
      <c r="D34" s="211" t="str">
        <f t="shared" si="0"/>
        <v>L2-4</v>
      </c>
    </row>
    <row r="35" spans="1:4">
      <c r="A35" s="216" t="s">
        <v>1696</v>
      </c>
      <c r="B35" s="216" t="s">
        <v>1678</v>
      </c>
      <c r="C35" s="216">
        <v>4</v>
      </c>
      <c r="D35" s="211" t="str">
        <f t="shared" si="0"/>
        <v>L2-4</v>
      </c>
    </row>
    <row r="36" spans="1:4">
      <c r="A36" s="216" t="s">
        <v>1697</v>
      </c>
      <c r="B36" s="216" t="s">
        <v>1678</v>
      </c>
      <c r="C36" s="216">
        <v>5</v>
      </c>
      <c r="D36" s="211" t="str">
        <f t="shared" si="0"/>
        <v>L2-5</v>
      </c>
    </row>
    <row r="37" spans="1:4">
      <c r="A37" s="216" t="s">
        <v>1698</v>
      </c>
      <c r="B37" s="216" t="s">
        <v>1678</v>
      </c>
      <c r="C37" s="216">
        <v>5</v>
      </c>
      <c r="D37" s="211" t="str">
        <f t="shared" si="0"/>
        <v>L2-5</v>
      </c>
    </row>
    <row r="38" spans="1:4">
      <c r="A38" s="216" t="s">
        <v>1699</v>
      </c>
      <c r="B38" s="216" t="s">
        <v>1678</v>
      </c>
      <c r="C38" s="216">
        <v>5</v>
      </c>
      <c r="D38" s="211" t="str">
        <f t="shared" si="0"/>
        <v>L2-5</v>
      </c>
    </row>
    <row r="39" spans="1:4">
      <c r="A39" s="216" t="s">
        <v>1700</v>
      </c>
      <c r="B39" s="216" t="s">
        <v>1678</v>
      </c>
      <c r="C39" s="216">
        <v>5</v>
      </c>
      <c r="D39" s="211" t="str">
        <f t="shared" si="0"/>
        <v>L2-5</v>
      </c>
    </row>
    <row r="40" spans="1:4">
      <c r="A40" s="216" t="s">
        <v>1701</v>
      </c>
      <c r="B40" s="216" t="s">
        <v>1678</v>
      </c>
      <c r="C40" s="216">
        <v>5</v>
      </c>
      <c r="D40" s="211" t="str">
        <f t="shared" si="0"/>
        <v>L2-5</v>
      </c>
    </row>
    <row r="41" spans="1:4">
      <c r="A41" s="216" t="s">
        <v>114</v>
      </c>
      <c r="B41" s="216" t="s">
        <v>1678</v>
      </c>
      <c r="C41" s="216">
        <v>5</v>
      </c>
      <c r="D41" s="211" t="str">
        <f t="shared" si="0"/>
        <v>L2-5</v>
      </c>
    </row>
    <row r="42" spans="1:4">
      <c r="A42" s="216" t="s">
        <v>1703</v>
      </c>
      <c r="B42" s="216" t="s">
        <v>1678</v>
      </c>
      <c r="C42" s="216">
        <v>6</v>
      </c>
      <c r="D42" s="211" t="str">
        <f t="shared" si="0"/>
        <v>L2-6</v>
      </c>
    </row>
    <row r="43" spans="1:4">
      <c r="A43" s="216" t="s">
        <v>86</v>
      </c>
      <c r="B43" s="216" t="s">
        <v>1678</v>
      </c>
      <c r="C43" s="216">
        <v>6</v>
      </c>
      <c r="D43" s="211" t="str">
        <f t="shared" si="0"/>
        <v>L2-6</v>
      </c>
    </row>
    <row r="44" spans="1:4">
      <c r="A44" s="216" t="s">
        <v>1702</v>
      </c>
      <c r="B44" s="216" t="s">
        <v>1678</v>
      </c>
      <c r="C44" s="216">
        <v>6</v>
      </c>
      <c r="D44" s="211" t="str">
        <f t="shared" si="0"/>
        <v>L2-6</v>
      </c>
    </row>
    <row r="45" spans="1:4">
      <c r="A45" s="217" t="s">
        <v>1887</v>
      </c>
      <c r="B45" s="216" t="s">
        <v>1678</v>
      </c>
      <c r="C45" s="216">
        <v>9</v>
      </c>
      <c r="D45" s="211" t="str">
        <f t="shared" si="0"/>
        <v>L2-9</v>
      </c>
    </row>
    <row r="46" spans="1:4">
      <c r="A46" s="216" t="s">
        <v>1705</v>
      </c>
      <c r="B46" s="216" t="s">
        <v>1678</v>
      </c>
      <c r="C46" s="216">
        <v>9</v>
      </c>
      <c r="D46" s="211" t="str">
        <f t="shared" si="0"/>
        <v>L2-9</v>
      </c>
    </row>
    <row r="47" spans="1:4">
      <c r="A47" s="216" t="s">
        <v>1706</v>
      </c>
      <c r="B47" s="216" t="s">
        <v>1678</v>
      </c>
      <c r="C47" s="216">
        <v>9</v>
      </c>
      <c r="D47" s="211" t="str">
        <f t="shared" si="0"/>
        <v>L2-9</v>
      </c>
    </row>
    <row r="48" spans="1:4">
      <c r="A48" s="216" t="s">
        <v>100</v>
      </c>
      <c r="B48" s="216" t="s">
        <v>1678</v>
      </c>
      <c r="C48" s="216">
        <v>9</v>
      </c>
      <c r="D48" s="211" t="str">
        <f t="shared" si="0"/>
        <v>L2-9</v>
      </c>
    </row>
    <row r="49" spans="1:4">
      <c r="A49" s="216" t="s">
        <v>102</v>
      </c>
      <c r="B49" s="216" t="s">
        <v>1678</v>
      </c>
      <c r="C49" s="216">
        <v>9</v>
      </c>
      <c r="D49" s="211" t="str">
        <f t="shared" si="0"/>
        <v>L2-9</v>
      </c>
    </row>
    <row r="50" spans="1:4">
      <c r="A50" s="216" t="s">
        <v>1707</v>
      </c>
      <c r="B50" s="216" t="s">
        <v>1678</v>
      </c>
      <c r="C50" s="216">
        <v>9</v>
      </c>
      <c r="D50" s="211" t="str">
        <f t="shared" si="0"/>
        <v>L2-9</v>
      </c>
    </row>
    <row r="51" spans="1:4">
      <c r="A51" s="216" t="s">
        <v>1704</v>
      </c>
      <c r="B51" s="216" t="s">
        <v>1678</v>
      </c>
      <c r="C51" s="216">
        <v>9</v>
      </c>
      <c r="D51" s="211" t="str">
        <f t="shared" si="0"/>
        <v>L2-9</v>
      </c>
    </row>
    <row r="52" spans="1:4">
      <c r="A52" s="216" t="s">
        <v>123</v>
      </c>
      <c r="B52" s="216" t="s">
        <v>1708</v>
      </c>
      <c r="C52" s="216">
        <v>1</v>
      </c>
      <c r="D52" s="211" t="str">
        <f t="shared" si="0"/>
        <v>L3-1</v>
      </c>
    </row>
    <row r="53" spans="1:4">
      <c r="A53" s="216" t="s">
        <v>157</v>
      </c>
      <c r="B53" s="216" t="s">
        <v>1708</v>
      </c>
      <c r="C53" s="216">
        <v>1</v>
      </c>
      <c r="D53" s="211" t="str">
        <f t="shared" si="0"/>
        <v>L3-1</v>
      </c>
    </row>
    <row r="54" spans="1:4">
      <c r="A54" s="216" t="s">
        <v>1709</v>
      </c>
      <c r="B54" s="216" t="s">
        <v>1708</v>
      </c>
      <c r="C54" s="216">
        <v>1</v>
      </c>
      <c r="D54" s="211" t="str">
        <f t="shared" si="0"/>
        <v>L3-1</v>
      </c>
    </row>
    <row r="55" spans="1:4">
      <c r="A55" s="216" t="s">
        <v>186</v>
      </c>
      <c r="B55" s="216" t="s">
        <v>1708</v>
      </c>
      <c r="C55" s="216">
        <v>1</v>
      </c>
      <c r="D55" s="211" t="str">
        <f t="shared" si="0"/>
        <v>L3-1</v>
      </c>
    </row>
    <row r="56" spans="1:4">
      <c r="A56" s="216" t="s">
        <v>178</v>
      </c>
      <c r="B56" s="216" t="s">
        <v>1708</v>
      </c>
      <c r="C56" s="216">
        <v>1</v>
      </c>
      <c r="D56" s="211" t="str">
        <f t="shared" si="0"/>
        <v>L3-1</v>
      </c>
    </row>
    <row r="57" spans="1:4">
      <c r="A57" s="216" t="s">
        <v>166</v>
      </c>
      <c r="B57" s="216" t="s">
        <v>1708</v>
      </c>
      <c r="C57" s="216">
        <v>1</v>
      </c>
      <c r="D57" s="211" t="str">
        <f t="shared" si="0"/>
        <v>L3-1</v>
      </c>
    </row>
    <row r="58" spans="1:4">
      <c r="A58" s="216" t="s">
        <v>168</v>
      </c>
      <c r="B58" s="216" t="s">
        <v>1708</v>
      </c>
      <c r="C58" s="216">
        <v>1</v>
      </c>
      <c r="D58" s="211" t="str">
        <f t="shared" si="0"/>
        <v>L3-1</v>
      </c>
    </row>
    <row r="59" spans="1:4">
      <c r="A59" s="216" t="s">
        <v>125</v>
      </c>
      <c r="B59" s="216" t="s">
        <v>1708</v>
      </c>
      <c r="C59" s="216">
        <v>2</v>
      </c>
      <c r="D59" s="211" t="str">
        <f t="shared" si="0"/>
        <v>L3-2</v>
      </c>
    </row>
    <row r="60" spans="1:4">
      <c r="A60" s="216" t="s">
        <v>138</v>
      </c>
      <c r="B60" s="216" t="s">
        <v>1708</v>
      </c>
      <c r="C60" s="216">
        <v>2</v>
      </c>
      <c r="D60" s="211" t="str">
        <f t="shared" si="0"/>
        <v>L3-2</v>
      </c>
    </row>
    <row r="61" spans="1:4">
      <c r="A61" s="216" t="s">
        <v>127</v>
      </c>
      <c r="B61" s="216" t="s">
        <v>1708</v>
      </c>
      <c r="C61" s="216">
        <v>2</v>
      </c>
      <c r="D61" s="211" t="str">
        <f t="shared" si="0"/>
        <v>L3-2</v>
      </c>
    </row>
    <row r="62" spans="1:4">
      <c r="A62" s="216" t="s">
        <v>170</v>
      </c>
      <c r="B62" s="216" t="s">
        <v>1708</v>
      </c>
      <c r="C62" s="216">
        <v>2</v>
      </c>
      <c r="D62" s="211" t="str">
        <f t="shared" si="0"/>
        <v>L3-2</v>
      </c>
    </row>
    <row r="63" spans="1:4">
      <c r="A63" s="216" t="s">
        <v>164</v>
      </c>
      <c r="B63" s="216" t="s">
        <v>1708</v>
      </c>
      <c r="C63" s="216">
        <v>2</v>
      </c>
      <c r="D63" s="211" t="str">
        <f t="shared" si="0"/>
        <v>L3-2</v>
      </c>
    </row>
    <row r="64" spans="1:4">
      <c r="A64" s="216" t="s">
        <v>136</v>
      </c>
      <c r="B64" s="216" t="s">
        <v>1708</v>
      </c>
      <c r="C64" s="216">
        <v>2</v>
      </c>
      <c r="D64" s="211" t="str">
        <f t="shared" si="0"/>
        <v>L3-2</v>
      </c>
    </row>
    <row r="65" spans="1:4">
      <c r="A65" s="216" t="s">
        <v>129</v>
      </c>
      <c r="B65" s="216" t="s">
        <v>1708</v>
      </c>
      <c r="C65" s="216">
        <v>2</v>
      </c>
      <c r="D65" s="211" t="str">
        <f t="shared" si="0"/>
        <v>L3-2</v>
      </c>
    </row>
    <row r="66" spans="1:4">
      <c r="A66" s="216" t="s">
        <v>131</v>
      </c>
      <c r="B66" s="216" t="s">
        <v>1708</v>
      </c>
      <c r="C66" s="216">
        <v>2</v>
      </c>
      <c r="D66" s="211" t="str">
        <f t="shared" si="0"/>
        <v>L3-2</v>
      </c>
    </row>
    <row r="67" spans="1:4">
      <c r="A67" s="216" t="s">
        <v>140</v>
      </c>
      <c r="B67" s="216" t="s">
        <v>1708</v>
      </c>
      <c r="C67" s="216">
        <v>2</v>
      </c>
      <c r="D67" s="211" t="str">
        <f t="shared" ref="D67:D130" si="1">B67&amp;"-"&amp;C67</f>
        <v>L3-2</v>
      </c>
    </row>
    <row r="68" spans="1:4">
      <c r="A68" s="216" t="s">
        <v>148</v>
      </c>
      <c r="B68" s="216" t="s">
        <v>1708</v>
      </c>
      <c r="C68" s="216">
        <v>3</v>
      </c>
      <c r="D68" s="211" t="str">
        <f t="shared" si="1"/>
        <v>L3-3</v>
      </c>
    </row>
    <row r="69" spans="1:4">
      <c r="A69" s="216" t="s">
        <v>1711</v>
      </c>
      <c r="B69" s="216" t="s">
        <v>1708</v>
      </c>
      <c r="C69" s="216">
        <v>3</v>
      </c>
      <c r="D69" s="211" t="str">
        <f t="shared" si="1"/>
        <v>L3-3</v>
      </c>
    </row>
    <row r="70" spans="1:4">
      <c r="A70" s="216" t="s">
        <v>1710</v>
      </c>
      <c r="B70" s="216" t="s">
        <v>1708</v>
      </c>
      <c r="C70" s="216">
        <v>3</v>
      </c>
      <c r="D70" s="211" t="str">
        <f t="shared" si="1"/>
        <v>L3-3</v>
      </c>
    </row>
    <row r="71" spans="1:4">
      <c r="A71" s="216" t="s">
        <v>158</v>
      </c>
      <c r="B71" s="216" t="s">
        <v>1708</v>
      </c>
      <c r="C71" s="216">
        <v>3</v>
      </c>
      <c r="D71" s="211" t="str">
        <f t="shared" si="1"/>
        <v>L3-3</v>
      </c>
    </row>
    <row r="72" spans="1:4">
      <c r="A72" s="216" t="s">
        <v>146</v>
      </c>
      <c r="B72" s="216" t="s">
        <v>1708</v>
      </c>
      <c r="C72" s="216">
        <v>3</v>
      </c>
      <c r="D72" s="211" t="str">
        <f t="shared" si="1"/>
        <v>L3-3</v>
      </c>
    </row>
    <row r="73" spans="1:4">
      <c r="A73" s="216" t="s">
        <v>1712</v>
      </c>
      <c r="B73" s="216" t="s">
        <v>1708</v>
      </c>
      <c r="C73" s="216">
        <v>3</v>
      </c>
      <c r="D73" s="211" t="str">
        <f t="shared" si="1"/>
        <v>L3-3</v>
      </c>
    </row>
    <row r="74" spans="1:4">
      <c r="A74" s="216" t="s">
        <v>1713</v>
      </c>
      <c r="B74" s="216" t="s">
        <v>1708</v>
      </c>
      <c r="C74" s="216">
        <v>3</v>
      </c>
      <c r="D74" s="211" t="str">
        <f t="shared" si="1"/>
        <v>L3-3</v>
      </c>
    </row>
    <row r="75" spans="1:4">
      <c r="A75" s="216" t="s">
        <v>160</v>
      </c>
      <c r="B75" s="216" t="s">
        <v>1708</v>
      </c>
      <c r="C75" s="216">
        <v>3</v>
      </c>
      <c r="D75" s="211" t="str">
        <f t="shared" si="1"/>
        <v>L3-3</v>
      </c>
    </row>
    <row r="76" spans="1:4">
      <c r="A76" s="216" t="s">
        <v>162</v>
      </c>
      <c r="B76" s="216" t="s">
        <v>1708</v>
      </c>
      <c r="C76" s="216">
        <v>3</v>
      </c>
      <c r="D76" s="211" t="str">
        <f t="shared" si="1"/>
        <v>L3-3</v>
      </c>
    </row>
    <row r="77" spans="1:4">
      <c r="A77" s="216" t="s">
        <v>1714</v>
      </c>
      <c r="B77" s="216" t="s">
        <v>1708</v>
      </c>
      <c r="C77" s="216">
        <v>3</v>
      </c>
      <c r="D77" s="211" t="str">
        <f t="shared" si="1"/>
        <v>L3-3</v>
      </c>
    </row>
    <row r="78" spans="1:4">
      <c r="A78" s="216" t="s">
        <v>142</v>
      </c>
      <c r="B78" s="216" t="s">
        <v>1708</v>
      </c>
      <c r="C78" s="216">
        <v>4</v>
      </c>
      <c r="D78" s="211" t="str">
        <f t="shared" si="1"/>
        <v>L3-4</v>
      </c>
    </row>
    <row r="79" spans="1:4">
      <c r="A79" s="216" t="s">
        <v>1715</v>
      </c>
      <c r="B79" s="216" t="s">
        <v>1708</v>
      </c>
      <c r="C79" s="216">
        <v>4</v>
      </c>
      <c r="D79" s="211" t="str">
        <f t="shared" si="1"/>
        <v>L3-4</v>
      </c>
    </row>
    <row r="80" spans="1:4">
      <c r="A80" s="216" t="s">
        <v>1716</v>
      </c>
      <c r="B80" s="216" t="s">
        <v>1708</v>
      </c>
      <c r="C80" s="216">
        <v>4</v>
      </c>
      <c r="D80" s="211" t="str">
        <f t="shared" si="1"/>
        <v>L3-4</v>
      </c>
    </row>
    <row r="81" spans="1:4">
      <c r="A81" s="216" t="s">
        <v>1717</v>
      </c>
      <c r="B81" s="216" t="s">
        <v>1708</v>
      </c>
      <c r="C81" s="216">
        <v>5</v>
      </c>
      <c r="D81" s="211" t="str">
        <f t="shared" si="1"/>
        <v>L3-5</v>
      </c>
    </row>
    <row r="82" spans="1:4">
      <c r="A82" s="216" t="s">
        <v>1718</v>
      </c>
      <c r="B82" s="216" t="s">
        <v>1708</v>
      </c>
      <c r="C82" s="216">
        <v>5</v>
      </c>
      <c r="D82" s="211" t="str">
        <f t="shared" si="1"/>
        <v>L3-5</v>
      </c>
    </row>
    <row r="83" spans="1:4">
      <c r="A83" s="216" t="s">
        <v>1719</v>
      </c>
      <c r="B83" s="216" t="s">
        <v>1708</v>
      </c>
      <c r="C83" s="216">
        <v>5</v>
      </c>
      <c r="D83" s="211" t="str">
        <f t="shared" si="1"/>
        <v>L3-5</v>
      </c>
    </row>
    <row r="84" spans="1:4">
      <c r="A84" s="216" t="s">
        <v>184</v>
      </c>
      <c r="B84" s="216" t="s">
        <v>1708</v>
      </c>
      <c r="C84" s="216">
        <v>5</v>
      </c>
      <c r="D84" s="211" t="str">
        <f t="shared" si="1"/>
        <v>L3-5</v>
      </c>
    </row>
    <row r="85" spans="1:4">
      <c r="A85" s="216" t="s">
        <v>715</v>
      </c>
      <c r="B85" s="216" t="s">
        <v>1708</v>
      </c>
      <c r="C85" s="216">
        <v>5</v>
      </c>
      <c r="D85" s="211" t="str">
        <f t="shared" si="1"/>
        <v>L3-5</v>
      </c>
    </row>
    <row r="86" spans="1:4">
      <c r="A86" s="216" t="s">
        <v>182</v>
      </c>
      <c r="B86" s="216" t="s">
        <v>1708</v>
      </c>
      <c r="C86" s="216">
        <v>5</v>
      </c>
      <c r="D86" s="211" t="str">
        <f t="shared" si="1"/>
        <v>L3-5</v>
      </c>
    </row>
    <row r="87" spans="1:4">
      <c r="A87" s="216" t="s">
        <v>126</v>
      </c>
      <c r="B87" s="216" t="s">
        <v>1708</v>
      </c>
      <c r="C87" s="216">
        <v>6</v>
      </c>
      <c r="D87" s="211" t="str">
        <f t="shared" si="1"/>
        <v>L3-6</v>
      </c>
    </row>
    <row r="88" spans="1:4">
      <c r="A88" s="216" t="s">
        <v>254</v>
      </c>
      <c r="B88" s="216" t="s">
        <v>1720</v>
      </c>
      <c r="C88" s="216">
        <v>1</v>
      </c>
      <c r="D88" s="211" t="str">
        <f t="shared" si="1"/>
        <v>L4-1</v>
      </c>
    </row>
    <row r="89" spans="1:4">
      <c r="A89" s="216" t="s">
        <v>252</v>
      </c>
      <c r="B89" s="216" t="s">
        <v>1720</v>
      </c>
      <c r="C89" s="216">
        <v>1</v>
      </c>
      <c r="D89" s="211" t="str">
        <f t="shared" si="1"/>
        <v>L4-1</v>
      </c>
    </row>
    <row r="90" spans="1:4">
      <c r="A90" s="216" t="s">
        <v>256</v>
      </c>
      <c r="B90" s="216" t="s">
        <v>1720</v>
      </c>
      <c r="C90" s="216">
        <v>1</v>
      </c>
      <c r="D90" s="211" t="str">
        <f t="shared" si="1"/>
        <v>L4-1</v>
      </c>
    </row>
    <row r="91" spans="1:4">
      <c r="A91" s="216" t="s">
        <v>1721</v>
      </c>
      <c r="B91" s="216" t="s">
        <v>1720</v>
      </c>
      <c r="C91" s="216">
        <v>2</v>
      </c>
      <c r="D91" s="211" t="str">
        <f t="shared" si="1"/>
        <v>L4-2</v>
      </c>
    </row>
    <row r="92" spans="1:4">
      <c r="A92" s="216" t="s">
        <v>270</v>
      </c>
      <c r="B92" s="216" t="s">
        <v>1720</v>
      </c>
      <c r="C92" s="216">
        <v>2</v>
      </c>
      <c r="D92" s="211" t="str">
        <f t="shared" si="1"/>
        <v>L4-2</v>
      </c>
    </row>
    <row r="93" spans="1:4">
      <c r="A93" s="216" t="s">
        <v>1722</v>
      </c>
      <c r="B93" s="216" t="s">
        <v>1720</v>
      </c>
      <c r="C93" s="216">
        <v>2</v>
      </c>
      <c r="D93" s="211" t="str">
        <f t="shared" si="1"/>
        <v>L4-2</v>
      </c>
    </row>
    <row r="94" spans="1:4">
      <c r="A94" s="216" t="s">
        <v>280</v>
      </c>
      <c r="B94" s="216" t="s">
        <v>1720</v>
      </c>
      <c r="C94" s="216">
        <v>2</v>
      </c>
      <c r="D94" s="211" t="str">
        <f t="shared" si="1"/>
        <v>L4-2</v>
      </c>
    </row>
    <row r="95" spans="1:4">
      <c r="A95" s="216" t="s">
        <v>312</v>
      </c>
      <c r="B95" s="216" t="s">
        <v>1720</v>
      </c>
      <c r="C95" s="216">
        <v>3</v>
      </c>
      <c r="D95" s="211" t="str">
        <f t="shared" si="1"/>
        <v>L4-3</v>
      </c>
    </row>
    <row r="96" spans="1:4">
      <c r="A96" s="216" t="s">
        <v>1724</v>
      </c>
      <c r="B96" s="216" t="s">
        <v>1720</v>
      </c>
      <c r="C96" s="216">
        <v>3</v>
      </c>
      <c r="D96" s="211" t="str">
        <f t="shared" si="1"/>
        <v>L4-3</v>
      </c>
    </row>
    <row r="97" spans="1:4">
      <c r="A97" s="216" t="s">
        <v>1726</v>
      </c>
      <c r="B97" s="216" t="s">
        <v>1720</v>
      </c>
      <c r="C97" s="216">
        <v>3</v>
      </c>
      <c r="D97" s="211" t="str">
        <f t="shared" si="1"/>
        <v>L4-3</v>
      </c>
    </row>
    <row r="98" spans="1:4">
      <c r="A98" s="216" t="s">
        <v>1725</v>
      </c>
      <c r="B98" s="216" t="s">
        <v>1720</v>
      </c>
      <c r="C98" s="216">
        <v>3</v>
      </c>
      <c r="D98" s="211" t="str">
        <f t="shared" si="1"/>
        <v>L4-3</v>
      </c>
    </row>
    <row r="99" spans="1:4">
      <c r="A99" s="216" t="s">
        <v>1723</v>
      </c>
      <c r="B99" s="216" t="s">
        <v>1720</v>
      </c>
      <c r="C99" s="216">
        <v>3</v>
      </c>
      <c r="D99" s="211" t="str">
        <f t="shared" si="1"/>
        <v>L4-3</v>
      </c>
    </row>
    <row r="100" spans="1:4">
      <c r="A100" s="216" t="s">
        <v>228</v>
      </c>
      <c r="B100" s="216" t="s">
        <v>1720</v>
      </c>
      <c r="C100" s="216">
        <v>4</v>
      </c>
      <c r="D100" s="211" t="str">
        <f t="shared" si="1"/>
        <v>L4-4</v>
      </c>
    </row>
    <row r="101" spans="1:4">
      <c r="A101" s="216" t="s">
        <v>234</v>
      </c>
      <c r="B101" s="216" t="s">
        <v>1720</v>
      </c>
      <c r="C101" s="216">
        <v>4</v>
      </c>
      <c r="D101" s="211" t="str">
        <f t="shared" si="1"/>
        <v>L4-4</v>
      </c>
    </row>
    <row r="102" spans="1:4">
      <c r="A102" s="216" t="s">
        <v>1727</v>
      </c>
      <c r="B102" s="216" t="s">
        <v>1720</v>
      </c>
      <c r="C102" s="216">
        <v>4</v>
      </c>
      <c r="D102" s="211" t="str">
        <f t="shared" si="1"/>
        <v>L4-4</v>
      </c>
    </row>
    <row r="103" spans="1:4">
      <c r="A103" s="216" t="s">
        <v>1728</v>
      </c>
      <c r="B103" s="216" t="s">
        <v>1720</v>
      </c>
      <c r="C103" s="216">
        <v>4</v>
      </c>
      <c r="D103" s="211" t="str">
        <f t="shared" si="1"/>
        <v>L4-4</v>
      </c>
    </row>
    <row r="104" spans="1:4">
      <c r="A104" s="216" t="s">
        <v>1729</v>
      </c>
      <c r="B104" s="216" t="s">
        <v>1720</v>
      </c>
      <c r="C104" s="216">
        <v>4</v>
      </c>
      <c r="D104" s="211" t="str">
        <f t="shared" si="1"/>
        <v>L4-4</v>
      </c>
    </row>
    <row r="105" spans="1:4">
      <c r="A105" s="216" t="s">
        <v>250</v>
      </c>
      <c r="B105" s="216" t="s">
        <v>1720</v>
      </c>
      <c r="C105" s="216">
        <v>4</v>
      </c>
      <c r="D105" s="211" t="str">
        <f t="shared" si="1"/>
        <v>L4-4</v>
      </c>
    </row>
    <row r="106" spans="1:4">
      <c r="A106" s="216" t="s">
        <v>244</v>
      </c>
      <c r="B106" s="216" t="s">
        <v>1720</v>
      </c>
      <c r="C106" s="216">
        <v>4</v>
      </c>
      <c r="D106" s="211" t="str">
        <f t="shared" si="1"/>
        <v>L4-4</v>
      </c>
    </row>
    <row r="107" spans="1:4">
      <c r="A107" s="216" t="s">
        <v>246</v>
      </c>
      <c r="B107" s="216" t="s">
        <v>1720</v>
      </c>
      <c r="C107" s="216">
        <v>4</v>
      </c>
      <c r="D107" s="211" t="str">
        <f t="shared" si="1"/>
        <v>L4-4</v>
      </c>
    </row>
    <row r="108" spans="1:4">
      <c r="A108" s="216" t="s">
        <v>248</v>
      </c>
      <c r="B108" s="216" t="s">
        <v>1720</v>
      </c>
      <c r="C108" s="216">
        <v>4</v>
      </c>
      <c r="D108" s="211" t="str">
        <f t="shared" si="1"/>
        <v>L4-4</v>
      </c>
    </row>
    <row r="109" spans="1:4">
      <c r="A109" s="216" t="s">
        <v>1732</v>
      </c>
      <c r="B109" s="216" t="s">
        <v>1720</v>
      </c>
      <c r="C109" s="216">
        <v>4</v>
      </c>
      <c r="D109" s="211" t="str">
        <f t="shared" si="1"/>
        <v>L4-4</v>
      </c>
    </row>
    <row r="110" spans="1:4">
      <c r="A110" s="216" t="s">
        <v>1730</v>
      </c>
      <c r="B110" s="216" t="s">
        <v>1720</v>
      </c>
      <c r="C110" s="216">
        <v>4</v>
      </c>
      <c r="D110" s="211" t="str">
        <f t="shared" si="1"/>
        <v>L4-4</v>
      </c>
    </row>
    <row r="111" spans="1:4">
      <c r="A111" s="216" t="s">
        <v>1731</v>
      </c>
      <c r="B111" s="216" t="s">
        <v>1720</v>
      </c>
      <c r="C111" s="216">
        <v>4</v>
      </c>
      <c r="D111" s="211" t="str">
        <f t="shared" si="1"/>
        <v>L4-4</v>
      </c>
    </row>
    <row r="112" spans="1:4">
      <c r="A112" s="216" t="s">
        <v>1734</v>
      </c>
      <c r="B112" s="216" t="s">
        <v>1720</v>
      </c>
      <c r="C112" s="216">
        <v>5</v>
      </c>
      <c r="D112" s="211" t="str">
        <f t="shared" si="1"/>
        <v>L4-5</v>
      </c>
    </row>
    <row r="113" spans="1:4">
      <c r="A113" s="216" t="s">
        <v>1733</v>
      </c>
      <c r="B113" s="216" t="s">
        <v>1720</v>
      </c>
      <c r="C113" s="216">
        <v>5</v>
      </c>
      <c r="D113" s="211" t="str">
        <f t="shared" si="1"/>
        <v>L4-5</v>
      </c>
    </row>
    <row r="114" spans="1:4">
      <c r="A114" s="216" t="s">
        <v>264</v>
      </c>
      <c r="B114" s="216" t="s">
        <v>1720</v>
      </c>
      <c r="C114" s="216">
        <v>5</v>
      </c>
      <c r="D114" s="211" t="str">
        <f t="shared" si="1"/>
        <v>L4-5</v>
      </c>
    </row>
    <row r="115" spans="1:4">
      <c r="A115" s="216" t="s">
        <v>282</v>
      </c>
      <c r="B115" s="216" t="s">
        <v>1720</v>
      </c>
      <c r="C115" s="216">
        <v>5</v>
      </c>
      <c r="D115" s="211" t="str">
        <f t="shared" si="1"/>
        <v>L4-5</v>
      </c>
    </row>
    <row r="116" spans="1:4">
      <c r="A116" s="216" t="s">
        <v>260</v>
      </c>
      <c r="B116" s="216" t="s">
        <v>1720</v>
      </c>
      <c r="C116" s="216">
        <v>5</v>
      </c>
      <c r="D116" s="211" t="str">
        <f t="shared" si="1"/>
        <v>L4-5</v>
      </c>
    </row>
    <row r="117" spans="1:4">
      <c r="A117" s="216" t="s">
        <v>266</v>
      </c>
      <c r="B117" s="216" t="s">
        <v>1720</v>
      </c>
      <c r="C117" s="216">
        <v>5</v>
      </c>
      <c r="D117" s="211" t="str">
        <f t="shared" si="1"/>
        <v>L4-5</v>
      </c>
    </row>
    <row r="118" spans="1:4">
      <c r="A118" s="216" t="s">
        <v>194</v>
      </c>
      <c r="B118" s="216" t="s">
        <v>1720</v>
      </c>
      <c r="C118" s="216">
        <v>6</v>
      </c>
      <c r="D118" s="211" t="str">
        <f t="shared" si="1"/>
        <v>L4-6</v>
      </c>
    </row>
    <row r="119" spans="1:4">
      <c r="A119" s="216" t="s">
        <v>200</v>
      </c>
      <c r="B119" s="216" t="s">
        <v>1720</v>
      </c>
      <c r="C119" s="216">
        <v>6</v>
      </c>
      <c r="D119" s="211" t="str">
        <f t="shared" si="1"/>
        <v>L4-6</v>
      </c>
    </row>
    <row r="120" spans="1:4">
      <c r="A120" s="216" t="s">
        <v>202</v>
      </c>
      <c r="B120" s="216" t="s">
        <v>1720</v>
      </c>
      <c r="C120" s="216">
        <v>6</v>
      </c>
      <c r="D120" s="211" t="str">
        <f t="shared" si="1"/>
        <v>L4-6</v>
      </c>
    </row>
    <row r="121" spans="1:4">
      <c r="A121" s="216" t="s">
        <v>210</v>
      </c>
      <c r="B121" s="216" t="s">
        <v>1720</v>
      </c>
      <c r="C121" s="216">
        <v>6</v>
      </c>
      <c r="D121" s="211" t="str">
        <f t="shared" si="1"/>
        <v>L4-6</v>
      </c>
    </row>
    <row r="122" spans="1:4">
      <c r="A122" s="216" t="s">
        <v>204</v>
      </c>
      <c r="B122" s="216" t="s">
        <v>1720</v>
      </c>
      <c r="C122" s="216">
        <v>6</v>
      </c>
      <c r="D122" s="211" t="str">
        <f t="shared" si="1"/>
        <v>L4-6</v>
      </c>
    </row>
    <row r="123" spans="1:4">
      <c r="A123" s="216" t="s">
        <v>212</v>
      </c>
      <c r="B123" s="216" t="s">
        <v>1720</v>
      </c>
      <c r="C123" s="216">
        <v>6</v>
      </c>
      <c r="D123" s="211" t="str">
        <f t="shared" si="1"/>
        <v>L4-6</v>
      </c>
    </row>
    <row r="124" spans="1:4">
      <c r="A124" s="216" t="s">
        <v>214</v>
      </c>
      <c r="B124" s="216" t="s">
        <v>1720</v>
      </c>
      <c r="C124" s="216">
        <v>6</v>
      </c>
      <c r="D124" s="211" t="str">
        <f t="shared" si="1"/>
        <v>L4-6</v>
      </c>
    </row>
    <row r="125" spans="1:4">
      <c r="A125" s="216" t="s">
        <v>216</v>
      </c>
      <c r="B125" s="216" t="s">
        <v>1720</v>
      </c>
      <c r="C125" s="216">
        <v>6</v>
      </c>
      <c r="D125" s="211" t="str">
        <f t="shared" si="1"/>
        <v>L4-6</v>
      </c>
    </row>
    <row r="126" spans="1:4">
      <c r="A126" s="216" t="s">
        <v>206</v>
      </c>
      <c r="B126" s="216" t="s">
        <v>1720</v>
      </c>
      <c r="C126" s="216">
        <v>6</v>
      </c>
      <c r="D126" s="211" t="str">
        <f t="shared" si="1"/>
        <v>L4-6</v>
      </c>
    </row>
    <row r="127" spans="1:4">
      <c r="A127" s="216" t="s">
        <v>208</v>
      </c>
      <c r="B127" s="216" t="s">
        <v>1720</v>
      </c>
      <c r="C127" s="216">
        <v>6</v>
      </c>
      <c r="D127" s="211" t="str">
        <f t="shared" si="1"/>
        <v>L4-6</v>
      </c>
    </row>
    <row r="128" spans="1:4">
      <c r="A128" s="216" t="s">
        <v>218</v>
      </c>
      <c r="B128" s="216" t="s">
        <v>1720</v>
      </c>
      <c r="C128" s="216">
        <v>6</v>
      </c>
      <c r="D128" s="211" t="str">
        <f t="shared" si="1"/>
        <v>L4-6</v>
      </c>
    </row>
    <row r="129" spans="1:4">
      <c r="A129" s="216" t="s">
        <v>220</v>
      </c>
      <c r="B129" s="216" t="s">
        <v>1720</v>
      </c>
      <c r="C129" s="216">
        <v>6</v>
      </c>
      <c r="D129" s="211" t="str">
        <f t="shared" si="1"/>
        <v>L4-6</v>
      </c>
    </row>
    <row r="130" spans="1:4">
      <c r="A130" s="216" t="s">
        <v>284</v>
      </c>
      <c r="B130" s="216" t="s">
        <v>1720</v>
      </c>
      <c r="C130" s="216">
        <v>7</v>
      </c>
      <c r="D130" s="211" t="str">
        <f t="shared" si="1"/>
        <v>L4-7</v>
      </c>
    </row>
    <row r="131" spans="1:4">
      <c r="A131" s="216" t="s">
        <v>302</v>
      </c>
      <c r="B131" s="216" t="s">
        <v>1720</v>
      </c>
      <c r="C131" s="216">
        <v>7</v>
      </c>
      <c r="D131" s="211" t="str">
        <f t="shared" ref="D131:D194" si="2">B131&amp;"-"&amp;C131</f>
        <v>L4-7</v>
      </c>
    </row>
    <row r="132" spans="1:4">
      <c r="A132" s="216" t="s">
        <v>304</v>
      </c>
      <c r="B132" s="216" t="s">
        <v>1720</v>
      </c>
      <c r="C132" s="216">
        <v>7</v>
      </c>
      <c r="D132" s="211" t="str">
        <f t="shared" si="2"/>
        <v>L4-7</v>
      </c>
    </row>
    <row r="133" spans="1:4">
      <c r="A133" s="216" t="s">
        <v>450</v>
      </c>
      <c r="B133" s="216" t="s">
        <v>1735</v>
      </c>
      <c r="C133" s="216">
        <v>1</v>
      </c>
      <c r="D133" s="211" t="str">
        <f t="shared" si="2"/>
        <v>L5-1</v>
      </c>
    </row>
    <row r="134" spans="1:4">
      <c r="A134" s="216" t="s">
        <v>1739</v>
      </c>
      <c r="B134" s="216" t="s">
        <v>1735</v>
      </c>
      <c r="C134" s="216">
        <v>1</v>
      </c>
      <c r="D134" s="211" t="str">
        <f t="shared" si="2"/>
        <v>L5-1</v>
      </c>
    </row>
    <row r="135" spans="1:4">
      <c r="A135" s="216" t="s">
        <v>1737</v>
      </c>
      <c r="B135" s="216" t="s">
        <v>1735</v>
      </c>
      <c r="C135" s="216">
        <v>1</v>
      </c>
      <c r="D135" s="211" t="str">
        <f t="shared" si="2"/>
        <v>L5-1</v>
      </c>
    </row>
    <row r="136" spans="1:4">
      <c r="A136" s="216" t="s">
        <v>452</v>
      </c>
      <c r="B136" s="216" t="s">
        <v>1735</v>
      </c>
      <c r="C136" s="216">
        <v>1</v>
      </c>
      <c r="D136" s="211" t="str">
        <f t="shared" si="2"/>
        <v>L5-1</v>
      </c>
    </row>
    <row r="137" spans="1:4">
      <c r="A137" s="216" t="s">
        <v>456</v>
      </c>
      <c r="B137" s="216" t="s">
        <v>1735</v>
      </c>
      <c r="C137" s="216">
        <v>1</v>
      </c>
      <c r="D137" s="211" t="str">
        <f t="shared" si="2"/>
        <v>L5-1</v>
      </c>
    </row>
    <row r="138" spans="1:4">
      <c r="A138" s="216" t="s">
        <v>446</v>
      </c>
      <c r="B138" s="216" t="s">
        <v>1735</v>
      </c>
      <c r="C138" s="216">
        <v>1</v>
      </c>
      <c r="D138" s="211" t="str">
        <f t="shared" si="2"/>
        <v>L5-1</v>
      </c>
    </row>
    <row r="139" spans="1:4">
      <c r="A139" s="216" t="s">
        <v>1738</v>
      </c>
      <c r="B139" s="216" t="s">
        <v>1735</v>
      </c>
      <c r="C139" s="216">
        <v>1</v>
      </c>
      <c r="D139" s="211" t="str">
        <f t="shared" si="2"/>
        <v>L5-1</v>
      </c>
    </row>
    <row r="140" spans="1:4">
      <c r="A140" s="216" t="s">
        <v>1736</v>
      </c>
      <c r="B140" s="216" t="s">
        <v>1735</v>
      </c>
      <c r="C140" s="216">
        <v>1</v>
      </c>
      <c r="D140" s="211" t="str">
        <f t="shared" si="2"/>
        <v>L5-1</v>
      </c>
    </row>
    <row r="141" spans="1:4">
      <c r="A141" s="216" t="s">
        <v>1047</v>
      </c>
      <c r="B141" s="216" t="s">
        <v>1735</v>
      </c>
      <c r="C141" s="216">
        <v>2</v>
      </c>
      <c r="D141" s="211" t="str">
        <f t="shared" si="2"/>
        <v>L5-2</v>
      </c>
    </row>
    <row r="142" spans="1:4">
      <c r="A142" s="216" t="s">
        <v>1048</v>
      </c>
      <c r="B142" s="216" t="s">
        <v>1735</v>
      </c>
      <c r="C142" s="216">
        <v>2</v>
      </c>
      <c r="D142" s="211" t="str">
        <f t="shared" si="2"/>
        <v>L5-2</v>
      </c>
    </row>
    <row r="143" spans="1:4">
      <c r="A143" s="216" t="s">
        <v>1049</v>
      </c>
      <c r="B143" s="216" t="s">
        <v>1735</v>
      </c>
      <c r="C143" s="216">
        <v>2</v>
      </c>
      <c r="D143" s="211" t="str">
        <f t="shared" si="2"/>
        <v>L5-2</v>
      </c>
    </row>
    <row r="144" spans="1:4">
      <c r="A144" s="216" t="s">
        <v>1745</v>
      </c>
      <c r="B144" s="216" t="s">
        <v>1735</v>
      </c>
      <c r="C144" s="216">
        <v>2</v>
      </c>
      <c r="D144" s="211" t="str">
        <f t="shared" si="2"/>
        <v>L5-2</v>
      </c>
    </row>
    <row r="145" spans="1:4">
      <c r="A145" s="216" t="s">
        <v>388</v>
      </c>
      <c r="B145" s="216" t="s">
        <v>1735</v>
      </c>
      <c r="C145" s="216">
        <v>2</v>
      </c>
      <c r="D145" s="211" t="str">
        <f t="shared" si="2"/>
        <v>L5-2</v>
      </c>
    </row>
    <row r="146" spans="1:4">
      <c r="A146" s="216" t="s">
        <v>1740</v>
      </c>
      <c r="B146" s="216" t="s">
        <v>1735</v>
      </c>
      <c r="C146" s="216">
        <v>2</v>
      </c>
      <c r="D146" s="211" t="str">
        <f t="shared" si="2"/>
        <v>L5-2</v>
      </c>
    </row>
    <row r="147" spans="1:4">
      <c r="A147" s="216" t="s">
        <v>1741</v>
      </c>
      <c r="B147" s="216" t="s">
        <v>1735</v>
      </c>
      <c r="C147" s="216">
        <v>2</v>
      </c>
      <c r="D147" s="211" t="str">
        <f t="shared" si="2"/>
        <v>L5-2</v>
      </c>
    </row>
    <row r="148" spans="1:4">
      <c r="A148" s="216" t="s">
        <v>1742</v>
      </c>
      <c r="B148" s="216" t="s">
        <v>1735</v>
      </c>
      <c r="C148" s="216">
        <v>2</v>
      </c>
      <c r="D148" s="211" t="str">
        <f t="shared" si="2"/>
        <v>L5-2</v>
      </c>
    </row>
    <row r="149" spans="1:4">
      <c r="A149" s="216" t="s">
        <v>1743</v>
      </c>
      <c r="B149" s="216" t="s">
        <v>1735</v>
      </c>
      <c r="C149" s="216">
        <v>2</v>
      </c>
      <c r="D149" s="211" t="str">
        <f t="shared" si="2"/>
        <v>L5-2</v>
      </c>
    </row>
    <row r="150" spans="1:4">
      <c r="A150" s="216" t="s">
        <v>1744</v>
      </c>
      <c r="B150" s="216" t="s">
        <v>1735</v>
      </c>
      <c r="C150" s="216">
        <v>2</v>
      </c>
      <c r="D150" s="211" t="str">
        <f t="shared" si="2"/>
        <v>L5-2</v>
      </c>
    </row>
    <row r="151" spans="1:4">
      <c r="A151" s="216" t="s">
        <v>419</v>
      </c>
      <c r="B151" s="216" t="s">
        <v>1735</v>
      </c>
      <c r="C151" s="216">
        <v>3</v>
      </c>
      <c r="D151" s="211" t="str">
        <f t="shared" si="2"/>
        <v>L5-3</v>
      </c>
    </row>
    <row r="152" spans="1:4">
      <c r="A152" s="216" t="s">
        <v>423</v>
      </c>
      <c r="B152" s="216" t="s">
        <v>1735</v>
      </c>
      <c r="C152" s="216">
        <v>3</v>
      </c>
      <c r="D152" s="211" t="str">
        <f t="shared" si="2"/>
        <v>L5-3</v>
      </c>
    </row>
    <row r="153" spans="1:4">
      <c r="A153" s="216" t="s">
        <v>1746</v>
      </c>
      <c r="B153" s="216" t="s">
        <v>1735</v>
      </c>
      <c r="C153" s="216">
        <v>3</v>
      </c>
      <c r="D153" s="211" t="str">
        <f t="shared" si="2"/>
        <v>L5-3</v>
      </c>
    </row>
    <row r="154" spans="1:4">
      <c r="A154" s="216" t="s">
        <v>1747</v>
      </c>
      <c r="B154" s="216" t="s">
        <v>1735</v>
      </c>
      <c r="C154" s="216">
        <v>3</v>
      </c>
      <c r="D154" s="211" t="str">
        <f t="shared" si="2"/>
        <v>L5-3</v>
      </c>
    </row>
    <row r="155" spans="1:4">
      <c r="A155" s="216" t="s">
        <v>1753</v>
      </c>
      <c r="B155" s="216" t="s">
        <v>1735</v>
      </c>
      <c r="C155" s="216">
        <v>3</v>
      </c>
      <c r="D155" s="211" t="str">
        <f t="shared" si="2"/>
        <v>L5-3</v>
      </c>
    </row>
    <row r="156" spans="1:4">
      <c r="A156" s="216" t="s">
        <v>444</v>
      </c>
      <c r="B156" s="216" t="s">
        <v>1735</v>
      </c>
      <c r="C156" s="216">
        <v>3</v>
      </c>
      <c r="D156" s="211" t="str">
        <f t="shared" si="2"/>
        <v>L5-3</v>
      </c>
    </row>
    <row r="157" spans="1:4">
      <c r="A157" s="216" t="s">
        <v>1748</v>
      </c>
      <c r="B157" s="216" t="s">
        <v>1735</v>
      </c>
      <c r="C157" s="216">
        <v>3</v>
      </c>
      <c r="D157" s="211" t="str">
        <f t="shared" si="2"/>
        <v>L5-3</v>
      </c>
    </row>
    <row r="158" spans="1:4">
      <c r="A158" s="216" t="s">
        <v>1749</v>
      </c>
      <c r="B158" s="216" t="s">
        <v>1735</v>
      </c>
      <c r="C158" s="216">
        <v>3</v>
      </c>
      <c r="D158" s="211" t="str">
        <f t="shared" si="2"/>
        <v>L5-3</v>
      </c>
    </row>
    <row r="159" spans="1:4">
      <c r="A159" s="216" t="s">
        <v>1752</v>
      </c>
      <c r="B159" s="216" t="s">
        <v>1735</v>
      </c>
      <c r="C159" s="216">
        <v>3</v>
      </c>
      <c r="D159" s="211" t="str">
        <f t="shared" si="2"/>
        <v>L5-3</v>
      </c>
    </row>
    <row r="160" spans="1:4">
      <c r="A160" s="216" t="s">
        <v>435</v>
      </c>
      <c r="B160" s="216" t="s">
        <v>1735</v>
      </c>
      <c r="C160" s="216">
        <v>3</v>
      </c>
      <c r="D160" s="211" t="str">
        <f t="shared" si="2"/>
        <v>L5-3</v>
      </c>
    </row>
    <row r="161" spans="1:4">
      <c r="A161" s="216" t="s">
        <v>438</v>
      </c>
      <c r="B161" s="216" t="s">
        <v>1735</v>
      </c>
      <c r="C161" s="216">
        <v>3</v>
      </c>
      <c r="D161" s="211" t="str">
        <f t="shared" si="2"/>
        <v>L5-3</v>
      </c>
    </row>
    <row r="162" spans="1:4">
      <c r="A162" s="216" t="s">
        <v>1751</v>
      </c>
      <c r="B162" s="216" t="s">
        <v>1735</v>
      </c>
      <c r="C162" s="216">
        <v>3</v>
      </c>
      <c r="D162" s="211" t="str">
        <f t="shared" si="2"/>
        <v>L5-3</v>
      </c>
    </row>
    <row r="163" spans="1:4">
      <c r="A163" s="216" t="s">
        <v>1750</v>
      </c>
      <c r="B163" s="216" t="s">
        <v>1735</v>
      </c>
      <c r="C163" s="216">
        <v>3</v>
      </c>
      <c r="D163" s="211" t="str">
        <f t="shared" si="2"/>
        <v>L5-3</v>
      </c>
    </row>
    <row r="164" spans="1:4">
      <c r="A164" s="216" t="s">
        <v>324</v>
      </c>
      <c r="B164" s="216" t="s">
        <v>1735</v>
      </c>
      <c r="C164" s="216">
        <v>4</v>
      </c>
      <c r="D164" s="211" t="str">
        <f t="shared" si="2"/>
        <v>L5-4</v>
      </c>
    </row>
    <row r="165" spans="1:4">
      <c r="A165" s="216" t="s">
        <v>1754</v>
      </c>
      <c r="B165" s="216" t="s">
        <v>1735</v>
      </c>
      <c r="C165" s="216">
        <v>4</v>
      </c>
      <c r="D165" s="211" t="str">
        <f t="shared" si="2"/>
        <v>L5-4</v>
      </c>
    </row>
    <row r="166" spans="1:4">
      <c r="A166" s="216" t="s">
        <v>1755</v>
      </c>
      <c r="B166" s="216" t="s">
        <v>1735</v>
      </c>
      <c r="C166" s="216">
        <v>5</v>
      </c>
      <c r="D166" s="211" t="str">
        <f t="shared" si="2"/>
        <v>L5-5</v>
      </c>
    </row>
    <row r="167" spans="1:4">
      <c r="A167" s="216" t="s">
        <v>1759</v>
      </c>
      <c r="B167" s="216" t="s">
        <v>1735</v>
      </c>
      <c r="C167" s="216">
        <v>5</v>
      </c>
      <c r="D167" s="211" t="str">
        <f t="shared" si="2"/>
        <v>L5-5</v>
      </c>
    </row>
    <row r="168" spans="1:4">
      <c r="A168" s="216" t="s">
        <v>380</v>
      </c>
      <c r="B168" s="216" t="s">
        <v>1735</v>
      </c>
      <c r="C168" s="216">
        <v>5</v>
      </c>
      <c r="D168" s="211" t="str">
        <f t="shared" si="2"/>
        <v>L5-5</v>
      </c>
    </row>
    <row r="169" spans="1:4">
      <c r="A169" s="216" t="s">
        <v>1756</v>
      </c>
      <c r="B169" s="216" t="s">
        <v>1735</v>
      </c>
      <c r="C169" s="216">
        <v>5</v>
      </c>
      <c r="D169" s="211" t="str">
        <f t="shared" si="2"/>
        <v>L5-5</v>
      </c>
    </row>
    <row r="170" spans="1:4">
      <c r="A170" s="216" t="s">
        <v>350</v>
      </c>
      <c r="B170" s="216" t="s">
        <v>1735</v>
      </c>
      <c r="C170" s="216">
        <v>5</v>
      </c>
      <c r="D170" s="211" t="str">
        <f t="shared" si="2"/>
        <v>L5-5</v>
      </c>
    </row>
    <row r="171" spans="1:4">
      <c r="A171" s="216" t="s">
        <v>352</v>
      </c>
      <c r="B171" s="216" t="s">
        <v>1735</v>
      </c>
      <c r="C171" s="216">
        <v>5</v>
      </c>
      <c r="D171" s="211" t="str">
        <f t="shared" si="2"/>
        <v>L5-5</v>
      </c>
    </row>
    <row r="172" spans="1:4">
      <c r="A172" s="216" t="s">
        <v>362</v>
      </c>
      <c r="B172" s="216" t="s">
        <v>1735</v>
      </c>
      <c r="C172" s="216">
        <v>5</v>
      </c>
      <c r="D172" s="211" t="str">
        <f t="shared" si="2"/>
        <v>L5-5</v>
      </c>
    </row>
    <row r="173" spans="1:4">
      <c r="A173" s="216" t="s">
        <v>364</v>
      </c>
      <c r="B173" s="216" t="s">
        <v>1735</v>
      </c>
      <c r="C173" s="216">
        <v>5</v>
      </c>
      <c r="D173" s="211" t="str">
        <f t="shared" si="2"/>
        <v>L5-5</v>
      </c>
    </row>
    <row r="174" spans="1:4">
      <c r="A174" s="216" t="s">
        <v>1757</v>
      </c>
      <c r="B174" s="216" t="s">
        <v>1735</v>
      </c>
      <c r="C174" s="216">
        <v>5</v>
      </c>
      <c r="D174" s="211" t="str">
        <f t="shared" si="2"/>
        <v>L5-5</v>
      </c>
    </row>
    <row r="175" spans="1:4">
      <c r="A175" s="216" t="s">
        <v>1758</v>
      </c>
      <c r="B175" s="216" t="s">
        <v>1735</v>
      </c>
      <c r="C175" s="216">
        <v>5</v>
      </c>
      <c r="D175" s="211" t="str">
        <f t="shared" si="2"/>
        <v>L5-5</v>
      </c>
    </row>
    <row r="176" spans="1:4">
      <c r="A176" s="216" t="s">
        <v>376</v>
      </c>
      <c r="B176" s="216" t="s">
        <v>1735</v>
      </c>
      <c r="C176" s="216">
        <v>5</v>
      </c>
      <c r="D176" s="211" t="str">
        <f t="shared" si="2"/>
        <v>L5-5</v>
      </c>
    </row>
    <row r="177" spans="1:4">
      <c r="A177" s="216" t="s">
        <v>356</v>
      </c>
      <c r="B177" s="216" t="s">
        <v>1735</v>
      </c>
      <c r="C177" s="216">
        <v>5</v>
      </c>
      <c r="D177" s="211" t="str">
        <f t="shared" si="2"/>
        <v>L5-5</v>
      </c>
    </row>
    <row r="178" spans="1:4">
      <c r="A178" s="216" t="s">
        <v>358</v>
      </c>
      <c r="B178" s="216" t="s">
        <v>1735</v>
      </c>
      <c r="C178" s="216">
        <v>5</v>
      </c>
      <c r="D178" s="211" t="str">
        <f t="shared" si="2"/>
        <v>L5-5</v>
      </c>
    </row>
    <row r="179" spans="1:4">
      <c r="A179" s="216" t="s">
        <v>360</v>
      </c>
      <c r="B179" s="216" t="s">
        <v>1735</v>
      </c>
      <c r="C179" s="216">
        <v>5</v>
      </c>
      <c r="D179" s="211" t="str">
        <f t="shared" si="2"/>
        <v>L5-5</v>
      </c>
    </row>
    <row r="180" spans="1:4">
      <c r="A180" s="216" t="s">
        <v>372</v>
      </c>
      <c r="B180" s="216" t="s">
        <v>1735</v>
      </c>
      <c r="C180" s="216">
        <v>5</v>
      </c>
      <c r="D180" s="211" t="str">
        <f t="shared" si="2"/>
        <v>L5-5</v>
      </c>
    </row>
    <row r="181" spans="1:4">
      <c r="A181" s="216" t="s">
        <v>714</v>
      </c>
      <c r="B181" s="216" t="s">
        <v>1735</v>
      </c>
      <c r="C181" s="216">
        <v>5</v>
      </c>
      <c r="D181" s="211" t="str">
        <f t="shared" si="2"/>
        <v>L5-5</v>
      </c>
    </row>
    <row r="182" spans="1:4">
      <c r="A182" s="216" t="s">
        <v>1760</v>
      </c>
      <c r="B182" s="216" t="s">
        <v>1735</v>
      </c>
      <c r="C182" s="216">
        <v>5</v>
      </c>
      <c r="D182" s="211" t="str">
        <f t="shared" si="2"/>
        <v>L5-5</v>
      </c>
    </row>
    <row r="183" spans="1:4">
      <c r="A183" s="216" t="s">
        <v>497</v>
      </c>
      <c r="B183" s="216" t="s">
        <v>1761</v>
      </c>
      <c r="C183" s="216">
        <v>1</v>
      </c>
      <c r="D183" s="211" t="str">
        <f t="shared" si="2"/>
        <v>L6-1</v>
      </c>
    </row>
    <row r="184" spans="1:4">
      <c r="A184" s="216" t="s">
        <v>1762</v>
      </c>
      <c r="B184" s="216" t="s">
        <v>1761</v>
      </c>
      <c r="C184" s="216">
        <v>1</v>
      </c>
      <c r="D184" s="211" t="str">
        <f t="shared" si="2"/>
        <v>L6-1</v>
      </c>
    </row>
    <row r="185" spans="1:4">
      <c r="A185" s="216" t="s">
        <v>1763</v>
      </c>
      <c r="B185" s="216" t="s">
        <v>1761</v>
      </c>
      <c r="C185" s="216">
        <v>1</v>
      </c>
      <c r="D185" s="211" t="str">
        <f t="shared" si="2"/>
        <v>L6-1</v>
      </c>
    </row>
    <row r="186" spans="1:4">
      <c r="A186" s="216" t="s">
        <v>495</v>
      </c>
      <c r="B186" s="216" t="s">
        <v>1761</v>
      </c>
      <c r="C186" s="216">
        <v>2</v>
      </c>
      <c r="D186" s="211" t="str">
        <f t="shared" si="2"/>
        <v>L6-2</v>
      </c>
    </row>
    <row r="187" spans="1:4">
      <c r="A187" s="216" t="s">
        <v>498</v>
      </c>
      <c r="B187" s="216" t="s">
        <v>1761</v>
      </c>
      <c r="C187" s="216">
        <v>2</v>
      </c>
      <c r="D187" s="211" t="str">
        <f t="shared" si="2"/>
        <v>L6-2</v>
      </c>
    </row>
    <row r="188" spans="1:4">
      <c r="A188" s="216" t="s">
        <v>500</v>
      </c>
      <c r="B188" s="216" t="s">
        <v>1761</v>
      </c>
      <c r="C188" s="216">
        <v>2</v>
      </c>
      <c r="D188" s="211" t="str">
        <f t="shared" si="2"/>
        <v>L6-2</v>
      </c>
    </row>
    <row r="189" spans="1:4">
      <c r="A189" s="216" t="s">
        <v>502</v>
      </c>
      <c r="B189" s="216" t="s">
        <v>1761</v>
      </c>
      <c r="C189" s="216">
        <v>2</v>
      </c>
      <c r="D189" s="211" t="str">
        <f t="shared" si="2"/>
        <v>L6-2</v>
      </c>
    </row>
    <row r="190" spans="1:4">
      <c r="A190" s="216" t="s">
        <v>1764</v>
      </c>
      <c r="B190" s="216" t="s">
        <v>1761</v>
      </c>
      <c r="C190" s="216">
        <v>2</v>
      </c>
      <c r="D190" s="211" t="str">
        <f t="shared" si="2"/>
        <v>L6-2</v>
      </c>
    </row>
    <row r="191" spans="1:4">
      <c r="A191" s="216" t="s">
        <v>506</v>
      </c>
      <c r="B191" s="216" t="s">
        <v>1761</v>
      </c>
      <c r="C191" s="216">
        <v>2</v>
      </c>
      <c r="D191" s="211" t="str">
        <f t="shared" si="2"/>
        <v>L6-2</v>
      </c>
    </row>
    <row r="192" spans="1:4">
      <c r="A192" s="216" t="s">
        <v>508</v>
      </c>
      <c r="B192" s="216" t="s">
        <v>1761</v>
      </c>
      <c r="C192" s="216">
        <v>2</v>
      </c>
      <c r="D192" s="211" t="str">
        <f t="shared" si="2"/>
        <v>L6-2</v>
      </c>
    </row>
    <row r="193" spans="1:4">
      <c r="A193" s="216" t="s">
        <v>510</v>
      </c>
      <c r="B193" s="216" t="s">
        <v>1761</v>
      </c>
      <c r="C193" s="216">
        <v>2</v>
      </c>
      <c r="D193" s="211" t="str">
        <f t="shared" si="2"/>
        <v>L6-2</v>
      </c>
    </row>
    <row r="194" spans="1:4">
      <c r="A194" s="216" t="s">
        <v>512</v>
      </c>
      <c r="B194" s="216" t="s">
        <v>1761</v>
      </c>
      <c r="C194" s="216">
        <v>2</v>
      </c>
      <c r="D194" s="211" t="str">
        <f t="shared" si="2"/>
        <v>L6-2</v>
      </c>
    </row>
    <row r="195" spans="1:4">
      <c r="A195" s="216" t="s">
        <v>1767</v>
      </c>
      <c r="B195" s="216" t="s">
        <v>1761</v>
      </c>
      <c r="C195" s="216">
        <v>3</v>
      </c>
      <c r="D195" s="211" t="str">
        <f t="shared" ref="D195:D258" si="3">B195&amp;"-"&amp;C195</f>
        <v>L6-3</v>
      </c>
    </row>
    <row r="196" spans="1:4">
      <c r="A196" s="216" t="s">
        <v>1766</v>
      </c>
      <c r="B196" s="216" t="s">
        <v>1761</v>
      </c>
      <c r="C196" s="216">
        <v>3</v>
      </c>
      <c r="D196" s="211" t="str">
        <f t="shared" si="3"/>
        <v>L6-3</v>
      </c>
    </row>
    <row r="197" spans="1:4">
      <c r="A197" s="216" t="s">
        <v>1765</v>
      </c>
      <c r="B197" s="216" t="s">
        <v>1761</v>
      </c>
      <c r="C197" s="216">
        <v>3</v>
      </c>
      <c r="D197" s="211" t="str">
        <f t="shared" si="3"/>
        <v>L6-3</v>
      </c>
    </row>
    <row r="198" spans="1:4">
      <c r="A198" s="216" t="s">
        <v>537</v>
      </c>
      <c r="B198" s="216" t="s">
        <v>1761</v>
      </c>
      <c r="C198" s="216">
        <v>3</v>
      </c>
      <c r="D198" s="211" t="str">
        <f t="shared" si="3"/>
        <v>L6-3</v>
      </c>
    </row>
    <row r="199" spans="1:4">
      <c r="A199" s="216" t="s">
        <v>554</v>
      </c>
      <c r="B199" s="216" t="s">
        <v>1761</v>
      </c>
      <c r="C199" s="216">
        <v>4</v>
      </c>
      <c r="D199" s="211" t="str">
        <f t="shared" si="3"/>
        <v>L6-4</v>
      </c>
    </row>
    <row r="200" spans="1:4">
      <c r="A200" s="216" t="s">
        <v>558</v>
      </c>
      <c r="B200" s="216" t="s">
        <v>1761</v>
      </c>
      <c r="C200" s="216">
        <v>4</v>
      </c>
      <c r="D200" s="211" t="str">
        <f t="shared" si="3"/>
        <v>L6-4</v>
      </c>
    </row>
    <row r="201" spans="1:4">
      <c r="A201" s="216" t="s">
        <v>562</v>
      </c>
      <c r="B201" s="216" t="s">
        <v>1761</v>
      </c>
      <c r="C201" s="216">
        <v>4</v>
      </c>
      <c r="D201" s="211" t="str">
        <f t="shared" si="3"/>
        <v>L6-4</v>
      </c>
    </row>
    <row r="202" spans="1:4">
      <c r="A202" s="216" t="s">
        <v>566</v>
      </c>
      <c r="B202" s="216" t="s">
        <v>1761</v>
      </c>
      <c r="C202" s="216">
        <v>4</v>
      </c>
      <c r="D202" s="211" t="str">
        <f t="shared" si="3"/>
        <v>L6-4</v>
      </c>
    </row>
    <row r="203" spans="1:4">
      <c r="A203" s="216" t="s">
        <v>1769</v>
      </c>
      <c r="B203" s="216" t="s">
        <v>1761</v>
      </c>
      <c r="C203" s="216">
        <v>5</v>
      </c>
      <c r="D203" s="211" t="str">
        <f t="shared" si="3"/>
        <v>L6-5</v>
      </c>
    </row>
    <row r="204" spans="1:4">
      <c r="A204" s="216" t="s">
        <v>1051</v>
      </c>
      <c r="B204" s="216" t="s">
        <v>1761</v>
      </c>
      <c r="C204" s="216">
        <v>5</v>
      </c>
      <c r="D204" s="211" t="str">
        <f t="shared" si="3"/>
        <v>L6-5</v>
      </c>
    </row>
    <row r="205" spans="1:4">
      <c r="A205" s="216" t="s">
        <v>1768</v>
      </c>
      <c r="B205" s="216" t="s">
        <v>1761</v>
      </c>
      <c r="C205" s="216">
        <v>5</v>
      </c>
      <c r="D205" s="211" t="str">
        <f t="shared" si="3"/>
        <v>L6-5</v>
      </c>
    </row>
    <row r="206" spans="1:4">
      <c r="A206" s="217" t="s">
        <v>1894</v>
      </c>
      <c r="B206" s="216" t="s">
        <v>1761</v>
      </c>
      <c r="C206" s="216">
        <v>5</v>
      </c>
      <c r="D206" s="211" t="str">
        <f t="shared" si="3"/>
        <v>L6-5</v>
      </c>
    </row>
    <row r="207" spans="1:4">
      <c r="A207" s="217" t="s">
        <v>1895</v>
      </c>
      <c r="B207" s="216" t="s">
        <v>1761</v>
      </c>
      <c r="C207" s="216">
        <v>5</v>
      </c>
      <c r="D207" s="211" t="str">
        <f t="shared" si="3"/>
        <v>L6-5</v>
      </c>
    </row>
    <row r="208" spans="1:4">
      <c r="A208" s="217" t="s">
        <v>1896</v>
      </c>
      <c r="B208" s="216" t="s">
        <v>1761</v>
      </c>
      <c r="C208" s="216">
        <v>5</v>
      </c>
      <c r="D208" s="211" t="str">
        <f t="shared" si="3"/>
        <v>L6-5</v>
      </c>
    </row>
    <row r="209" spans="1:4">
      <c r="A209" s="217" t="s">
        <v>1897</v>
      </c>
      <c r="B209" s="216" t="s">
        <v>1761</v>
      </c>
      <c r="C209" s="216">
        <v>5</v>
      </c>
      <c r="D209" s="211" t="str">
        <f t="shared" si="3"/>
        <v>L6-5</v>
      </c>
    </row>
    <row r="210" spans="1:4">
      <c r="A210" s="216" t="s">
        <v>1770</v>
      </c>
      <c r="B210" s="216" t="s">
        <v>1761</v>
      </c>
      <c r="C210" s="216">
        <v>6</v>
      </c>
      <c r="D210" s="211" t="str">
        <f t="shared" si="3"/>
        <v>L6-6</v>
      </c>
    </row>
    <row r="211" spans="1:4">
      <c r="A211" s="216" t="s">
        <v>1771</v>
      </c>
      <c r="B211" s="216" t="s">
        <v>1761</v>
      </c>
      <c r="C211" s="216">
        <v>6</v>
      </c>
      <c r="D211" s="211" t="str">
        <f t="shared" si="3"/>
        <v>L6-6</v>
      </c>
    </row>
    <row r="212" spans="1:4">
      <c r="A212" s="216" t="s">
        <v>1772</v>
      </c>
      <c r="B212" s="216" t="s">
        <v>1761</v>
      </c>
      <c r="C212" s="216">
        <v>6</v>
      </c>
      <c r="D212" s="211" t="str">
        <f t="shared" si="3"/>
        <v>L6-6</v>
      </c>
    </row>
    <row r="213" spans="1:4">
      <c r="A213" s="216" t="s">
        <v>1773</v>
      </c>
      <c r="B213" s="216" t="s">
        <v>1761</v>
      </c>
      <c r="C213" s="216">
        <v>6</v>
      </c>
      <c r="D213" s="211" t="str">
        <f t="shared" si="3"/>
        <v>L6-6</v>
      </c>
    </row>
    <row r="214" spans="1:4">
      <c r="A214" s="216" t="s">
        <v>1774</v>
      </c>
      <c r="B214" s="216" t="s">
        <v>1761</v>
      </c>
      <c r="C214" s="216">
        <v>6</v>
      </c>
      <c r="D214" s="211" t="str">
        <f t="shared" si="3"/>
        <v>L6-6</v>
      </c>
    </row>
    <row r="215" spans="1:4">
      <c r="A215" s="216" t="s">
        <v>586</v>
      </c>
      <c r="B215" s="216" t="s">
        <v>1761</v>
      </c>
      <c r="C215" s="216">
        <v>6</v>
      </c>
      <c r="D215" s="211" t="str">
        <f t="shared" si="3"/>
        <v>L6-6</v>
      </c>
    </row>
    <row r="216" spans="1:4">
      <c r="A216" s="216" t="s">
        <v>1775</v>
      </c>
      <c r="B216" s="216" t="s">
        <v>1761</v>
      </c>
      <c r="C216" s="216">
        <v>6</v>
      </c>
      <c r="D216" s="211" t="str">
        <f t="shared" si="3"/>
        <v>L6-6</v>
      </c>
    </row>
    <row r="217" spans="1:4">
      <c r="A217" s="216" t="s">
        <v>622</v>
      </c>
      <c r="B217" s="216" t="s">
        <v>1761</v>
      </c>
      <c r="C217" s="216">
        <v>6</v>
      </c>
      <c r="D217" s="211" t="str">
        <f t="shared" si="3"/>
        <v>L6-6</v>
      </c>
    </row>
    <row r="218" spans="1:4">
      <c r="A218" s="216" t="s">
        <v>1776</v>
      </c>
      <c r="B218" s="216" t="s">
        <v>1761</v>
      </c>
      <c r="C218" s="216">
        <v>6</v>
      </c>
      <c r="D218" s="211" t="str">
        <f t="shared" si="3"/>
        <v>L6-6</v>
      </c>
    </row>
    <row r="219" spans="1:4">
      <c r="A219" s="216" t="s">
        <v>1777</v>
      </c>
      <c r="B219" s="216" t="s">
        <v>1761</v>
      </c>
      <c r="C219" s="216">
        <v>7</v>
      </c>
      <c r="D219" s="211" t="str">
        <f t="shared" si="3"/>
        <v>L6-7</v>
      </c>
    </row>
    <row r="220" spans="1:4">
      <c r="A220" s="216" t="s">
        <v>1778</v>
      </c>
      <c r="B220" s="216" t="s">
        <v>1761</v>
      </c>
      <c r="C220" s="216">
        <v>7</v>
      </c>
      <c r="D220" s="211" t="str">
        <f t="shared" si="3"/>
        <v>L6-7</v>
      </c>
    </row>
    <row r="221" spans="1:4">
      <c r="A221" s="216" t="s">
        <v>1779</v>
      </c>
      <c r="B221" s="216" t="s">
        <v>1761</v>
      </c>
      <c r="C221" s="216">
        <v>7</v>
      </c>
      <c r="D221" s="211" t="str">
        <f t="shared" si="3"/>
        <v>L6-7</v>
      </c>
    </row>
    <row r="222" spans="1:4">
      <c r="A222" s="216" t="s">
        <v>1780</v>
      </c>
      <c r="B222" s="216" t="s">
        <v>1761</v>
      </c>
      <c r="C222" s="216">
        <v>7</v>
      </c>
      <c r="D222" s="211" t="str">
        <f t="shared" si="3"/>
        <v>L6-7</v>
      </c>
    </row>
    <row r="223" spans="1:4">
      <c r="A223" s="216" t="s">
        <v>1781</v>
      </c>
      <c r="B223" s="216" t="s">
        <v>1761</v>
      </c>
      <c r="C223" s="216">
        <v>7</v>
      </c>
      <c r="D223" s="211" t="str">
        <f t="shared" si="3"/>
        <v>L6-7</v>
      </c>
    </row>
    <row r="224" spans="1:4">
      <c r="A224" s="216" t="s">
        <v>546</v>
      </c>
      <c r="B224" s="216" t="s">
        <v>1761</v>
      </c>
      <c r="C224" s="216">
        <v>7</v>
      </c>
      <c r="D224" s="211" t="str">
        <f t="shared" si="3"/>
        <v>L6-7</v>
      </c>
    </row>
    <row r="225" spans="1:4">
      <c r="A225" s="216" t="s">
        <v>612</v>
      </c>
      <c r="B225" s="216" t="s">
        <v>1761</v>
      </c>
      <c r="C225" s="216">
        <v>7</v>
      </c>
      <c r="D225" s="211" t="str">
        <f t="shared" si="3"/>
        <v>L6-7</v>
      </c>
    </row>
    <row r="226" spans="1:4">
      <c r="A226" s="216" t="s">
        <v>1782</v>
      </c>
      <c r="B226" s="216" t="s">
        <v>1761</v>
      </c>
      <c r="C226" s="216">
        <v>7</v>
      </c>
      <c r="D226" s="211" t="str">
        <f t="shared" si="3"/>
        <v>L6-7</v>
      </c>
    </row>
    <row r="227" spans="1:4">
      <c r="A227" s="216" t="s">
        <v>529</v>
      </c>
      <c r="B227" s="216" t="s">
        <v>1761</v>
      </c>
      <c r="C227" s="216">
        <v>7</v>
      </c>
      <c r="D227" s="211" t="str">
        <f t="shared" si="3"/>
        <v>L6-7</v>
      </c>
    </row>
    <row r="228" spans="1:4">
      <c r="A228" s="216" t="s">
        <v>1050</v>
      </c>
      <c r="B228" s="216" t="s">
        <v>1761</v>
      </c>
      <c r="C228" s="216">
        <v>7</v>
      </c>
      <c r="D228" s="211" t="str">
        <f t="shared" si="3"/>
        <v>L6-7</v>
      </c>
    </row>
    <row r="229" spans="1:4">
      <c r="A229" s="216" t="s">
        <v>1783</v>
      </c>
      <c r="B229" s="216" t="s">
        <v>1761</v>
      </c>
      <c r="C229" s="216">
        <v>7</v>
      </c>
      <c r="D229" s="211" t="str">
        <f t="shared" si="3"/>
        <v>L6-7</v>
      </c>
    </row>
    <row r="230" spans="1:4">
      <c r="A230" s="216" t="s">
        <v>1784</v>
      </c>
      <c r="B230" s="216" t="s">
        <v>1761</v>
      </c>
      <c r="C230" s="216">
        <v>7</v>
      </c>
      <c r="D230" s="211" t="str">
        <f t="shared" si="3"/>
        <v>L6-7</v>
      </c>
    </row>
    <row r="231" spans="1:4">
      <c r="A231" s="216" t="s">
        <v>1785</v>
      </c>
      <c r="B231" s="216" t="s">
        <v>1761</v>
      </c>
      <c r="C231" s="216">
        <v>7</v>
      </c>
      <c r="D231" s="211" t="str">
        <f t="shared" si="3"/>
        <v>L6-7</v>
      </c>
    </row>
    <row r="232" spans="1:4">
      <c r="A232" s="216" t="s">
        <v>1786</v>
      </c>
      <c r="B232" s="216" t="s">
        <v>1761</v>
      </c>
      <c r="C232" s="216">
        <v>7</v>
      </c>
      <c r="D232" s="211" t="str">
        <f t="shared" si="3"/>
        <v>L6-7</v>
      </c>
    </row>
    <row r="233" spans="1:4">
      <c r="A233" s="216" t="s">
        <v>1787</v>
      </c>
      <c r="B233" s="216" t="s">
        <v>1761</v>
      </c>
      <c r="C233" s="216">
        <v>7</v>
      </c>
      <c r="D233" s="211" t="str">
        <f t="shared" si="3"/>
        <v>L6-7</v>
      </c>
    </row>
    <row r="234" spans="1:4">
      <c r="A234" s="216" t="s">
        <v>516</v>
      </c>
      <c r="B234" s="216" t="s">
        <v>1761</v>
      </c>
      <c r="C234" s="216">
        <v>8</v>
      </c>
      <c r="D234" s="211" t="str">
        <f t="shared" si="3"/>
        <v>L6-8</v>
      </c>
    </row>
    <row r="235" spans="1:4">
      <c r="A235" s="216" t="s">
        <v>518</v>
      </c>
      <c r="B235" s="216" t="s">
        <v>1761</v>
      </c>
      <c r="C235" s="216">
        <v>8</v>
      </c>
      <c r="D235" s="211" t="str">
        <f t="shared" si="3"/>
        <v>L6-8</v>
      </c>
    </row>
    <row r="236" spans="1:4">
      <c r="A236" s="216" t="s">
        <v>1788</v>
      </c>
      <c r="B236" s="216" t="s">
        <v>1789</v>
      </c>
      <c r="C236" s="216">
        <v>1</v>
      </c>
      <c r="D236" s="211" t="str">
        <f t="shared" si="3"/>
        <v>L7-1</v>
      </c>
    </row>
    <row r="237" spans="1:4">
      <c r="A237" s="216" t="s">
        <v>1792</v>
      </c>
      <c r="B237" s="216" t="s">
        <v>1789</v>
      </c>
      <c r="C237" s="216">
        <v>2</v>
      </c>
      <c r="D237" s="211" t="str">
        <f t="shared" si="3"/>
        <v>L7-2</v>
      </c>
    </row>
    <row r="238" spans="1:4">
      <c r="A238" s="216" t="s">
        <v>1790</v>
      </c>
      <c r="B238" s="216" t="s">
        <v>1789</v>
      </c>
      <c r="C238" s="216">
        <v>2</v>
      </c>
      <c r="D238" s="211" t="str">
        <f t="shared" si="3"/>
        <v>L7-2</v>
      </c>
    </row>
    <row r="239" spans="1:4">
      <c r="A239" s="216" t="s">
        <v>1795</v>
      </c>
      <c r="B239" s="216" t="s">
        <v>1789</v>
      </c>
      <c r="C239" s="216">
        <v>2</v>
      </c>
      <c r="D239" s="211" t="str">
        <f t="shared" si="3"/>
        <v>L7-2</v>
      </c>
    </row>
    <row r="240" spans="1:4">
      <c r="A240" s="216" t="s">
        <v>1791</v>
      </c>
      <c r="B240" s="216" t="s">
        <v>1789</v>
      </c>
      <c r="C240" s="216">
        <v>2</v>
      </c>
      <c r="D240" s="211" t="str">
        <f t="shared" si="3"/>
        <v>L7-2</v>
      </c>
    </row>
    <row r="241" spans="1:4">
      <c r="A241" s="216" t="s">
        <v>1794</v>
      </c>
      <c r="B241" s="216" t="s">
        <v>1789</v>
      </c>
      <c r="C241" s="216">
        <v>2</v>
      </c>
      <c r="D241" s="211" t="str">
        <f t="shared" si="3"/>
        <v>L7-2</v>
      </c>
    </row>
    <row r="242" spans="1:4">
      <c r="A242" s="216" t="s">
        <v>1796</v>
      </c>
      <c r="B242" s="216" t="s">
        <v>1789</v>
      </c>
      <c r="C242" s="216">
        <v>2</v>
      </c>
      <c r="D242" s="211" t="str">
        <f t="shared" si="3"/>
        <v>L7-2</v>
      </c>
    </row>
    <row r="243" spans="1:4">
      <c r="A243" s="216" t="s">
        <v>1793</v>
      </c>
      <c r="B243" s="216" t="s">
        <v>1789</v>
      </c>
      <c r="C243" s="216">
        <v>2</v>
      </c>
      <c r="D243" s="211" t="str">
        <f t="shared" si="3"/>
        <v>L7-2</v>
      </c>
    </row>
    <row r="244" spans="1:4">
      <c r="A244" s="216" t="s">
        <v>1797</v>
      </c>
      <c r="B244" s="216" t="s">
        <v>1798</v>
      </c>
      <c r="C244" s="216">
        <v>1</v>
      </c>
      <c r="D244" s="211" t="str">
        <f t="shared" si="3"/>
        <v>L8-1</v>
      </c>
    </row>
    <row r="245" spans="1:4">
      <c r="A245" s="216" t="s">
        <v>1799</v>
      </c>
      <c r="B245" s="216" t="s">
        <v>1798</v>
      </c>
      <c r="C245" s="216">
        <v>1</v>
      </c>
      <c r="D245" s="211" t="str">
        <f t="shared" si="3"/>
        <v>L8-1</v>
      </c>
    </row>
    <row r="246" spans="1:4">
      <c r="A246" s="216" t="s">
        <v>1800</v>
      </c>
      <c r="B246" s="216" t="s">
        <v>1798</v>
      </c>
      <c r="C246" s="216">
        <v>1</v>
      </c>
      <c r="D246" s="211" t="str">
        <f t="shared" si="3"/>
        <v>L8-1</v>
      </c>
    </row>
    <row r="247" spans="1:4">
      <c r="A247" s="216" t="s">
        <v>1801</v>
      </c>
      <c r="B247" s="216" t="s">
        <v>1798</v>
      </c>
      <c r="C247" s="216">
        <v>2</v>
      </c>
      <c r="D247" s="211" t="str">
        <f t="shared" si="3"/>
        <v>L8-2</v>
      </c>
    </row>
    <row r="248" spans="1:4">
      <c r="A248" s="216" t="s">
        <v>1802</v>
      </c>
      <c r="B248" s="216" t="s">
        <v>1798</v>
      </c>
      <c r="C248" s="216">
        <v>2</v>
      </c>
      <c r="D248" s="211" t="str">
        <f t="shared" si="3"/>
        <v>L8-2</v>
      </c>
    </row>
    <row r="249" spans="1:4">
      <c r="A249" s="216" t="s">
        <v>1803</v>
      </c>
      <c r="B249" s="216" t="s">
        <v>1798</v>
      </c>
      <c r="C249" s="216">
        <v>2</v>
      </c>
      <c r="D249" s="211" t="str">
        <f t="shared" si="3"/>
        <v>L8-2</v>
      </c>
    </row>
    <row r="250" spans="1:4">
      <c r="A250" s="216" t="s">
        <v>1804</v>
      </c>
      <c r="B250" s="216" t="s">
        <v>1798</v>
      </c>
      <c r="C250" s="216">
        <v>2</v>
      </c>
      <c r="D250" s="211" t="str">
        <f t="shared" si="3"/>
        <v>L8-2</v>
      </c>
    </row>
    <row r="251" spans="1:4">
      <c r="A251" s="216" t="s">
        <v>1805</v>
      </c>
      <c r="B251" s="216" t="s">
        <v>1798</v>
      </c>
      <c r="C251" s="216">
        <v>2</v>
      </c>
      <c r="D251" s="211" t="str">
        <f t="shared" si="3"/>
        <v>L8-2</v>
      </c>
    </row>
    <row r="252" spans="1:4">
      <c r="A252" s="216" t="s">
        <v>1806</v>
      </c>
      <c r="B252" s="216" t="s">
        <v>1798</v>
      </c>
      <c r="C252" s="216">
        <v>2</v>
      </c>
      <c r="D252" s="211" t="str">
        <f t="shared" si="3"/>
        <v>L8-2</v>
      </c>
    </row>
    <row r="253" spans="1:4">
      <c r="A253" s="216" t="s">
        <v>1809</v>
      </c>
      <c r="B253" s="216" t="s">
        <v>1798</v>
      </c>
      <c r="C253" s="216">
        <v>3</v>
      </c>
      <c r="D253" s="211" t="str">
        <f t="shared" si="3"/>
        <v>L8-3</v>
      </c>
    </row>
    <row r="254" spans="1:4">
      <c r="A254" s="216" t="s">
        <v>1808</v>
      </c>
      <c r="B254" s="216" t="s">
        <v>1798</v>
      </c>
      <c r="C254" s="216">
        <v>3</v>
      </c>
      <c r="D254" s="211" t="str">
        <f t="shared" si="3"/>
        <v>L8-3</v>
      </c>
    </row>
    <row r="255" spans="1:4">
      <c r="A255" s="216" t="s">
        <v>1810</v>
      </c>
      <c r="B255" s="216" t="s">
        <v>1798</v>
      </c>
      <c r="C255" s="216">
        <v>3</v>
      </c>
      <c r="D255" s="211" t="str">
        <f t="shared" si="3"/>
        <v>L8-3</v>
      </c>
    </row>
    <row r="256" spans="1:4">
      <c r="A256" s="216" t="s">
        <v>1811</v>
      </c>
      <c r="B256" s="216" t="s">
        <v>1798</v>
      </c>
      <c r="C256" s="216">
        <v>3</v>
      </c>
      <c r="D256" s="211" t="str">
        <f t="shared" si="3"/>
        <v>L8-3</v>
      </c>
    </row>
    <row r="257" spans="1:4">
      <c r="A257" s="216" t="s">
        <v>1812</v>
      </c>
      <c r="B257" s="216" t="s">
        <v>1798</v>
      </c>
      <c r="C257" s="216">
        <v>3</v>
      </c>
      <c r="D257" s="211" t="str">
        <f t="shared" si="3"/>
        <v>L8-3</v>
      </c>
    </row>
    <row r="258" spans="1:4">
      <c r="A258" s="216" t="s">
        <v>1813</v>
      </c>
      <c r="B258" s="216" t="s">
        <v>1798</v>
      </c>
      <c r="C258" s="216">
        <v>3</v>
      </c>
      <c r="D258" s="211" t="str">
        <f t="shared" si="3"/>
        <v>L8-3</v>
      </c>
    </row>
    <row r="259" spans="1:4">
      <c r="A259" s="216" t="s">
        <v>1814</v>
      </c>
      <c r="B259" s="216" t="s">
        <v>1798</v>
      </c>
      <c r="C259" s="216">
        <v>3</v>
      </c>
      <c r="D259" s="211" t="str">
        <f t="shared" ref="D259:D322" si="4">B259&amp;"-"&amp;C259</f>
        <v>L8-3</v>
      </c>
    </row>
    <row r="260" spans="1:4">
      <c r="A260" s="216" t="s">
        <v>1836</v>
      </c>
      <c r="B260" s="216" t="s">
        <v>1798</v>
      </c>
      <c r="C260" s="216">
        <v>3</v>
      </c>
      <c r="D260" s="211" t="str">
        <f t="shared" si="4"/>
        <v>L8-3</v>
      </c>
    </row>
    <row r="261" spans="1:4">
      <c r="A261" s="216" t="s">
        <v>1837</v>
      </c>
      <c r="B261" s="216" t="s">
        <v>1798</v>
      </c>
      <c r="C261" s="216">
        <v>3</v>
      </c>
      <c r="D261" s="211" t="str">
        <f t="shared" si="4"/>
        <v>L8-3</v>
      </c>
    </row>
    <row r="262" spans="1:4">
      <c r="A262" s="216" t="s">
        <v>1835</v>
      </c>
      <c r="B262" s="216" t="s">
        <v>1798</v>
      </c>
      <c r="C262" s="216">
        <v>3</v>
      </c>
      <c r="D262" s="211" t="str">
        <f t="shared" si="4"/>
        <v>L8-3</v>
      </c>
    </row>
    <row r="263" spans="1:4">
      <c r="A263" s="216" t="s">
        <v>1838</v>
      </c>
      <c r="B263" s="216" t="s">
        <v>1798</v>
      </c>
      <c r="C263" s="216">
        <v>3</v>
      </c>
      <c r="D263" s="211" t="str">
        <f t="shared" si="4"/>
        <v>L8-3</v>
      </c>
    </row>
    <row r="264" spans="1:4">
      <c r="A264" s="216" t="s">
        <v>1839</v>
      </c>
      <c r="B264" s="216" t="s">
        <v>1798</v>
      </c>
      <c r="C264" s="216">
        <v>3</v>
      </c>
      <c r="D264" s="211" t="str">
        <f t="shared" si="4"/>
        <v>L8-3</v>
      </c>
    </row>
    <row r="265" spans="1:4">
      <c r="A265" s="216" t="s">
        <v>1840</v>
      </c>
      <c r="B265" s="216" t="s">
        <v>1798</v>
      </c>
      <c r="C265" s="216">
        <v>3</v>
      </c>
      <c r="D265" s="211" t="str">
        <f t="shared" si="4"/>
        <v>L8-3</v>
      </c>
    </row>
    <row r="266" spans="1:4">
      <c r="A266" s="216" t="s">
        <v>1841</v>
      </c>
      <c r="B266" s="216" t="s">
        <v>1798</v>
      </c>
      <c r="C266" s="216">
        <v>3</v>
      </c>
      <c r="D266" s="211" t="str">
        <f t="shared" si="4"/>
        <v>L8-3</v>
      </c>
    </row>
    <row r="267" spans="1:4">
      <c r="A267" s="216" t="s">
        <v>1842</v>
      </c>
      <c r="B267" s="216" t="s">
        <v>1798</v>
      </c>
      <c r="C267" s="216">
        <v>3</v>
      </c>
      <c r="D267" s="211" t="str">
        <f t="shared" si="4"/>
        <v>L8-3</v>
      </c>
    </row>
    <row r="268" spans="1:4">
      <c r="A268" s="216" t="s">
        <v>1843</v>
      </c>
      <c r="B268" s="216" t="s">
        <v>1798</v>
      </c>
      <c r="C268" s="216">
        <v>3</v>
      </c>
      <c r="D268" s="211" t="str">
        <f t="shared" si="4"/>
        <v>L8-3</v>
      </c>
    </row>
    <row r="269" spans="1:4">
      <c r="A269" s="216" t="s">
        <v>1817</v>
      </c>
      <c r="B269" s="216" t="s">
        <v>1798</v>
      </c>
      <c r="C269" s="216">
        <v>3</v>
      </c>
      <c r="D269" s="211" t="str">
        <f t="shared" si="4"/>
        <v>L8-3</v>
      </c>
    </row>
    <row r="270" spans="1:4">
      <c r="A270" s="216" t="s">
        <v>1818</v>
      </c>
      <c r="B270" s="216" t="s">
        <v>1798</v>
      </c>
      <c r="C270" s="216">
        <v>3</v>
      </c>
      <c r="D270" s="211" t="str">
        <f t="shared" si="4"/>
        <v>L8-3</v>
      </c>
    </row>
    <row r="271" spans="1:4">
      <c r="A271" s="216" t="s">
        <v>1819</v>
      </c>
      <c r="B271" s="216" t="s">
        <v>1798</v>
      </c>
      <c r="C271" s="216">
        <v>3</v>
      </c>
      <c r="D271" s="211" t="str">
        <f t="shared" si="4"/>
        <v>L8-3</v>
      </c>
    </row>
    <row r="272" spans="1:4">
      <c r="A272" s="216" t="s">
        <v>1820</v>
      </c>
      <c r="B272" s="216" t="s">
        <v>1798</v>
      </c>
      <c r="C272" s="216">
        <v>3</v>
      </c>
      <c r="D272" s="211" t="str">
        <f t="shared" si="4"/>
        <v>L8-3</v>
      </c>
    </row>
    <row r="273" spans="1:4">
      <c r="A273" s="216" t="s">
        <v>1821</v>
      </c>
      <c r="B273" s="216" t="s">
        <v>1798</v>
      </c>
      <c r="C273" s="216">
        <v>3</v>
      </c>
      <c r="D273" s="211" t="str">
        <f t="shared" si="4"/>
        <v>L8-3</v>
      </c>
    </row>
    <row r="274" spans="1:4">
      <c r="A274" s="216" t="s">
        <v>1822</v>
      </c>
      <c r="B274" s="216" t="s">
        <v>1798</v>
      </c>
      <c r="C274" s="216">
        <v>3</v>
      </c>
      <c r="D274" s="211" t="str">
        <f t="shared" si="4"/>
        <v>L8-3</v>
      </c>
    </row>
    <row r="275" spans="1:4">
      <c r="A275" s="216" t="s">
        <v>1823</v>
      </c>
      <c r="B275" s="216" t="s">
        <v>1798</v>
      </c>
      <c r="C275" s="216">
        <v>3</v>
      </c>
      <c r="D275" s="211" t="str">
        <f t="shared" si="4"/>
        <v>L8-3</v>
      </c>
    </row>
    <row r="276" spans="1:4">
      <c r="A276" s="216" t="s">
        <v>1824</v>
      </c>
      <c r="B276" s="216" t="s">
        <v>1798</v>
      </c>
      <c r="C276" s="216">
        <v>3</v>
      </c>
      <c r="D276" s="211" t="str">
        <f t="shared" si="4"/>
        <v>L8-3</v>
      </c>
    </row>
    <row r="277" spans="1:4">
      <c r="A277" s="216" t="s">
        <v>1825</v>
      </c>
      <c r="B277" s="216" t="s">
        <v>1798</v>
      </c>
      <c r="C277" s="216">
        <v>3</v>
      </c>
      <c r="D277" s="211" t="str">
        <f t="shared" si="4"/>
        <v>L8-3</v>
      </c>
    </row>
    <row r="278" spans="1:4">
      <c r="A278" s="216" t="s">
        <v>1826</v>
      </c>
      <c r="B278" s="216" t="s">
        <v>1798</v>
      </c>
      <c r="C278" s="216">
        <v>3</v>
      </c>
      <c r="D278" s="211" t="str">
        <f t="shared" si="4"/>
        <v>L8-3</v>
      </c>
    </row>
    <row r="279" spans="1:4">
      <c r="A279" s="216" t="s">
        <v>1827</v>
      </c>
      <c r="B279" s="216" t="s">
        <v>1798</v>
      </c>
      <c r="C279" s="216">
        <v>3</v>
      </c>
      <c r="D279" s="211" t="str">
        <f t="shared" si="4"/>
        <v>L8-3</v>
      </c>
    </row>
    <row r="280" spans="1:4">
      <c r="A280" s="216" t="s">
        <v>1828</v>
      </c>
      <c r="B280" s="216" t="s">
        <v>1798</v>
      </c>
      <c r="C280" s="216">
        <v>3</v>
      </c>
      <c r="D280" s="211" t="str">
        <f t="shared" si="4"/>
        <v>L8-3</v>
      </c>
    </row>
    <row r="281" spans="1:4">
      <c r="A281" s="216" t="s">
        <v>1829</v>
      </c>
      <c r="B281" s="216" t="s">
        <v>1798</v>
      </c>
      <c r="C281" s="216">
        <v>3</v>
      </c>
      <c r="D281" s="211" t="str">
        <f t="shared" si="4"/>
        <v>L8-3</v>
      </c>
    </row>
    <row r="282" spans="1:4">
      <c r="A282" s="216" t="s">
        <v>1830</v>
      </c>
      <c r="B282" s="216" t="s">
        <v>1798</v>
      </c>
      <c r="C282" s="216">
        <v>3</v>
      </c>
      <c r="D282" s="211" t="str">
        <f t="shared" si="4"/>
        <v>L8-3</v>
      </c>
    </row>
    <row r="283" spans="1:4">
      <c r="A283" s="216" t="s">
        <v>1831</v>
      </c>
      <c r="B283" s="216" t="s">
        <v>1798</v>
      </c>
      <c r="C283" s="216">
        <v>3</v>
      </c>
      <c r="D283" s="211" t="str">
        <f t="shared" si="4"/>
        <v>L8-3</v>
      </c>
    </row>
    <row r="284" spans="1:4">
      <c r="A284" s="216" t="s">
        <v>1832</v>
      </c>
      <c r="B284" s="216" t="s">
        <v>1798</v>
      </c>
      <c r="C284" s="216">
        <v>3</v>
      </c>
      <c r="D284" s="211" t="str">
        <f t="shared" si="4"/>
        <v>L8-3</v>
      </c>
    </row>
    <row r="285" spans="1:4">
      <c r="A285" s="216" t="s">
        <v>1833</v>
      </c>
      <c r="B285" s="216" t="s">
        <v>1798</v>
      </c>
      <c r="C285" s="216">
        <v>3</v>
      </c>
      <c r="D285" s="211" t="str">
        <f t="shared" si="4"/>
        <v>L8-3</v>
      </c>
    </row>
    <row r="286" spans="1:4">
      <c r="A286" s="216" t="s">
        <v>1834</v>
      </c>
      <c r="B286" s="216" t="s">
        <v>1798</v>
      </c>
      <c r="C286" s="216">
        <v>3</v>
      </c>
      <c r="D286" s="211" t="str">
        <f t="shared" si="4"/>
        <v>L8-3</v>
      </c>
    </row>
    <row r="287" spans="1:4">
      <c r="A287" s="216" t="s">
        <v>1807</v>
      </c>
      <c r="B287" s="216" t="s">
        <v>1798</v>
      </c>
      <c r="C287" s="216">
        <v>3</v>
      </c>
      <c r="D287" s="211" t="str">
        <f t="shared" si="4"/>
        <v>L8-3</v>
      </c>
    </row>
    <row r="288" spans="1:4">
      <c r="A288" s="216" t="s">
        <v>1816</v>
      </c>
      <c r="B288" s="216" t="s">
        <v>1798</v>
      </c>
      <c r="C288" s="216">
        <v>3</v>
      </c>
      <c r="D288" s="211" t="str">
        <f t="shared" si="4"/>
        <v>L8-3</v>
      </c>
    </row>
    <row r="289" spans="1:4">
      <c r="A289" s="216" t="s">
        <v>1815</v>
      </c>
      <c r="B289" s="216" t="s">
        <v>1798</v>
      </c>
      <c r="C289" s="216">
        <v>3</v>
      </c>
      <c r="D289" s="211" t="str">
        <f t="shared" si="4"/>
        <v>L8-3</v>
      </c>
    </row>
    <row r="290" spans="1:4">
      <c r="A290" s="217" t="s">
        <v>1898</v>
      </c>
      <c r="B290" s="216" t="s">
        <v>1798</v>
      </c>
      <c r="C290" s="216">
        <v>4</v>
      </c>
      <c r="D290" s="211" t="str">
        <f>B290&amp;"-"&amp;C290</f>
        <v>L8-4</v>
      </c>
    </row>
    <row r="291" spans="1:4">
      <c r="A291" s="216" t="s">
        <v>1844</v>
      </c>
      <c r="B291" s="216" t="s">
        <v>1798</v>
      </c>
      <c r="C291" s="216">
        <v>4</v>
      </c>
      <c r="D291" s="211" t="str">
        <f t="shared" si="4"/>
        <v>L8-4</v>
      </c>
    </row>
    <row r="292" spans="1:4">
      <c r="A292" s="216" t="s">
        <v>1845</v>
      </c>
      <c r="B292" s="216" t="s">
        <v>1798</v>
      </c>
      <c r="C292" s="216">
        <v>4</v>
      </c>
      <c r="D292" s="211" t="str">
        <f t="shared" si="4"/>
        <v>L8-4</v>
      </c>
    </row>
    <row r="293" spans="1:4">
      <c r="A293" s="216" t="s">
        <v>1846</v>
      </c>
      <c r="B293" s="216" t="s">
        <v>1798</v>
      </c>
      <c r="C293" s="216">
        <v>5</v>
      </c>
      <c r="D293" s="211" t="str">
        <f t="shared" si="4"/>
        <v>L8-5</v>
      </c>
    </row>
    <row r="294" spans="1:4">
      <c r="A294" s="216" t="s">
        <v>1847</v>
      </c>
      <c r="B294" s="216" t="s">
        <v>1798</v>
      </c>
      <c r="C294" s="216">
        <v>5</v>
      </c>
      <c r="D294" s="211" t="str">
        <f t="shared" si="4"/>
        <v>L8-5</v>
      </c>
    </row>
    <row r="295" spans="1:4">
      <c r="A295" s="216" t="s">
        <v>1848</v>
      </c>
      <c r="B295" s="216" t="s">
        <v>1798</v>
      </c>
      <c r="C295" s="216">
        <v>5</v>
      </c>
      <c r="D295" s="211" t="str">
        <f t="shared" si="4"/>
        <v>L8-5</v>
      </c>
    </row>
    <row r="296" spans="1:4">
      <c r="A296" s="216" t="s">
        <v>1849</v>
      </c>
      <c r="B296" s="216" t="s">
        <v>1798</v>
      </c>
      <c r="C296" s="216">
        <v>7</v>
      </c>
      <c r="D296" s="211" t="str">
        <f t="shared" si="4"/>
        <v>L8-7</v>
      </c>
    </row>
    <row r="297" spans="1:4">
      <c r="A297" s="216" t="s">
        <v>1850</v>
      </c>
      <c r="B297" s="216" t="s">
        <v>1851</v>
      </c>
      <c r="C297" s="216">
        <v>1</v>
      </c>
      <c r="D297" s="211" t="str">
        <f t="shared" si="4"/>
        <v>L9-1</v>
      </c>
    </row>
    <row r="298" spans="1:4">
      <c r="A298" s="216" t="s">
        <v>1852</v>
      </c>
      <c r="B298" s="216" t="s">
        <v>1851</v>
      </c>
      <c r="C298" s="216">
        <v>1</v>
      </c>
      <c r="D298" s="211" t="str">
        <f t="shared" si="4"/>
        <v>L9-1</v>
      </c>
    </row>
    <row r="299" spans="1:4">
      <c r="A299" s="216" t="s">
        <v>1853</v>
      </c>
      <c r="B299" s="216" t="s">
        <v>1851</v>
      </c>
      <c r="C299" s="216">
        <v>1</v>
      </c>
      <c r="D299" s="211" t="str">
        <f t="shared" si="4"/>
        <v>L9-1</v>
      </c>
    </row>
    <row r="300" spans="1:4">
      <c r="A300" s="216" t="s">
        <v>1854</v>
      </c>
      <c r="B300" s="216" t="s">
        <v>1851</v>
      </c>
      <c r="C300" s="216">
        <v>1</v>
      </c>
      <c r="D300" s="211" t="str">
        <f t="shared" si="4"/>
        <v>L9-1</v>
      </c>
    </row>
    <row r="301" spans="1:4">
      <c r="A301" s="216" t="s">
        <v>1855</v>
      </c>
      <c r="B301" s="216" t="s">
        <v>1851</v>
      </c>
      <c r="C301" s="216">
        <v>2</v>
      </c>
      <c r="D301" s="211" t="str">
        <f t="shared" si="4"/>
        <v>L9-2</v>
      </c>
    </row>
    <row r="302" spans="1:4">
      <c r="A302" s="216" t="s">
        <v>1856</v>
      </c>
      <c r="B302" s="216" t="s">
        <v>1851</v>
      </c>
      <c r="C302" s="216">
        <v>2</v>
      </c>
      <c r="D302" s="211" t="str">
        <f t="shared" si="4"/>
        <v>L9-2</v>
      </c>
    </row>
    <row r="303" spans="1:4">
      <c r="A303" s="216" t="s">
        <v>1857</v>
      </c>
      <c r="B303" s="216" t="s">
        <v>1851</v>
      </c>
      <c r="C303" s="216">
        <v>2</v>
      </c>
      <c r="D303" s="211" t="str">
        <f t="shared" si="4"/>
        <v>L9-2</v>
      </c>
    </row>
    <row r="304" spans="1:4">
      <c r="A304" s="216" t="s">
        <v>1858</v>
      </c>
      <c r="B304" s="216" t="s">
        <v>1851</v>
      </c>
      <c r="C304" s="216">
        <v>2</v>
      </c>
      <c r="D304" s="211" t="str">
        <f t="shared" si="4"/>
        <v>L9-2</v>
      </c>
    </row>
    <row r="305" spans="1:4">
      <c r="A305" s="216" t="s">
        <v>1859</v>
      </c>
      <c r="B305" s="216" t="s">
        <v>1851</v>
      </c>
      <c r="C305" s="216">
        <v>2</v>
      </c>
      <c r="D305" s="211" t="str">
        <f t="shared" si="4"/>
        <v>L9-2</v>
      </c>
    </row>
    <row r="306" spans="1:4">
      <c r="A306" s="216" t="s">
        <v>1860</v>
      </c>
      <c r="B306" s="216" t="s">
        <v>1851</v>
      </c>
      <c r="C306" s="216">
        <v>2</v>
      </c>
      <c r="D306" s="211" t="str">
        <f t="shared" si="4"/>
        <v>L9-2</v>
      </c>
    </row>
    <row r="307" spans="1:4">
      <c r="A307" s="216" t="s">
        <v>1861</v>
      </c>
      <c r="B307" s="216" t="s">
        <v>1851</v>
      </c>
      <c r="C307" s="216">
        <v>2</v>
      </c>
      <c r="D307" s="211" t="str">
        <f t="shared" si="4"/>
        <v>L9-2</v>
      </c>
    </row>
    <row r="308" spans="1:4">
      <c r="A308" s="216" t="s">
        <v>1862</v>
      </c>
      <c r="B308" s="216" t="s">
        <v>1851</v>
      </c>
      <c r="C308" s="216">
        <v>2</v>
      </c>
      <c r="D308" s="211" t="str">
        <f t="shared" si="4"/>
        <v>L9-2</v>
      </c>
    </row>
    <row r="309" spans="1:4">
      <c r="A309" s="216" t="s">
        <v>1863</v>
      </c>
      <c r="B309" s="216" t="s">
        <v>1851</v>
      </c>
      <c r="C309" s="216">
        <v>2</v>
      </c>
      <c r="D309" s="211" t="str">
        <f t="shared" si="4"/>
        <v>L9-2</v>
      </c>
    </row>
    <row r="310" spans="1:4">
      <c r="A310" s="216" t="s">
        <v>1865</v>
      </c>
      <c r="B310" s="216" t="s">
        <v>1851</v>
      </c>
      <c r="C310" s="216">
        <v>2</v>
      </c>
      <c r="D310" s="211" t="str">
        <f t="shared" si="4"/>
        <v>L9-2</v>
      </c>
    </row>
    <row r="311" spans="1:4">
      <c r="A311" s="216" t="s">
        <v>1866</v>
      </c>
      <c r="B311" s="216" t="s">
        <v>1851</v>
      </c>
      <c r="C311" s="216">
        <v>2</v>
      </c>
      <c r="D311" s="211" t="str">
        <f t="shared" si="4"/>
        <v>L9-2</v>
      </c>
    </row>
    <row r="312" spans="1:4">
      <c r="A312" s="216" t="s">
        <v>1864</v>
      </c>
      <c r="B312" s="216" t="s">
        <v>1851</v>
      </c>
      <c r="C312" s="216">
        <v>2</v>
      </c>
      <c r="D312" s="211" t="str">
        <f t="shared" si="4"/>
        <v>L9-2</v>
      </c>
    </row>
    <row r="313" spans="1:4">
      <c r="A313" s="216" t="s">
        <v>1869</v>
      </c>
      <c r="B313" s="216" t="s">
        <v>1851</v>
      </c>
      <c r="C313" s="216">
        <v>2</v>
      </c>
      <c r="D313" s="211" t="str">
        <f t="shared" si="4"/>
        <v>L9-2</v>
      </c>
    </row>
    <row r="314" spans="1:4">
      <c r="A314" s="216" t="s">
        <v>1868</v>
      </c>
      <c r="B314" s="216" t="s">
        <v>1851</v>
      </c>
      <c r="C314" s="216">
        <v>2</v>
      </c>
      <c r="D314" s="211" t="str">
        <f t="shared" si="4"/>
        <v>L9-2</v>
      </c>
    </row>
    <row r="315" spans="1:4">
      <c r="A315" s="216" t="s">
        <v>1867</v>
      </c>
      <c r="B315" s="216" t="s">
        <v>1851</v>
      </c>
      <c r="C315" s="216">
        <v>2</v>
      </c>
      <c r="D315" s="211" t="str">
        <f t="shared" si="4"/>
        <v>L9-2</v>
      </c>
    </row>
    <row r="316" spans="1:4">
      <c r="A316" s="216" t="s">
        <v>1876</v>
      </c>
      <c r="B316" s="216" t="s">
        <v>1851</v>
      </c>
      <c r="C316" s="216">
        <v>2</v>
      </c>
      <c r="D316" s="211" t="str">
        <f t="shared" si="4"/>
        <v>L9-2</v>
      </c>
    </row>
    <row r="317" spans="1:4">
      <c r="A317" s="216" t="s">
        <v>1870</v>
      </c>
      <c r="B317" s="216" t="s">
        <v>1851</v>
      </c>
      <c r="C317" s="216">
        <v>2</v>
      </c>
      <c r="D317" s="211" t="str">
        <f t="shared" si="4"/>
        <v>L9-2</v>
      </c>
    </row>
    <row r="318" spans="1:4">
      <c r="A318" s="216" t="s">
        <v>1873</v>
      </c>
      <c r="B318" s="216" t="s">
        <v>1851</v>
      </c>
      <c r="C318" s="216">
        <v>2</v>
      </c>
      <c r="D318" s="211" t="str">
        <f t="shared" si="4"/>
        <v>L9-2</v>
      </c>
    </row>
    <row r="319" spans="1:4">
      <c r="A319" s="216" t="s">
        <v>1877</v>
      </c>
      <c r="B319" s="216" t="s">
        <v>1851</v>
      </c>
      <c r="C319" s="216">
        <v>2</v>
      </c>
      <c r="D319" s="211" t="str">
        <f t="shared" si="4"/>
        <v>L9-2</v>
      </c>
    </row>
    <row r="320" spans="1:4">
      <c r="A320" s="216" t="s">
        <v>1878</v>
      </c>
      <c r="B320" s="216" t="s">
        <v>1851</v>
      </c>
      <c r="C320" s="216">
        <v>2</v>
      </c>
      <c r="D320" s="211" t="str">
        <f t="shared" si="4"/>
        <v>L9-2</v>
      </c>
    </row>
    <row r="321" spans="1:4">
      <c r="A321" s="216" t="s">
        <v>1879</v>
      </c>
      <c r="B321" s="216" t="s">
        <v>1851</v>
      </c>
      <c r="C321" s="216">
        <v>2</v>
      </c>
      <c r="D321" s="211" t="str">
        <f t="shared" si="4"/>
        <v>L9-2</v>
      </c>
    </row>
    <row r="322" spans="1:4">
      <c r="A322" s="216" t="s">
        <v>1872</v>
      </c>
      <c r="B322" s="216" t="s">
        <v>1851</v>
      </c>
      <c r="C322" s="216">
        <v>2</v>
      </c>
      <c r="D322" s="211" t="str">
        <f t="shared" si="4"/>
        <v>L9-2</v>
      </c>
    </row>
    <row r="323" spans="1:4">
      <c r="A323" s="216" t="s">
        <v>1875</v>
      </c>
      <c r="B323" s="216" t="s">
        <v>1851</v>
      </c>
      <c r="C323" s="216">
        <v>2</v>
      </c>
      <c r="D323" s="211" t="str">
        <f t="shared" ref="D323:D333" si="5">B323&amp;"-"&amp;C323</f>
        <v>L9-2</v>
      </c>
    </row>
    <row r="324" spans="1:4">
      <c r="A324" s="216" t="s">
        <v>1874</v>
      </c>
      <c r="B324" s="216" t="s">
        <v>1851</v>
      </c>
      <c r="C324" s="216">
        <v>2</v>
      </c>
      <c r="D324" s="211" t="str">
        <f t="shared" si="5"/>
        <v>L9-2</v>
      </c>
    </row>
    <row r="325" spans="1:4">
      <c r="A325" s="216" t="s">
        <v>1871</v>
      </c>
      <c r="B325" s="216" t="s">
        <v>1851</v>
      </c>
      <c r="C325" s="216">
        <v>2</v>
      </c>
      <c r="D325" s="211" t="str">
        <f t="shared" si="5"/>
        <v>L9-2</v>
      </c>
    </row>
    <row r="326" spans="1:4">
      <c r="A326" s="217" t="s">
        <v>1263</v>
      </c>
      <c r="B326" s="216" t="s">
        <v>1851</v>
      </c>
      <c r="C326" s="216">
        <v>2</v>
      </c>
      <c r="D326" s="211" t="str">
        <f t="shared" si="5"/>
        <v>L9-2</v>
      </c>
    </row>
    <row r="327" spans="1:4">
      <c r="A327" s="216" t="s">
        <v>1880</v>
      </c>
      <c r="B327" s="216" t="s">
        <v>1851</v>
      </c>
      <c r="C327" s="216">
        <v>3</v>
      </c>
      <c r="D327" s="211" t="str">
        <f t="shared" si="5"/>
        <v>L9-3</v>
      </c>
    </row>
    <row r="328" spans="1:4">
      <c r="A328" s="216" t="s">
        <v>1881</v>
      </c>
      <c r="B328" s="216" t="s">
        <v>1851</v>
      </c>
      <c r="C328" s="216">
        <v>3</v>
      </c>
      <c r="D328" s="211" t="str">
        <f t="shared" si="5"/>
        <v>L9-3</v>
      </c>
    </row>
    <row r="329" spans="1:4">
      <c r="A329" s="216" t="s">
        <v>1882</v>
      </c>
      <c r="B329" s="216" t="s">
        <v>1851</v>
      </c>
      <c r="C329" s="216">
        <v>3</v>
      </c>
      <c r="D329" s="211" t="str">
        <f t="shared" si="5"/>
        <v>L9-3</v>
      </c>
    </row>
    <row r="330" spans="1:4">
      <c r="A330" s="216" t="s">
        <v>1883</v>
      </c>
      <c r="B330" s="216" t="s">
        <v>1851</v>
      </c>
      <c r="C330" s="216">
        <v>3</v>
      </c>
      <c r="D330" s="211" t="str">
        <f t="shared" si="5"/>
        <v>L9-3</v>
      </c>
    </row>
    <row r="331" spans="1:4">
      <c r="A331" s="216" t="s">
        <v>1884</v>
      </c>
      <c r="B331" s="216" t="s">
        <v>1851</v>
      </c>
      <c r="C331" s="216">
        <v>3</v>
      </c>
      <c r="D331" s="211" t="str">
        <f t="shared" si="5"/>
        <v>L9-3</v>
      </c>
    </row>
    <row r="332" spans="1:4">
      <c r="A332" s="216" t="s">
        <v>1885</v>
      </c>
      <c r="B332" s="216" t="s">
        <v>1851</v>
      </c>
      <c r="C332" s="216">
        <v>3</v>
      </c>
      <c r="D332" s="211" t="str">
        <f t="shared" si="5"/>
        <v>L9-3</v>
      </c>
    </row>
    <row r="333" spans="1:4">
      <c r="A333" s="216" t="s">
        <v>662</v>
      </c>
      <c r="B333" s="216" t="s">
        <v>1851</v>
      </c>
      <c r="C333" s="216">
        <v>9</v>
      </c>
      <c r="D333" s="211" t="str">
        <f t="shared" si="5"/>
        <v>L9-9</v>
      </c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I14" sqref="I14"/>
    </sheetView>
  </sheetViews>
  <sheetFormatPr defaultRowHeight="15.75"/>
  <cols>
    <col min="1" max="1" width="10.28515625" bestFit="1" customWidth="1"/>
  </cols>
  <sheetData>
    <row r="1" spans="1:7" ht="16.5">
      <c r="A1" t="s">
        <v>2899</v>
      </c>
      <c r="B1" t="s">
        <v>252</v>
      </c>
      <c r="C1" t="s">
        <v>1358</v>
      </c>
      <c r="D1" s="108" t="s">
        <v>224</v>
      </c>
      <c r="F1" t="s">
        <v>2814</v>
      </c>
      <c r="G1" t="s">
        <v>1721</v>
      </c>
    </row>
    <row r="2" spans="1:7" ht="16.5">
      <c r="B2" t="s">
        <v>1727</v>
      </c>
      <c r="D2" s="108" t="s">
        <v>230</v>
      </c>
      <c r="G2" t="s">
        <v>2890</v>
      </c>
    </row>
    <row r="3" spans="1:7" ht="16.5">
      <c r="B3" t="s">
        <v>226</v>
      </c>
      <c r="D3" s="108" t="s">
        <v>1632</v>
      </c>
      <c r="G3" t="s">
        <v>312</v>
      </c>
    </row>
    <row r="4" spans="1:7" ht="16.5">
      <c r="B4" t="s">
        <v>2900</v>
      </c>
      <c r="D4" s="108" t="s">
        <v>2487</v>
      </c>
      <c r="G4" t="s">
        <v>270</v>
      </c>
    </row>
    <row r="5" spans="1:7" ht="16.5">
      <c r="B5" t="s">
        <v>1732</v>
      </c>
      <c r="D5" s="108" t="s">
        <v>2485</v>
      </c>
      <c r="G5" t="s">
        <v>1724</v>
      </c>
    </row>
    <row r="6" spans="1:7" ht="16.5">
      <c r="B6" t="s">
        <v>1728</v>
      </c>
      <c r="D6" s="108" t="s">
        <v>314</v>
      </c>
      <c r="G6" t="s">
        <v>244</v>
      </c>
    </row>
    <row r="7" spans="1:7" ht="16.5">
      <c r="B7" t="s">
        <v>232</v>
      </c>
      <c r="D7" s="108" t="s">
        <v>1911</v>
      </c>
      <c r="G7" t="s">
        <v>248</v>
      </c>
    </row>
    <row r="8" spans="1:7" ht="16.5">
      <c r="B8" t="s">
        <v>200</v>
      </c>
      <c r="D8" s="108" t="s">
        <v>1923</v>
      </c>
      <c r="G8" t="s">
        <v>282</v>
      </c>
    </row>
    <row r="9" spans="1:7" ht="16.5">
      <c r="B9" t="s">
        <v>198</v>
      </c>
      <c r="D9" s="108" t="s">
        <v>1960</v>
      </c>
      <c r="G9" t="s">
        <v>212</v>
      </c>
    </row>
    <row r="10" spans="1:7" ht="16.5">
      <c r="B10" t="s">
        <v>202</v>
      </c>
      <c r="D10" s="108" t="s">
        <v>240</v>
      </c>
      <c r="G10" t="s">
        <v>302</v>
      </c>
    </row>
    <row r="11" spans="1:7" ht="16.5">
      <c r="B11" t="s">
        <v>204</v>
      </c>
      <c r="D11" s="108" t="s">
        <v>246</v>
      </c>
      <c r="G11" t="s">
        <v>304</v>
      </c>
    </row>
    <row r="12" spans="1:7" ht="16.5">
      <c r="B12" t="s">
        <v>250</v>
      </c>
      <c r="D12" s="108" t="s">
        <v>262</v>
      </c>
      <c r="G12" t="s">
        <v>278</v>
      </c>
    </row>
    <row r="13" spans="1:7" ht="16.5">
      <c r="B13" t="s">
        <v>240</v>
      </c>
      <c r="D13" s="108" t="s">
        <v>2103</v>
      </c>
      <c r="G13" t="s">
        <v>280</v>
      </c>
    </row>
    <row r="14" spans="1:7" ht="16.5">
      <c r="B14" t="s">
        <v>244</v>
      </c>
      <c r="D14" s="108" t="s">
        <v>2020</v>
      </c>
      <c r="G14" t="s">
        <v>2889</v>
      </c>
    </row>
    <row r="15" spans="1:7" ht="16.5">
      <c r="B15" t="s">
        <v>246</v>
      </c>
      <c r="D15" s="108" t="s">
        <v>2027</v>
      </c>
      <c r="G15" t="s">
        <v>1731</v>
      </c>
    </row>
    <row r="16" spans="1:7" ht="16.5">
      <c r="B16" t="s">
        <v>1731</v>
      </c>
      <c r="D16" s="108" t="s">
        <v>2028</v>
      </c>
    </row>
    <row r="17" spans="2:8" ht="16.5">
      <c r="B17" t="s">
        <v>1733</v>
      </c>
      <c r="D17" s="108" t="s">
        <v>2540</v>
      </c>
      <c r="G17" t="s">
        <v>2522</v>
      </c>
      <c r="H17" t="s">
        <v>2799</v>
      </c>
    </row>
    <row r="18" spans="2:8" ht="16.5">
      <c r="B18" t="s">
        <v>270</v>
      </c>
      <c r="D18" s="108" t="s">
        <v>2023</v>
      </c>
      <c r="G18" t="s">
        <v>322</v>
      </c>
      <c r="H18" t="s">
        <v>2801</v>
      </c>
    </row>
    <row r="19" spans="2:8" ht="16.5">
      <c r="B19" t="s">
        <v>264</v>
      </c>
      <c r="D19" s="108" t="s">
        <v>2523</v>
      </c>
    </row>
    <row r="20" spans="2:8" ht="16.5">
      <c r="B20" t="s">
        <v>282</v>
      </c>
      <c r="D20" s="108" t="s">
        <v>238</v>
      </c>
    </row>
    <row r="21" spans="2:8" ht="16.5">
      <c r="B21" t="s">
        <v>1721</v>
      </c>
      <c r="D21" s="108" t="s">
        <v>1906</v>
      </c>
    </row>
    <row r="22" spans="2:8" ht="16.5">
      <c r="B22" t="s">
        <v>286</v>
      </c>
      <c r="D22" s="108" t="s">
        <v>2536</v>
      </c>
    </row>
    <row r="23" spans="2:8" ht="16.5">
      <c r="B23" t="s">
        <v>292</v>
      </c>
      <c r="D23" s="108"/>
    </row>
    <row r="24" spans="2:8" ht="16.5">
      <c r="B24" t="s">
        <v>278</v>
      </c>
      <c r="D24" s="108"/>
    </row>
    <row r="25" spans="2:8" ht="16.5">
      <c r="B25" t="s">
        <v>302</v>
      </c>
      <c r="D25" s="108"/>
    </row>
    <row r="26" spans="2:8" ht="16.5">
      <c r="B26" t="s">
        <v>304</v>
      </c>
      <c r="D26" s="108"/>
    </row>
    <row r="27" spans="2:8" ht="16.5">
      <c r="B27" t="s">
        <v>248</v>
      </c>
      <c r="D27" s="108"/>
    </row>
    <row r="28" spans="2:8" ht="16.5">
      <c r="B28" t="s">
        <v>290</v>
      </c>
      <c r="D28" s="108"/>
    </row>
    <row r="29" spans="2:8" ht="16.5">
      <c r="B29" t="s">
        <v>280</v>
      </c>
      <c r="D29" s="108"/>
    </row>
    <row r="30" spans="2:8" ht="16.5">
      <c r="B30" t="s">
        <v>220</v>
      </c>
      <c r="D30" s="108"/>
    </row>
    <row r="31" spans="2:8" ht="16.5">
      <c r="B31" t="s">
        <v>212</v>
      </c>
      <c r="D31" s="108"/>
    </row>
    <row r="32" spans="2:8" ht="16.5">
      <c r="B32" t="s">
        <v>216</v>
      </c>
      <c r="D32" s="108"/>
    </row>
    <row r="33" spans="2:3">
      <c r="B33" t="s">
        <v>1724</v>
      </c>
    </row>
    <row r="34" spans="2:3">
      <c r="B34" t="s">
        <v>312</v>
      </c>
    </row>
    <row r="35" spans="2:3">
      <c r="B35" t="s">
        <v>2889</v>
      </c>
    </row>
    <row r="36" spans="2:3">
      <c r="B36" t="s">
        <v>1726</v>
      </c>
    </row>
    <row r="37" spans="2:3">
      <c r="B37" t="s">
        <v>2890</v>
      </c>
    </row>
    <row r="39" spans="2:3">
      <c r="B39" t="s">
        <v>2717</v>
      </c>
      <c r="C39" t="s">
        <v>2800</v>
      </c>
    </row>
    <row r="41" spans="2:3">
      <c r="C41" t="s">
        <v>2789</v>
      </c>
    </row>
    <row r="42" spans="2:3">
      <c r="C42" t="s">
        <v>2790</v>
      </c>
    </row>
    <row r="43" spans="2:3">
      <c r="B43" t="s">
        <v>2805</v>
      </c>
      <c r="C43" t="s">
        <v>2791</v>
      </c>
    </row>
    <row r="44" spans="2:3">
      <c r="C44" t="s">
        <v>2792</v>
      </c>
    </row>
    <row r="45" spans="2:3">
      <c r="C45" t="s">
        <v>2903</v>
      </c>
    </row>
    <row r="46" spans="2:3">
      <c r="C46" t="s">
        <v>2794</v>
      </c>
    </row>
    <row r="47" spans="2:3">
      <c r="C47" t="s">
        <v>2795</v>
      </c>
    </row>
    <row r="48" spans="2:3">
      <c r="C48" t="s">
        <v>2796</v>
      </c>
    </row>
    <row r="49" spans="3:3">
      <c r="C49" t="s">
        <v>2797</v>
      </c>
    </row>
  </sheetData>
  <sortState ref="D1:D61">
    <sortCondition ref="D1:D61"/>
  </sortState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workbookViewId="0">
      <selection activeCell="W5" sqref="W5"/>
    </sheetView>
  </sheetViews>
  <sheetFormatPr defaultRowHeight="15.75"/>
  <cols>
    <col min="4" max="4" width="8.7109375" style="429"/>
    <col min="7" max="7" width="8.7109375" customWidth="1"/>
    <col min="9" max="9" width="32.7109375" customWidth="1"/>
  </cols>
  <sheetData>
    <row r="1" spans="1:22" ht="16.5">
      <c r="A1" s="108" t="s">
        <v>958</v>
      </c>
      <c r="C1" s="108" t="s">
        <v>272</v>
      </c>
      <c r="D1" s="429" t="s">
        <v>2803</v>
      </c>
      <c r="E1" t="s">
        <v>2789</v>
      </c>
      <c r="G1" t="s">
        <v>1000</v>
      </c>
      <c r="H1" t="s">
        <v>2802</v>
      </c>
      <c r="I1" t="s">
        <v>2798</v>
      </c>
      <c r="L1" s="108" t="s">
        <v>69</v>
      </c>
      <c r="N1" s="108" t="s">
        <v>69</v>
      </c>
      <c r="U1" s="414" t="s">
        <v>1632</v>
      </c>
      <c r="V1" s="417"/>
    </row>
    <row r="2" spans="1:22" ht="16.5">
      <c r="A2" s="108" t="s">
        <v>1626</v>
      </c>
      <c r="C2" s="108" t="s">
        <v>322</v>
      </c>
      <c r="D2" s="429" t="s">
        <v>2804</v>
      </c>
      <c r="E2" t="s">
        <v>2790</v>
      </c>
      <c r="H2" t="s">
        <v>2522</v>
      </c>
      <c r="I2" t="s">
        <v>2799</v>
      </c>
      <c r="L2" s="108" t="s">
        <v>1115</v>
      </c>
      <c r="N2" s="108" t="s">
        <v>34</v>
      </c>
      <c r="U2" s="414" t="s">
        <v>224</v>
      </c>
      <c r="V2" s="417"/>
    </row>
    <row r="3" spans="1:22" ht="16.5">
      <c r="A3" s="108" t="s">
        <v>1629</v>
      </c>
      <c r="C3" s="108" t="s">
        <v>2573</v>
      </c>
      <c r="D3" s="429" t="s">
        <v>2803</v>
      </c>
      <c r="E3" t="s">
        <v>2791</v>
      </c>
      <c r="H3" t="s">
        <v>2717</v>
      </c>
      <c r="I3" t="s">
        <v>2800</v>
      </c>
      <c r="L3" s="108" t="s">
        <v>1121</v>
      </c>
      <c r="N3" s="108" t="s">
        <v>24</v>
      </c>
      <c r="U3" s="414" t="s">
        <v>224</v>
      </c>
      <c r="V3" s="417"/>
    </row>
    <row r="4" spans="1:22" ht="16.5">
      <c r="A4" s="108" t="s">
        <v>1660</v>
      </c>
      <c r="C4" s="108" t="s">
        <v>224</v>
      </c>
      <c r="D4" s="429" t="s">
        <v>242</v>
      </c>
      <c r="E4" t="s">
        <v>2792</v>
      </c>
      <c r="H4" t="s">
        <v>322</v>
      </c>
      <c r="I4" t="s">
        <v>2801</v>
      </c>
      <c r="L4" s="108" t="s">
        <v>1124</v>
      </c>
      <c r="N4" s="108" t="s">
        <v>1124</v>
      </c>
      <c r="P4" t="s">
        <v>2818</v>
      </c>
      <c r="R4" t="s">
        <v>1124</v>
      </c>
      <c r="S4" t="s">
        <v>1282</v>
      </c>
      <c r="U4" s="414" t="s">
        <v>1911</v>
      </c>
      <c r="V4" s="417"/>
    </row>
    <row r="5" spans="1:22" ht="16.5">
      <c r="A5" s="108" t="s">
        <v>1664</v>
      </c>
      <c r="C5" s="108" t="s">
        <v>230</v>
      </c>
      <c r="D5" s="429" t="s">
        <v>2489</v>
      </c>
      <c r="E5" t="s">
        <v>2793</v>
      </c>
      <c r="L5" s="108" t="s">
        <v>34</v>
      </c>
      <c r="N5" s="108" t="s">
        <v>1079</v>
      </c>
      <c r="O5" t="s">
        <v>24</v>
      </c>
      <c r="P5" t="s">
        <v>2819</v>
      </c>
      <c r="R5" t="s">
        <v>1124</v>
      </c>
      <c r="S5" t="s">
        <v>1283</v>
      </c>
      <c r="U5" s="414" t="s">
        <v>1911</v>
      </c>
      <c r="V5" s="417"/>
    </row>
    <row r="6" spans="1:22" ht="16.5">
      <c r="A6" s="108" t="s">
        <v>1666</v>
      </c>
      <c r="C6" s="108" t="s">
        <v>1632</v>
      </c>
      <c r="D6" s="429" t="s">
        <v>2803</v>
      </c>
      <c r="E6" t="s">
        <v>2794</v>
      </c>
      <c r="L6" s="117" t="s">
        <v>38</v>
      </c>
      <c r="N6" s="108" t="s">
        <v>98</v>
      </c>
      <c r="O6" t="s">
        <v>82</v>
      </c>
      <c r="P6" t="s">
        <v>2820</v>
      </c>
      <c r="R6" t="s">
        <v>24</v>
      </c>
      <c r="S6" t="s">
        <v>1292</v>
      </c>
      <c r="U6" s="414" t="s">
        <v>238</v>
      </c>
      <c r="V6" s="417"/>
    </row>
    <row r="7" spans="1:22" ht="16.5">
      <c r="A7" s="108" t="s">
        <v>1669</v>
      </c>
      <c r="C7" s="108" t="s">
        <v>2100</v>
      </c>
      <c r="D7" s="429" t="s">
        <v>2023</v>
      </c>
      <c r="E7" t="s">
        <v>2795</v>
      </c>
      <c r="L7" s="108" t="s">
        <v>1028</v>
      </c>
      <c r="N7" s="108" t="s">
        <v>84</v>
      </c>
      <c r="O7" t="s">
        <v>83</v>
      </c>
      <c r="P7" t="s">
        <v>2821</v>
      </c>
      <c r="R7" t="s">
        <v>24</v>
      </c>
      <c r="S7" t="s">
        <v>1291</v>
      </c>
      <c r="U7" s="414" t="s">
        <v>1906</v>
      </c>
      <c r="V7" s="417"/>
    </row>
    <row r="8" spans="1:22" ht="16.5">
      <c r="A8" s="108" t="s">
        <v>153</v>
      </c>
      <c r="C8" s="108" t="s">
        <v>2487</v>
      </c>
      <c r="D8" s="429" t="s">
        <v>2805</v>
      </c>
      <c r="E8" t="s">
        <v>2796</v>
      </c>
      <c r="L8" s="108" t="s">
        <v>1190</v>
      </c>
      <c r="N8" s="108" t="s">
        <v>2637</v>
      </c>
      <c r="O8" t="s">
        <v>1575</v>
      </c>
      <c r="P8" t="s">
        <v>2822</v>
      </c>
      <c r="R8" t="s">
        <v>1124</v>
      </c>
      <c r="S8" t="s">
        <v>2826</v>
      </c>
      <c r="U8" s="414" t="s">
        <v>1906</v>
      </c>
      <c r="V8" s="417"/>
    </row>
    <row r="9" spans="1:22" ht="16.5">
      <c r="A9" s="108" t="s">
        <v>1931</v>
      </c>
      <c r="C9" s="108" t="s">
        <v>2485</v>
      </c>
      <c r="D9" s="429" t="s">
        <v>2806</v>
      </c>
      <c r="E9" t="s">
        <v>2797</v>
      </c>
      <c r="L9" s="112" t="s">
        <v>43</v>
      </c>
      <c r="N9" s="108" t="s">
        <v>104</v>
      </c>
      <c r="O9" t="s">
        <v>1062</v>
      </c>
      <c r="P9" t="s">
        <v>2823</v>
      </c>
      <c r="R9" t="s">
        <v>1190</v>
      </c>
      <c r="S9" t="s">
        <v>1287</v>
      </c>
      <c r="U9" s="414" t="s">
        <v>1906</v>
      </c>
      <c r="V9" s="417"/>
    </row>
    <row r="10" spans="1:22" ht="16.5">
      <c r="A10" s="108" t="s">
        <v>150</v>
      </c>
      <c r="C10" s="108" t="s">
        <v>310</v>
      </c>
      <c r="L10" s="108" t="s">
        <v>23</v>
      </c>
      <c r="N10" s="108" t="s">
        <v>1063</v>
      </c>
      <c r="O10" t="s">
        <v>1074</v>
      </c>
      <c r="P10" t="s">
        <v>2824</v>
      </c>
      <c r="R10" t="s">
        <v>1124</v>
      </c>
      <c r="S10" t="s">
        <v>2827</v>
      </c>
      <c r="U10" s="414" t="s">
        <v>230</v>
      </c>
      <c r="V10" s="417"/>
    </row>
    <row r="11" spans="1:22" ht="16.5">
      <c r="A11" s="108" t="s">
        <v>1710</v>
      </c>
      <c r="C11" s="108" t="s">
        <v>314</v>
      </c>
      <c r="H11" t="s">
        <v>192</v>
      </c>
      <c r="I11" t="s">
        <v>1288</v>
      </c>
      <c r="L11" s="108" t="s">
        <v>24</v>
      </c>
      <c r="N11" s="108" t="s">
        <v>1075</v>
      </c>
      <c r="O11" t="s">
        <v>52</v>
      </c>
      <c r="P11" t="s">
        <v>2825</v>
      </c>
      <c r="R11" t="s">
        <v>1423</v>
      </c>
      <c r="S11" t="s">
        <v>1499</v>
      </c>
      <c r="U11" s="414" t="s">
        <v>1923</v>
      </c>
      <c r="V11" s="417"/>
    </row>
    <row r="12" spans="1:22" ht="16.5">
      <c r="A12" s="108" t="s">
        <v>174</v>
      </c>
      <c r="C12" s="108" t="s">
        <v>1911</v>
      </c>
      <c r="D12" s="429" t="s">
        <v>2802</v>
      </c>
      <c r="H12" t="s">
        <v>1666</v>
      </c>
      <c r="I12" t="s">
        <v>2811</v>
      </c>
      <c r="L12" s="108" t="s">
        <v>1060</v>
      </c>
      <c r="N12" t="s">
        <v>82</v>
      </c>
      <c r="O12" t="s">
        <v>1062</v>
      </c>
      <c r="R12" t="s">
        <v>1062</v>
      </c>
      <c r="S12" t="s">
        <v>2828</v>
      </c>
      <c r="U12" s="414" t="s">
        <v>238</v>
      </c>
      <c r="V12" s="417"/>
    </row>
    <row r="13" spans="1:22" ht="16.5">
      <c r="A13" s="108" t="s">
        <v>155</v>
      </c>
      <c r="C13" s="108" t="s">
        <v>1923</v>
      </c>
      <c r="D13" s="429" t="s">
        <v>2522</v>
      </c>
      <c r="H13" t="s">
        <v>153</v>
      </c>
      <c r="I13" t="s">
        <v>2812</v>
      </c>
      <c r="L13" s="108" t="s">
        <v>1061</v>
      </c>
      <c r="N13" t="s">
        <v>83</v>
      </c>
      <c r="R13" t="s">
        <v>1423</v>
      </c>
      <c r="S13" t="s">
        <v>2829</v>
      </c>
      <c r="U13" s="414" t="s">
        <v>2020</v>
      </c>
      <c r="V13" s="417"/>
    </row>
    <row r="14" spans="1:22" ht="16.5">
      <c r="A14" s="108" t="s">
        <v>172</v>
      </c>
      <c r="C14" s="108" t="s">
        <v>1960</v>
      </c>
      <c r="D14" s="429" t="s">
        <v>2717</v>
      </c>
      <c r="H14" t="s">
        <v>2476</v>
      </c>
      <c r="I14" t="s">
        <v>2813</v>
      </c>
      <c r="L14" s="108" t="s">
        <v>73</v>
      </c>
      <c r="N14" t="s">
        <v>1575</v>
      </c>
      <c r="R14" t="s">
        <v>2265</v>
      </c>
      <c r="S14" t="s">
        <v>2830</v>
      </c>
      <c r="U14" s="414" t="s">
        <v>2020</v>
      </c>
      <c r="V14" s="417"/>
    </row>
    <row r="15" spans="1:22" ht="16.5">
      <c r="A15" s="108" t="s">
        <v>2515</v>
      </c>
      <c r="C15" s="108" t="s">
        <v>240</v>
      </c>
      <c r="D15" s="429" t="s">
        <v>322</v>
      </c>
      <c r="L15" s="108" t="s">
        <v>1423</v>
      </c>
      <c r="N15" t="s">
        <v>1062</v>
      </c>
      <c r="R15" t="s">
        <v>1075</v>
      </c>
      <c r="S15" t="s">
        <v>2831</v>
      </c>
      <c r="U15" s="414" t="s">
        <v>2023</v>
      </c>
      <c r="V15" s="417"/>
    </row>
    <row r="16" spans="1:22" ht="16.5">
      <c r="A16" s="108" t="s">
        <v>2476</v>
      </c>
      <c r="C16" s="108" t="s">
        <v>244</v>
      </c>
      <c r="L16" s="108" t="s">
        <v>1062</v>
      </c>
      <c r="N16" t="s">
        <v>1074</v>
      </c>
      <c r="U16" s="414" t="s">
        <v>2023</v>
      </c>
      <c r="V16" s="417"/>
    </row>
    <row r="17" spans="1:22" ht="16.5">
      <c r="A17" s="108" t="s">
        <v>2720</v>
      </c>
      <c r="C17" s="108" t="s">
        <v>246</v>
      </c>
      <c r="L17" s="108" t="s">
        <v>52</v>
      </c>
      <c r="N17" t="s">
        <v>52</v>
      </c>
      <c r="U17" s="414" t="s">
        <v>2023</v>
      </c>
      <c r="V17" s="417"/>
    </row>
    <row r="18" spans="1:22" ht="16.5">
      <c r="A18" s="108" t="s">
        <v>2258</v>
      </c>
      <c r="C18" s="108" t="s">
        <v>2522</v>
      </c>
      <c r="L18" s="108" t="s">
        <v>1065</v>
      </c>
      <c r="N18" t="s">
        <v>1190</v>
      </c>
      <c r="U18" s="414" t="s">
        <v>2027</v>
      </c>
      <c r="V18" s="417"/>
    </row>
    <row r="19" spans="1:22" ht="16.5">
      <c r="A19" t="s">
        <v>192</v>
      </c>
      <c r="C19" s="108" t="s">
        <v>262</v>
      </c>
      <c r="L19" s="108" t="s">
        <v>1063</v>
      </c>
      <c r="N19" t="s">
        <v>1423</v>
      </c>
      <c r="U19" s="414" t="s">
        <v>2028</v>
      </c>
      <c r="V19" s="417"/>
    </row>
    <row r="20" spans="1:22" ht="16.5">
      <c r="C20" s="108" t="s">
        <v>2103</v>
      </c>
      <c r="L20" s="108" t="s">
        <v>1064</v>
      </c>
      <c r="N20" t="s">
        <v>2265</v>
      </c>
      <c r="U20" s="414" t="s">
        <v>2028</v>
      </c>
      <c r="V20" s="417"/>
    </row>
    <row r="21" spans="1:22" ht="16.5">
      <c r="C21" s="108" t="s">
        <v>2104</v>
      </c>
      <c r="L21" s="108" t="s">
        <v>1530</v>
      </c>
      <c r="U21" s="414" t="s">
        <v>1960</v>
      </c>
      <c r="V21" s="417"/>
    </row>
    <row r="22" spans="1:22" ht="16.5">
      <c r="C22" s="108" t="s">
        <v>2020</v>
      </c>
      <c r="L22" s="108" t="s">
        <v>1076</v>
      </c>
      <c r="U22" s="414" t="s">
        <v>1960</v>
      </c>
      <c r="V22" s="417"/>
    </row>
    <row r="23" spans="1:22" ht="16.5">
      <c r="C23" s="108" t="s">
        <v>2027</v>
      </c>
      <c r="L23" s="108" t="s">
        <v>1073</v>
      </c>
      <c r="U23" s="414" t="s">
        <v>1960</v>
      </c>
      <c r="V23" s="417"/>
    </row>
    <row r="24" spans="1:22" ht="16.5">
      <c r="C24" s="108" t="s">
        <v>2028</v>
      </c>
      <c r="L24" s="108" t="s">
        <v>1070</v>
      </c>
      <c r="U24" s="414" t="s">
        <v>240</v>
      </c>
      <c r="V24" s="417"/>
    </row>
    <row r="25" spans="1:22" ht="16.5">
      <c r="C25" s="108" t="s">
        <v>2538</v>
      </c>
      <c r="L25" s="108" t="s">
        <v>65</v>
      </c>
      <c r="U25" s="414" t="s">
        <v>240</v>
      </c>
      <c r="V25" s="417"/>
    </row>
    <row r="26" spans="1:22" ht="16.5">
      <c r="C26" s="108" t="s">
        <v>2540</v>
      </c>
      <c r="L26" s="108" t="s">
        <v>1078</v>
      </c>
      <c r="U26" s="414" t="s">
        <v>244</v>
      </c>
      <c r="V26" s="417"/>
    </row>
    <row r="27" spans="1:22" ht="16.5">
      <c r="C27" s="108" t="s">
        <v>2023</v>
      </c>
      <c r="L27" s="108" t="s">
        <v>1079</v>
      </c>
      <c r="U27" s="415" t="s">
        <v>244</v>
      </c>
      <c r="V27" s="417"/>
    </row>
    <row r="28" spans="1:22" ht="16.5">
      <c r="C28" s="108" t="s">
        <v>2492</v>
      </c>
      <c r="L28" s="108" t="s">
        <v>1080</v>
      </c>
      <c r="U28" s="414" t="s">
        <v>244</v>
      </c>
      <c r="V28" s="417"/>
    </row>
    <row r="29" spans="1:22" ht="16.5">
      <c r="C29" s="108" t="s">
        <v>304</v>
      </c>
      <c r="L29" s="108" t="s">
        <v>1081</v>
      </c>
      <c r="U29" s="414" t="s">
        <v>246</v>
      </c>
      <c r="V29" s="417"/>
    </row>
    <row r="30" spans="1:22" ht="16.5">
      <c r="C30" s="108" t="s">
        <v>2489</v>
      </c>
      <c r="L30" s="108" t="s">
        <v>98</v>
      </c>
      <c r="U30" s="414" t="s">
        <v>242</v>
      </c>
      <c r="V30" s="417"/>
    </row>
    <row r="31" spans="1:22" ht="16.5">
      <c r="C31" s="108" t="s">
        <v>2525</v>
      </c>
      <c r="L31" s="108" t="s">
        <v>1575</v>
      </c>
      <c r="U31" s="414" t="s">
        <v>242</v>
      </c>
      <c r="V31" s="417"/>
    </row>
    <row r="32" spans="1:22" ht="16.5">
      <c r="C32" s="108" t="s">
        <v>2523</v>
      </c>
      <c r="L32" s="108" t="s">
        <v>1888</v>
      </c>
      <c r="U32" s="414" t="s">
        <v>242</v>
      </c>
      <c r="V32" s="417"/>
    </row>
    <row r="33" spans="3:22" ht="16.5">
      <c r="C33" s="108" t="s">
        <v>318</v>
      </c>
      <c r="L33" s="108" t="s">
        <v>1889</v>
      </c>
      <c r="U33" s="414" t="s">
        <v>242</v>
      </c>
      <c r="V33" s="417"/>
    </row>
    <row r="34" spans="3:22" ht="16.5">
      <c r="C34" s="108" t="s">
        <v>238</v>
      </c>
      <c r="L34" s="108" t="s">
        <v>45</v>
      </c>
      <c r="U34" s="414" t="s">
        <v>242</v>
      </c>
      <c r="V34" s="417"/>
    </row>
    <row r="35" spans="3:22" ht="16.5">
      <c r="C35" s="108" t="s">
        <v>1906</v>
      </c>
      <c r="L35" s="108" t="s">
        <v>47</v>
      </c>
      <c r="U35" s="414" t="s">
        <v>262</v>
      </c>
      <c r="V35" s="417"/>
    </row>
    <row r="36" spans="3:22" ht="16.5">
      <c r="C36" s="108" t="s">
        <v>242</v>
      </c>
      <c r="L36" s="108" t="s">
        <v>49</v>
      </c>
      <c r="U36" s="414" t="s">
        <v>262</v>
      </c>
      <c r="V36" s="417"/>
    </row>
    <row r="37" spans="3:22" ht="16.5">
      <c r="C37" s="108" t="s">
        <v>2536</v>
      </c>
      <c r="L37" s="108" t="s">
        <v>106</v>
      </c>
      <c r="U37" s="414" t="s">
        <v>262</v>
      </c>
      <c r="V37" s="417"/>
    </row>
    <row r="38" spans="3:22" ht="16.5">
      <c r="C38" s="108"/>
      <c r="L38" s="108" t="s">
        <v>684</v>
      </c>
      <c r="U38" s="414" t="s">
        <v>262</v>
      </c>
      <c r="V38" s="417"/>
    </row>
    <row r="39" spans="3:22" ht="16.5">
      <c r="C39" s="108" t="s">
        <v>2803</v>
      </c>
      <c r="L39" s="108" t="s">
        <v>84</v>
      </c>
      <c r="U39" s="414" t="s">
        <v>2100</v>
      </c>
      <c r="V39" s="417"/>
    </row>
    <row r="40" spans="3:22" ht="16.5">
      <c r="C40" s="108" t="s">
        <v>2804</v>
      </c>
      <c r="L40" s="108" t="s">
        <v>2637</v>
      </c>
      <c r="U40" s="414" t="s">
        <v>2100</v>
      </c>
      <c r="V40" s="417"/>
    </row>
    <row r="41" spans="3:22" ht="16.5">
      <c r="C41" s="108" t="s">
        <v>2805</v>
      </c>
      <c r="L41" s="108" t="s">
        <v>104</v>
      </c>
      <c r="U41" s="414" t="s">
        <v>2103</v>
      </c>
      <c r="V41" s="417"/>
    </row>
    <row r="42" spans="3:22" ht="16.5">
      <c r="C42" s="108" t="s">
        <v>2806</v>
      </c>
      <c r="L42" s="108" t="s">
        <v>1074</v>
      </c>
      <c r="U42" s="414" t="s">
        <v>2104</v>
      </c>
      <c r="V42" s="417"/>
    </row>
    <row r="43" spans="3:22" ht="16.5">
      <c r="C43" s="108" t="s">
        <v>2717</v>
      </c>
      <c r="L43" s="108" t="s">
        <v>1075</v>
      </c>
      <c r="U43" s="414" t="s">
        <v>2104</v>
      </c>
      <c r="V43" s="417"/>
    </row>
    <row r="44" spans="3:22">
      <c r="L44" t="s">
        <v>82</v>
      </c>
      <c r="U44" s="414" t="s">
        <v>2100</v>
      </c>
      <c r="V44" s="417"/>
    </row>
    <row r="45" spans="3:22">
      <c r="L45" t="s">
        <v>83</v>
      </c>
      <c r="U45" s="414" t="s">
        <v>272</v>
      </c>
      <c r="V45" s="417"/>
    </row>
    <row r="46" spans="3:22">
      <c r="L46" t="s">
        <v>2265</v>
      </c>
      <c r="U46" s="414" t="s">
        <v>272</v>
      </c>
      <c r="V46" s="417"/>
    </row>
    <row r="47" spans="3:22">
      <c r="U47" s="414" t="s">
        <v>272</v>
      </c>
      <c r="V47" s="417"/>
    </row>
    <row r="48" spans="3:22">
      <c r="U48" s="414" t="s">
        <v>2485</v>
      </c>
      <c r="V48" s="417"/>
    </row>
    <row r="49" spans="21:22">
      <c r="U49" s="414" t="s">
        <v>2487</v>
      </c>
      <c r="V49" s="417"/>
    </row>
    <row r="50" spans="21:22">
      <c r="U50" s="414" t="s">
        <v>2487</v>
      </c>
      <c r="V50" s="417"/>
    </row>
    <row r="51" spans="21:22">
      <c r="U51" s="414" t="s">
        <v>2489</v>
      </c>
      <c r="V51" s="417"/>
    </row>
    <row r="52" spans="21:22">
      <c r="U52" s="414" t="s">
        <v>2489</v>
      </c>
      <c r="V52" s="417"/>
    </row>
    <row r="53" spans="21:22">
      <c r="U53" s="414" t="s">
        <v>2492</v>
      </c>
      <c r="V53" s="417" t="s">
        <v>2719</v>
      </c>
    </row>
    <row r="54" spans="21:22">
      <c r="U54" s="414" t="s">
        <v>2492</v>
      </c>
      <c r="V54" s="417"/>
    </row>
    <row r="55" spans="21:22">
      <c r="U55" s="414" t="s">
        <v>304</v>
      </c>
      <c r="V55" s="417" t="s">
        <v>2719</v>
      </c>
    </row>
    <row r="56" spans="21:22">
      <c r="U56" s="414" t="s">
        <v>304</v>
      </c>
      <c r="V56" s="417"/>
    </row>
    <row r="57" spans="21:22">
      <c r="U57" s="414" t="s">
        <v>2100</v>
      </c>
      <c r="V57" s="417"/>
    </row>
    <row r="58" spans="21:22">
      <c r="U58" s="414" t="s">
        <v>2522</v>
      </c>
      <c r="V58" s="418" t="s">
        <v>2718</v>
      </c>
    </row>
    <row r="59" spans="21:22">
      <c r="U59" s="414" t="s">
        <v>2523</v>
      </c>
      <c r="V59" s="417"/>
    </row>
    <row r="60" spans="21:22">
      <c r="U60" s="414" t="s">
        <v>272</v>
      </c>
      <c r="V60" s="417"/>
    </row>
    <row r="61" spans="21:22">
      <c r="U61" s="414" t="s">
        <v>272</v>
      </c>
      <c r="V61" s="417"/>
    </row>
    <row r="62" spans="21:22">
      <c r="U62" s="414" t="s">
        <v>2525</v>
      </c>
      <c r="V62" s="417"/>
    </row>
    <row r="63" spans="21:22">
      <c r="U63" s="414" t="s">
        <v>242</v>
      </c>
      <c r="V63" s="417"/>
    </row>
    <row r="64" spans="21:22">
      <c r="U64" s="414" t="s">
        <v>2536</v>
      </c>
      <c r="V64" s="417"/>
    </row>
    <row r="65" spans="21:22">
      <c r="U65" s="414" t="s">
        <v>2536</v>
      </c>
      <c r="V65" s="417"/>
    </row>
    <row r="66" spans="21:22">
      <c r="U66" s="414" t="s">
        <v>2538</v>
      </c>
      <c r="V66" s="417"/>
    </row>
    <row r="67" spans="21:22">
      <c r="U67" s="414" t="s">
        <v>2540</v>
      </c>
      <c r="V67" s="417"/>
    </row>
    <row r="68" spans="21:22">
      <c r="U68" s="414" t="s">
        <v>2540</v>
      </c>
      <c r="V68" s="417"/>
    </row>
    <row r="69" spans="21:22">
      <c r="U69" s="414" t="s">
        <v>310</v>
      </c>
      <c r="V69" s="417"/>
    </row>
    <row r="70" spans="21:22">
      <c r="U70" s="414" t="s">
        <v>310</v>
      </c>
      <c r="V70" s="417"/>
    </row>
    <row r="71" spans="21:22">
      <c r="U71" s="414" t="s">
        <v>310</v>
      </c>
      <c r="V71" s="417"/>
    </row>
    <row r="72" spans="21:22">
      <c r="U72" s="414" t="s">
        <v>2573</v>
      </c>
      <c r="V72" s="417"/>
    </row>
    <row r="73" spans="21:22">
      <c r="U73" s="414" t="s">
        <v>2573</v>
      </c>
      <c r="V73" s="417"/>
    </row>
    <row r="74" spans="21:22">
      <c r="U74" s="414" t="s">
        <v>2573</v>
      </c>
      <c r="V74" s="417"/>
    </row>
    <row r="75" spans="21:22">
      <c r="U75" s="414" t="s">
        <v>2573</v>
      </c>
      <c r="V75" s="417"/>
    </row>
    <row r="76" spans="21:22">
      <c r="U76" s="414" t="s">
        <v>318</v>
      </c>
      <c r="V76" s="417"/>
    </row>
    <row r="77" spans="21:22">
      <c r="U77" s="414" t="s">
        <v>318</v>
      </c>
      <c r="V77" s="417"/>
    </row>
    <row r="78" spans="21:22">
      <c r="U78" s="414" t="s">
        <v>314</v>
      </c>
      <c r="V78" s="417"/>
    </row>
    <row r="79" spans="21:22">
      <c r="U79" s="414" t="s">
        <v>322</v>
      </c>
      <c r="V79" s="418" t="s">
        <v>2718</v>
      </c>
    </row>
    <row r="80" spans="21:22">
      <c r="U80" s="416" t="s">
        <v>2717</v>
      </c>
      <c r="V80" s="418" t="s">
        <v>1000</v>
      </c>
    </row>
  </sheetData>
  <sortState ref="C1:C84">
    <sortCondition ref="C1:C84"/>
  </sortState>
  <phoneticPr fontId="6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2"/>
  <sheetViews>
    <sheetView workbookViewId="0">
      <selection activeCell="B13" sqref="B13"/>
    </sheetView>
  </sheetViews>
  <sheetFormatPr defaultColWidth="8.7109375" defaultRowHeight="15"/>
  <cols>
    <col min="1" max="1" width="10.140625" style="447" customWidth="1"/>
    <col min="2" max="2" width="39.7109375" style="446" customWidth="1"/>
    <col min="3" max="3" width="13.5703125" style="447" bestFit="1" customWidth="1"/>
    <col min="4" max="4" width="14.28515625" style="447" customWidth="1"/>
    <col min="5" max="5" width="15.28515625" style="446" bestFit="1" customWidth="1"/>
    <col min="6" max="6" width="30.85546875" style="446" bestFit="1" customWidth="1"/>
    <col min="7" max="16384" width="8.7109375" style="446"/>
  </cols>
  <sheetData>
    <row r="1" spans="1:6">
      <c r="A1" s="447" t="s">
        <v>3297</v>
      </c>
      <c r="B1" s="446" t="s">
        <v>3296</v>
      </c>
      <c r="C1" s="447" t="s">
        <v>3295</v>
      </c>
      <c r="D1" s="447" t="s">
        <v>3294</v>
      </c>
      <c r="E1" s="447" t="s">
        <v>697</v>
      </c>
      <c r="F1" s="447" t="s">
        <v>3293</v>
      </c>
    </row>
    <row r="2" spans="1:6">
      <c r="A2" s="447" t="s">
        <v>206</v>
      </c>
      <c r="B2" s="446" t="s">
        <v>3292</v>
      </c>
      <c r="C2" s="447" t="s">
        <v>1720</v>
      </c>
      <c r="D2" s="447">
        <v>6</v>
      </c>
      <c r="E2" s="446" t="s">
        <v>2914</v>
      </c>
      <c r="F2" s="446" t="s">
        <v>3107</v>
      </c>
    </row>
    <row r="3" spans="1:6">
      <c r="A3" s="447" t="s">
        <v>208</v>
      </c>
      <c r="B3" s="446" t="s">
        <v>3291</v>
      </c>
      <c r="C3" s="447" t="s">
        <v>1720</v>
      </c>
      <c r="D3" s="447">
        <v>6</v>
      </c>
      <c r="E3" s="446" t="s">
        <v>2914</v>
      </c>
      <c r="F3" s="446" t="s">
        <v>3107</v>
      </c>
    </row>
    <row r="4" spans="1:6">
      <c r="A4" s="447" t="s">
        <v>218</v>
      </c>
      <c r="B4" s="446" t="s">
        <v>3290</v>
      </c>
      <c r="C4" s="447" t="s">
        <v>1720</v>
      </c>
      <c r="D4" s="447">
        <v>6</v>
      </c>
      <c r="E4" s="446" t="s">
        <v>2914</v>
      </c>
      <c r="F4" s="446" t="s">
        <v>3107</v>
      </c>
    </row>
    <row r="5" spans="1:6">
      <c r="A5" s="447" t="s">
        <v>220</v>
      </c>
      <c r="B5" s="446" t="s">
        <v>3289</v>
      </c>
      <c r="C5" s="447" t="s">
        <v>1720</v>
      </c>
      <c r="D5" s="447">
        <v>6</v>
      </c>
      <c r="E5" s="446" t="s">
        <v>2914</v>
      </c>
      <c r="F5" s="446" t="s">
        <v>3107</v>
      </c>
    </row>
    <row r="6" spans="1:6">
      <c r="A6" s="447" t="s">
        <v>260</v>
      </c>
      <c r="B6" s="446" t="s">
        <v>3288</v>
      </c>
      <c r="C6" s="447" t="s">
        <v>1720</v>
      </c>
      <c r="D6" s="447">
        <v>5</v>
      </c>
      <c r="E6" s="446" t="s">
        <v>2914</v>
      </c>
      <c r="F6" s="446" t="s">
        <v>2941</v>
      </c>
    </row>
    <row r="7" spans="1:6">
      <c r="A7" s="447" t="s">
        <v>1733</v>
      </c>
      <c r="B7" s="446" t="s">
        <v>3287</v>
      </c>
      <c r="C7" s="447" t="s">
        <v>1720</v>
      </c>
      <c r="D7" s="447">
        <v>5</v>
      </c>
      <c r="E7" s="446" t="s">
        <v>2914</v>
      </c>
      <c r="F7" s="446" t="s">
        <v>2941</v>
      </c>
    </row>
    <row r="8" spans="1:6">
      <c r="A8" s="447" t="s">
        <v>264</v>
      </c>
      <c r="B8" s="446" t="s">
        <v>3286</v>
      </c>
      <c r="C8" s="447" t="s">
        <v>1720</v>
      </c>
      <c r="D8" s="447">
        <v>5</v>
      </c>
      <c r="E8" s="446" t="s">
        <v>2914</v>
      </c>
      <c r="F8" s="446" t="s">
        <v>2941</v>
      </c>
    </row>
    <row r="9" spans="1:6">
      <c r="A9" s="447" t="s">
        <v>284</v>
      </c>
      <c r="B9" s="446" t="s">
        <v>3285</v>
      </c>
      <c r="C9" s="447" t="s">
        <v>1720</v>
      </c>
      <c r="D9" s="447">
        <v>7</v>
      </c>
      <c r="E9" s="446" t="s">
        <v>2914</v>
      </c>
      <c r="F9" s="446" t="s">
        <v>3210</v>
      </c>
    </row>
    <row r="10" spans="1:6">
      <c r="A10" s="447" t="s">
        <v>302</v>
      </c>
      <c r="B10" s="446" t="s">
        <v>3284</v>
      </c>
      <c r="C10" s="447" t="s">
        <v>1720</v>
      </c>
      <c r="D10" s="447">
        <v>7</v>
      </c>
      <c r="E10" s="446" t="s">
        <v>2914</v>
      </c>
      <c r="F10" s="446" t="s">
        <v>3210</v>
      </c>
    </row>
    <row r="11" spans="1:6">
      <c r="A11" s="447" t="s">
        <v>304</v>
      </c>
      <c r="B11" s="446" t="s">
        <v>3283</v>
      </c>
      <c r="C11" s="447" t="s">
        <v>1720</v>
      </c>
      <c r="D11" s="447">
        <v>7</v>
      </c>
      <c r="E11" s="446" t="s">
        <v>2914</v>
      </c>
      <c r="F11" s="446" t="s">
        <v>3210</v>
      </c>
    </row>
    <row r="12" spans="1:6">
      <c r="A12" s="447" t="s">
        <v>452</v>
      </c>
      <c r="B12" s="446" t="s">
        <v>3282</v>
      </c>
      <c r="C12" s="447" t="s">
        <v>1735</v>
      </c>
      <c r="D12" s="447">
        <v>1</v>
      </c>
      <c r="E12" s="446" t="s">
        <v>2912</v>
      </c>
      <c r="F12" s="446" t="s">
        <v>3099</v>
      </c>
    </row>
    <row r="13" spans="1:6">
      <c r="A13" s="447" t="s">
        <v>456</v>
      </c>
      <c r="B13" s="446" t="s">
        <v>3281</v>
      </c>
      <c r="C13" s="447" t="s">
        <v>1735</v>
      </c>
      <c r="D13" s="447">
        <v>1</v>
      </c>
      <c r="E13" s="446" t="s">
        <v>2912</v>
      </c>
      <c r="F13" s="446" t="s">
        <v>3099</v>
      </c>
    </row>
    <row r="14" spans="1:6">
      <c r="A14" s="447" t="s">
        <v>446</v>
      </c>
      <c r="B14" s="446" t="s">
        <v>3280</v>
      </c>
      <c r="C14" s="447" t="s">
        <v>1735</v>
      </c>
      <c r="D14" s="447">
        <v>1</v>
      </c>
      <c r="E14" s="446" t="s">
        <v>2912</v>
      </c>
      <c r="F14" s="446" t="s">
        <v>3099</v>
      </c>
    </row>
    <row r="15" spans="1:6">
      <c r="A15" s="447" t="s">
        <v>450</v>
      </c>
      <c r="B15" s="446" t="s">
        <v>3279</v>
      </c>
      <c r="C15" s="447" t="s">
        <v>1735</v>
      </c>
      <c r="D15" s="447">
        <v>1</v>
      </c>
      <c r="E15" s="446" t="s">
        <v>2912</v>
      </c>
      <c r="F15" s="446" t="s">
        <v>3099</v>
      </c>
    </row>
    <row r="16" spans="1:6">
      <c r="A16" s="447" t="s">
        <v>388</v>
      </c>
      <c r="B16" s="446" t="s">
        <v>3278</v>
      </c>
      <c r="C16" s="447" t="s">
        <v>1735</v>
      </c>
      <c r="D16" s="447">
        <v>2</v>
      </c>
      <c r="E16" s="446" t="s">
        <v>2912</v>
      </c>
      <c r="F16" s="446" t="s">
        <v>2943</v>
      </c>
    </row>
    <row r="17" spans="1:6">
      <c r="A17" s="447" t="s">
        <v>1723</v>
      </c>
      <c r="B17" s="446" t="s">
        <v>3277</v>
      </c>
      <c r="C17" s="447" t="s">
        <v>1720</v>
      </c>
      <c r="D17" s="447">
        <v>3</v>
      </c>
      <c r="E17" s="446" t="s">
        <v>2914</v>
      </c>
      <c r="F17" s="446" t="s">
        <v>3008</v>
      </c>
    </row>
    <row r="18" spans="1:6">
      <c r="A18" s="447" t="s">
        <v>1768</v>
      </c>
      <c r="B18" s="446" t="s">
        <v>694</v>
      </c>
      <c r="C18" s="447" t="s">
        <v>1761</v>
      </c>
      <c r="D18" s="447">
        <v>5</v>
      </c>
      <c r="E18" s="446" t="s">
        <v>2921</v>
      </c>
      <c r="F18" s="446" t="s">
        <v>2920</v>
      </c>
    </row>
    <row r="19" spans="1:6">
      <c r="A19" s="447" t="s">
        <v>3276</v>
      </c>
      <c r="B19" s="446" t="s">
        <v>695</v>
      </c>
      <c r="C19" s="447" t="s">
        <v>1735</v>
      </c>
      <c r="D19" s="447">
        <v>7</v>
      </c>
      <c r="E19" s="446" t="s">
        <v>2912</v>
      </c>
      <c r="F19" s="446" t="s">
        <v>3089</v>
      </c>
    </row>
    <row r="20" spans="1:6">
      <c r="A20" s="447" t="s">
        <v>1807</v>
      </c>
      <c r="B20" s="446" t="s">
        <v>3275</v>
      </c>
      <c r="C20" s="447" t="s">
        <v>1798</v>
      </c>
      <c r="D20" s="447">
        <v>3</v>
      </c>
      <c r="E20" s="446" t="s">
        <v>2928</v>
      </c>
      <c r="F20" s="446" t="s">
        <v>2927</v>
      </c>
    </row>
    <row r="21" spans="1:6">
      <c r="A21" s="447" t="s">
        <v>1682</v>
      </c>
      <c r="B21" s="446" t="s">
        <v>3274</v>
      </c>
      <c r="C21" s="447" t="s">
        <v>1678</v>
      </c>
      <c r="D21" s="447">
        <v>3</v>
      </c>
      <c r="E21" s="446" t="s">
        <v>2924</v>
      </c>
      <c r="F21" s="446" t="s">
        <v>3012</v>
      </c>
    </row>
    <row r="22" spans="1:6">
      <c r="A22" s="447" t="s">
        <v>419</v>
      </c>
      <c r="B22" s="446" t="s">
        <v>3273</v>
      </c>
      <c r="C22" s="447" t="s">
        <v>1735</v>
      </c>
      <c r="D22" s="447">
        <v>3</v>
      </c>
      <c r="E22" s="446" t="s">
        <v>2912</v>
      </c>
      <c r="F22" s="446" t="s">
        <v>2955</v>
      </c>
    </row>
    <row r="23" spans="1:6">
      <c r="A23" s="447" t="s">
        <v>423</v>
      </c>
      <c r="B23" s="446" t="s">
        <v>3272</v>
      </c>
      <c r="C23" s="447" t="s">
        <v>1735</v>
      </c>
      <c r="D23" s="447">
        <v>3</v>
      </c>
      <c r="E23" s="446" t="s">
        <v>2912</v>
      </c>
      <c r="F23" s="446" t="s">
        <v>2955</v>
      </c>
    </row>
    <row r="24" spans="1:6">
      <c r="A24" s="447" t="s">
        <v>435</v>
      </c>
      <c r="B24" s="446" t="s">
        <v>3271</v>
      </c>
      <c r="C24" s="447" t="s">
        <v>1735</v>
      </c>
      <c r="D24" s="447">
        <v>3</v>
      </c>
      <c r="E24" s="446" t="s">
        <v>2912</v>
      </c>
      <c r="F24" s="446" t="s">
        <v>2955</v>
      </c>
    </row>
    <row r="25" spans="1:6">
      <c r="A25" s="447" t="s">
        <v>438</v>
      </c>
      <c r="B25" s="446" t="s">
        <v>3270</v>
      </c>
      <c r="C25" s="447" t="s">
        <v>1735</v>
      </c>
      <c r="D25" s="447">
        <v>3</v>
      </c>
      <c r="E25" s="446" t="s">
        <v>2912</v>
      </c>
      <c r="F25" s="446" t="s">
        <v>2955</v>
      </c>
    </row>
    <row r="26" spans="1:6">
      <c r="A26" s="447" t="s">
        <v>1746</v>
      </c>
      <c r="B26" s="446" t="s">
        <v>3269</v>
      </c>
      <c r="C26" s="447" t="s">
        <v>1735</v>
      </c>
      <c r="D26" s="447">
        <v>3</v>
      </c>
      <c r="E26" s="446" t="s">
        <v>2912</v>
      </c>
      <c r="F26" s="446" t="s">
        <v>2955</v>
      </c>
    </row>
    <row r="27" spans="1:6">
      <c r="A27" s="447" t="s">
        <v>1747</v>
      </c>
      <c r="B27" s="446" t="s">
        <v>3268</v>
      </c>
      <c r="C27" s="447" t="s">
        <v>1735</v>
      </c>
      <c r="D27" s="447">
        <v>3</v>
      </c>
      <c r="E27" s="446" t="s">
        <v>2912</v>
      </c>
      <c r="F27" s="446" t="s">
        <v>2955</v>
      </c>
    </row>
    <row r="28" spans="1:6">
      <c r="A28" s="447" t="s">
        <v>1748</v>
      </c>
      <c r="B28" s="446" t="s">
        <v>3267</v>
      </c>
      <c r="C28" s="447" t="s">
        <v>1735</v>
      </c>
      <c r="D28" s="447">
        <v>3</v>
      </c>
      <c r="E28" s="446" t="s">
        <v>2912</v>
      </c>
      <c r="F28" s="446" t="s">
        <v>2955</v>
      </c>
    </row>
    <row r="29" spans="1:6">
      <c r="A29" s="447" t="s">
        <v>1749</v>
      </c>
      <c r="B29" s="446" t="s">
        <v>3266</v>
      </c>
      <c r="C29" s="447" t="s">
        <v>1735</v>
      </c>
      <c r="D29" s="447">
        <v>3</v>
      </c>
      <c r="E29" s="446" t="s">
        <v>2912</v>
      </c>
      <c r="F29" s="446" t="s">
        <v>2955</v>
      </c>
    </row>
    <row r="30" spans="1:6">
      <c r="A30" s="447" t="s">
        <v>324</v>
      </c>
      <c r="B30" s="446" t="s">
        <v>2413</v>
      </c>
      <c r="C30" s="447" t="s">
        <v>1735</v>
      </c>
      <c r="D30" s="447">
        <v>4</v>
      </c>
      <c r="E30" s="446" t="s">
        <v>2912</v>
      </c>
      <c r="F30" s="446" t="s">
        <v>3104</v>
      </c>
    </row>
    <row r="31" spans="1:6">
      <c r="A31" s="447" t="s">
        <v>1755</v>
      </c>
      <c r="B31" s="446" t="s">
        <v>3265</v>
      </c>
      <c r="C31" s="447" t="s">
        <v>1735</v>
      </c>
      <c r="D31" s="447">
        <v>5</v>
      </c>
      <c r="E31" s="446" t="s">
        <v>2912</v>
      </c>
      <c r="F31" s="446" t="s">
        <v>2911</v>
      </c>
    </row>
    <row r="32" spans="1:6">
      <c r="A32" s="447" t="s">
        <v>380</v>
      </c>
      <c r="B32" s="446" t="s">
        <v>3264</v>
      </c>
      <c r="C32" s="447" t="s">
        <v>1735</v>
      </c>
      <c r="D32" s="447">
        <v>5</v>
      </c>
      <c r="E32" s="446" t="s">
        <v>2912</v>
      </c>
      <c r="F32" s="446" t="s">
        <v>2911</v>
      </c>
    </row>
    <row r="33" spans="1:6">
      <c r="A33" s="447" t="s">
        <v>1756</v>
      </c>
      <c r="B33" s="446" t="s">
        <v>3263</v>
      </c>
      <c r="C33" s="447" t="s">
        <v>1735</v>
      </c>
      <c r="D33" s="447">
        <v>5</v>
      </c>
      <c r="E33" s="446" t="s">
        <v>2912</v>
      </c>
      <c r="F33" s="446" t="s">
        <v>2911</v>
      </c>
    </row>
    <row r="34" spans="1:6">
      <c r="A34" s="447" t="s">
        <v>376</v>
      </c>
      <c r="B34" s="446" t="s">
        <v>3262</v>
      </c>
      <c r="C34" s="447" t="s">
        <v>1735</v>
      </c>
      <c r="D34" s="447">
        <v>5</v>
      </c>
      <c r="E34" s="446" t="s">
        <v>2912</v>
      </c>
      <c r="F34" s="446" t="s">
        <v>2911</v>
      </c>
    </row>
    <row r="35" spans="1:6">
      <c r="A35" s="447" t="s">
        <v>356</v>
      </c>
      <c r="B35" s="446" t="s">
        <v>3261</v>
      </c>
      <c r="C35" s="447" t="s">
        <v>1735</v>
      </c>
      <c r="D35" s="447">
        <v>5</v>
      </c>
      <c r="E35" s="446" t="s">
        <v>2912</v>
      </c>
      <c r="F35" s="446" t="s">
        <v>2911</v>
      </c>
    </row>
    <row r="36" spans="1:6">
      <c r="A36" s="447" t="s">
        <v>358</v>
      </c>
      <c r="B36" s="446" t="s">
        <v>3260</v>
      </c>
      <c r="C36" s="447" t="s">
        <v>1735</v>
      </c>
      <c r="D36" s="447">
        <v>5</v>
      </c>
      <c r="E36" s="446" t="s">
        <v>2912</v>
      </c>
      <c r="F36" s="446" t="s">
        <v>2911</v>
      </c>
    </row>
    <row r="37" spans="1:6">
      <c r="A37" s="447" t="s">
        <v>360</v>
      </c>
      <c r="B37" s="446" t="s">
        <v>3259</v>
      </c>
      <c r="C37" s="447" t="s">
        <v>1735</v>
      </c>
      <c r="D37" s="447">
        <v>5</v>
      </c>
      <c r="E37" s="446" t="s">
        <v>2912</v>
      </c>
      <c r="F37" s="446" t="s">
        <v>2911</v>
      </c>
    </row>
    <row r="38" spans="1:6">
      <c r="A38" s="447" t="s">
        <v>372</v>
      </c>
      <c r="B38" s="446" t="s">
        <v>3258</v>
      </c>
      <c r="C38" s="447" t="s">
        <v>1735</v>
      </c>
      <c r="D38" s="447">
        <v>5</v>
      </c>
      <c r="E38" s="446" t="s">
        <v>2912</v>
      </c>
      <c r="F38" s="446" t="s">
        <v>2911</v>
      </c>
    </row>
    <row r="39" spans="1:6">
      <c r="A39" s="447" t="s">
        <v>350</v>
      </c>
      <c r="B39" s="446" t="s">
        <v>3257</v>
      </c>
      <c r="C39" s="447" t="s">
        <v>1735</v>
      </c>
      <c r="D39" s="447">
        <v>5</v>
      </c>
      <c r="E39" s="446" t="s">
        <v>2912</v>
      </c>
      <c r="F39" s="446" t="s">
        <v>2911</v>
      </c>
    </row>
    <row r="40" spans="1:6">
      <c r="A40" s="447" t="s">
        <v>352</v>
      </c>
      <c r="B40" s="446" t="s">
        <v>3256</v>
      </c>
      <c r="C40" s="447" t="s">
        <v>1735</v>
      </c>
      <c r="D40" s="447">
        <v>5</v>
      </c>
      <c r="E40" s="446" t="s">
        <v>2912</v>
      </c>
      <c r="F40" s="446" t="s">
        <v>2911</v>
      </c>
    </row>
    <row r="41" spans="1:6">
      <c r="A41" s="447" t="s">
        <v>362</v>
      </c>
      <c r="B41" s="446" t="s">
        <v>3255</v>
      </c>
      <c r="C41" s="447" t="s">
        <v>1735</v>
      </c>
      <c r="D41" s="447">
        <v>5</v>
      </c>
      <c r="E41" s="446" t="s">
        <v>2912</v>
      </c>
      <c r="F41" s="446" t="s">
        <v>2911</v>
      </c>
    </row>
    <row r="42" spans="1:6">
      <c r="A42" s="447" t="s">
        <v>364</v>
      </c>
      <c r="B42" s="446" t="s">
        <v>3254</v>
      </c>
      <c r="C42" s="447" t="s">
        <v>1735</v>
      </c>
      <c r="D42" s="447">
        <v>5</v>
      </c>
      <c r="E42" s="446" t="s">
        <v>2912</v>
      </c>
      <c r="F42" s="446" t="s">
        <v>2911</v>
      </c>
    </row>
    <row r="43" spans="1:6">
      <c r="A43" s="447" t="s">
        <v>1757</v>
      </c>
      <c r="B43" s="446" t="s">
        <v>3253</v>
      </c>
      <c r="C43" s="447" t="s">
        <v>1735</v>
      </c>
      <c r="D43" s="447">
        <v>5</v>
      </c>
      <c r="E43" s="446" t="s">
        <v>2912</v>
      </c>
      <c r="F43" s="446" t="s">
        <v>2911</v>
      </c>
    </row>
    <row r="44" spans="1:6">
      <c r="A44" s="447" t="s">
        <v>1758</v>
      </c>
      <c r="B44" s="446" t="s">
        <v>3252</v>
      </c>
      <c r="C44" s="447" t="s">
        <v>1735</v>
      </c>
      <c r="D44" s="447">
        <v>5</v>
      </c>
      <c r="E44" s="446" t="s">
        <v>2912</v>
      </c>
      <c r="F44" s="446" t="s">
        <v>2911</v>
      </c>
    </row>
    <row r="45" spans="1:6">
      <c r="A45" s="447" t="s">
        <v>497</v>
      </c>
      <c r="B45" s="446" t="s">
        <v>3251</v>
      </c>
      <c r="C45" s="447" t="s">
        <v>1761</v>
      </c>
      <c r="D45" s="447">
        <v>1</v>
      </c>
      <c r="E45" s="446" t="s">
        <v>2921</v>
      </c>
      <c r="F45" s="446" t="s">
        <v>3070</v>
      </c>
    </row>
    <row r="46" spans="1:6">
      <c r="A46" s="447" t="s">
        <v>1762</v>
      </c>
      <c r="B46" s="446" t="s">
        <v>3250</v>
      </c>
      <c r="C46" s="447" t="s">
        <v>1761</v>
      </c>
      <c r="D46" s="447">
        <v>1</v>
      </c>
      <c r="E46" s="446" t="s">
        <v>2921</v>
      </c>
      <c r="F46" s="446" t="s">
        <v>3070</v>
      </c>
    </row>
    <row r="47" spans="1:6">
      <c r="A47" s="447" t="s">
        <v>1808</v>
      </c>
      <c r="B47" s="446" t="s">
        <v>3249</v>
      </c>
      <c r="C47" s="447" t="s">
        <v>1798</v>
      </c>
      <c r="D47" s="447">
        <v>3</v>
      </c>
      <c r="E47" s="446" t="s">
        <v>2928</v>
      </c>
      <c r="F47" s="446" t="s">
        <v>2927</v>
      </c>
    </row>
    <row r="48" spans="1:6">
      <c r="A48" s="447" t="s">
        <v>3248</v>
      </c>
      <c r="B48" s="446" t="s">
        <v>3247</v>
      </c>
      <c r="C48" s="447" t="s">
        <v>1720</v>
      </c>
      <c r="D48" s="447">
        <v>1</v>
      </c>
      <c r="E48" s="446" t="s">
        <v>2914</v>
      </c>
      <c r="F48" s="446" t="s">
        <v>2913</v>
      </c>
    </row>
    <row r="49" spans="1:6">
      <c r="A49" s="447" t="s">
        <v>495</v>
      </c>
      <c r="B49" s="446" t="s">
        <v>3246</v>
      </c>
      <c r="C49" s="447" t="s">
        <v>1761</v>
      </c>
      <c r="D49" s="447">
        <v>2</v>
      </c>
      <c r="E49" s="446" t="s">
        <v>2921</v>
      </c>
      <c r="F49" s="446" t="s">
        <v>3237</v>
      </c>
    </row>
    <row r="50" spans="1:6">
      <c r="A50" s="447" t="s">
        <v>498</v>
      </c>
      <c r="B50" s="446" t="s">
        <v>3245</v>
      </c>
      <c r="C50" s="447" t="s">
        <v>1761</v>
      </c>
      <c r="D50" s="447">
        <v>2</v>
      </c>
      <c r="E50" s="446" t="s">
        <v>2921</v>
      </c>
      <c r="F50" s="446" t="s">
        <v>3237</v>
      </c>
    </row>
    <row r="51" spans="1:6">
      <c r="A51" s="447" t="s">
        <v>500</v>
      </c>
      <c r="B51" s="446" t="s">
        <v>3244</v>
      </c>
      <c r="C51" s="447" t="s">
        <v>1761</v>
      </c>
      <c r="D51" s="447">
        <v>2</v>
      </c>
      <c r="E51" s="446" t="s">
        <v>2921</v>
      </c>
      <c r="F51" s="446" t="s">
        <v>3237</v>
      </c>
    </row>
    <row r="52" spans="1:6">
      <c r="A52" s="447" t="s">
        <v>502</v>
      </c>
      <c r="B52" s="446" t="s">
        <v>3243</v>
      </c>
      <c r="C52" s="447" t="s">
        <v>1761</v>
      </c>
      <c r="D52" s="447">
        <v>2</v>
      </c>
      <c r="E52" s="446" t="s">
        <v>2921</v>
      </c>
      <c r="F52" s="446" t="s">
        <v>3237</v>
      </c>
    </row>
    <row r="53" spans="1:6">
      <c r="A53" s="447" t="s">
        <v>1764</v>
      </c>
      <c r="B53" s="446" t="s">
        <v>3242</v>
      </c>
      <c r="C53" s="447" t="s">
        <v>1761</v>
      </c>
      <c r="D53" s="447">
        <v>2</v>
      </c>
      <c r="E53" s="446" t="s">
        <v>2921</v>
      </c>
      <c r="F53" s="446" t="s">
        <v>3237</v>
      </c>
    </row>
    <row r="54" spans="1:6">
      <c r="A54" s="447" t="s">
        <v>506</v>
      </c>
      <c r="B54" s="446" t="s">
        <v>3241</v>
      </c>
      <c r="C54" s="447" t="s">
        <v>1761</v>
      </c>
      <c r="D54" s="447">
        <v>2</v>
      </c>
      <c r="E54" s="446" t="s">
        <v>2921</v>
      </c>
      <c r="F54" s="446" t="s">
        <v>3237</v>
      </c>
    </row>
    <row r="55" spans="1:6">
      <c r="A55" s="447" t="s">
        <v>508</v>
      </c>
      <c r="B55" s="446" t="s">
        <v>3240</v>
      </c>
      <c r="C55" s="447" t="s">
        <v>1761</v>
      </c>
      <c r="D55" s="447">
        <v>2</v>
      </c>
      <c r="E55" s="446" t="s">
        <v>2921</v>
      </c>
      <c r="F55" s="446" t="s">
        <v>3237</v>
      </c>
    </row>
    <row r="56" spans="1:6">
      <c r="A56" s="447" t="s">
        <v>510</v>
      </c>
      <c r="B56" s="446" t="s">
        <v>3239</v>
      </c>
      <c r="C56" s="447" t="s">
        <v>1761</v>
      </c>
      <c r="D56" s="447">
        <v>2</v>
      </c>
      <c r="E56" s="446" t="s">
        <v>2921</v>
      </c>
      <c r="F56" s="446" t="s">
        <v>3237</v>
      </c>
    </row>
    <row r="57" spans="1:6">
      <c r="A57" s="447" t="s">
        <v>512</v>
      </c>
      <c r="B57" s="446" t="s">
        <v>3238</v>
      </c>
      <c r="C57" s="447" t="s">
        <v>1761</v>
      </c>
      <c r="D57" s="447">
        <v>2</v>
      </c>
      <c r="E57" s="446" t="s">
        <v>2921</v>
      </c>
      <c r="F57" s="446" t="s">
        <v>3237</v>
      </c>
    </row>
    <row r="58" spans="1:6">
      <c r="A58" s="447" t="s">
        <v>537</v>
      </c>
      <c r="B58" s="446" t="s">
        <v>3236</v>
      </c>
      <c r="C58" s="447" t="s">
        <v>1761</v>
      </c>
      <c r="D58" s="447">
        <v>3</v>
      </c>
      <c r="E58" s="446" t="s">
        <v>2921</v>
      </c>
      <c r="F58" s="446" t="s">
        <v>3085</v>
      </c>
    </row>
    <row r="59" spans="1:6">
      <c r="A59" s="447" t="s">
        <v>1797</v>
      </c>
      <c r="B59" s="446" t="s">
        <v>3235</v>
      </c>
      <c r="C59" s="447" t="s">
        <v>1798</v>
      </c>
      <c r="D59" s="447">
        <v>1</v>
      </c>
      <c r="E59" s="446" t="s">
        <v>2928</v>
      </c>
      <c r="F59" s="446" t="s">
        <v>3234</v>
      </c>
    </row>
    <row r="60" spans="1:6">
      <c r="A60" s="447" t="s">
        <v>1770</v>
      </c>
      <c r="B60" s="446" t="s">
        <v>3233</v>
      </c>
      <c r="C60" s="447" t="s">
        <v>1761</v>
      </c>
      <c r="D60" s="447">
        <v>6</v>
      </c>
      <c r="E60" s="446" t="s">
        <v>2921</v>
      </c>
      <c r="F60" s="446" t="s">
        <v>3006</v>
      </c>
    </row>
    <row r="61" spans="1:6">
      <c r="A61" s="447" t="s">
        <v>1771</v>
      </c>
      <c r="B61" s="446" t="s">
        <v>3232</v>
      </c>
      <c r="C61" s="447" t="s">
        <v>1761</v>
      </c>
      <c r="D61" s="447">
        <v>6</v>
      </c>
      <c r="E61" s="446" t="s">
        <v>2921</v>
      </c>
      <c r="F61" s="446" t="s">
        <v>3006</v>
      </c>
    </row>
    <row r="62" spans="1:6">
      <c r="A62" s="447" t="s">
        <v>1772</v>
      </c>
      <c r="B62" s="446" t="s">
        <v>3231</v>
      </c>
      <c r="C62" s="447" t="s">
        <v>1761</v>
      </c>
      <c r="D62" s="447">
        <v>6</v>
      </c>
      <c r="E62" s="446" t="s">
        <v>2921</v>
      </c>
      <c r="F62" s="446" t="s">
        <v>3006</v>
      </c>
    </row>
    <row r="63" spans="1:6">
      <c r="A63" s="447" t="s">
        <v>1773</v>
      </c>
      <c r="B63" s="446" t="s">
        <v>3230</v>
      </c>
      <c r="C63" s="447" t="s">
        <v>1761</v>
      </c>
      <c r="D63" s="447">
        <v>6</v>
      </c>
      <c r="E63" s="446" t="s">
        <v>2921</v>
      </c>
      <c r="F63" s="446" t="s">
        <v>3006</v>
      </c>
    </row>
    <row r="64" spans="1:6">
      <c r="A64" s="447" t="s">
        <v>1774</v>
      </c>
      <c r="B64" s="446" t="s">
        <v>3229</v>
      </c>
      <c r="C64" s="447" t="s">
        <v>1761</v>
      </c>
      <c r="D64" s="447">
        <v>6</v>
      </c>
      <c r="E64" s="446" t="s">
        <v>2921</v>
      </c>
      <c r="F64" s="446" t="s">
        <v>3006</v>
      </c>
    </row>
    <row r="65" spans="1:6">
      <c r="A65" s="447" t="s">
        <v>586</v>
      </c>
      <c r="B65" s="446" t="s">
        <v>3228</v>
      </c>
      <c r="C65" s="447" t="s">
        <v>1761</v>
      </c>
      <c r="D65" s="447">
        <v>6</v>
      </c>
      <c r="E65" s="446" t="s">
        <v>2921</v>
      </c>
      <c r="F65" s="446" t="s">
        <v>3006</v>
      </c>
    </row>
    <row r="66" spans="1:6">
      <c r="A66" s="447" t="s">
        <v>1775</v>
      </c>
      <c r="B66" s="446" t="s">
        <v>3227</v>
      </c>
      <c r="C66" s="447" t="s">
        <v>1761</v>
      </c>
      <c r="D66" s="447">
        <v>6</v>
      </c>
      <c r="E66" s="446" t="s">
        <v>2921</v>
      </c>
      <c r="F66" s="446" t="s">
        <v>3006</v>
      </c>
    </row>
    <row r="67" spans="1:6">
      <c r="A67" s="447" t="s">
        <v>1777</v>
      </c>
      <c r="B67" s="446" t="s">
        <v>3226</v>
      </c>
      <c r="C67" s="447" t="s">
        <v>1761</v>
      </c>
      <c r="D67" s="447">
        <v>7</v>
      </c>
      <c r="E67" s="446" t="s">
        <v>2921</v>
      </c>
      <c r="F67" s="446" t="s">
        <v>3157</v>
      </c>
    </row>
    <row r="68" spans="1:6">
      <c r="A68" s="447" t="s">
        <v>1778</v>
      </c>
      <c r="B68" s="446" t="s">
        <v>3225</v>
      </c>
      <c r="C68" s="447" t="s">
        <v>1761</v>
      </c>
      <c r="D68" s="447">
        <v>7</v>
      </c>
      <c r="E68" s="446" t="s">
        <v>2921</v>
      </c>
      <c r="F68" s="446" t="s">
        <v>3157</v>
      </c>
    </row>
    <row r="69" spans="1:6">
      <c r="A69" s="447" t="s">
        <v>1779</v>
      </c>
      <c r="B69" s="446" t="s">
        <v>3224</v>
      </c>
      <c r="C69" s="447" t="s">
        <v>1761</v>
      </c>
      <c r="D69" s="447">
        <v>7</v>
      </c>
      <c r="E69" s="446" t="s">
        <v>2921</v>
      </c>
      <c r="F69" s="446" t="s">
        <v>3157</v>
      </c>
    </row>
    <row r="70" spans="1:6">
      <c r="A70" s="447" t="s">
        <v>1780</v>
      </c>
      <c r="B70" s="446" t="s">
        <v>3223</v>
      </c>
      <c r="C70" s="447" t="s">
        <v>1761</v>
      </c>
      <c r="D70" s="447">
        <v>7</v>
      </c>
      <c r="E70" s="446" t="s">
        <v>2921</v>
      </c>
      <c r="F70" s="446" t="s">
        <v>3157</v>
      </c>
    </row>
    <row r="71" spans="1:6">
      <c r="A71" s="447" t="s">
        <v>1781</v>
      </c>
      <c r="B71" s="446" t="s">
        <v>3222</v>
      </c>
      <c r="C71" s="447" t="s">
        <v>1761</v>
      </c>
      <c r="D71" s="447">
        <v>7</v>
      </c>
      <c r="E71" s="446" t="s">
        <v>2921</v>
      </c>
      <c r="F71" s="446" t="s">
        <v>3157</v>
      </c>
    </row>
    <row r="72" spans="1:6">
      <c r="A72" s="447" t="s">
        <v>546</v>
      </c>
      <c r="B72" s="446" t="s">
        <v>3221</v>
      </c>
      <c r="C72" s="447" t="s">
        <v>1761</v>
      </c>
      <c r="D72" s="447">
        <v>7</v>
      </c>
      <c r="E72" s="446" t="s">
        <v>2921</v>
      </c>
      <c r="F72" s="446" t="s">
        <v>3157</v>
      </c>
    </row>
    <row r="73" spans="1:6">
      <c r="A73" s="447" t="s">
        <v>612</v>
      </c>
      <c r="B73" s="446" t="s">
        <v>3220</v>
      </c>
      <c r="C73" s="447" t="s">
        <v>1761</v>
      </c>
      <c r="D73" s="447">
        <v>7</v>
      </c>
      <c r="E73" s="446" t="s">
        <v>2921</v>
      </c>
      <c r="F73" s="446" t="s">
        <v>3157</v>
      </c>
    </row>
    <row r="74" spans="1:6">
      <c r="A74" s="447" t="s">
        <v>1782</v>
      </c>
      <c r="B74" s="446" t="s">
        <v>3219</v>
      </c>
      <c r="C74" s="447" t="s">
        <v>1761</v>
      </c>
      <c r="D74" s="447">
        <v>7</v>
      </c>
      <c r="E74" s="446" t="s">
        <v>2921</v>
      </c>
      <c r="F74" s="446" t="s">
        <v>3157</v>
      </c>
    </row>
    <row r="75" spans="1:6">
      <c r="A75" s="447" t="s">
        <v>529</v>
      </c>
      <c r="B75" s="446" t="s">
        <v>3218</v>
      </c>
      <c r="C75" s="447" t="s">
        <v>1761</v>
      </c>
      <c r="D75" s="447">
        <v>7</v>
      </c>
      <c r="E75" s="446" t="s">
        <v>2921</v>
      </c>
      <c r="F75" s="446" t="s">
        <v>3157</v>
      </c>
    </row>
    <row r="76" spans="1:6">
      <c r="A76" s="447" t="s">
        <v>1050</v>
      </c>
      <c r="B76" s="446" t="s">
        <v>3217</v>
      </c>
      <c r="C76" s="447" t="s">
        <v>1761</v>
      </c>
      <c r="D76" s="447">
        <v>7</v>
      </c>
      <c r="E76" s="446" t="s">
        <v>2921</v>
      </c>
      <c r="F76" s="446" t="s">
        <v>3157</v>
      </c>
    </row>
    <row r="77" spans="1:6">
      <c r="A77" s="447" t="s">
        <v>1783</v>
      </c>
      <c r="B77" s="446" t="s">
        <v>3216</v>
      </c>
      <c r="C77" s="447" t="s">
        <v>1761</v>
      </c>
      <c r="D77" s="447">
        <v>7</v>
      </c>
      <c r="E77" s="446" t="s">
        <v>2921</v>
      </c>
      <c r="F77" s="446" t="s">
        <v>3157</v>
      </c>
    </row>
    <row r="78" spans="1:6">
      <c r="A78" s="447" t="s">
        <v>1784</v>
      </c>
      <c r="B78" s="446" t="s">
        <v>3215</v>
      </c>
      <c r="C78" s="447" t="s">
        <v>1761</v>
      </c>
      <c r="D78" s="447">
        <v>7</v>
      </c>
      <c r="E78" s="446" t="s">
        <v>2921</v>
      </c>
      <c r="F78" s="446" t="s">
        <v>3157</v>
      </c>
    </row>
    <row r="79" spans="1:6">
      <c r="A79" s="447" t="s">
        <v>1785</v>
      </c>
      <c r="B79" s="446" t="s">
        <v>3214</v>
      </c>
      <c r="C79" s="447" t="s">
        <v>1761</v>
      </c>
      <c r="D79" s="447">
        <v>7</v>
      </c>
      <c r="E79" s="446" t="s">
        <v>2921</v>
      </c>
      <c r="F79" s="446" t="s">
        <v>3157</v>
      </c>
    </row>
    <row r="80" spans="1:6">
      <c r="A80" s="447" t="s">
        <v>1786</v>
      </c>
      <c r="B80" s="446" t="s">
        <v>3213</v>
      </c>
      <c r="C80" s="447" t="s">
        <v>1761</v>
      </c>
      <c r="D80" s="447">
        <v>7</v>
      </c>
      <c r="E80" s="446" t="s">
        <v>2921</v>
      </c>
      <c r="F80" s="446" t="s">
        <v>3157</v>
      </c>
    </row>
    <row r="81" spans="1:6">
      <c r="A81" s="447" t="s">
        <v>516</v>
      </c>
      <c r="B81" s="446" t="s">
        <v>3212</v>
      </c>
      <c r="C81" s="447" t="s">
        <v>1761</v>
      </c>
      <c r="D81" s="447">
        <v>8</v>
      </c>
      <c r="E81" s="446" t="s">
        <v>2921</v>
      </c>
      <c r="F81" s="446" t="s">
        <v>3210</v>
      </c>
    </row>
    <row r="82" spans="1:6">
      <c r="A82" s="447" t="s">
        <v>518</v>
      </c>
      <c r="B82" s="446" t="s">
        <v>3211</v>
      </c>
      <c r="C82" s="447" t="s">
        <v>1761</v>
      </c>
      <c r="D82" s="447">
        <v>8</v>
      </c>
      <c r="E82" s="446" t="s">
        <v>2921</v>
      </c>
      <c r="F82" s="446" t="s">
        <v>3210</v>
      </c>
    </row>
    <row r="83" spans="1:6">
      <c r="A83" s="447" t="s">
        <v>1790</v>
      </c>
      <c r="B83" s="446" t="s">
        <v>3209</v>
      </c>
      <c r="C83" s="447" t="s">
        <v>1789</v>
      </c>
      <c r="D83" s="447">
        <v>2</v>
      </c>
      <c r="E83" s="446" t="s">
        <v>2959</v>
      </c>
      <c r="F83" s="446" t="s">
        <v>2958</v>
      </c>
    </row>
    <row r="84" spans="1:6">
      <c r="A84" s="447" t="s">
        <v>1801</v>
      </c>
      <c r="B84" s="446" t="s">
        <v>3208</v>
      </c>
      <c r="C84" s="447" t="s">
        <v>1798</v>
      </c>
      <c r="D84" s="447">
        <v>2</v>
      </c>
      <c r="E84" s="446" t="s">
        <v>2928</v>
      </c>
      <c r="F84" s="446" t="s">
        <v>3160</v>
      </c>
    </row>
    <row r="85" spans="1:6">
      <c r="A85" s="447" t="s">
        <v>1802</v>
      </c>
      <c r="B85" s="446" t="s">
        <v>3207</v>
      </c>
      <c r="C85" s="447" t="s">
        <v>1798</v>
      </c>
      <c r="D85" s="447">
        <v>2</v>
      </c>
      <c r="E85" s="446" t="s">
        <v>2928</v>
      </c>
      <c r="F85" s="446" t="s">
        <v>3160</v>
      </c>
    </row>
    <row r="86" spans="1:6">
      <c r="A86" s="447" t="s">
        <v>1809</v>
      </c>
      <c r="B86" s="446" t="s">
        <v>3206</v>
      </c>
      <c r="C86" s="447" t="s">
        <v>1798</v>
      </c>
      <c r="D86" s="447">
        <v>3</v>
      </c>
      <c r="E86" s="446" t="s">
        <v>2928</v>
      </c>
      <c r="F86" s="446" t="s">
        <v>2927</v>
      </c>
    </row>
    <row r="87" spans="1:6">
      <c r="A87" s="447" t="s">
        <v>1803</v>
      </c>
      <c r="B87" s="446" t="s">
        <v>3205</v>
      </c>
      <c r="C87" s="447" t="s">
        <v>1798</v>
      </c>
      <c r="D87" s="447">
        <v>2</v>
      </c>
      <c r="E87" s="446" t="s">
        <v>2928</v>
      </c>
      <c r="F87" s="446" t="s">
        <v>3160</v>
      </c>
    </row>
    <row r="88" spans="1:6">
      <c r="A88" s="447" t="s">
        <v>1804</v>
      </c>
      <c r="B88" s="446" t="s">
        <v>3204</v>
      </c>
      <c r="C88" s="447" t="s">
        <v>1798</v>
      </c>
      <c r="D88" s="447">
        <v>2</v>
      </c>
      <c r="E88" s="446" t="s">
        <v>2928</v>
      </c>
      <c r="F88" s="446" t="s">
        <v>3160</v>
      </c>
    </row>
    <row r="89" spans="1:6">
      <c r="A89" s="447" t="s">
        <v>1805</v>
      </c>
      <c r="B89" s="446" t="s">
        <v>3203</v>
      </c>
      <c r="C89" s="447" t="s">
        <v>1798</v>
      </c>
      <c r="D89" s="447">
        <v>2</v>
      </c>
      <c r="E89" s="446" t="s">
        <v>2928</v>
      </c>
      <c r="F89" s="446" t="s">
        <v>3160</v>
      </c>
    </row>
    <row r="90" spans="1:6">
      <c r="A90" s="447" t="s">
        <v>1844</v>
      </c>
      <c r="B90" s="446" t="s">
        <v>3202</v>
      </c>
      <c r="C90" s="447" t="s">
        <v>1798</v>
      </c>
      <c r="D90" s="447">
        <v>4</v>
      </c>
      <c r="E90" s="446" t="s">
        <v>2928</v>
      </c>
      <c r="F90" s="446" t="s">
        <v>3041</v>
      </c>
    </row>
    <row r="91" spans="1:6">
      <c r="A91" s="447" t="s">
        <v>1845</v>
      </c>
      <c r="B91" s="446" t="s">
        <v>3201</v>
      </c>
      <c r="C91" s="447" t="s">
        <v>1798</v>
      </c>
      <c r="D91" s="447">
        <v>4</v>
      </c>
      <c r="E91" s="446" t="s">
        <v>2928</v>
      </c>
      <c r="F91" s="446" t="s">
        <v>3041</v>
      </c>
    </row>
    <row r="92" spans="1:6">
      <c r="A92" s="447" t="s">
        <v>662</v>
      </c>
      <c r="B92" s="446" t="s">
        <v>3200</v>
      </c>
      <c r="C92" s="447" t="s">
        <v>1851</v>
      </c>
      <c r="D92" s="447">
        <v>9</v>
      </c>
      <c r="E92" s="446" t="s">
        <v>2938</v>
      </c>
      <c r="F92" s="446" t="s">
        <v>2923</v>
      </c>
    </row>
    <row r="93" spans="1:6">
      <c r="A93" s="447" t="s">
        <v>1850</v>
      </c>
      <c r="B93" s="446" t="s">
        <v>3199</v>
      </c>
      <c r="C93" s="447" t="s">
        <v>1851</v>
      </c>
      <c r="D93" s="447">
        <v>1</v>
      </c>
      <c r="E93" s="446" t="s">
        <v>2938</v>
      </c>
      <c r="F93" s="446" t="s">
        <v>3195</v>
      </c>
    </row>
    <row r="94" spans="1:6">
      <c r="A94" s="447" t="s">
        <v>1852</v>
      </c>
      <c r="B94" s="446" t="s">
        <v>3198</v>
      </c>
      <c r="C94" s="447" t="s">
        <v>1851</v>
      </c>
      <c r="D94" s="447">
        <v>1</v>
      </c>
      <c r="E94" s="446" t="s">
        <v>2938</v>
      </c>
      <c r="F94" s="446" t="s">
        <v>3195</v>
      </c>
    </row>
    <row r="95" spans="1:6">
      <c r="A95" s="447" t="s">
        <v>1853</v>
      </c>
      <c r="B95" s="446" t="s">
        <v>3197</v>
      </c>
      <c r="C95" s="447" t="s">
        <v>1851</v>
      </c>
      <c r="D95" s="447">
        <v>1</v>
      </c>
      <c r="E95" s="446" t="s">
        <v>2938</v>
      </c>
      <c r="F95" s="446" t="s">
        <v>3195</v>
      </c>
    </row>
    <row r="96" spans="1:6">
      <c r="A96" s="447" t="s">
        <v>1854</v>
      </c>
      <c r="B96" s="446" t="s">
        <v>3196</v>
      </c>
      <c r="C96" s="447" t="s">
        <v>1851</v>
      </c>
      <c r="D96" s="447">
        <v>1</v>
      </c>
      <c r="E96" s="446" t="s">
        <v>2938</v>
      </c>
      <c r="F96" s="446" t="s">
        <v>3195</v>
      </c>
    </row>
    <row r="97" spans="1:6">
      <c r="A97" s="447" t="s">
        <v>1855</v>
      </c>
      <c r="B97" s="446" t="s">
        <v>3194</v>
      </c>
      <c r="C97" s="447" t="s">
        <v>1851</v>
      </c>
      <c r="D97" s="447">
        <v>2</v>
      </c>
      <c r="E97" s="446" t="s">
        <v>2938</v>
      </c>
      <c r="F97" s="446" t="s">
        <v>2937</v>
      </c>
    </row>
    <row r="98" spans="1:6">
      <c r="A98" s="447" t="s">
        <v>1856</v>
      </c>
      <c r="B98" s="446" t="s">
        <v>3193</v>
      </c>
      <c r="C98" s="447" t="s">
        <v>1851</v>
      </c>
      <c r="D98" s="447">
        <v>2</v>
      </c>
      <c r="E98" s="446" t="s">
        <v>2938</v>
      </c>
      <c r="F98" s="446" t="s">
        <v>2937</v>
      </c>
    </row>
    <row r="99" spans="1:6">
      <c r="A99" s="447" t="s">
        <v>1857</v>
      </c>
      <c r="B99" s="446" t="s">
        <v>3192</v>
      </c>
      <c r="C99" s="447" t="s">
        <v>1851</v>
      </c>
      <c r="D99" s="447">
        <v>2</v>
      </c>
      <c r="E99" s="446" t="s">
        <v>2938</v>
      </c>
      <c r="F99" s="446" t="s">
        <v>2937</v>
      </c>
    </row>
    <row r="100" spans="1:6">
      <c r="A100" s="447" t="s">
        <v>1858</v>
      </c>
      <c r="B100" s="446" t="s">
        <v>3191</v>
      </c>
      <c r="C100" s="447" t="s">
        <v>1851</v>
      </c>
      <c r="D100" s="447">
        <v>2</v>
      </c>
      <c r="E100" s="446" t="s">
        <v>2938</v>
      </c>
      <c r="F100" s="446" t="s">
        <v>2937</v>
      </c>
    </row>
    <row r="101" spans="1:6">
      <c r="A101" s="447" t="s">
        <v>1859</v>
      </c>
      <c r="B101" s="446" t="s">
        <v>3190</v>
      </c>
      <c r="C101" s="447" t="s">
        <v>1851</v>
      </c>
      <c r="D101" s="447">
        <v>2</v>
      </c>
      <c r="E101" s="446" t="s">
        <v>2938</v>
      </c>
      <c r="F101" s="446" t="s">
        <v>2937</v>
      </c>
    </row>
    <row r="102" spans="1:6">
      <c r="A102" s="447" t="s">
        <v>1860</v>
      </c>
      <c r="B102" s="446" t="s">
        <v>3189</v>
      </c>
      <c r="C102" s="447" t="s">
        <v>1851</v>
      </c>
      <c r="D102" s="447">
        <v>2</v>
      </c>
      <c r="E102" s="446" t="s">
        <v>2938</v>
      </c>
      <c r="F102" s="446" t="s">
        <v>2937</v>
      </c>
    </row>
    <row r="103" spans="1:6">
      <c r="A103" s="447" t="s">
        <v>1861</v>
      </c>
      <c r="B103" s="446" t="s">
        <v>3188</v>
      </c>
      <c r="C103" s="447" t="s">
        <v>1851</v>
      </c>
      <c r="D103" s="447">
        <v>2</v>
      </c>
      <c r="E103" s="446" t="s">
        <v>2938</v>
      </c>
      <c r="F103" s="446" t="s">
        <v>2937</v>
      </c>
    </row>
    <row r="104" spans="1:6">
      <c r="A104" s="447" t="s">
        <v>1862</v>
      </c>
      <c r="B104" s="446" t="s">
        <v>3187</v>
      </c>
      <c r="C104" s="447" t="s">
        <v>1851</v>
      </c>
      <c r="D104" s="447">
        <v>2</v>
      </c>
      <c r="E104" s="446" t="s">
        <v>2938</v>
      </c>
      <c r="F104" s="446" t="s">
        <v>2937</v>
      </c>
    </row>
    <row r="105" spans="1:6">
      <c r="A105" s="447" t="s">
        <v>1863</v>
      </c>
      <c r="B105" s="446" t="s">
        <v>3186</v>
      </c>
      <c r="C105" s="447" t="s">
        <v>1851</v>
      </c>
      <c r="D105" s="447">
        <v>2</v>
      </c>
      <c r="E105" s="446" t="s">
        <v>2938</v>
      </c>
      <c r="F105" s="446" t="s">
        <v>2937</v>
      </c>
    </row>
    <row r="106" spans="1:6">
      <c r="A106" s="447" t="s">
        <v>1880</v>
      </c>
      <c r="B106" s="446" t="s">
        <v>3185</v>
      </c>
      <c r="C106" s="447" t="s">
        <v>1851</v>
      </c>
      <c r="D106" s="447">
        <v>3</v>
      </c>
      <c r="E106" s="446" t="s">
        <v>2938</v>
      </c>
      <c r="F106" s="446" t="s">
        <v>3179</v>
      </c>
    </row>
    <row r="107" spans="1:6">
      <c r="A107" s="447" t="s">
        <v>1881</v>
      </c>
      <c r="B107" s="446" t="s">
        <v>3184</v>
      </c>
      <c r="C107" s="447" t="s">
        <v>1851</v>
      </c>
      <c r="D107" s="447">
        <v>3</v>
      </c>
      <c r="E107" s="446" t="s">
        <v>2938</v>
      </c>
      <c r="F107" s="446" t="s">
        <v>3179</v>
      </c>
    </row>
    <row r="108" spans="1:6">
      <c r="A108" s="447" t="s">
        <v>1882</v>
      </c>
      <c r="B108" s="446" t="s">
        <v>3183</v>
      </c>
      <c r="C108" s="447" t="s">
        <v>1851</v>
      </c>
      <c r="D108" s="447">
        <v>3</v>
      </c>
      <c r="E108" s="446" t="s">
        <v>2938</v>
      </c>
      <c r="F108" s="446" t="s">
        <v>3179</v>
      </c>
    </row>
    <row r="109" spans="1:6">
      <c r="A109" s="447" t="s">
        <v>1883</v>
      </c>
      <c r="B109" s="446" t="s">
        <v>3182</v>
      </c>
      <c r="C109" s="447" t="s">
        <v>1851</v>
      </c>
      <c r="D109" s="447">
        <v>3</v>
      </c>
      <c r="E109" s="446" t="s">
        <v>2938</v>
      </c>
      <c r="F109" s="446" t="s">
        <v>3179</v>
      </c>
    </row>
    <row r="110" spans="1:6">
      <c r="A110" s="447" t="s">
        <v>1884</v>
      </c>
      <c r="B110" s="446" t="s">
        <v>3181</v>
      </c>
      <c r="C110" s="447" t="s">
        <v>1851</v>
      </c>
      <c r="D110" s="447">
        <v>3</v>
      </c>
      <c r="E110" s="446" t="s">
        <v>2938</v>
      </c>
      <c r="F110" s="446" t="s">
        <v>3179</v>
      </c>
    </row>
    <row r="111" spans="1:6">
      <c r="A111" s="447" t="s">
        <v>1885</v>
      </c>
      <c r="B111" s="446" t="s">
        <v>3180</v>
      </c>
      <c r="C111" s="447" t="s">
        <v>1851</v>
      </c>
      <c r="D111" s="447">
        <v>3</v>
      </c>
      <c r="E111" s="446" t="s">
        <v>2938</v>
      </c>
      <c r="F111" s="446" t="s">
        <v>3179</v>
      </c>
    </row>
    <row r="112" spans="1:6">
      <c r="A112" s="447" t="s">
        <v>1864</v>
      </c>
      <c r="B112" s="446" t="s">
        <v>3178</v>
      </c>
      <c r="C112" s="447" t="s">
        <v>1851</v>
      </c>
      <c r="D112" s="447">
        <v>2</v>
      </c>
      <c r="E112" s="446" t="s">
        <v>2938</v>
      </c>
      <c r="F112" s="446" t="s">
        <v>2937</v>
      </c>
    </row>
    <row r="113" spans="1:6">
      <c r="A113" s="447" t="s">
        <v>1791</v>
      </c>
      <c r="B113" s="446" t="s">
        <v>3177</v>
      </c>
      <c r="C113" s="447" t="s">
        <v>1789</v>
      </c>
      <c r="D113" s="447">
        <v>2</v>
      </c>
      <c r="E113" s="446" t="s">
        <v>2959</v>
      </c>
      <c r="F113" s="446" t="s">
        <v>2958</v>
      </c>
    </row>
    <row r="114" spans="1:6">
      <c r="A114" s="447" t="s">
        <v>1679</v>
      </c>
      <c r="B114" s="446" t="s">
        <v>3176</v>
      </c>
      <c r="C114" s="447" t="s">
        <v>1678</v>
      </c>
      <c r="D114" s="447">
        <v>2</v>
      </c>
      <c r="E114" s="446" t="s">
        <v>2924</v>
      </c>
      <c r="F114" s="446" t="s">
        <v>3004</v>
      </c>
    </row>
    <row r="115" spans="1:6">
      <c r="A115" s="447" t="s">
        <v>1865</v>
      </c>
      <c r="B115" s="446" t="s">
        <v>3175</v>
      </c>
      <c r="C115" s="447" t="s">
        <v>1851</v>
      </c>
      <c r="D115" s="447">
        <v>2</v>
      </c>
      <c r="E115" s="446" t="s">
        <v>2938</v>
      </c>
      <c r="F115" s="446" t="s">
        <v>2937</v>
      </c>
    </row>
    <row r="116" spans="1:6">
      <c r="A116" s="447" t="s">
        <v>1051</v>
      </c>
      <c r="B116" s="446" t="s">
        <v>3174</v>
      </c>
      <c r="C116" s="447" t="s">
        <v>1761</v>
      </c>
      <c r="D116" s="447">
        <v>5</v>
      </c>
      <c r="E116" s="446" t="s">
        <v>2921</v>
      </c>
      <c r="F116" s="446" t="s">
        <v>2920</v>
      </c>
    </row>
    <row r="117" spans="1:6">
      <c r="A117" s="447" t="s">
        <v>1866</v>
      </c>
      <c r="B117" s="446" t="s">
        <v>3173</v>
      </c>
      <c r="C117" s="447" t="s">
        <v>1851</v>
      </c>
      <c r="D117" s="447">
        <v>2</v>
      </c>
      <c r="E117" s="446" t="s">
        <v>2938</v>
      </c>
      <c r="F117" s="446" t="s">
        <v>2937</v>
      </c>
    </row>
    <row r="118" spans="1:6">
      <c r="A118" s="447" t="s">
        <v>1867</v>
      </c>
      <c r="B118" s="446" t="s">
        <v>3172</v>
      </c>
      <c r="C118" s="447" t="s">
        <v>1851</v>
      </c>
      <c r="D118" s="447">
        <v>2</v>
      </c>
      <c r="E118" s="446" t="s">
        <v>2938</v>
      </c>
      <c r="F118" s="446" t="s">
        <v>2937</v>
      </c>
    </row>
    <row r="119" spans="1:6">
      <c r="A119" s="447" t="s">
        <v>1868</v>
      </c>
      <c r="B119" s="446" t="s">
        <v>3171</v>
      </c>
      <c r="C119" s="447" t="s">
        <v>1851</v>
      </c>
      <c r="D119" s="447">
        <v>2</v>
      </c>
      <c r="E119" s="446" t="s">
        <v>2938</v>
      </c>
      <c r="F119" s="446" t="s">
        <v>2937</v>
      </c>
    </row>
    <row r="120" spans="1:6">
      <c r="A120" s="447" t="s">
        <v>1869</v>
      </c>
      <c r="B120" s="446" t="s">
        <v>3170</v>
      </c>
      <c r="C120" s="447" t="s">
        <v>1851</v>
      </c>
      <c r="D120" s="447">
        <v>2</v>
      </c>
      <c r="E120" s="446" t="s">
        <v>2938</v>
      </c>
      <c r="F120" s="446" t="s">
        <v>2937</v>
      </c>
    </row>
    <row r="121" spans="1:6">
      <c r="A121" s="447" t="s">
        <v>558</v>
      </c>
      <c r="B121" s="446" t="s">
        <v>3169</v>
      </c>
      <c r="C121" s="447" t="s">
        <v>1761</v>
      </c>
      <c r="D121" s="447">
        <v>4</v>
      </c>
      <c r="E121" s="446" t="s">
        <v>2921</v>
      </c>
      <c r="F121" s="446" t="s">
        <v>3064</v>
      </c>
    </row>
    <row r="122" spans="1:6">
      <c r="A122" s="447" t="s">
        <v>554</v>
      </c>
      <c r="B122" s="446" t="s">
        <v>3168</v>
      </c>
      <c r="C122" s="447" t="s">
        <v>1761</v>
      </c>
      <c r="D122" s="447">
        <v>4</v>
      </c>
      <c r="E122" s="446" t="s">
        <v>2921</v>
      </c>
      <c r="F122" s="446" t="s">
        <v>3064</v>
      </c>
    </row>
    <row r="123" spans="1:6">
      <c r="A123" s="447" t="s">
        <v>562</v>
      </c>
      <c r="B123" s="446" t="s">
        <v>3167</v>
      </c>
      <c r="C123" s="447" t="s">
        <v>1761</v>
      </c>
      <c r="D123" s="447">
        <v>4</v>
      </c>
      <c r="E123" s="446" t="s">
        <v>2921</v>
      </c>
      <c r="F123" s="446" t="s">
        <v>3064</v>
      </c>
    </row>
    <row r="124" spans="1:6">
      <c r="A124" s="447" t="s">
        <v>266</v>
      </c>
      <c r="B124" s="446" t="s">
        <v>3166</v>
      </c>
      <c r="C124" s="447" t="s">
        <v>1720</v>
      </c>
      <c r="D124" s="447">
        <v>5</v>
      </c>
      <c r="E124" s="446" t="s">
        <v>2914</v>
      </c>
      <c r="F124" s="446" t="s">
        <v>2941</v>
      </c>
    </row>
    <row r="125" spans="1:6">
      <c r="A125" s="447" t="s">
        <v>282</v>
      </c>
      <c r="B125" s="446" t="s">
        <v>3165</v>
      </c>
      <c r="C125" s="447" t="s">
        <v>1720</v>
      </c>
      <c r="D125" s="447">
        <v>5</v>
      </c>
      <c r="E125" s="446" t="s">
        <v>2914</v>
      </c>
      <c r="F125" s="446" t="s">
        <v>2941</v>
      </c>
    </row>
    <row r="126" spans="1:6">
      <c r="A126" s="447" t="s">
        <v>444</v>
      </c>
      <c r="B126" s="446" t="s">
        <v>3164</v>
      </c>
      <c r="C126" s="447" t="s">
        <v>1735</v>
      </c>
      <c r="D126" s="447">
        <v>3</v>
      </c>
      <c r="E126" s="446" t="s">
        <v>2912</v>
      </c>
      <c r="F126" s="446" t="s">
        <v>2955</v>
      </c>
    </row>
    <row r="127" spans="1:6">
      <c r="A127" s="447" t="s">
        <v>1846</v>
      </c>
      <c r="B127" s="446" t="s">
        <v>3163</v>
      </c>
      <c r="C127" s="447" t="s">
        <v>1798</v>
      </c>
      <c r="D127" s="447">
        <v>5</v>
      </c>
      <c r="E127" s="446" t="s">
        <v>2928</v>
      </c>
      <c r="F127" s="446" t="s">
        <v>3102</v>
      </c>
    </row>
    <row r="128" spans="1:6">
      <c r="A128" s="447" t="s">
        <v>1847</v>
      </c>
      <c r="B128" s="446" t="s">
        <v>3162</v>
      </c>
      <c r="C128" s="447" t="s">
        <v>1798</v>
      </c>
      <c r="D128" s="447">
        <v>5</v>
      </c>
      <c r="E128" s="446" t="s">
        <v>2928</v>
      </c>
      <c r="F128" s="446" t="s">
        <v>3102</v>
      </c>
    </row>
    <row r="129" spans="1:6">
      <c r="A129" s="447" t="s">
        <v>1806</v>
      </c>
      <c r="B129" s="446" t="s">
        <v>3161</v>
      </c>
      <c r="C129" s="447" t="s">
        <v>1798</v>
      </c>
      <c r="D129" s="447">
        <v>2</v>
      </c>
      <c r="E129" s="446" t="s">
        <v>2928</v>
      </c>
      <c r="F129" s="446" t="s">
        <v>3160</v>
      </c>
    </row>
    <row r="130" spans="1:6">
      <c r="A130" s="447" t="s">
        <v>1870</v>
      </c>
      <c r="B130" s="446" t="s">
        <v>3159</v>
      </c>
      <c r="C130" s="447" t="s">
        <v>1851</v>
      </c>
      <c r="D130" s="447">
        <v>2</v>
      </c>
      <c r="E130" s="446" t="s">
        <v>2938</v>
      </c>
      <c r="F130" s="446" t="s">
        <v>2937</v>
      </c>
    </row>
    <row r="131" spans="1:6">
      <c r="A131" s="447" t="s">
        <v>1787</v>
      </c>
      <c r="B131" s="446" t="s">
        <v>3158</v>
      </c>
      <c r="C131" s="447" t="s">
        <v>1761</v>
      </c>
      <c r="D131" s="447">
        <v>7</v>
      </c>
      <c r="E131" s="446" t="s">
        <v>2921</v>
      </c>
      <c r="F131" s="446" t="s">
        <v>3157</v>
      </c>
    </row>
    <row r="132" spans="1:6">
      <c r="A132" s="447" t="s">
        <v>1685</v>
      </c>
      <c r="B132" s="446" t="s">
        <v>3156</v>
      </c>
      <c r="C132" s="447" t="s">
        <v>1678</v>
      </c>
      <c r="D132" s="447">
        <v>4</v>
      </c>
      <c r="E132" s="446" t="s">
        <v>2924</v>
      </c>
      <c r="F132" s="446" t="s">
        <v>3026</v>
      </c>
    </row>
    <row r="133" spans="1:6">
      <c r="A133" s="447" t="s">
        <v>1871</v>
      </c>
      <c r="B133" s="446" t="s">
        <v>3155</v>
      </c>
      <c r="C133" s="447" t="s">
        <v>1851</v>
      </c>
      <c r="D133" s="447">
        <v>2</v>
      </c>
      <c r="E133" s="446" t="s">
        <v>2938</v>
      </c>
      <c r="F133" s="446" t="s">
        <v>2937</v>
      </c>
    </row>
    <row r="134" spans="1:6">
      <c r="A134" s="447" t="s">
        <v>1872</v>
      </c>
      <c r="B134" s="446" t="s">
        <v>3154</v>
      </c>
      <c r="C134" s="447" t="s">
        <v>1851</v>
      </c>
      <c r="D134" s="447">
        <v>2</v>
      </c>
      <c r="E134" s="446" t="s">
        <v>2938</v>
      </c>
      <c r="F134" s="446" t="s">
        <v>2937</v>
      </c>
    </row>
    <row r="135" spans="1:6">
      <c r="A135" s="447" t="s">
        <v>1873</v>
      </c>
      <c r="B135" s="446" t="s">
        <v>3153</v>
      </c>
      <c r="C135" s="447" t="s">
        <v>1851</v>
      </c>
      <c r="D135" s="447">
        <v>2</v>
      </c>
      <c r="E135" s="446" t="s">
        <v>2938</v>
      </c>
      <c r="F135" s="446" t="s">
        <v>2937</v>
      </c>
    </row>
    <row r="136" spans="1:6">
      <c r="A136" s="447" t="s">
        <v>1874</v>
      </c>
      <c r="B136" s="446" t="s">
        <v>3152</v>
      </c>
      <c r="C136" s="447" t="s">
        <v>1851</v>
      </c>
      <c r="D136" s="447">
        <v>2</v>
      </c>
      <c r="E136" s="446" t="s">
        <v>2938</v>
      </c>
      <c r="F136" s="446" t="s">
        <v>2937</v>
      </c>
    </row>
    <row r="137" spans="1:6">
      <c r="A137" s="447" t="s">
        <v>1875</v>
      </c>
      <c r="B137" s="446" t="s">
        <v>3151</v>
      </c>
      <c r="C137" s="447" t="s">
        <v>1851</v>
      </c>
      <c r="D137" s="447">
        <v>2</v>
      </c>
      <c r="E137" s="446" t="s">
        <v>2938</v>
      </c>
      <c r="F137" s="446" t="s">
        <v>2937</v>
      </c>
    </row>
    <row r="138" spans="1:6">
      <c r="A138" s="447" t="s">
        <v>1810</v>
      </c>
      <c r="B138" s="446" t="s">
        <v>3150</v>
      </c>
      <c r="C138" s="447" t="s">
        <v>1798</v>
      </c>
      <c r="D138" s="447">
        <v>3</v>
      </c>
      <c r="E138" s="446" t="s">
        <v>2928</v>
      </c>
      <c r="F138" s="446" t="s">
        <v>2927</v>
      </c>
    </row>
    <row r="139" spans="1:6">
      <c r="A139" s="447" t="s">
        <v>1759</v>
      </c>
      <c r="B139" s="446" t="s">
        <v>3149</v>
      </c>
      <c r="C139" s="447" t="s">
        <v>1735</v>
      </c>
      <c r="D139" s="447">
        <v>5</v>
      </c>
      <c r="E139" s="446" t="s">
        <v>2912</v>
      </c>
      <c r="F139" s="446" t="s">
        <v>2911</v>
      </c>
    </row>
    <row r="140" spans="1:6">
      <c r="A140" s="447" t="s">
        <v>1811</v>
      </c>
      <c r="B140" s="446" t="s">
        <v>3148</v>
      </c>
      <c r="C140" s="447" t="s">
        <v>1798</v>
      </c>
      <c r="D140" s="447">
        <v>3</v>
      </c>
      <c r="E140" s="446" t="s">
        <v>2928</v>
      </c>
      <c r="F140" s="446" t="s">
        <v>2927</v>
      </c>
    </row>
    <row r="141" spans="1:6">
      <c r="A141" s="447" t="s">
        <v>1812</v>
      </c>
      <c r="B141" s="446" t="s">
        <v>3147</v>
      </c>
      <c r="C141" s="447" t="s">
        <v>1798</v>
      </c>
      <c r="D141" s="447">
        <v>3</v>
      </c>
      <c r="E141" s="446" t="s">
        <v>2928</v>
      </c>
      <c r="F141" s="446" t="s">
        <v>2927</v>
      </c>
    </row>
    <row r="142" spans="1:6">
      <c r="A142" s="447" t="s">
        <v>1813</v>
      </c>
      <c r="B142" s="446" t="s">
        <v>3146</v>
      </c>
      <c r="C142" s="447" t="s">
        <v>1798</v>
      </c>
      <c r="D142" s="447">
        <v>3</v>
      </c>
      <c r="E142" s="446" t="s">
        <v>2928</v>
      </c>
      <c r="F142" s="446" t="s">
        <v>2927</v>
      </c>
    </row>
    <row r="143" spans="1:6">
      <c r="A143" s="447" t="s">
        <v>1814</v>
      </c>
      <c r="B143" s="446" t="s">
        <v>3145</v>
      </c>
      <c r="C143" s="447" t="s">
        <v>1798</v>
      </c>
      <c r="D143" s="447">
        <v>3</v>
      </c>
      <c r="E143" s="446" t="s">
        <v>2928</v>
      </c>
      <c r="F143" s="446" t="s">
        <v>2927</v>
      </c>
    </row>
    <row r="144" spans="1:6">
      <c r="A144" s="447" t="s">
        <v>1750</v>
      </c>
      <c r="B144" s="446" t="s">
        <v>3144</v>
      </c>
      <c r="C144" s="447" t="s">
        <v>1735</v>
      </c>
      <c r="D144" s="447">
        <v>3</v>
      </c>
      <c r="E144" s="446" t="s">
        <v>2912</v>
      </c>
      <c r="F144" s="446" t="s">
        <v>2955</v>
      </c>
    </row>
    <row r="145" spans="1:6">
      <c r="A145" s="447" t="s">
        <v>3143</v>
      </c>
      <c r="B145" s="446" t="s">
        <v>3142</v>
      </c>
      <c r="C145" s="447" t="s">
        <v>1735</v>
      </c>
      <c r="D145" s="447">
        <v>4</v>
      </c>
      <c r="E145" s="446" t="s">
        <v>2912</v>
      </c>
      <c r="F145" s="446" t="s">
        <v>3104</v>
      </c>
    </row>
    <row r="146" spans="1:6">
      <c r="A146" s="447" t="s">
        <v>1740</v>
      </c>
      <c r="B146" s="446" t="s">
        <v>3141</v>
      </c>
      <c r="C146" s="447" t="s">
        <v>1735</v>
      </c>
      <c r="D146" s="447">
        <v>2</v>
      </c>
      <c r="E146" s="446" t="s">
        <v>2912</v>
      </c>
      <c r="F146" s="446" t="s">
        <v>2943</v>
      </c>
    </row>
    <row r="147" spans="1:6">
      <c r="A147" s="447" t="s">
        <v>1741</v>
      </c>
      <c r="B147" s="446" t="s">
        <v>3140</v>
      </c>
      <c r="C147" s="447" t="s">
        <v>1735</v>
      </c>
      <c r="D147" s="447">
        <v>2</v>
      </c>
      <c r="E147" s="446" t="s">
        <v>2912</v>
      </c>
      <c r="F147" s="446" t="s">
        <v>2943</v>
      </c>
    </row>
    <row r="148" spans="1:6">
      <c r="A148" s="447" t="s">
        <v>1742</v>
      </c>
      <c r="B148" s="446" t="s">
        <v>3139</v>
      </c>
      <c r="C148" s="447" t="s">
        <v>1735</v>
      </c>
      <c r="D148" s="447">
        <v>2</v>
      </c>
      <c r="E148" s="446" t="s">
        <v>2912</v>
      </c>
      <c r="F148" s="446" t="s">
        <v>2943</v>
      </c>
    </row>
    <row r="149" spans="1:6">
      <c r="A149" s="447" t="s">
        <v>1743</v>
      </c>
      <c r="B149" s="446" t="s">
        <v>3138</v>
      </c>
      <c r="C149" s="447" t="s">
        <v>1735</v>
      </c>
      <c r="D149" s="447">
        <v>2</v>
      </c>
      <c r="E149" s="446" t="s">
        <v>2912</v>
      </c>
      <c r="F149" s="446" t="s">
        <v>2943</v>
      </c>
    </row>
    <row r="150" spans="1:6">
      <c r="A150" s="447" t="s">
        <v>1744</v>
      </c>
      <c r="B150" s="446" t="s">
        <v>3137</v>
      </c>
      <c r="C150" s="447" t="s">
        <v>1735</v>
      </c>
      <c r="D150" s="447">
        <v>2</v>
      </c>
      <c r="E150" s="446" t="s">
        <v>2912</v>
      </c>
      <c r="F150" s="446" t="s">
        <v>2943</v>
      </c>
    </row>
    <row r="151" spans="1:6">
      <c r="A151" s="447" t="s">
        <v>715</v>
      </c>
      <c r="B151" s="446" t="s">
        <v>3136</v>
      </c>
      <c r="C151" s="447" t="s">
        <v>1708</v>
      </c>
      <c r="D151" s="447">
        <v>5</v>
      </c>
      <c r="E151" s="446" t="s">
        <v>2962</v>
      </c>
      <c r="F151" s="446" t="s">
        <v>2964</v>
      </c>
    </row>
    <row r="152" spans="1:6">
      <c r="A152" s="447" t="s">
        <v>1893</v>
      </c>
      <c r="B152" s="446" t="s">
        <v>2267</v>
      </c>
      <c r="C152" s="447" t="s">
        <v>1678</v>
      </c>
      <c r="D152" s="447">
        <v>2</v>
      </c>
      <c r="E152" s="446" t="s">
        <v>2924</v>
      </c>
      <c r="F152" s="446" t="s">
        <v>3004</v>
      </c>
    </row>
    <row r="153" spans="1:6">
      <c r="A153" s="447" t="s">
        <v>1736</v>
      </c>
      <c r="B153" s="446" t="s">
        <v>3135</v>
      </c>
      <c r="C153" s="447" t="s">
        <v>1735</v>
      </c>
      <c r="D153" s="447">
        <v>1</v>
      </c>
      <c r="E153" s="446" t="s">
        <v>2912</v>
      </c>
      <c r="F153" s="446" t="s">
        <v>3099</v>
      </c>
    </row>
    <row r="154" spans="1:6">
      <c r="A154" s="447" t="s">
        <v>1737</v>
      </c>
      <c r="B154" s="446" t="s">
        <v>3134</v>
      </c>
      <c r="C154" s="447" t="s">
        <v>1735</v>
      </c>
      <c r="D154" s="447">
        <v>1</v>
      </c>
      <c r="E154" s="446" t="s">
        <v>2912</v>
      </c>
      <c r="F154" s="446" t="s">
        <v>3099</v>
      </c>
    </row>
    <row r="155" spans="1:6">
      <c r="A155" s="447" t="s">
        <v>1894</v>
      </c>
      <c r="B155" s="446" t="s">
        <v>3133</v>
      </c>
      <c r="C155" s="447" t="s">
        <v>1761</v>
      </c>
      <c r="D155" s="447">
        <v>5</v>
      </c>
      <c r="E155" s="446" t="s">
        <v>2921</v>
      </c>
      <c r="F155" s="446" t="s">
        <v>2920</v>
      </c>
    </row>
    <row r="156" spans="1:6">
      <c r="A156" s="447" t="s">
        <v>252</v>
      </c>
      <c r="B156" s="446" t="s">
        <v>2913</v>
      </c>
      <c r="C156" s="447" t="s">
        <v>1720</v>
      </c>
      <c r="D156" s="447">
        <v>1</v>
      </c>
      <c r="E156" s="446" t="s">
        <v>2914</v>
      </c>
      <c r="F156" s="446" t="s">
        <v>2913</v>
      </c>
    </row>
    <row r="157" spans="1:6">
      <c r="A157" s="447" t="s">
        <v>254</v>
      </c>
      <c r="B157" s="446" t="s">
        <v>3132</v>
      </c>
      <c r="C157" s="447" t="s">
        <v>1720</v>
      </c>
      <c r="D157" s="447">
        <v>1</v>
      </c>
      <c r="E157" s="446" t="s">
        <v>2914</v>
      </c>
      <c r="F157" s="446" t="s">
        <v>2913</v>
      </c>
    </row>
    <row r="158" spans="1:6">
      <c r="A158" s="447" t="s">
        <v>256</v>
      </c>
      <c r="B158" s="446" t="s">
        <v>3131</v>
      </c>
      <c r="C158" s="447" t="s">
        <v>1720</v>
      </c>
      <c r="D158" s="447">
        <v>1</v>
      </c>
      <c r="E158" s="446" t="s">
        <v>2914</v>
      </c>
      <c r="F158" s="446" t="s">
        <v>2913</v>
      </c>
    </row>
    <row r="159" spans="1:6">
      <c r="A159" s="447" t="s">
        <v>270</v>
      </c>
      <c r="B159" s="446" t="s">
        <v>3130</v>
      </c>
      <c r="C159" s="447" t="s">
        <v>1720</v>
      </c>
      <c r="D159" s="447">
        <v>2</v>
      </c>
      <c r="E159" s="446" t="s">
        <v>2914</v>
      </c>
      <c r="F159" s="446" t="s">
        <v>3077</v>
      </c>
    </row>
    <row r="160" spans="1:6">
      <c r="A160" s="447" t="s">
        <v>1721</v>
      </c>
      <c r="B160" s="446" t="s">
        <v>3077</v>
      </c>
      <c r="C160" s="447" t="s">
        <v>1720</v>
      </c>
      <c r="D160" s="447">
        <v>2</v>
      </c>
      <c r="E160" s="446" t="s">
        <v>2914</v>
      </c>
      <c r="F160" s="446" t="s">
        <v>3077</v>
      </c>
    </row>
    <row r="161" spans="1:6">
      <c r="A161" s="447" t="s">
        <v>280</v>
      </c>
      <c r="B161" s="446" t="s">
        <v>3129</v>
      </c>
      <c r="C161" s="447" t="s">
        <v>1720</v>
      </c>
      <c r="D161" s="447">
        <v>2</v>
      </c>
      <c r="E161" s="446" t="s">
        <v>2914</v>
      </c>
      <c r="F161" s="446" t="s">
        <v>3077</v>
      </c>
    </row>
    <row r="162" spans="1:6">
      <c r="A162" s="447" t="s">
        <v>1722</v>
      </c>
      <c r="B162" s="446" t="s">
        <v>3128</v>
      </c>
      <c r="C162" s="447" t="s">
        <v>1720</v>
      </c>
      <c r="D162" s="447">
        <v>2</v>
      </c>
      <c r="E162" s="446" t="s">
        <v>2914</v>
      </c>
      <c r="F162" s="446" t="s">
        <v>3077</v>
      </c>
    </row>
    <row r="163" spans="1:6">
      <c r="A163" s="447" t="s">
        <v>312</v>
      </c>
      <c r="B163" s="446" t="s">
        <v>3127</v>
      </c>
      <c r="C163" s="447" t="s">
        <v>1720</v>
      </c>
      <c r="D163" s="447">
        <v>3</v>
      </c>
      <c r="E163" s="446" t="s">
        <v>2914</v>
      </c>
      <c r="F163" s="446" t="s">
        <v>3008</v>
      </c>
    </row>
    <row r="164" spans="1:6">
      <c r="A164" s="447" t="s">
        <v>1724</v>
      </c>
      <c r="B164" s="446" t="s">
        <v>3126</v>
      </c>
      <c r="C164" s="447" t="s">
        <v>1720</v>
      </c>
      <c r="D164" s="447">
        <v>3</v>
      </c>
      <c r="E164" s="446" t="s">
        <v>2914</v>
      </c>
      <c r="F164" s="446" t="s">
        <v>3008</v>
      </c>
    </row>
    <row r="165" spans="1:6">
      <c r="A165" s="447" t="s">
        <v>1727</v>
      </c>
      <c r="B165" s="446" t="s">
        <v>3125</v>
      </c>
      <c r="C165" s="447" t="s">
        <v>1720</v>
      </c>
      <c r="D165" s="447">
        <v>4</v>
      </c>
      <c r="E165" s="446" t="s">
        <v>2914</v>
      </c>
      <c r="F165" s="446" t="s">
        <v>2926</v>
      </c>
    </row>
    <row r="166" spans="1:6">
      <c r="A166" s="447" t="s">
        <v>228</v>
      </c>
      <c r="B166" s="446" t="s">
        <v>3124</v>
      </c>
      <c r="C166" s="447" t="s">
        <v>1720</v>
      </c>
      <c r="D166" s="447">
        <v>4</v>
      </c>
      <c r="E166" s="446" t="s">
        <v>2914</v>
      </c>
      <c r="F166" s="446" t="s">
        <v>2926</v>
      </c>
    </row>
    <row r="167" spans="1:6">
      <c r="A167" s="447" t="s">
        <v>1728</v>
      </c>
      <c r="B167" s="446" t="s">
        <v>3123</v>
      </c>
      <c r="C167" s="447" t="s">
        <v>1720</v>
      </c>
      <c r="D167" s="447">
        <v>4</v>
      </c>
      <c r="E167" s="446" t="s">
        <v>2914</v>
      </c>
      <c r="F167" s="446" t="s">
        <v>2926</v>
      </c>
    </row>
    <row r="168" spans="1:6">
      <c r="A168" s="447" t="s">
        <v>234</v>
      </c>
      <c r="B168" s="446" t="s">
        <v>3122</v>
      </c>
      <c r="C168" s="447" t="s">
        <v>1720</v>
      </c>
      <c r="D168" s="447">
        <v>4</v>
      </c>
      <c r="E168" s="446" t="s">
        <v>2914</v>
      </c>
      <c r="F168" s="446" t="s">
        <v>2926</v>
      </c>
    </row>
    <row r="169" spans="1:6">
      <c r="A169" s="447" t="s">
        <v>1729</v>
      </c>
      <c r="B169" s="446" t="s">
        <v>3121</v>
      </c>
      <c r="C169" s="447" t="s">
        <v>1720</v>
      </c>
      <c r="D169" s="447">
        <v>4</v>
      </c>
      <c r="E169" s="446" t="s">
        <v>2914</v>
      </c>
      <c r="F169" s="446" t="s">
        <v>2926</v>
      </c>
    </row>
    <row r="170" spans="1:6">
      <c r="A170" s="447" t="s">
        <v>1730</v>
      </c>
      <c r="B170" s="446" t="s">
        <v>1909</v>
      </c>
      <c r="C170" s="447" t="s">
        <v>1720</v>
      </c>
      <c r="D170" s="447">
        <v>4</v>
      </c>
      <c r="E170" s="446" t="s">
        <v>2914</v>
      </c>
      <c r="F170" s="446" t="s">
        <v>2926</v>
      </c>
    </row>
    <row r="171" spans="1:6">
      <c r="A171" s="447" t="s">
        <v>250</v>
      </c>
      <c r="B171" s="446" t="s">
        <v>3120</v>
      </c>
      <c r="C171" s="447" t="s">
        <v>1720</v>
      </c>
      <c r="D171" s="447">
        <v>4</v>
      </c>
      <c r="E171" s="446" t="s">
        <v>2914</v>
      </c>
      <c r="F171" s="446" t="s">
        <v>2926</v>
      </c>
    </row>
    <row r="172" spans="1:6">
      <c r="A172" s="447" t="s">
        <v>1731</v>
      </c>
      <c r="B172" s="446" t="s">
        <v>3119</v>
      </c>
      <c r="C172" s="447" t="s">
        <v>1720</v>
      </c>
      <c r="D172" s="447">
        <v>4</v>
      </c>
      <c r="E172" s="446" t="s">
        <v>2914</v>
      </c>
      <c r="F172" s="446" t="s">
        <v>2926</v>
      </c>
    </row>
    <row r="173" spans="1:6">
      <c r="A173" s="447" t="s">
        <v>244</v>
      </c>
      <c r="B173" s="446" t="s">
        <v>3118</v>
      </c>
      <c r="C173" s="447" t="s">
        <v>1720</v>
      </c>
      <c r="D173" s="447">
        <v>4</v>
      </c>
      <c r="E173" s="446" t="s">
        <v>2914</v>
      </c>
      <c r="F173" s="446" t="s">
        <v>2926</v>
      </c>
    </row>
    <row r="174" spans="1:6">
      <c r="A174" s="447" t="s">
        <v>246</v>
      </c>
      <c r="B174" s="446" t="s">
        <v>3117</v>
      </c>
      <c r="C174" s="447" t="s">
        <v>1720</v>
      </c>
      <c r="D174" s="447">
        <v>4</v>
      </c>
      <c r="E174" s="446" t="s">
        <v>2914</v>
      </c>
      <c r="F174" s="446" t="s">
        <v>2926</v>
      </c>
    </row>
    <row r="175" spans="1:6">
      <c r="A175" s="447" t="s">
        <v>248</v>
      </c>
      <c r="B175" s="446" t="s">
        <v>3116</v>
      </c>
      <c r="C175" s="447" t="s">
        <v>1720</v>
      </c>
      <c r="D175" s="447">
        <v>4</v>
      </c>
      <c r="E175" s="446" t="s">
        <v>2914</v>
      </c>
      <c r="F175" s="446" t="s">
        <v>2926</v>
      </c>
    </row>
    <row r="176" spans="1:6">
      <c r="A176" s="447" t="s">
        <v>194</v>
      </c>
      <c r="B176" s="446" t="s">
        <v>3115</v>
      </c>
      <c r="C176" s="447" t="s">
        <v>1720</v>
      </c>
      <c r="D176" s="447">
        <v>6</v>
      </c>
      <c r="E176" s="446" t="s">
        <v>2914</v>
      </c>
      <c r="F176" s="446" t="s">
        <v>3107</v>
      </c>
    </row>
    <row r="177" spans="1:6">
      <c r="A177" s="447" t="s">
        <v>200</v>
      </c>
      <c r="B177" s="446" t="s">
        <v>3114</v>
      </c>
      <c r="C177" s="447" t="s">
        <v>1720</v>
      </c>
      <c r="D177" s="447">
        <v>6</v>
      </c>
      <c r="E177" s="446" t="s">
        <v>2914</v>
      </c>
      <c r="F177" s="446" t="s">
        <v>3107</v>
      </c>
    </row>
    <row r="178" spans="1:6">
      <c r="A178" s="447" t="s">
        <v>202</v>
      </c>
      <c r="B178" s="446" t="s">
        <v>3113</v>
      </c>
      <c r="C178" s="447" t="s">
        <v>1720</v>
      </c>
      <c r="D178" s="447">
        <v>6</v>
      </c>
      <c r="E178" s="446" t="s">
        <v>2914</v>
      </c>
      <c r="F178" s="446" t="s">
        <v>3107</v>
      </c>
    </row>
    <row r="179" spans="1:6">
      <c r="A179" s="447" t="s">
        <v>210</v>
      </c>
      <c r="B179" s="446" t="s">
        <v>3112</v>
      </c>
      <c r="C179" s="447" t="s">
        <v>1720</v>
      </c>
      <c r="D179" s="447">
        <v>6</v>
      </c>
      <c r="E179" s="446" t="s">
        <v>2914</v>
      </c>
      <c r="F179" s="446" t="s">
        <v>3107</v>
      </c>
    </row>
    <row r="180" spans="1:6">
      <c r="A180" s="447" t="s">
        <v>204</v>
      </c>
      <c r="B180" s="446" t="s">
        <v>3111</v>
      </c>
      <c r="C180" s="447" t="s">
        <v>1720</v>
      </c>
      <c r="D180" s="447">
        <v>6</v>
      </c>
      <c r="E180" s="446" t="s">
        <v>2914</v>
      </c>
      <c r="F180" s="446" t="s">
        <v>3107</v>
      </c>
    </row>
    <row r="181" spans="1:6">
      <c r="A181" s="447" t="s">
        <v>212</v>
      </c>
      <c r="B181" s="446" t="s">
        <v>3110</v>
      </c>
      <c r="C181" s="447" t="s">
        <v>1720</v>
      </c>
      <c r="D181" s="447">
        <v>6</v>
      </c>
      <c r="E181" s="446" t="s">
        <v>2914</v>
      </c>
      <c r="F181" s="446" t="s">
        <v>3107</v>
      </c>
    </row>
    <row r="182" spans="1:6">
      <c r="A182" s="447" t="s">
        <v>214</v>
      </c>
      <c r="B182" s="446" t="s">
        <v>3109</v>
      </c>
      <c r="C182" s="447" t="s">
        <v>1720</v>
      </c>
      <c r="D182" s="447">
        <v>6</v>
      </c>
      <c r="E182" s="446" t="s">
        <v>2914</v>
      </c>
      <c r="F182" s="446" t="s">
        <v>3107</v>
      </c>
    </row>
    <row r="183" spans="1:6">
      <c r="A183" s="447" t="s">
        <v>216</v>
      </c>
      <c r="B183" s="446" t="s">
        <v>3108</v>
      </c>
      <c r="C183" s="447" t="s">
        <v>1720</v>
      </c>
      <c r="D183" s="447">
        <v>6</v>
      </c>
      <c r="E183" s="446" t="s">
        <v>2914</v>
      </c>
      <c r="F183" s="446" t="s">
        <v>3107</v>
      </c>
    </row>
    <row r="184" spans="1:6">
      <c r="A184" s="447" t="s">
        <v>1738</v>
      </c>
      <c r="B184" s="446" t="s">
        <v>3106</v>
      </c>
      <c r="C184" s="447" t="s">
        <v>1735</v>
      </c>
      <c r="D184" s="447">
        <v>1</v>
      </c>
      <c r="E184" s="446" t="s">
        <v>2912</v>
      </c>
      <c r="F184" s="446" t="s">
        <v>3099</v>
      </c>
    </row>
    <row r="185" spans="1:6">
      <c r="A185" s="447" t="s">
        <v>1754</v>
      </c>
      <c r="B185" s="446" t="s">
        <v>3105</v>
      </c>
      <c r="C185" s="447" t="s">
        <v>1735</v>
      </c>
      <c r="D185" s="447">
        <v>4</v>
      </c>
      <c r="E185" s="446" t="s">
        <v>2912</v>
      </c>
      <c r="F185" s="446" t="s">
        <v>3104</v>
      </c>
    </row>
    <row r="186" spans="1:6">
      <c r="A186" s="447" t="s">
        <v>1848</v>
      </c>
      <c r="B186" s="446" t="s">
        <v>3103</v>
      </c>
      <c r="C186" s="447" t="s">
        <v>1798</v>
      </c>
      <c r="D186" s="447">
        <v>5</v>
      </c>
      <c r="E186" s="446" t="s">
        <v>2928</v>
      </c>
      <c r="F186" s="446" t="s">
        <v>3102</v>
      </c>
    </row>
    <row r="187" spans="1:6">
      <c r="A187" s="447" t="s">
        <v>1765</v>
      </c>
      <c r="B187" s="446" t="s">
        <v>3101</v>
      </c>
      <c r="C187" s="447" t="s">
        <v>1761</v>
      </c>
      <c r="D187" s="447">
        <v>3</v>
      </c>
      <c r="E187" s="446" t="s">
        <v>2921</v>
      </c>
      <c r="F187" s="446" t="s">
        <v>3085</v>
      </c>
    </row>
    <row r="188" spans="1:6">
      <c r="A188" s="447" t="s">
        <v>1739</v>
      </c>
      <c r="B188" s="446" t="s">
        <v>3100</v>
      </c>
      <c r="C188" s="447" t="s">
        <v>1735</v>
      </c>
      <c r="D188" s="447">
        <v>1</v>
      </c>
      <c r="E188" s="446" t="s">
        <v>2912</v>
      </c>
      <c r="F188" s="446" t="s">
        <v>3099</v>
      </c>
    </row>
    <row r="189" spans="1:6">
      <c r="A189" s="447" t="s">
        <v>1751</v>
      </c>
      <c r="B189" s="446" t="s">
        <v>3098</v>
      </c>
      <c r="C189" s="447" t="s">
        <v>1735</v>
      </c>
      <c r="D189" s="447">
        <v>3</v>
      </c>
      <c r="E189" s="446" t="s">
        <v>2912</v>
      </c>
      <c r="F189" s="446" t="s">
        <v>2955</v>
      </c>
    </row>
    <row r="190" spans="1:6">
      <c r="A190" s="447" t="s">
        <v>1849</v>
      </c>
      <c r="B190" s="446" t="s">
        <v>3097</v>
      </c>
      <c r="C190" s="447" t="s">
        <v>1798</v>
      </c>
      <c r="D190" s="447">
        <v>7</v>
      </c>
      <c r="E190" s="446" t="s">
        <v>2928</v>
      </c>
      <c r="F190" s="446" t="s">
        <v>3096</v>
      </c>
    </row>
    <row r="191" spans="1:6">
      <c r="A191" s="447" t="s">
        <v>1788</v>
      </c>
      <c r="B191" s="446" t="s">
        <v>3095</v>
      </c>
      <c r="C191" s="447" t="s">
        <v>1789</v>
      </c>
      <c r="D191" s="447">
        <v>1</v>
      </c>
      <c r="E191" s="446" t="s">
        <v>2959</v>
      </c>
      <c r="F191" s="446" t="s">
        <v>3094</v>
      </c>
    </row>
    <row r="192" spans="1:6">
      <c r="A192" s="447" t="s">
        <v>3093</v>
      </c>
      <c r="B192" s="446" t="s">
        <v>3092</v>
      </c>
      <c r="C192" s="447" t="s">
        <v>1735</v>
      </c>
      <c r="D192" s="447">
        <v>7</v>
      </c>
      <c r="E192" s="446" t="s">
        <v>2912</v>
      </c>
      <c r="F192" s="446" t="s">
        <v>3089</v>
      </c>
    </row>
    <row r="193" spans="1:6">
      <c r="A193" s="447" t="s">
        <v>3091</v>
      </c>
      <c r="B193" s="446" t="s">
        <v>3090</v>
      </c>
      <c r="C193" s="447" t="s">
        <v>1735</v>
      </c>
      <c r="D193" s="447">
        <v>7</v>
      </c>
      <c r="E193" s="446" t="s">
        <v>2912</v>
      </c>
      <c r="F193" s="446" t="s">
        <v>3089</v>
      </c>
    </row>
    <row r="194" spans="1:6">
      <c r="A194" s="447" t="s">
        <v>1680</v>
      </c>
      <c r="B194" s="446" t="s">
        <v>3088</v>
      </c>
      <c r="C194" s="447" t="s">
        <v>1678</v>
      </c>
      <c r="D194" s="447">
        <v>2</v>
      </c>
      <c r="E194" s="446" t="s">
        <v>2924</v>
      </c>
      <c r="F194" s="446" t="s">
        <v>3004</v>
      </c>
    </row>
    <row r="195" spans="1:6">
      <c r="A195" s="447" t="s">
        <v>1766</v>
      </c>
      <c r="B195" s="446" t="s">
        <v>3087</v>
      </c>
      <c r="C195" s="447" t="s">
        <v>1761</v>
      </c>
      <c r="D195" s="447">
        <v>3</v>
      </c>
      <c r="E195" s="446" t="s">
        <v>2921</v>
      </c>
      <c r="F195" s="446" t="s">
        <v>3085</v>
      </c>
    </row>
    <row r="196" spans="1:6">
      <c r="A196" s="447" t="s">
        <v>1767</v>
      </c>
      <c r="B196" s="446" t="s">
        <v>3086</v>
      </c>
      <c r="C196" s="447" t="s">
        <v>1761</v>
      </c>
      <c r="D196" s="447">
        <v>3</v>
      </c>
      <c r="E196" s="446" t="s">
        <v>2921</v>
      </c>
      <c r="F196" s="446" t="s">
        <v>3085</v>
      </c>
    </row>
    <row r="197" spans="1:6">
      <c r="A197" s="447" t="s">
        <v>1769</v>
      </c>
      <c r="B197" s="446" t="s">
        <v>3084</v>
      </c>
      <c r="C197" s="447" t="s">
        <v>1761</v>
      </c>
      <c r="D197" s="447">
        <v>5</v>
      </c>
      <c r="E197" s="446" t="s">
        <v>2921</v>
      </c>
      <c r="F197" s="446" t="s">
        <v>2920</v>
      </c>
    </row>
    <row r="198" spans="1:6">
      <c r="A198" s="447" t="s">
        <v>1876</v>
      </c>
      <c r="B198" s="446" t="s">
        <v>3083</v>
      </c>
      <c r="C198" s="447" t="s">
        <v>1851</v>
      </c>
      <c r="D198" s="447">
        <v>2</v>
      </c>
      <c r="E198" s="446" t="s">
        <v>2938</v>
      </c>
      <c r="F198" s="446" t="s">
        <v>2937</v>
      </c>
    </row>
    <row r="199" spans="1:6">
      <c r="A199" s="447" t="s">
        <v>1815</v>
      </c>
      <c r="B199" s="446" t="s">
        <v>3082</v>
      </c>
      <c r="C199" s="447" t="s">
        <v>1798</v>
      </c>
      <c r="D199" s="447">
        <v>3</v>
      </c>
      <c r="E199" s="446" t="s">
        <v>2928</v>
      </c>
      <c r="F199" s="446" t="s">
        <v>2927</v>
      </c>
    </row>
    <row r="200" spans="1:6">
      <c r="A200" s="447" t="s">
        <v>1816</v>
      </c>
      <c r="B200" s="446" t="s">
        <v>3081</v>
      </c>
      <c r="C200" s="447" t="s">
        <v>1798</v>
      </c>
      <c r="D200" s="447">
        <v>3</v>
      </c>
      <c r="E200" s="446" t="s">
        <v>2928</v>
      </c>
      <c r="F200" s="446" t="s">
        <v>2927</v>
      </c>
    </row>
    <row r="201" spans="1:6">
      <c r="A201" s="447" t="s">
        <v>1263</v>
      </c>
      <c r="B201" s="446" t="s">
        <v>3080</v>
      </c>
      <c r="C201" s="447" t="s">
        <v>1851</v>
      </c>
      <c r="D201" s="447">
        <v>2</v>
      </c>
      <c r="E201" s="446" t="s">
        <v>2938</v>
      </c>
      <c r="F201" s="446" t="s">
        <v>2937</v>
      </c>
    </row>
    <row r="202" spans="1:6">
      <c r="A202" s="447" t="s">
        <v>3079</v>
      </c>
      <c r="B202" s="446" t="s">
        <v>3078</v>
      </c>
      <c r="C202" s="447" t="s">
        <v>1720</v>
      </c>
      <c r="D202" s="447">
        <v>2</v>
      </c>
      <c r="E202" s="446" t="s">
        <v>2914</v>
      </c>
      <c r="F202" s="446" t="s">
        <v>3077</v>
      </c>
    </row>
    <row r="203" spans="1:6">
      <c r="A203" s="447" t="s">
        <v>3076</v>
      </c>
      <c r="B203" s="446" t="s">
        <v>3075</v>
      </c>
      <c r="C203" s="447" t="s">
        <v>1761</v>
      </c>
      <c r="D203" s="447">
        <v>6</v>
      </c>
      <c r="E203" s="446" t="s">
        <v>2921</v>
      </c>
      <c r="F203" s="446" t="s">
        <v>3006</v>
      </c>
    </row>
    <row r="204" spans="1:6">
      <c r="A204" s="447" t="s">
        <v>3074</v>
      </c>
      <c r="B204" s="446" t="s">
        <v>3073</v>
      </c>
      <c r="C204" s="447" t="s">
        <v>1678</v>
      </c>
      <c r="D204" s="447">
        <v>9</v>
      </c>
      <c r="E204" s="446" t="s">
        <v>2924</v>
      </c>
      <c r="F204" s="446" t="s">
        <v>2923</v>
      </c>
    </row>
    <row r="205" spans="1:6">
      <c r="A205" s="447" t="s">
        <v>1792</v>
      </c>
      <c r="B205" s="446" t="s">
        <v>3072</v>
      </c>
      <c r="C205" s="447" t="s">
        <v>1789</v>
      </c>
      <c r="D205" s="447">
        <v>2</v>
      </c>
      <c r="E205" s="446" t="s">
        <v>2959</v>
      </c>
      <c r="F205" s="446" t="s">
        <v>2958</v>
      </c>
    </row>
    <row r="206" spans="1:6">
      <c r="A206" s="447" t="s">
        <v>1763</v>
      </c>
      <c r="B206" s="446" t="s">
        <v>3071</v>
      </c>
      <c r="C206" s="447" t="s">
        <v>1761</v>
      </c>
      <c r="D206" s="447">
        <v>1</v>
      </c>
      <c r="E206" s="446" t="s">
        <v>2921</v>
      </c>
      <c r="F206" s="446" t="s">
        <v>3070</v>
      </c>
    </row>
    <row r="207" spans="1:6">
      <c r="A207" s="447" t="s">
        <v>1877</v>
      </c>
      <c r="B207" s="446" t="s">
        <v>3069</v>
      </c>
      <c r="C207" s="447" t="s">
        <v>1851</v>
      </c>
      <c r="D207" s="447">
        <v>2</v>
      </c>
      <c r="E207" s="446" t="s">
        <v>2938</v>
      </c>
      <c r="F207" s="446" t="s">
        <v>2937</v>
      </c>
    </row>
    <row r="208" spans="1:6">
      <c r="A208" s="447" t="s">
        <v>1725</v>
      </c>
      <c r="B208" s="446" t="s">
        <v>3068</v>
      </c>
      <c r="C208" s="447" t="s">
        <v>1720</v>
      </c>
      <c r="D208" s="447">
        <v>3</v>
      </c>
      <c r="E208" s="446" t="s">
        <v>2914</v>
      </c>
      <c r="F208" s="446" t="s">
        <v>3008</v>
      </c>
    </row>
    <row r="209" spans="1:6">
      <c r="A209" s="447" t="s">
        <v>3067</v>
      </c>
      <c r="B209" s="446" t="s">
        <v>3066</v>
      </c>
      <c r="C209" s="447" t="s">
        <v>1735</v>
      </c>
      <c r="D209" s="447">
        <v>2</v>
      </c>
      <c r="E209" s="446" t="s">
        <v>2912</v>
      </c>
      <c r="F209" s="446" t="s">
        <v>2943</v>
      </c>
    </row>
    <row r="210" spans="1:6">
      <c r="A210" s="447" t="s">
        <v>566</v>
      </c>
      <c r="B210" s="446" t="s">
        <v>3065</v>
      </c>
      <c r="C210" s="447" t="s">
        <v>1761</v>
      </c>
      <c r="D210" s="447">
        <v>4</v>
      </c>
      <c r="E210" s="446" t="s">
        <v>2921</v>
      </c>
      <c r="F210" s="446" t="s">
        <v>3064</v>
      </c>
    </row>
    <row r="211" spans="1:6">
      <c r="A211" s="447" t="s">
        <v>1049</v>
      </c>
      <c r="B211" s="446" t="s">
        <v>3063</v>
      </c>
      <c r="C211" s="447" t="s">
        <v>1735</v>
      </c>
      <c r="D211" s="447">
        <v>2</v>
      </c>
      <c r="E211" s="446" t="s">
        <v>2912</v>
      </c>
      <c r="F211" s="446" t="s">
        <v>2943</v>
      </c>
    </row>
    <row r="212" spans="1:6">
      <c r="A212" s="447" t="s">
        <v>1793</v>
      </c>
      <c r="B212" s="446" t="s">
        <v>3062</v>
      </c>
      <c r="C212" s="447" t="s">
        <v>1789</v>
      </c>
      <c r="D212" s="447">
        <v>2</v>
      </c>
      <c r="E212" s="446" t="s">
        <v>2959</v>
      </c>
      <c r="F212" s="446" t="s">
        <v>2958</v>
      </c>
    </row>
    <row r="213" spans="1:6">
      <c r="A213" s="447" t="s">
        <v>714</v>
      </c>
      <c r="B213" s="446" t="s">
        <v>3061</v>
      </c>
      <c r="C213" s="447" t="s">
        <v>1735</v>
      </c>
      <c r="D213" s="447">
        <v>5</v>
      </c>
      <c r="E213" s="446" t="s">
        <v>2912</v>
      </c>
      <c r="F213" s="446" t="s">
        <v>2911</v>
      </c>
    </row>
    <row r="214" spans="1:6">
      <c r="A214" s="447" t="s">
        <v>1895</v>
      </c>
      <c r="B214" s="446" t="s">
        <v>3060</v>
      </c>
      <c r="C214" s="447" t="s">
        <v>1761</v>
      </c>
      <c r="D214" s="447">
        <v>5</v>
      </c>
      <c r="E214" s="446" t="s">
        <v>2921</v>
      </c>
      <c r="F214" s="446" t="s">
        <v>2920</v>
      </c>
    </row>
    <row r="215" spans="1:6">
      <c r="A215" s="447" t="s">
        <v>1745</v>
      </c>
      <c r="B215" s="446" t="s">
        <v>3059</v>
      </c>
      <c r="C215" s="447" t="s">
        <v>1735</v>
      </c>
      <c r="D215" s="447">
        <v>2</v>
      </c>
      <c r="E215" s="446" t="s">
        <v>2912</v>
      </c>
      <c r="F215" s="446" t="s">
        <v>2943</v>
      </c>
    </row>
    <row r="216" spans="1:6">
      <c r="A216" s="447" t="s">
        <v>1794</v>
      </c>
      <c r="B216" s="446" t="s">
        <v>3058</v>
      </c>
      <c r="C216" s="447" t="s">
        <v>1789</v>
      </c>
      <c r="D216" s="447">
        <v>2</v>
      </c>
      <c r="E216" s="446" t="s">
        <v>2959</v>
      </c>
      <c r="F216" s="446" t="s">
        <v>2958</v>
      </c>
    </row>
    <row r="217" spans="1:6">
      <c r="A217" s="447" t="s">
        <v>1702</v>
      </c>
      <c r="B217" s="446" t="s">
        <v>3057</v>
      </c>
      <c r="C217" s="447" t="s">
        <v>1678</v>
      </c>
      <c r="D217" s="447">
        <v>6</v>
      </c>
      <c r="E217" s="446" t="s">
        <v>2924</v>
      </c>
      <c r="F217" s="446" t="s">
        <v>3002</v>
      </c>
    </row>
    <row r="218" spans="1:6">
      <c r="A218" s="447" t="s">
        <v>1704</v>
      </c>
      <c r="B218" s="446" t="s">
        <v>3056</v>
      </c>
      <c r="C218" s="447" t="s">
        <v>1678</v>
      </c>
      <c r="D218" s="447">
        <v>9</v>
      </c>
      <c r="E218" s="446" t="s">
        <v>2924</v>
      </c>
      <c r="F218" s="446" t="s">
        <v>2923</v>
      </c>
    </row>
    <row r="219" spans="1:6">
      <c r="A219" s="447" t="s">
        <v>1776</v>
      </c>
      <c r="B219" s="446" t="s">
        <v>3055</v>
      </c>
      <c r="C219" s="447" t="s">
        <v>1761</v>
      </c>
      <c r="D219" s="447">
        <v>6</v>
      </c>
      <c r="E219" s="446" t="s">
        <v>2921</v>
      </c>
      <c r="F219" s="446" t="s">
        <v>3006</v>
      </c>
    </row>
    <row r="220" spans="1:6">
      <c r="A220" s="447" t="s">
        <v>1817</v>
      </c>
      <c r="B220" s="446" t="s">
        <v>3054</v>
      </c>
      <c r="C220" s="447" t="s">
        <v>1798</v>
      </c>
      <c r="D220" s="447">
        <v>3</v>
      </c>
      <c r="E220" s="446" t="s">
        <v>2928</v>
      </c>
      <c r="F220" s="446" t="s">
        <v>2927</v>
      </c>
    </row>
    <row r="221" spans="1:6">
      <c r="A221" s="447" t="s">
        <v>1818</v>
      </c>
      <c r="B221" s="446" t="s">
        <v>3053</v>
      </c>
      <c r="C221" s="447" t="s">
        <v>1798</v>
      </c>
      <c r="D221" s="447">
        <v>3</v>
      </c>
      <c r="E221" s="446" t="s">
        <v>2928</v>
      </c>
      <c r="F221" s="446" t="s">
        <v>2927</v>
      </c>
    </row>
    <row r="222" spans="1:6">
      <c r="A222" s="447" t="s">
        <v>1819</v>
      </c>
      <c r="B222" s="446" t="s">
        <v>3052</v>
      </c>
      <c r="C222" s="447" t="s">
        <v>1798</v>
      </c>
      <c r="D222" s="447">
        <v>3</v>
      </c>
      <c r="E222" s="446" t="s">
        <v>2928</v>
      </c>
      <c r="F222" s="446" t="s">
        <v>2927</v>
      </c>
    </row>
    <row r="223" spans="1:6">
      <c r="A223" s="447" t="s">
        <v>1820</v>
      </c>
      <c r="B223" s="446" t="s">
        <v>3051</v>
      </c>
      <c r="C223" s="447" t="s">
        <v>1798</v>
      </c>
      <c r="D223" s="447">
        <v>3</v>
      </c>
      <c r="E223" s="446" t="s">
        <v>2928</v>
      </c>
      <c r="F223" s="446" t="s">
        <v>2927</v>
      </c>
    </row>
    <row r="224" spans="1:6">
      <c r="A224" s="447" t="s">
        <v>1821</v>
      </c>
      <c r="B224" s="446" t="s">
        <v>3050</v>
      </c>
      <c r="C224" s="447" t="s">
        <v>1798</v>
      </c>
      <c r="D224" s="447">
        <v>3</v>
      </c>
      <c r="E224" s="446" t="s">
        <v>2928</v>
      </c>
      <c r="F224" s="446" t="s">
        <v>2927</v>
      </c>
    </row>
    <row r="225" spans="1:6">
      <c r="A225" s="447" t="s">
        <v>1822</v>
      </c>
      <c r="B225" s="446" t="s">
        <v>3049</v>
      </c>
      <c r="C225" s="447" t="s">
        <v>1798</v>
      </c>
      <c r="D225" s="447">
        <v>3</v>
      </c>
      <c r="E225" s="446" t="s">
        <v>2928</v>
      </c>
      <c r="F225" s="446" t="s">
        <v>2927</v>
      </c>
    </row>
    <row r="226" spans="1:6">
      <c r="A226" s="447" t="s">
        <v>1823</v>
      </c>
      <c r="B226" s="446" t="s">
        <v>3048</v>
      </c>
      <c r="C226" s="447" t="s">
        <v>1798</v>
      </c>
      <c r="D226" s="447">
        <v>3</v>
      </c>
      <c r="E226" s="446" t="s">
        <v>2928</v>
      </c>
      <c r="F226" s="446" t="s">
        <v>2927</v>
      </c>
    </row>
    <row r="227" spans="1:6">
      <c r="A227" s="447" t="s">
        <v>1824</v>
      </c>
      <c r="B227" s="446" t="s">
        <v>3047</v>
      </c>
      <c r="C227" s="447" t="s">
        <v>1798</v>
      </c>
      <c r="D227" s="447">
        <v>3</v>
      </c>
      <c r="E227" s="446" t="s">
        <v>2928</v>
      </c>
      <c r="F227" s="446" t="s">
        <v>2927</v>
      </c>
    </row>
    <row r="228" spans="1:6">
      <c r="A228" s="447" t="s">
        <v>1825</v>
      </c>
      <c r="B228" s="446" t="s">
        <v>3046</v>
      </c>
      <c r="C228" s="447" t="s">
        <v>1798</v>
      </c>
      <c r="D228" s="447">
        <v>3</v>
      </c>
      <c r="E228" s="446" t="s">
        <v>2928</v>
      </c>
      <c r="F228" s="446" t="s">
        <v>2927</v>
      </c>
    </row>
    <row r="229" spans="1:6">
      <c r="A229" s="447" t="s">
        <v>1826</v>
      </c>
      <c r="B229" s="446" t="s">
        <v>3045</v>
      </c>
      <c r="C229" s="447" t="s">
        <v>1798</v>
      </c>
      <c r="D229" s="447">
        <v>3</v>
      </c>
      <c r="E229" s="446" t="s">
        <v>2928</v>
      </c>
      <c r="F229" s="446" t="s">
        <v>2927</v>
      </c>
    </row>
    <row r="230" spans="1:6">
      <c r="A230" s="447" t="s">
        <v>3044</v>
      </c>
      <c r="B230" s="446" t="s">
        <v>3043</v>
      </c>
      <c r="C230" s="447" t="s">
        <v>1798</v>
      </c>
      <c r="D230" s="447">
        <v>3</v>
      </c>
      <c r="E230" s="446" t="s">
        <v>2928</v>
      </c>
      <c r="F230" s="446" t="s">
        <v>2927</v>
      </c>
    </row>
    <row r="231" spans="1:6">
      <c r="A231" s="447" t="s">
        <v>1898</v>
      </c>
      <c r="B231" s="446" t="s">
        <v>3042</v>
      </c>
      <c r="C231" s="447" t="s">
        <v>1798</v>
      </c>
      <c r="D231" s="447">
        <v>4</v>
      </c>
      <c r="E231" s="446" t="s">
        <v>2928</v>
      </c>
      <c r="F231" s="446" t="s">
        <v>3041</v>
      </c>
    </row>
    <row r="232" spans="1:6">
      <c r="A232" s="447" t="s">
        <v>1795</v>
      </c>
      <c r="B232" s="446" t="s">
        <v>3040</v>
      </c>
      <c r="C232" s="447" t="s">
        <v>1789</v>
      </c>
      <c r="D232" s="447">
        <v>2</v>
      </c>
      <c r="E232" s="446" t="s">
        <v>2959</v>
      </c>
      <c r="F232" s="446" t="s">
        <v>2958</v>
      </c>
    </row>
    <row r="233" spans="1:6">
      <c r="A233" s="447" t="s">
        <v>7</v>
      </c>
      <c r="B233" s="446" t="s">
        <v>3039</v>
      </c>
      <c r="C233" s="447" t="s">
        <v>1676</v>
      </c>
      <c r="D233" s="447">
        <v>1</v>
      </c>
      <c r="E233" s="446" t="s">
        <v>2874</v>
      </c>
      <c r="F233" s="446" t="s">
        <v>2917</v>
      </c>
    </row>
    <row r="234" spans="1:6">
      <c r="A234" s="447" t="s">
        <v>1677</v>
      </c>
      <c r="B234" s="446" t="s">
        <v>2871</v>
      </c>
      <c r="C234" s="447" t="s">
        <v>1676</v>
      </c>
      <c r="D234" s="447">
        <v>1</v>
      </c>
      <c r="E234" s="446" t="s">
        <v>2874</v>
      </c>
      <c r="F234" s="446" t="s">
        <v>2917</v>
      </c>
    </row>
    <row r="235" spans="1:6">
      <c r="A235" s="447" t="s">
        <v>13</v>
      </c>
      <c r="B235" s="446" t="s">
        <v>3038</v>
      </c>
      <c r="C235" s="447" t="s">
        <v>1676</v>
      </c>
      <c r="D235" s="447">
        <v>1</v>
      </c>
      <c r="E235" s="446" t="s">
        <v>2874</v>
      </c>
      <c r="F235" s="446" t="s">
        <v>2917</v>
      </c>
    </row>
    <row r="236" spans="1:6">
      <c r="A236" s="447" t="s">
        <v>2</v>
      </c>
      <c r="B236" s="446" t="s">
        <v>3037</v>
      </c>
      <c r="C236" s="447" t="s">
        <v>1676</v>
      </c>
      <c r="D236" s="447">
        <v>2</v>
      </c>
      <c r="E236" s="446" t="s">
        <v>2874</v>
      </c>
      <c r="F236" s="446" t="s">
        <v>3036</v>
      </c>
    </row>
    <row r="237" spans="1:6">
      <c r="A237" s="447" t="s">
        <v>16</v>
      </c>
      <c r="B237" s="446" t="s">
        <v>3035</v>
      </c>
      <c r="C237" s="447" t="s">
        <v>1676</v>
      </c>
      <c r="D237" s="447">
        <v>3</v>
      </c>
      <c r="E237" s="446" t="s">
        <v>2874</v>
      </c>
      <c r="F237" s="446" t="s">
        <v>3035</v>
      </c>
    </row>
    <row r="238" spans="1:6">
      <c r="A238" s="447" t="s">
        <v>18</v>
      </c>
      <c r="B238" s="446" t="s">
        <v>3034</v>
      </c>
      <c r="C238" s="447" t="s">
        <v>1678</v>
      </c>
      <c r="D238" s="447">
        <v>1</v>
      </c>
      <c r="E238" s="446" t="s">
        <v>2924</v>
      </c>
      <c r="F238" s="446" t="s">
        <v>3033</v>
      </c>
    </row>
    <row r="239" spans="1:6">
      <c r="A239" s="447" t="s">
        <v>30</v>
      </c>
      <c r="B239" s="446" t="s">
        <v>3032</v>
      </c>
      <c r="C239" s="447" t="s">
        <v>1678</v>
      </c>
      <c r="D239" s="447">
        <v>2</v>
      </c>
      <c r="E239" s="446" t="s">
        <v>2924</v>
      </c>
      <c r="F239" s="446" t="s">
        <v>3004</v>
      </c>
    </row>
    <row r="240" spans="1:6">
      <c r="A240" s="447" t="s">
        <v>1265</v>
      </c>
      <c r="B240" s="446" t="s">
        <v>3031</v>
      </c>
      <c r="C240" s="447" t="s">
        <v>1678</v>
      </c>
      <c r="D240" s="447">
        <v>2</v>
      </c>
      <c r="E240" s="446" t="s">
        <v>2924</v>
      </c>
      <c r="F240" s="446" t="s">
        <v>3004</v>
      </c>
    </row>
    <row r="241" spans="1:6">
      <c r="A241" s="447" t="s">
        <v>1046</v>
      </c>
      <c r="B241" s="446" t="s">
        <v>3030</v>
      </c>
      <c r="C241" s="447" t="s">
        <v>1678</v>
      </c>
      <c r="D241" s="447">
        <v>4</v>
      </c>
      <c r="E241" s="446" t="s">
        <v>2924</v>
      </c>
      <c r="F241" s="446" t="s">
        <v>3026</v>
      </c>
    </row>
    <row r="242" spans="1:6">
      <c r="A242" s="447" t="s">
        <v>1270</v>
      </c>
      <c r="B242" s="446" t="s">
        <v>3029</v>
      </c>
      <c r="C242" s="447" t="s">
        <v>1678</v>
      </c>
      <c r="D242" s="447">
        <v>3</v>
      </c>
      <c r="E242" s="446" t="s">
        <v>2924</v>
      </c>
      <c r="F242" s="446" t="s">
        <v>3012</v>
      </c>
    </row>
    <row r="243" spans="1:6">
      <c r="A243" s="447" t="s">
        <v>1683</v>
      </c>
      <c r="B243" s="446" t="s">
        <v>2407</v>
      </c>
      <c r="C243" s="447" t="s">
        <v>1678</v>
      </c>
      <c r="D243" s="447">
        <v>3</v>
      </c>
      <c r="E243" s="446" t="s">
        <v>2924</v>
      </c>
      <c r="F243" s="446" t="s">
        <v>3012</v>
      </c>
    </row>
    <row r="244" spans="1:6">
      <c r="A244" s="447" t="s">
        <v>1687</v>
      </c>
      <c r="B244" s="446" t="s">
        <v>3028</v>
      </c>
      <c r="C244" s="447" t="s">
        <v>1678</v>
      </c>
      <c r="D244" s="447">
        <v>4</v>
      </c>
      <c r="E244" s="446" t="s">
        <v>2924</v>
      </c>
      <c r="F244" s="446" t="s">
        <v>3026</v>
      </c>
    </row>
    <row r="245" spans="1:6">
      <c r="A245" s="447" t="s">
        <v>1688</v>
      </c>
      <c r="B245" s="446" t="s">
        <v>3027</v>
      </c>
      <c r="C245" s="447" t="s">
        <v>1678</v>
      </c>
      <c r="D245" s="447">
        <v>4</v>
      </c>
      <c r="E245" s="446" t="s">
        <v>2924</v>
      </c>
      <c r="F245" s="446" t="s">
        <v>3026</v>
      </c>
    </row>
    <row r="246" spans="1:6">
      <c r="A246" s="447" t="s">
        <v>1705</v>
      </c>
      <c r="B246" s="446" t="s">
        <v>3025</v>
      </c>
      <c r="C246" s="447" t="s">
        <v>1678</v>
      </c>
      <c r="D246" s="447">
        <v>9</v>
      </c>
      <c r="E246" s="446" t="s">
        <v>2924</v>
      </c>
      <c r="F246" s="446" t="s">
        <v>2923</v>
      </c>
    </row>
    <row r="247" spans="1:6">
      <c r="A247" s="447" t="s">
        <v>1706</v>
      </c>
      <c r="B247" s="446" t="s">
        <v>3024</v>
      </c>
      <c r="C247" s="447" t="s">
        <v>1678</v>
      </c>
      <c r="D247" s="447">
        <v>9</v>
      </c>
      <c r="E247" s="446" t="s">
        <v>2924</v>
      </c>
      <c r="F247" s="446" t="s">
        <v>2923</v>
      </c>
    </row>
    <row r="248" spans="1:6">
      <c r="A248" s="447" t="s">
        <v>100</v>
      </c>
      <c r="B248" s="446" t="s">
        <v>3023</v>
      </c>
      <c r="C248" s="447" t="s">
        <v>1678</v>
      </c>
      <c r="D248" s="447">
        <v>9</v>
      </c>
      <c r="E248" s="446" t="s">
        <v>2924</v>
      </c>
      <c r="F248" s="446" t="s">
        <v>2923</v>
      </c>
    </row>
    <row r="249" spans="1:6">
      <c r="A249" s="447" t="s">
        <v>102</v>
      </c>
      <c r="B249" s="446" t="s">
        <v>3022</v>
      </c>
      <c r="C249" s="447" t="s">
        <v>1678</v>
      </c>
      <c r="D249" s="447">
        <v>9</v>
      </c>
      <c r="E249" s="446" t="s">
        <v>2924</v>
      </c>
      <c r="F249" s="446" t="s">
        <v>2923</v>
      </c>
    </row>
    <row r="250" spans="1:6">
      <c r="A250" s="447" t="s">
        <v>1703</v>
      </c>
      <c r="B250" s="446" t="s">
        <v>3021</v>
      </c>
      <c r="C250" s="447" t="s">
        <v>1678</v>
      </c>
      <c r="D250" s="447">
        <v>6</v>
      </c>
      <c r="E250" s="446" t="s">
        <v>2924</v>
      </c>
      <c r="F250" s="446" t="s">
        <v>3002</v>
      </c>
    </row>
    <row r="251" spans="1:6">
      <c r="A251" s="447" t="s">
        <v>1697</v>
      </c>
      <c r="B251" s="446" t="s">
        <v>3020</v>
      </c>
      <c r="C251" s="447" t="s">
        <v>1678</v>
      </c>
      <c r="D251" s="447">
        <v>5</v>
      </c>
      <c r="E251" s="446" t="s">
        <v>2924</v>
      </c>
      <c r="F251" s="446" t="s">
        <v>2999</v>
      </c>
    </row>
    <row r="252" spans="1:6">
      <c r="A252" s="447" t="s">
        <v>1681</v>
      </c>
      <c r="B252" s="446" t="s">
        <v>3019</v>
      </c>
      <c r="C252" s="447" t="s">
        <v>1678</v>
      </c>
      <c r="D252" s="447">
        <v>2</v>
      </c>
      <c r="E252" s="446" t="s">
        <v>2924</v>
      </c>
      <c r="F252" s="446" t="s">
        <v>3004</v>
      </c>
    </row>
    <row r="253" spans="1:6">
      <c r="A253" s="447" t="s">
        <v>38</v>
      </c>
      <c r="B253" s="446" t="s">
        <v>3018</v>
      </c>
      <c r="C253" s="447" t="s">
        <v>1678</v>
      </c>
      <c r="D253" s="447">
        <v>2</v>
      </c>
      <c r="E253" s="446" t="s">
        <v>2924</v>
      </c>
      <c r="F253" s="446" t="s">
        <v>3004</v>
      </c>
    </row>
    <row r="254" spans="1:6">
      <c r="A254" s="447" t="s">
        <v>1698</v>
      </c>
      <c r="B254" s="446" t="s">
        <v>3017</v>
      </c>
      <c r="C254" s="447" t="s">
        <v>1678</v>
      </c>
      <c r="D254" s="447">
        <v>5</v>
      </c>
      <c r="E254" s="446" t="s">
        <v>2924</v>
      </c>
      <c r="F254" s="446" t="s">
        <v>2999</v>
      </c>
    </row>
    <row r="255" spans="1:6">
      <c r="A255" s="447" t="s">
        <v>1699</v>
      </c>
      <c r="B255" s="446" t="s">
        <v>3016</v>
      </c>
      <c r="C255" s="447" t="s">
        <v>1678</v>
      </c>
      <c r="D255" s="447">
        <v>5</v>
      </c>
      <c r="E255" s="446" t="s">
        <v>2924</v>
      </c>
      <c r="F255" s="446" t="s">
        <v>2999</v>
      </c>
    </row>
    <row r="256" spans="1:6">
      <c r="A256" s="447" t="s">
        <v>1700</v>
      </c>
      <c r="B256" s="446" t="s">
        <v>3015</v>
      </c>
      <c r="C256" s="447" t="s">
        <v>1678</v>
      </c>
      <c r="D256" s="447">
        <v>5</v>
      </c>
      <c r="E256" s="446" t="s">
        <v>2924</v>
      </c>
      <c r="F256" s="446" t="s">
        <v>2999</v>
      </c>
    </row>
    <row r="257" spans="1:6">
      <c r="A257" s="447" t="s">
        <v>1707</v>
      </c>
      <c r="B257" s="446" t="s">
        <v>3014</v>
      </c>
      <c r="C257" s="447" t="s">
        <v>1678</v>
      </c>
      <c r="D257" s="447">
        <v>9</v>
      </c>
      <c r="E257" s="446" t="s">
        <v>2924</v>
      </c>
      <c r="F257" s="446" t="s">
        <v>2923</v>
      </c>
    </row>
    <row r="258" spans="1:6">
      <c r="A258" s="447" t="s">
        <v>1272</v>
      </c>
      <c r="B258" s="446" t="s">
        <v>3013</v>
      </c>
      <c r="C258" s="447" t="s">
        <v>1678</v>
      </c>
      <c r="D258" s="447">
        <v>3</v>
      </c>
      <c r="E258" s="446" t="s">
        <v>2924</v>
      </c>
      <c r="F258" s="446" t="s">
        <v>3012</v>
      </c>
    </row>
    <row r="259" spans="1:6">
      <c r="A259" s="447" t="s">
        <v>1684</v>
      </c>
      <c r="B259" s="446" t="s">
        <v>2409</v>
      </c>
      <c r="C259" s="447" t="s">
        <v>1678</v>
      </c>
      <c r="D259" s="447">
        <v>3</v>
      </c>
      <c r="E259" s="446" t="s">
        <v>2924</v>
      </c>
      <c r="F259" s="446" t="s">
        <v>3012</v>
      </c>
    </row>
    <row r="260" spans="1:6">
      <c r="A260" s="447" t="s">
        <v>1048</v>
      </c>
      <c r="B260" s="446" t="s">
        <v>3011</v>
      </c>
      <c r="C260" s="447" t="s">
        <v>1735</v>
      </c>
      <c r="D260" s="447">
        <v>2</v>
      </c>
      <c r="E260" s="446" t="s">
        <v>2912</v>
      </c>
      <c r="F260" s="446" t="s">
        <v>2943</v>
      </c>
    </row>
    <row r="261" spans="1:6">
      <c r="A261" s="447" t="s">
        <v>1710</v>
      </c>
      <c r="B261" s="446" t="s">
        <v>3010</v>
      </c>
      <c r="C261" s="447" t="s">
        <v>1708</v>
      </c>
      <c r="D261" s="447">
        <v>3</v>
      </c>
      <c r="E261" s="446" t="s">
        <v>2962</v>
      </c>
      <c r="F261" s="446" t="s">
        <v>2961</v>
      </c>
    </row>
    <row r="262" spans="1:6">
      <c r="A262" s="447" t="s">
        <v>1726</v>
      </c>
      <c r="B262" s="446" t="s">
        <v>3009</v>
      </c>
      <c r="C262" s="447" t="s">
        <v>1720</v>
      </c>
      <c r="D262" s="447">
        <v>3</v>
      </c>
      <c r="E262" s="446" t="s">
        <v>2914</v>
      </c>
      <c r="F262" s="446" t="s">
        <v>3008</v>
      </c>
    </row>
    <row r="263" spans="1:6">
      <c r="A263" s="447" t="s">
        <v>622</v>
      </c>
      <c r="B263" s="446" t="s">
        <v>3007</v>
      </c>
      <c r="C263" s="447" t="s">
        <v>1761</v>
      </c>
      <c r="D263" s="447">
        <v>6</v>
      </c>
      <c r="E263" s="446" t="s">
        <v>2921</v>
      </c>
      <c r="F263" s="446" t="s">
        <v>3006</v>
      </c>
    </row>
    <row r="264" spans="1:6">
      <c r="A264" s="447" t="s">
        <v>1268</v>
      </c>
      <c r="B264" s="446" t="s">
        <v>3005</v>
      </c>
      <c r="C264" s="447" t="s">
        <v>1678</v>
      </c>
      <c r="D264" s="447">
        <v>2</v>
      </c>
      <c r="E264" s="446" t="s">
        <v>2924</v>
      </c>
      <c r="F264" s="446" t="s">
        <v>3004</v>
      </c>
    </row>
    <row r="265" spans="1:6">
      <c r="A265" s="447" t="s">
        <v>86</v>
      </c>
      <c r="B265" s="446" t="s">
        <v>3003</v>
      </c>
      <c r="C265" s="447" t="s">
        <v>1678</v>
      </c>
      <c r="D265" s="447">
        <v>6</v>
      </c>
      <c r="E265" s="446" t="s">
        <v>2924</v>
      </c>
      <c r="F265" s="446" t="s">
        <v>3002</v>
      </c>
    </row>
    <row r="266" spans="1:6">
      <c r="A266" s="447" t="s">
        <v>1701</v>
      </c>
      <c r="B266" s="446" t="s">
        <v>3001</v>
      </c>
      <c r="C266" s="447" t="s">
        <v>1678</v>
      </c>
      <c r="D266" s="447">
        <v>5</v>
      </c>
      <c r="E266" s="446" t="s">
        <v>2924</v>
      </c>
      <c r="F266" s="446" t="s">
        <v>2999</v>
      </c>
    </row>
    <row r="267" spans="1:6">
      <c r="A267" s="447" t="s">
        <v>114</v>
      </c>
      <c r="B267" s="446" t="s">
        <v>3000</v>
      </c>
      <c r="C267" s="447" t="s">
        <v>1678</v>
      </c>
      <c r="D267" s="447">
        <v>5</v>
      </c>
      <c r="E267" s="446" t="s">
        <v>2924</v>
      </c>
      <c r="F267" s="446" t="s">
        <v>2999</v>
      </c>
    </row>
    <row r="268" spans="1:6">
      <c r="A268" s="447" t="s">
        <v>125</v>
      </c>
      <c r="B268" s="446" t="s">
        <v>2998</v>
      </c>
      <c r="C268" s="447" t="s">
        <v>1708</v>
      </c>
      <c r="D268" s="447">
        <v>2</v>
      </c>
      <c r="E268" s="446" t="s">
        <v>2962</v>
      </c>
      <c r="F268" s="446" t="s">
        <v>2973</v>
      </c>
    </row>
    <row r="269" spans="1:6">
      <c r="A269" s="447" t="s">
        <v>138</v>
      </c>
      <c r="B269" s="446" t="s">
        <v>2997</v>
      </c>
      <c r="C269" s="447" t="s">
        <v>1708</v>
      </c>
      <c r="D269" s="447">
        <v>2</v>
      </c>
      <c r="E269" s="446" t="s">
        <v>2962</v>
      </c>
      <c r="F269" s="446" t="s">
        <v>2973</v>
      </c>
    </row>
    <row r="270" spans="1:6">
      <c r="A270" s="447" t="s">
        <v>127</v>
      </c>
      <c r="B270" s="446" t="s">
        <v>2996</v>
      </c>
      <c r="C270" s="447" t="s">
        <v>1708</v>
      </c>
      <c r="D270" s="447">
        <v>2</v>
      </c>
      <c r="E270" s="446" t="s">
        <v>2962</v>
      </c>
      <c r="F270" s="446" t="s">
        <v>2973</v>
      </c>
    </row>
    <row r="271" spans="1:6">
      <c r="A271" s="447" t="s">
        <v>170</v>
      </c>
      <c r="B271" s="446" t="s">
        <v>2995</v>
      </c>
      <c r="C271" s="447" t="s">
        <v>1708</v>
      </c>
      <c r="D271" s="447">
        <v>3</v>
      </c>
      <c r="E271" s="446" t="s">
        <v>2962</v>
      </c>
      <c r="F271" s="446" t="s">
        <v>2961</v>
      </c>
    </row>
    <row r="272" spans="1:6">
      <c r="A272" s="447" t="s">
        <v>164</v>
      </c>
      <c r="B272" s="446" t="s">
        <v>2994</v>
      </c>
      <c r="C272" s="447" t="s">
        <v>1708</v>
      </c>
      <c r="D272" s="447">
        <v>2</v>
      </c>
      <c r="E272" s="446" t="s">
        <v>2962</v>
      </c>
      <c r="F272" s="446" t="s">
        <v>2973</v>
      </c>
    </row>
    <row r="273" spans="1:6">
      <c r="A273" s="447" t="s">
        <v>148</v>
      </c>
      <c r="B273" s="446" t="s">
        <v>2993</v>
      </c>
      <c r="C273" s="447" t="s">
        <v>1708</v>
      </c>
      <c r="D273" s="447">
        <v>3</v>
      </c>
      <c r="E273" s="446" t="s">
        <v>2962</v>
      </c>
      <c r="F273" s="446" t="s">
        <v>2961</v>
      </c>
    </row>
    <row r="274" spans="1:6">
      <c r="A274" s="447" t="s">
        <v>1711</v>
      </c>
      <c r="B274" s="446" t="s">
        <v>2992</v>
      </c>
      <c r="C274" s="447" t="s">
        <v>1708</v>
      </c>
      <c r="D274" s="447">
        <v>3</v>
      </c>
      <c r="E274" s="446" t="s">
        <v>2962</v>
      </c>
      <c r="F274" s="446" t="s">
        <v>2961</v>
      </c>
    </row>
    <row r="275" spans="1:6">
      <c r="A275" s="447" t="s">
        <v>136</v>
      </c>
      <c r="B275" s="446" t="s">
        <v>2973</v>
      </c>
      <c r="C275" s="447" t="s">
        <v>1708</v>
      </c>
      <c r="D275" s="447">
        <v>2</v>
      </c>
      <c r="E275" s="446" t="s">
        <v>2962</v>
      </c>
      <c r="F275" s="446" t="s">
        <v>2973</v>
      </c>
    </row>
    <row r="276" spans="1:6">
      <c r="A276" s="447" t="s">
        <v>129</v>
      </c>
      <c r="B276" s="446" t="s">
        <v>2991</v>
      </c>
      <c r="C276" s="447" t="s">
        <v>1708</v>
      </c>
      <c r="D276" s="447">
        <v>2</v>
      </c>
      <c r="E276" s="446" t="s">
        <v>2962</v>
      </c>
      <c r="F276" s="446" t="s">
        <v>2973</v>
      </c>
    </row>
    <row r="277" spans="1:6">
      <c r="A277" s="447" t="s">
        <v>131</v>
      </c>
      <c r="B277" s="446" t="s">
        <v>2990</v>
      </c>
      <c r="C277" s="447" t="s">
        <v>1708</v>
      </c>
      <c r="D277" s="447">
        <v>2</v>
      </c>
      <c r="E277" s="446" t="s">
        <v>2962</v>
      </c>
      <c r="F277" s="446" t="s">
        <v>2973</v>
      </c>
    </row>
    <row r="278" spans="1:6">
      <c r="A278" s="447" t="s">
        <v>158</v>
      </c>
      <c r="B278" s="446" t="s">
        <v>2989</v>
      </c>
      <c r="C278" s="447" t="s">
        <v>1708</v>
      </c>
      <c r="D278" s="447">
        <v>3</v>
      </c>
      <c r="E278" s="446" t="s">
        <v>2962</v>
      </c>
      <c r="F278" s="446" t="s">
        <v>2961</v>
      </c>
    </row>
    <row r="279" spans="1:6">
      <c r="A279" s="447" t="s">
        <v>146</v>
      </c>
      <c r="B279" s="446" t="s">
        <v>2988</v>
      </c>
      <c r="C279" s="447" t="s">
        <v>1708</v>
      </c>
      <c r="D279" s="447">
        <v>3</v>
      </c>
      <c r="E279" s="446" t="s">
        <v>2962</v>
      </c>
      <c r="F279" s="446" t="s">
        <v>2961</v>
      </c>
    </row>
    <row r="280" spans="1:6">
      <c r="A280" s="447" t="s">
        <v>1712</v>
      </c>
      <c r="B280" s="446" t="s">
        <v>2987</v>
      </c>
      <c r="C280" s="447" t="s">
        <v>1708</v>
      </c>
      <c r="D280" s="447">
        <v>3</v>
      </c>
      <c r="E280" s="446" t="s">
        <v>2962</v>
      </c>
      <c r="F280" s="446" t="s">
        <v>2961</v>
      </c>
    </row>
    <row r="281" spans="1:6">
      <c r="A281" s="447" t="s">
        <v>1713</v>
      </c>
      <c r="B281" s="446" t="s">
        <v>2986</v>
      </c>
      <c r="C281" s="447" t="s">
        <v>1708</v>
      </c>
      <c r="D281" s="447">
        <v>3</v>
      </c>
      <c r="E281" s="446" t="s">
        <v>2962</v>
      </c>
      <c r="F281" s="446" t="s">
        <v>2961</v>
      </c>
    </row>
    <row r="282" spans="1:6">
      <c r="A282" s="447" t="s">
        <v>142</v>
      </c>
      <c r="B282" s="446" t="s">
        <v>2985</v>
      </c>
      <c r="C282" s="447" t="s">
        <v>1708</v>
      </c>
      <c r="D282" s="447">
        <v>4</v>
      </c>
      <c r="E282" s="446" t="s">
        <v>2962</v>
      </c>
      <c r="F282" s="446" t="s">
        <v>2982</v>
      </c>
    </row>
    <row r="283" spans="1:6">
      <c r="A283" s="447" t="s">
        <v>1715</v>
      </c>
      <c r="B283" s="446" t="s">
        <v>2984</v>
      </c>
      <c r="C283" s="447" t="s">
        <v>1708</v>
      </c>
      <c r="D283" s="447">
        <v>4</v>
      </c>
      <c r="E283" s="446" t="s">
        <v>2962</v>
      </c>
      <c r="F283" s="446" t="s">
        <v>2982</v>
      </c>
    </row>
    <row r="284" spans="1:6">
      <c r="A284" s="447" t="s">
        <v>1716</v>
      </c>
      <c r="B284" s="446" t="s">
        <v>2983</v>
      </c>
      <c r="C284" s="447" t="s">
        <v>1708</v>
      </c>
      <c r="D284" s="447">
        <v>4</v>
      </c>
      <c r="E284" s="446" t="s">
        <v>2962</v>
      </c>
      <c r="F284" s="446" t="s">
        <v>2982</v>
      </c>
    </row>
    <row r="285" spans="1:6">
      <c r="A285" s="447" t="s">
        <v>1717</v>
      </c>
      <c r="B285" s="446" t="s">
        <v>2981</v>
      </c>
      <c r="C285" s="447" t="s">
        <v>1708</v>
      </c>
      <c r="D285" s="447">
        <v>5</v>
      </c>
      <c r="E285" s="446" t="s">
        <v>2962</v>
      </c>
      <c r="F285" s="446" t="s">
        <v>2964</v>
      </c>
    </row>
    <row r="286" spans="1:6">
      <c r="A286" s="447" t="s">
        <v>1718</v>
      </c>
      <c r="B286" s="446" t="s">
        <v>2980</v>
      </c>
      <c r="C286" s="447" t="s">
        <v>1708</v>
      </c>
      <c r="D286" s="447">
        <v>5</v>
      </c>
      <c r="E286" s="446" t="s">
        <v>2962</v>
      </c>
      <c r="F286" s="446" t="s">
        <v>2964</v>
      </c>
    </row>
    <row r="287" spans="1:6">
      <c r="A287" s="447" t="s">
        <v>1719</v>
      </c>
      <c r="B287" s="446" t="s">
        <v>2979</v>
      </c>
      <c r="C287" s="447" t="s">
        <v>1708</v>
      </c>
      <c r="D287" s="447">
        <v>5</v>
      </c>
      <c r="E287" s="446" t="s">
        <v>2962</v>
      </c>
      <c r="F287" s="446" t="s">
        <v>2964</v>
      </c>
    </row>
    <row r="288" spans="1:6">
      <c r="A288" s="447" t="s">
        <v>184</v>
      </c>
      <c r="B288" s="446" t="s">
        <v>2978</v>
      </c>
      <c r="C288" s="447" t="s">
        <v>1708</v>
      </c>
      <c r="D288" s="447">
        <v>5</v>
      </c>
      <c r="E288" s="446" t="s">
        <v>2962</v>
      </c>
      <c r="F288" s="446" t="s">
        <v>2964</v>
      </c>
    </row>
    <row r="289" spans="1:6">
      <c r="A289" s="447" t="s">
        <v>123</v>
      </c>
      <c r="B289" s="446" t="s">
        <v>2977</v>
      </c>
      <c r="C289" s="447" t="s">
        <v>1708</v>
      </c>
      <c r="D289" s="447">
        <v>1</v>
      </c>
      <c r="E289" s="446" t="s">
        <v>2962</v>
      </c>
      <c r="F289" s="446" t="s">
        <v>2966</v>
      </c>
    </row>
    <row r="290" spans="1:6">
      <c r="A290" s="447" t="s">
        <v>160</v>
      </c>
      <c r="B290" s="446" t="s">
        <v>2976</v>
      </c>
      <c r="C290" s="447" t="s">
        <v>1708</v>
      </c>
      <c r="D290" s="447">
        <v>3</v>
      </c>
      <c r="E290" s="446" t="s">
        <v>2962</v>
      </c>
      <c r="F290" s="446" t="s">
        <v>2961</v>
      </c>
    </row>
    <row r="291" spans="1:6">
      <c r="A291" s="447" t="s">
        <v>162</v>
      </c>
      <c r="B291" s="446" t="s">
        <v>2975</v>
      </c>
      <c r="C291" s="447" t="s">
        <v>1708</v>
      </c>
      <c r="D291" s="447">
        <v>3</v>
      </c>
      <c r="E291" s="446" t="s">
        <v>2962</v>
      </c>
      <c r="F291" s="446" t="s">
        <v>2961</v>
      </c>
    </row>
    <row r="292" spans="1:6">
      <c r="A292" s="447" t="s">
        <v>140</v>
      </c>
      <c r="B292" s="446" t="s">
        <v>2974</v>
      </c>
      <c r="C292" s="447" t="s">
        <v>1708</v>
      </c>
      <c r="D292" s="447">
        <v>2</v>
      </c>
      <c r="E292" s="446" t="s">
        <v>2962</v>
      </c>
      <c r="F292" s="446" t="s">
        <v>2973</v>
      </c>
    </row>
    <row r="293" spans="1:6">
      <c r="A293" s="447" t="s">
        <v>157</v>
      </c>
      <c r="B293" s="446" t="s">
        <v>2972</v>
      </c>
      <c r="C293" s="447" t="s">
        <v>1708</v>
      </c>
      <c r="D293" s="447">
        <v>1</v>
      </c>
      <c r="E293" s="446" t="s">
        <v>2962</v>
      </c>
      <c r="F293" s="446" t="s">
        <v>2966</v>
      </c>
    </row>
    <row r="294" spans="1:6">
      <c r="A294" s="447" t="s">
        <v>1709</v>
      </c>
      <c r="B294" s="446" t="s">
        <v>2971</v>
      </c>
      <c r="C294" s="447" t="s">
        <v>1708</v>
      </c>
      <c r="D294" s="447">
        <v>1</v>
      </c>
      <c r="E294" s="446" t="s">
        <v>2962</v>
      </c>
      <c r="F294" s="446" t="s">
        <v>2966</v>
      </c>
    </row>
    <row r="295" spans="1:6">
      <c r="A295" s="447" t="s">
        <v>186</v>
      </c>
      <c r="B295" s="446" t="s">
        <v>2970</v>
      </c>
      <c r="C295" s="447" t="s">
        <v>1708</v>
      </c>
      <c r="D295" s="447">
        <v>1</v>
      </c>
      <c r="E295" s="446" t="s">
        <v>2962</v>
      </c>
      <c r="F295" s="446" t="s">
        <v>2966</v>
      </c>
    </row>
    <row r="296" spans="1:6">
      <c r="A296" s="447" t="s">
        <v>178</v>
      </c>
      <c r="B296" s="446" t="s">
        <v>2969</v>
      </c>
      <c r="C296" s="447" t="s">
        <v>1708</v>
      </c>
      <c r="D296" s="447">
        <v>1</v>
      </c>
      <c r="E296" s="446" t="s">
        <v>2962</v>
      </c>
      <c r="F296" s="446" t="s">
        <v>2966</v>
      </c>
    </row>
    <row r="297" spans="1:6">
      <c r="A297" s="447" t="s">
        <v>166</v>
      </c>
      <c r="B297" s="446" t="s">
        <v>2968</v>
      </c>
      <c r="C297" s="447" t="s">
        <v>1708</v>
      </c>
      <c r="D297" s="447">
        <v>1</v>
      </c>
      <c r="E297" s="446" t="s">
        <v>2962</v>
      </c>
      <c r="F297" s="446" t="s">
        <v>2966</v>
      </c>
    </row>
    <row r="298" spans="1:6">
      <c r="A298" s="447" t="s">
        <v>168</v>
      </c>
      <c r="B298" s="446" t="s">
        <v>2967</v>
      </c>
      <c r="C298" s="447" t="s">
        <v>1708</v>
      </c>
      <c r="D298" s="447">
        <v>1</v>
      </c>
      <c r="E298" s="446" t="s">
        <v>2962</v>
      </c>
      <c r="F298" s="446" t="s">
        <v>2966</v>
      </c>
    </row>
    <row r="299" spans="1:6">
      <c r="A299" s="447" t="s">
        <v>182</v>
      </c>
      <c r="B299" s="446" t="s">
        <v>2965</v>
      </c>
      <c r="C299" s="447" t="s">
        <v>1708</v>
      </c>
      <c r="D299" s="447">
        <v>5</v>
      </c>
      <c r="E299" s="446" t="s">
        <v>2962</v>
      </c>
      <c r="F299" s="446" t="s">
        <v>2964</v>
      </c>
    </row>
    <row r="300" spans="1:6">
      <c r="A300" s="447" t="s">
        <v>1714</v>
      </c>
      <c r="B300" s="446" t="s">
        <v>2963</v>
      </c>
      <c r="C300" s="447" t="s">
        <v>1708</v>
      </c>
      <c r="D300" s="447">
        <v>3</v>
      </c>
      <c r="E300" s="446" t="s">
        <v>2962</v>
      </c>
      <c r="F300" s="446" t="s">
        <v>2961</v>
      </c>
    </row>
    <row r="301" spans="1:6">
      <c r="A301" s="447" t="s">
        <v>1796</v>
      </c>
      <c r="B301" s="446" t="s">
        <v>2960</v>
      </c>
      <c r="C301" s="447" t="s">
        <v>1789</v>
      </c>
      <c r="D301" s="447">
        <v>2</v>
      </c>
      <c r="E301" s="446" t="s">
        <v>2959</v>
      </c>
      <c r="F301" s="446" t="s">
        <v>2958</v>
      </c>
    </row>
    <row r="302" spans="1:6">
      <c r="A302" s="447" t="s">
        <v>1752</v>
      </c>
      <c r="B302" s="446" t="s">
        <v>2957</v>
      </c>
      <c r="C302" s="447" t="s">
        <v>1735</v>
      </c>
      <c r="D302" s="447">
        <v>3</v>
      </c>
      <c r="E302" s="446" t="s">
        <v>2912</v>
      </c>
      <c r="F302" s="446" t="s">
        <v>2955</v>
      </c>
    </row>
    <row r="303" spans="1:6">
      <c r="A303" s="447" t="s">
        <v>1753</v>
      </c>
      <c r="B303" s="446" t="s">
        <v>2956</v>
      </c>
      <c r="C303" s="447" t="s">
        <v>1735</v>
      </c>
      <c r="D303" s="447">
        <v>3</v>
      </c>
      <c r="E303" s="446" t="s">
        <v>2912</v>
      </c>
      <c r="F303" s="446" t="s">
        <v>2955</v>
      </c>
    </row>
    <row r="304" spans="1:6">
      <c r="A304" s="447" t="s">
        <v>1878</v>
      </c>
      <c r="B304" s="446" t="s">
        <v>2954</v>
      </c>
      <c r="C304" s="447" t="s">
        <v>1851</v>
      </c>
      <c r="D304" s="447">
        <v>2</v>
      </c>
      <c r="E304" s="446" t="s">
        <v>2938</v>
      </c>
      <c r="F304" s="446" t="s">
        <v>2937</v>
      </c>
    </row>
    <row r="305" spans="1:6">
      <c r="A305" s="447" t="s">
        <v>1760</v>
      </c>
      <c r="B305" s="446" t="s">
        <v>692</v>
      </c>
      <c r="C305" s="447" t="s">
        <v>1735</v>
      </c>
      <c r="D305" s="447">
        <v>5</v>
      </c>
      <c r="E305" s="446" t="s">
        <v>2912</v>
      </c>
      <c r="F305" s="446" t="s">
        <v>2911</v>
      </c>
    </row>
    <row r="306" spans="1:6">
      <c r="A306" s="447" t="s">
        <v>1827</v>
      </c>
      <c r="B306" s="446" t="s">
        <v>2953</v>
      </c>
      <c r="C306" s="447" t="s">
        <v>1798</v>
      </c>
      <c r="D306" s="447">
        <v>3</v>
      </c>
      <c r="E306" s="446" t="s">
        <v>2928</v>
      </c>
      <c r="F306" s="446" t="s">
        <v>2927</v>
      </c>
    </row>
    <row r="307" spans="1:6">
      <c r="A307" s="447" t="s">
        <v>1828</v>
      </c>
      <c r="B307" s="446" t="s">
        <v>2952</v>
      </c>
      <c r="C307" s="447" t="s">
        <v>1798</v>
      </c>
      <c r="D307" s="447">
        <v>3</v>
      </c>
      <c r="E307" s="446" t="s">
        <v>2928</v>
      </c>
      <c r="F307" s="446" t="s">
        <v>2927</v>
      </c>
    </row>
    <row r="308" spans="1:6">
      <c r="A308" s="447" t="s">
        <v>1829</v>
      </c>
      <c r="B308" s="446" t="s">
        <v>2951</v>
      </c>
      <c r="C308" s="447" t="s">
        <v>1798</v>
      </c>
      <c r="D308" s="447">
        <v>3</v>
      </c>
      <c r="E308" s="446" t="s">
        <v>2928</v>
      </c>
      <c r="F308" s="446" t="s">
        <v>2927</v>
      </c>
    </row>
    <row r="309" spans="1:6">
      <c r="A309" s="447" t="s">
        <v>1830</v>
      </c>
      <c r="B309" s="446" t="s">
        <v>2950</v>
      </c>
      <c r="C309" s="447" t="s">
        <v>1798</v>
      </c>
      <c r="D309" s="447">
        <v>3</v>
      </c>
      <c r="E309" s="446" t="s">
        <v>2928</v>
      </c>
      <c r="F309" s="446" t="s">
        <v>2927</v>
      </c>
    </row>
    <row r="310" spans="1:6">
      <c r="A310" s="447" t="s">
        <v>1831</v>
      </c>
      <c r="B310" s="446" t="s">
        <v>2949</v>
      </c>
      <c r="C310" s="447" t="s">
        <v>1798</v>
      </c>
      <c r="D310" s="447">
        <v>3</v>
      </c>
      <c r="E310" s="446" t="s">
        <v>2928</v>
      </c>
      <c r="F310" s="446" t="s">
        <v>2927</v>
      </c>
    </row>
    <row r="311" spans="1:6">
      <c r="A311" s="447" t="s">
        <v>1832</v>
      </c>
      <c r="B311" s="446" t="s">
        <v>2948</v>
      </c>
      <c r="C311" s="447" t="s">
        <v>1798</v>
      </c>
      <c r="D311" s="447">
        <v>3</v>
      </c>
      <c r="E311" s="446" t="s">
        <v>2928</v>
      </c>
      <c r="F311" s="446" t="s">
        <v>2927</v>
      </c>
    </row>
    <row r="312" spans="1:6">
      <c r="A312" s="447" t="s">
        <v>1833</v>
      </c>
      <c r="B312" s="446" t="s">
        <v>2947</v>
      </c>
      <c r="C312" s="447" t="s">
        <v>1798</v>
      </c>
      <c r="D312" s="447">
        <v>3</v>
      </c>
      <c r="E312" s="446" t="s">
        <v>2928</v>
      </c>
      <c r="F312" s="446" t="s">
        <v>2927</v>
      </c>
    </row>
    <row r="313" spans="1:6">
      <c r="A313" s="447" t="s">
        <v>1834</v>
      </c>
      <c r="B313" s="446" t="s">
        <v>2946</v>
      </c>
      <c r="C313" s="447" t="s">
        <v>1798</v>
      </c>
      <c r="D313" s="447">
        <v>3</v>
      </c>
      <c r="E313" s="446" t="s">
        <v>2928</v>
      </c>
      <c r="F313" s="446" t="s">
        <v>2927</v>
      </c>
    </row>
    <row r="314" spans="1:6">
      <c r="A314" s="447" t="s">
        <v>1896</v>
      </c>
      <c r="B314" s="446" t="s">
        <v>2945</v>
      </c>
      <c r="C314" s="447" t="s">
        <v>1761</v>
      </c>
      <c r="D314" s="447">
        <v>5</v>
      </c>
      <c r="E314" s="446" t="s">
        <v>2921</v>
      </c>
      <c r="F314" s="446" t="s">
        <v>2920</v>
      </c>
    </row>
    <row r="315" spans="1:6">
      <c r="A315" s="447" t="s">
        <v>1047</v>
      </c>
      <c r="B315" s="446" t="s">
        <v>2944</v>
      </c>
      <c r="C315" s="447" t="s">
        <v>1735</v>
      </c>
      <c r="D315" s="447">
        <v>2</v>
      </c>
      <c r="E315" s="446" t="s">
        <v>2912</v>
      </c>
      <c r="F315" s="446" t="s">
        <v>2943</v>
      </c>
    </row>
    <row r="316" spans="1:6">
      <c r="A316" s="447" t="s">
        <v>1734</v>
      </c>
      <c r="B316" s="446" t="s">
        <v>2942</v>
      </c>
      <c r="C316" s="447" t="s">
        <v>1720</v>
      </c>
      <c r="D316" s="447">
        <v>5</v>
      </c>
      <c r="E316" s="446" t="s">
        <v>2914</v>
      </c>
      <c r="F316" s="446" t="s">
        <v>2941</v>
      </c>
    </row>
    <row r="317" spans="1:6">
      <c r="A317" s="447" t="s">
        <v>1835</v>
      </c>
      <c r="B317" s="446" t="s">
        <v>2940</v>
      </c>
      <c r="C317" s="447" t="s">
        <v>1798</v>
      </c>
      <c r="D317" s="447">
        <v>3</v>
      </c>
      <c r="E317" s="446" t="s">
        <v>2928</v>
      </c>
      <c r="F317" s="446" t="s">
        <v>2927</v>
      </c>
    </row>
    <row r="318" spans="1:6">
      <c r="A318" s="447" t="s">
        <v>1879</v>
      </c>
      <c r="B318" s="446" t="s">
        <v>2939</v>
      </c>
      <c r="C318" s="447" t="s">
        <v>1851</v>
      </c>
      <c r="D318" s="447">
        <v>2</v>
      </c>
      <c r="E318" s="446" t="s">
        <v>2938</v>
      </c>
      <c r="F318" s="446" t="s">
        <v>2937</v>
      </c>
    </row>
    <row r="319" spans="1:6">
      <c r="A319" s="447" t="s">
        <v>1836</v>
      </c>
      <c r="B319" s="446" t="s">
        <v>2936</v>
      </c>
      <c r="C319" s="447" t="s">
        <v>1798</v>
      </c>
      <c r="D319" s="447">
        <v>3</v>
      </c>
      <c r="E319" s="446" t="s">
        <v>2928</v>
      </c>
      <c r="F319" s="446" t="s">
        <v>2927</v>
      </c>
    </row>
    <row r="320" spans="1:6">
      <c r="A320" s="447" t="s">
        <v>1837</v>
      </c>
      <c r="B320" s="446" t="s">
        <v>2935</v>
      </c>
      <c r="C320" s="447" t="s">
        <v>1798</v>
      </c>
      <c r="D320" s="447">
        <v>3</v>
      </c>
      <c r="E320" s="446" t="s">
        <v>2928</v>
      </c>
      <c r="F320" s="446" t="s">
        <v>2927</v>
      </c>
    </row>
    <row r="321" spans="1:6">
      <c r="A321" s="447" t="s">
        <v>1838</v>
      </c>
      <c r="B321" s="446" t="s">
        <v>2934</v>
      </c>
      <c r="C321" s="447" t="s">
        <v>1798</v>
      </c>
      <c r="D321" s="447">
        <v>3</v>
      </c>
      <c r="E321" s="446" t="s">
        <v>2928</v>
      </c>
      <c r="F321" s="446" t="s">
        <v>2927</v>
      </c>
    </row>
    <row r="322" spans="1:6">
      <c r="A322" s="447" t="s">
        <v>1839</v>
      </c>
      <c r="B322" s="446" t="s">
        <v>2933</v>
      </c>
      <c r="C322" s="447" t="s">
        <v>1798</v>
      </c>
      <c r="D322" s="447">
        <v>3</v>
      </c>
      <c r="E322" s="446" t="s">
        <v>2928</v>
      </c>
      <c r="F322" s="446" t="s">
        <v>2927</v>
      </c>
    </row>
    <row r="323" spans="1:6">
      <c r="A323" s="447" t="s">
        <v>1840</v>
      </c>
      <c r="B323" s="446" t="s">
        <v>2932</v>
      </c>
      <c r="C323" s="447" t="s">
        <v>1798</v>
      </c>
      <c r="D323" s="447">
        <v>3</v>
      </c>
      <c r="E323" s="446" t="s">
        <v>2928</v>
      </c>
      <c r="F323" s="446" t="s">
        <v>2927</v>
      </c>
    </row>
    <row r="324" spans="1:6">
      <c r="A324" s="447" t="s">
        <v>1841</v>
      </c>
      <c r="B324" s="446" t="s">
        <v>2931</v>
      </c>
      <c r="C324" s="447" t="s">
        <v>1798</v>
      </c>
      <c r="D324" s="447">
        <v>3</v>
      </c>
      <c r="E324" s="446" t="s">
        <v>2928</v>
      </c>
      <c r="F324" s="446" t="s">
        <v>2927</v>
      </c>
    </row>
    <row r="325" spans="1:6">
      <c r="A325" s="447" t="s">
        <v>1842</v>
      </c>
      <c r="B325" s="446" t="s">
        <v>2930</v>
      </c>
      <c r="C325" s="447" t="s">
        <v>1798</v>
      </c>
      <c r="D325" s="447">
        <v>3</v>
      </c>
      <c r="E325" s="446" t="s">
        <v>2928</v>
      </c>
      <c r="F325" s="446" t="s">
        <v>2927</v>
      </c>
    </row>
    <row r="326" spans="1:6">
      <c r="A326" s="447" t="s">
        <v>1843</v>
      </c>
      <c r="B326" s="446" t="s">
        <v>2929</v>
      </c>
      <c r="C326" s="447" t="s">
        <v>1798</v>
      </c>
      <c r="D326" s="447">
        <v>3</v>
      </c>
      <c r="E326" s="446" t="s">
        <v>2928</v>
      </c>
      <c r="F326" s="446" t="s">
        <v>2927</v>
      </c>
    </row>
    <row r="327" spans="1:6">
      <c r="A327" s="447" t="s">
        <v>1732</v>
      </c>
      <c r="B327" s="446" t="s">
        <v>1907</v>
      </c>
      <c r="C327" s="447" t="s">
        <v>1720</v>
      </c>
      <c r="D327" s="447">
        <v>4</v>
      </c>
      <c r="E327" s="446" t="s">
        <v>2914</v>
      </c>
      <c r="F327" s="446" t="s">
        <v>2926</v>
      </c>
    </row>
    <row r="328" spans="1:6">
      <c r="A328" s="447" t="s">
        <v>1887</v>
      </c>
      <c r="B328" s="446" t="s">
        <v>2925</v>
      </c>
      <c r="C328" s="447" t="s">
        <v>1678</v>
      </c>
      <c r="D328" s="447">
        <v>9</v>
      </c>
      <c r="E328" s="446" t="s">
        <v>2924</v>
      </c>
      <c r="F328" s="446" t="s">
        <v>2923</v>
      </c>
    </row>
    <row r="329" spans="1:6">
      <c r="A329" s="447" t="s">
        <v>1897</v>
      </c>
      <c r="B329" s="446" t="s">
        <v>2922</v>
      </c>
      <c r="C329" s="447" t="s">
        <v>1761</v>
      </c>
      <c r="D329" s="447">
        <v>5</v>
      </c>
      <c r="E329" s="446" t="s">
        <v>2921</v>
      </c>
      <c r="F329" s="446" t="s">
        <v>2920</v>
      </c>
    </row>
    <row r="330" spans="1:6">
      <c r="A330" s="447" t="s">
        <v>2919</v>
      </c>
      <c r="B330" s="446" t="s">
        <v>2918</v>
      </c>
      <c r="C330" s="447" t="s">
        <v>1676</v>
      </c>
      <c r="D330" s="447">
        <v>1</v>
      </c>
      <c r="E330" s="446" t="s">
        <v>2874</v>
      </c>
      <c r="F330" s="446" t="s">
        <v>2917</v>
      </c>
    </row>
    <row r="331" spans="1:6">
      <c r="A331" s="447" t="s">
        <v>2916</v>
      </c>
      <c r="B331" s="446" t="s">
        <v>2915</v>
      </c>
      <c r="C331" s="447" t="s">
        <v>1720</v>
      </c>
      <c r="D331" s="447">
        <v>1</v>
      </c>
      <c r="E331" s="446" t="s">
        <v>2914</v>
      </c>
      <c r="F331" s="446" t="s">
        <v>2913</v>
      </c>
    </row>
    <row r="332" spans="1:6">
      <c r="A332" s="447" t="s">
        <v>2077</v>
      </c>
      <c r="B332" s="446" t="s">
        <v>2074</v>
      </c>
      <c r="C332" s="447" t="s">
        <v>1735</v>
      </c>
      <c r="D332" s="447">
        <v>5</v>
      </c>
      <c r="E332" s="446" t="s">
        <v>2912</v>
      </c>
      <c r="F332" s="446" t="s">
        <v>2911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zoomScale="115" zoomScaleNormal="115" workbookViewId="0">
      <pane ySplit="1" topLeftCell="A6" activePane="bottomLeft" state="frozen"/>
      <selection pane="bottomLeft" activeCell="G1" sqref="G1"/>
    </sheetView>
  </sheetViews>
  <sheetFormatPr defaultColWidth="9" defaultRowHeight="15.75"/>
  <cols>
    <col min="1" max="1" width="12.7109375" style="66" bestFit="1" customWidth="1"/>
    <col min="2" max="2" width="8.7109375" style="67" bestFit="1" customWidth="1"/>
    <col min="3" max="3" width="9.28515625" style="188" customWidth="1"/>
    <col min="4" max="4" width="15.28515625" style="68" bestFit="1" customWidth="1"/>
    <col min="5" max="5" width="15.28515625" style="123" bestFit="1" customWidth="1"/>
    <col min="6" max="6" width="13" style="68" bestFit="1" customWidth="1"/>
    <col min="7" max="7" width="17.85546875" style="77" customWidth="1"/>
    <col min="8" max="8" width="17.85546875" style="81" customWidth="1"/>
    <col min="9" max="9" width="13.28515625" style="82" bestFit="1" customWidth="1"/>
    <col min="10" max="10" width="22.42578125" style="69" bestFit="1" customWidth="1"/>
    <col min="11" max="16384" width="9" style="2"/>
  </cols>
  <sheetData>
    <row r="1" spans="1:10" s="65" customFormat="1" ht="15">
      <c r="A1" s="182" t="s">
        <v>1238</v>
      </c>
      <c r="B1" s="64" t="s">
        <v>1239</v>
      </c>
      <c r="C1" s="195" t="s">
        <v>1240</v>
      </c>
      <c r="D1" s="63" t="s">
        <v>1241</v>
      </c>
      <c r="E1" s="225" t="s">
        <v>1242</v>
      </c>
      <c r="F1" s="63" t="s">
        <v>1245</v>
      </c>
      <c r="G1" s="83" t="s">
        <v>1243</v>
      </c>
      <c r="H1" s="78" t="s">
        <v>1244</v>
      </c>
      <c r="I1" s="79" t="s">
        <v>1295</v>
      </c>
    </row>
    <row r="2" spans="1:10" ht="15" hidden="1">
      <c r="A2" s="66">
        <v>44396</v>
      </c>
      <c r="B2" s="67">
        <f>表格1_5[[#This Row],[日期]]</f>
        <v>44396</v>
      </c>
      <c r="C2" s="188">
        <v>366</v>
      </c>
      <c r="D2" s="68">
        <f>COUNTIF(URS確認!K:K,"&lt;"&amp;A2+1)</f>
        <v>0</v>
      </c>
      <c r="E2" s="123">
        <f>COUNTIF(URS確認!M:M,"&lt;"&amp;A2+1)</f>
        <v>0</v>
      </c>
      <c r="F2" s="68">
        <f t="shared" ref="F2:F11" si="0">D2-E2</f>
        <v>0</v>
      </c>
      <c r="G2" s="77">
        <f>COUNTIF(URS確認!K:K,"&lt;"&amp;A2+1)/C2</f>
        <v>0</v>
      </c>
      <c r="H2" s="77">
        <f>COUNTIF(URS確認!M:M,"&lt;"&amp;A2+1)/C2</f>
        <v>0</v>
      </c>
      <c r="I2" s="77">
        <f>表格1_5[[#This Row],[累計預估達成率]]-表格1_5[[#This Row],[累計實際達成率]]</f>
        <v>0</v>
      </c>
      <c r="J2" s="2"/>
    </row>
    <row r="3" spans="1:10" ht="15" hidden="1">
      <c r="A3" s="66">
        <v>44397</v>
      </c>
      <c r="B3" s="67">
        <f>表格1_5[[#This Row],[日期]]</f>
        <v>44397</v>
      </c>
      <c r="C3" s="188">
        <v>366</v>
      </c>
      <c r="D3" s="68">
        <f>COUNTIF(URS確認!K:K,"&lt;"&amp;A3+1)</f>
        <v>0</v>
      </c>
      <c r="E3" s="123">
        <f>COUNTIF(URS確認!M:M,"&lt;"&amp;A3+1)</f>
        <v>0</v>
      </c>
      <c r="F3" s="68">
        <f t="shared" si="0"/>
        <v>0</v>
      </c>
      <c r="G3" s="77">
        <f>COUNTIF(URS確認!K:K,"&lt;"&amp;A3+1)/C3</f>
        <v>0</v>
      </c>
      <c r="H3" s="77">
        <f>COUNTIF(URS確認!M:M,"&lt;"&amp;A3+1)/C3</f>
        <v>0</v>
      </c>
      <c r="I3" s="77">
        <f>表格1_5[[#This Row],[累計預估達成率]]-表格1_5[[#This Row],[累計實際達成率]]</f>
        <v>0</v>
      </c>
      <c r="J3" s="2"/>
    </row>
    <row r="4" spans="1:10" ht="15" hidden="1">
      <c r="A4" s="66">
        <v>44398</v>
      </c>
      <c r="B4" s="67">
        <f>表格1_5[[#This Row],[日期]]</f>
        <v>44398</v>
      </c>
      <c r="C4" s="188">
        <v>366</v>
      </c>
      <c r="D4" s="68">
        <f>COUNTIF(URS確認!K:K,"&lt;"&amp;A4+1)</f>
        <v>0</v>
      </c>
      <c r="E4" s="123">
        <f>COUNTIF(URS確認!M:M,"&lt;"&amp;A4+1)</f>
        <v>0</v>
      </c>
      <c r="F4" s="68">
        <f t="shared" si="0"/>
        <v>0</v>
      </c>
      <c r="G4" s="77">
        <f>COUNTIF(URS確認!K:K,"&lt;"&amp;A4+1)/C4</f>
        <v>0</v>
      </c>
      <c r="H4" s="77">
        <f>COUNTIF(URS確認!M:M,"&lt;"&amp;A4+1)/C4</f>
        <v>0</v>
      </c>
      <c r="I4" s="77">
        <f>表格1_5[[#This Row],[累計預估達成率]]-表格1_5[[#This Row],[累計實際達成率]]</f>
        <v>0</v>
      </c>
      <c r="J4" s="2"/>
    </row>
    <row r="5" spans="1:10" ht="15" hidden="1">
      <c r="A5" s="66">
        <v>44399</v>
      </c>
      <c r="B5" s="67">
        <f>表格1_5[[#This Row],[日期]]</f>
        <v>44399</v>
      </c>
      <c r="C5" s="188">
        <v>366</v>
      </c>
      <c r="D5" s="68">
        <f>COUNTIF(URS確認!K:K,"&lt;"&amp;A5+1)</f>
        <v>9</v>
      </c>
      <c r="E5" s="123">
        <f>COUNTIF(URS確認!M:M,"&lt;"&amp;A5+1)</f>
        <v>1</v>
      </c>
      <c r="F5" s="68">
        <f t="shared" si="0"/>
        <v>8</v>
      </c>
      <c r="G5" s="77">
        <f>COUNTIF(URS確認!K:K,"&lt;"&amp;A5+1)/C5</f>
        <v>2.4590163934426229E-2</v>
      </c>
      <c r="H5" s="77">
        <f>COUNTIF(URS確認!M:M,"&lt;"&amp;A5+1)/C5</f>
        <v>2.7322404371584699E-3</v>
      </c>
      <c r="I5" s="77">
        <f>表格1_5[[#This Row],[累計預估達成率]]-表格1_5[[#This Row],[累計實際達成率]]</f>
        <v>2.185792349726776E-2</v>
      </c>
      <c r="J5" s="2"/>
    </row>
    <row r="6" spans="1:10" ht="15">
      <c r="A6" s="70">
        <v>44400</v>
      </c>
      <c r="B6" s="71">
        <f>表格1_5[[#This Row],[日期]]</f>
        <v>44400</v>
      </c>
      <c r="C6" s="196">
        <v>366</v>
      </c>
      <c r="D6" s="72">
        <f>COUNTIF(URS確認!K:K,"&lt;"&amp;A6+1)</f>
        <v>9</v>
      </c>
      <c r="E6" s="124">
        <f>COUNTIF(URS確認!M:M,"&lt;"&amp;A6+1)</f>
        <v>1</v>
      </c>
      <c r="F6" s="72">
        <f t="shared" si="0"/>
        <v>8</v>
      </c>
      <c r="G6" s="80">
        <f>COUNTIF(URS確認!K:K,"&lt;"&amp;A6+1)/C6</f>
        <v>2.4590163934426229E-2</v>
      </c>
      <c r="H6" s="80">
        <f>COUNTIF(URS確認!M:M,"&lt;"&amp;A6+1)/C6</f>
        <v>2.7322404371584699E-3</v>
      </c>
      <c r="I6" s="80">
        <f>表格1_5[[#This Row],[累計預估達成率]]-表格1_5[[#This Row],[累計實際達成率]]</f>
        <v>2.185792349726776E-2</v>
      </c>
      <c r="J6" s="2"/>
    </row>
    <row r="7" spans="1:10" ht="15" hidden="1">
      <c r="A7" s="66">
        <v>44403</v>
      </c>
      <c r="B7" s="67">
        <f>表格1_5[[#This Row],[日期]]</f>
        <v>44403</v>
      </c>
      <c r="C7" s="188">
        <v>366</v>
      </c>
      <c r="D7" s="68">
        <f>COUNTIF(URS確認!K:K,"&lt;"&amp;A7+1)</f>
        <v>18</v>
      </c>
      <c r="E7" s="123">
        <f>COUNTIF(URS確認!M:M,"&lt;"&amp;A7+1)</f>
        <v>1</v>
      </c>
      <c r="F7" s="68">
        <f t="shared" si="0"/>
        <v>17</v>
      </c>
      <c r="G7" s="77">
        <f>COUNTIF(URS確認!K:K,"&lt;"&amp;A7+1)/C7</f>
        <v>4.9180327868852458E-2</v>
      </c>
      <c r="H7" s="77">
        <f>COUNTIF(URS確認!M:M,"&lt;"&amp;A7+1)/C7</f>
        <v>2.7322404371584699E-3</v>
      </c>
      <c r="I7" s="77">
        <f>表格1_5[[#This Row],[累計預估達成率]]-表格1_5[[#This Row],[累計實際達成率]]</f>
        <v>4.6448087431693985E-2</v>
      </c>
      <c r="J7" s="2"/>
    </row>
    <row r="8" spans="1:10" ht="15" hidden="1">
      <c r="A8" s="66">
        <v>44404</v>
      </c>
      <c r="B8" s="67">
        <f>表格1_5[[#This Row],[日期]]</f>
        <v>44404</v>
      </c>
      <c r="C8" s="188">
        <v>366</v>
      </c>
      <c r="D8" s="68">
        <f>COUNTIF(URS確認!K:K,"&lt;"&amp;A8+1)</f>
        <v>30</v>
      </c>
      <c r="E8" s="123">
        <f>COUNTIF(URS確認!M:M,"&lt;"&amp;A8+1)</f>
        <v>1</v>
      </c>
      <c r="F8" s="68">
        <f t="shared" si="0"/>
        <v>29</v>
      </c>
      <c r="G8" s="77">
        <f>COUNTIF(URS確認!K:K,"&lt;"&amp;A8+1)/C8</f>
        <v>8.1967213114754092E-2</v>
      </c>
      <c r="H8" s="77">
        <f>COUNTIF(URS確認!M:M,"&lt;"&amp;A8+1)/C8</f>
        <v>2.7322404371584699E-3</v>
      </c>
      <c r="I8" s="77">
        <f>表格1_5[[#This Row],[累計預估達成率]]-表格1_5[[#This Row],[累計實際達成率]]</f>
        <v>7.9234972677595619E-2</v>
      </c>
      <c r="J8" s="2"/>
    </row>
    <row r="9" spans="1:10" ht="15" hidden="1">
      <c r="A9" s="66">
        <v>44405</v>
      </c>
      <c r="B9" s="67">
        <f>表格1_5[[#This Row],[日期]]</f>
        <v>44405</v>
      </c>
      <c r="C9" s="188">
        <v>368</v>
      </c>
      <c r="D9" s="68">
        <f>COUNTIF(URS確認!K:K,"&lt;"&amp;A9+1)</f>
        <v>30</v>
      </c>
      <c r="E9" s="123">
        <f>COUNTIF(URS確認!M:M,"&lt;"&amp;A9+1)</f>
        <v>2</v>
      </c>
      <c r="F9" s="68">
        <f t="shared" si="0"/>
        <v>28</v>
      </c>
      <c r="G9" s="77">
        <f>COUNTIF(URS確認!K:K,"&lt;"&amp;A9+1)/C9</f>
        <v>8.1521739130434784E-2</v>
      </c>
      <c r="H9" s="77">
        <f>COUNTIF(URS確認!M:M,"&lt;"&amp;A9+1)/C9</f>
        <v>5.434782608695652E-3</v>
      </c>
      <c r="I9" s="77">
        <f>表格1_5[[#This Row],[累計預估達成率]]-表格1_5[[#This Row],[累計實際達成率]]</f>
        <v>7.6086956521739135E-2</v>
      </c>
      <c r="J9" s="2"/>
    </row>
    <row r="10" spans="1:10" ht="15" hidden="1">
      <c r="A10" s="66">
        <v>44406</v>
      </c>
      <c r="B10" s="67">
        <f>表格1_5[[#This Row],[日期]]</f>
        <v>44406</v>
      </c>
      <c r="C10" s="188">
        <v>368</v>
      </c>
      <c r="D10" s="68">
        <f>COUNTIF(URS確認!K:K,"&lt;"&amp;A10+1)</f>
        <v>30</v>
      </c>
      <c r="E10" s="123">
        <f>COUNTIF(URS確認!M:M,"&lt;"&amp;A10+1)</f>
        <v>2</v>
      </c>
      <c r="F10" s="68">
        <f t="shared" si="0"/>
        <v>28</v>
      </c>
      <c r="G10" s="77">
        <f>COUNTIF(URS確認!K:K,"&lt;"&amp;A10+1)/C10</f>
        <v>8.1521739130434784E-2</v>
      </c>
      <c r="H10" s="77">
        <f>COUNTIF(URS確認!M:M,"&lt;"&amp;A10+1)/C10</f>
        <v>5.434782608695652E-3</v>
      </c>
      <c r="I10" s="77">
        <f>表格1_5[[#This Row],[累計預估達成率]]-表格1_5[[#This Row],[累計實際達成率]]</f>
        <v>7.6086956521739135E-2</v>
      </c>
      <c r="J10" s="2"/>
    </row>
    <row r="11" spans="1:10" ht="15">
      <c r="A11" s="70">
        <v>44407</v>
      </c>
      <c r="B11" s="71">
        <f>表格1_5[[#This Row],[日期]]</f>
        <v>44407</v>
      </c>
      <c r="C11" s="196">
        <v>368</v>
      </c>
      <c r="D11" s="72">
        <f>COUNTIF(URS確認!K:K,"&lt;"&amp;A11+1)</f>
        <v>30</v>
      </c>
      <c r="E11" s="124">
        <f>COUNTIF(URS確認!M:M,"&lt;"&amp;A11+1)</f>
        <v>6</v>
      </c>
      <c r="F11" s="72">
        <f t="shared" si="0"/>
        <v>24</v>
      </c>
      <c r="G11" s="80">
        <f>COUNTIF(URS確認!K:K,"&lt;"&amp;A11+1)/C11</f>
        <v>8.1521739130434784E-2</v>
      </c>
      <c r="H11" s="80">
        <f>COUNTIF(URS確認!M:M,"&lt;"&amp;A11+1)/C11</f>
        <v>1.6304347826086956E-2</v>
      </c>
      <c r="I11" s="80">
        <f>表格1_5[[#This Row],[累計預估達成率]]-表格1_5[[#This Row],[累計實際達成率]]</f>
        <v>6.5217391304347824E-2</v>
      </c>
      <c r="J11" s="2"/>
    </row>
    <row r="12" spans="1:10" ht="15" hidden="1">
      <c r="A12" s="66">
        <v>44410</v>
      </c>
      <c r="B12" s="67">
        <f>表格1_5[[#This Row],[日期]]</f>
        <v>44410</v>
      </c>
      <c r="C12" s="188">
        <v>368</v>
      </c>
      <c r="D12" s="123">
        <f>COUNTIF(URS確認!K:K,"&lt;"&amp;A12+1)</f>
        <v>30</v>
      </c>
      <c r="E12" s="123">
        <f>COUNTIF(URS確認!M:M,"&lt;"&amp;A12+1)</f>
        <v>7</v>
      </c>
      <c r="F12" s="68">
        <f>D12-E12</f>
        <v>23</v>
      </c>
      <c r="G12" s="77">
        <f>COUNTIF(URS確認!K:K,"&lt;"&amp;A12+1)/C12</f>
        <v>8.1521739130434784E-2</v>
      </c>
      <c r="H12" s="77">
        <f>COUNTIF(URS確認!M:M,"&lt;"&amp;A12+1)/C12</f>
        <v>1.9021739130434784E-2</v>
      </c>
      <c r="I12" s="77">
        <f>表格1_5[[#This Row],[累計預估達成率]]-表格1_5[[#This Row],[累計實際達成率]]</f>
        <v>6.25E-2</v>
      </c>
    </row>
    <row r="13" spans="1:10" ht="15" hidden="1">
      <c r="A13" s="66">
        <v>44411</v>
      </c>
      <c r="B13" s="67">
        <f>表格1_5[[#This Row],[日期]]</f>
        <v>44411</v>
      </c>
      <c r="C13" s="188">
        <v>368</v>
      </c>
      <c r="D13" s="123">
        <f>COUNTIF(URS確認!K:K,"&lt;"&amp;A13+1)</f>
        <v>30</v>
      </c>
      <c r="E13" s="123">
        <f>COUNTIF(URS確認!M:M,"&lt;"&amp;A13+1)</f>
        <v>7</v>
      </c>
      <c r="F13" s="68">
        <f t="shared" ref="F13:F16" si="1">D13-E13</f>
        <v>23</v>
      </c>
      <c r="G13" s="77">
        <f>COUNTIF(URS確認!K:K,"&lt;"&amp;A13+1)/C13</f>
        <v>8.1521739130434784E-2</v>
      </c>
      <c r="H13" s="77">
        <f>COUNTIF(URS確認!M:M,"&lt;"&amp;A13+1)/C13</f>
        <v>1.9021739130434784E-2</v>
      </c>
      <c r="I13" s="77">
        <f>表格1_5[[#This Row],[累計預估達成率]]-表格1_5[[#This Row],[累計實際達成率]]</f>
        <v>6.25E-2</v>
      </c>
    </row>
    <row r="14" spans="1:10" ht="15" hidden="1">
      <c r="A14" s="66">
        <v>44412</v>
      </c>
      <c r="B14" s="67">
        <f>表格1_5[[#This Row],[日期]]</f>
        <v>44412</v>
      </c>
      <c r="C14" s="188">
        <v>368</v>
      </c>
      <c r="D14" s="123">
        <f>COUNTIF(URS確認!K:K,"&lt;"&amp;A14+1)</f>
        <v>30</v>
      </c>
      <c r="E14" s="123">
        <f>COUNTIF(URS確認!M:M,"&lt;"&amp;A14+1)</f>
        <v>8</v>
      </c>
      <c r="F14" s="68">
        <f t="shared" si="1"/>
        <v>22</v>
      </c>
      <c r="G14" s="77">
        <f>COUNTIF(URS確認!K:K,"&lt;"&amp;A14+1)/C14</f>
        <v>8.1521739130434784E-2</v>
      </c>
      <c r="H14" s="77">
        <f>COUNTIF(URS確認!M:M,"&lt;"&amp;A14+1)/C14</f>
        <v>2.1739130434782608E-2</v>
      </c>
      <c r="I14" s="77">
        <f>表格1_5[[#This Row],[累計預估達成率]]-表格1_5[[#This Row],[累計實際達成率]]</f>
        <v>5.9782608695652176E-2</v>
      </c>
    </row>
    <row r="15" spans="1:10" ht="15" hidden="1">
      <c r="A15" s="66">
        <v>44413</v>
      </c>
      <c r="B15" s="67">
        <f>表格1_5[[#This Row],[日期]]</f>
        <v>44413</v>
      </c>
      <c r="C15" s="188">
        <v>368</v>
      </c>
      <c r="D15" s="123">
        <f>COUNTIF(URS確認!K:K,"&lt;"&amp;A15+1)</f>
        <v>30</v>
      </c>
      <c r="E15" s="123">
        <f>COUNTIF(URS確認!M:M,"&lt;"&amp;A15+1)</f>
        <v>8</v>
      </c>
      <c r="F15" s="68">
        <f t="shared" si="1"/>
        <v>22</v>
      </c>
      <c r="G15" s="77">
        <f>COUNTIF(URS確認!K:K,"&lt;"&amp;A15+1)/C15</f>
        <v>8.1521739130434784E-2</v>
      </c>
      <c r="H15" s="77">
        <f>COUNTIF(URS確認!M:M,"&lt;"&amp;A15+1)/C15</f>
        <v>2.1739130434782608E-2</v>
      </c>
      <c r="I15" s="77">
        <f>表格1_5[[#This Row],[累計預估達成率]]-表格1_5[[#This Row],[累計實際達成率]]</f>
        <v>5.9782608695652176E-2</v>
      </c>
    </row>
    <row r="16" spans="1:10" ht="15">
      <c r="A16" s="70">
        <v>44414</v>
      </c>
      <c r="B16" s="71">
        <f>表格1_5[[#This Row],[日期]]</f>
        <v>44414</v>
      </c>
      <c r="C16" s="196">
        <v>368</v>
      </c>
      <c r="D16" s="124">
        <f>COUNTIF(URS確認!K:K,"&lt;"&amp;A16+1)</f>
        <v>30</v>
      </c>
      <c r="E16" s="124">
        <f>COUNTIF(URS確認!M:M,"&lt;"&amp;A16+1)</f>
        <v>8</v>
      </c>
      <c r="F16" s="72">
        <f t="shared" si="1"/>
        <v>22</v>
      </c>
      <c r="G16" s="80">
        <f>COUNTIF(URS確認!K:K,"&lt;"&amp;A16+1)/C16</f>
        <v>8.1521739130434784E-2</v>
      </c>
      <c r="H16" s="80">
        <f>COUNTIF(URS確認!M:M,"&lt;"&amp;A16+1)/C16</f>
        <v>2.1739130434782608E-2</v>
      </c>
      <c r="I16" s="80">
        <f>表格1_5[[#This Row],[累計預估達成率]]-表格1_5[[#This Row],[累計實際達成率]]</f>
        <v>5.9782608695652176E-2</v>
      </c>
    </row>
    <row r="17" spans="1:9" ht="15" hidden="1">
      <c r="A17" s="66">
        <v>44417</v>
      </c>
      <c r="B17" s="67">
        <f>表格1_5[[#This Row],[日期]]</f>
        <v>44417</v>
      </c>
      <c r="C17" s="188">
        <v>368</v>
      </c>
      <c r="D17" s="123">
        <f>COUNTIF(URS確認!K:K,"&lt;"&amp;A17+1)</f>
        <v>30</v>
      </c>
      <c r="E17" s="123">
        <f>COUNTIF(URS確認!M:M,"&lt;"&amp;A17+1)</f>
        <v>8</v>
      </c>
      <c r="F17" s="68">
        <f>D17-E17</f>
        <v>22</v>
      </c>
      <c r="G17" s="77">
        <f>COUNTIF(URS確認!K:K,"&lt;"&amp;A17+1)/C17</f>
        <v>8.1521739130434784E-2</v>
      </c>
      <c r="H17" s="77">
        <f>COUNTIF(URS確認!M:M,"&lt;"&amp;A17+1)/C17</f>
        <v>2.1739130434782608E-2</v>
      </c>
      <c r="I17" s="77">
        <f>表格1_5[[#This Row],[累計預估達成率]]-表格1_5[[#This Row],[累計實際達成率]]</f>
        <v>5.9782608695652176E-2</v>
      </c>
    </row>
    <row r="18" spans="1:9" ht="15" hidden="1">
      <c r="A18" s="66">
        <v>44418</v>
      </c>
      <c r="B18" s="67">
        <f>表格1_5[[#This Row],[日期]]</f>
        <v>44418</v>
      </c>
      <c r="C18" s="188">
        <v>368</v>
      </c>
      <c r="D18" s="123">
        <f>COUNTIF(URS確認!K:K,"&lt;"&amp;A18+1)</f>
        <v>30</v>
      </c>
      <c r="E18" s="123">
        <f>COUNTIF(URS確認!M:M,"&lt;"&amp;A18+1)</f>
        <v>8</v>
      </c>
      <c r="F18" s="68">
        <f t="shared" ref="F18:F26" si="2">D18-E18</f>
        <v>22</v>
      </c>
      <c r="G18" s="77">
        <f>COUNTIF(URS確認!K:K,"&lt;"&amp;A18+1)/C18</f>
        <v>8.1521739130434784E-2</v>
      </c>
      <c r="H18" s="77">
        <f>COUNTIF(URS確認!M:M,"&lt;"&amp;A18+1)/C18</f>
        <v>2.1739130434782608E-2</v>
      </c>
      <c r="I18" s="77">
        <f>表格1_5[[#This Row],[累計預估達成率]]-表格1_5[[#This Row],[累計實際達成率]]</f>
        <v>5.9782608695652176E-2</v>
      </c>
    </row>
    <row r="19" spans="1:9" ht="15" hidden="1">
      <c r="A19" s="66">
        <v>44419</v>
      </c>
      <c r="B19" s="67">
        <f>表格1_5[[#This Row],[日期]]</f>
        <v>44419</v>
      </c>
      <c r="C19" s="188">
        <v>368</v>
      </c>
      <c r="D19" s="123">
        <f>COUNTIF(URS確認!K:K,"&lt;"&amp;A19+1)</f>
        <v>30</v>
      </c>
      <c r="E19" s="123">
        <f>COUNTIF(URS確認!M:M,"&lt;"&amp;A19+1)</f>
        <v>8</v>
      </c>
      <c r="F19" s="68">
        <f t="shared" si="2"/>
        <v>22</v>
      </c>
      <c r="G19" s="77">
        <f>COUNTIF(URS確認!K:K,"&lt;"&amp;A19+1)/C19</f>
        <v>8.1521739130434784E-2</v>
      </c>
      <c r="H19" s="77">
        <f>COUNTIF(URS確認!M:M,"&lt;"&amp;A19+1)/C19</f>
        <v>2.1739130434782608E-2</v>
      </c>
      <c r="I19" s="77">
        <f>表格1_5[[#This Row],[累計預估達成率]]-表格1_5[[#This Row],[累計實際達成率]]</f>
        <v>5.9782608695652176E-2</v>
      </c>
    </row>
    <row r="20" spans="1:9" ht="15" hidden="1">
      <c r="A20" s="66">
        <v>44420</v>
      </c>
      <c r="B20" s="67">
        <f>表格1_5[[#This Row],[日期]]</f>
        <v>44420</v>
      </c>
      <c r="C20" s="188">
        <v>368</v>
      </c>
      <c r="D20" s="123">
        <f>COUNTIF(URS確認!K:K,"&lt;"&amp;A20+1)</f>
        <v>30</v>
      </c>
      <c r="E20" s="123">
        <f>COUNTIF(URS確認!M:M,"&lt;"&amp;A20+1)</f>
        <v>8</v>
      </c>
      <c r="F20" s="68">
        <f t="shared" si="2"/>
        <v>22</v>
      </c>
      <c r="G20" s="77">
        <f>COUNTIF(URS確認!K:K,"&lt;"&amp;A20+1)/C20</f>
        <v>8.1521739130434784E-2</v>
      </c>
      <c r="H20" s="77">
        <f>COUNTIF(URS確認!M:M,"&lt;"&amp;A20+1)/C20</f>
        <v>2.1739130434782608E-2</v>
      </c>
      <c r="I20" s="77">
        <f>表格1_5[[#This Row],[累計預估達成率]]-表格1_5[[#This Row],[累計實際達成率]]</f>
        <v>5.9782608695652176E-2</v>
      </c>
    </row>
    <row r="21" spans="1:9" ht="15">
      <c r="A21" s="70">
        <v>44421</v>
      </c>
      <c r="B21" s="71">
        <f>表格1_5[[#This Row],[日期]]</f>
        <v>44421</v>
      </c>
      <c r="C21" s="196">
        <v>368</v>
      </c>
      <c r="D21" s="124">
        <f>COUNTIF(URS確認!K:K,"&lt;"&amp;A21+1)</f>
        <v>30</v>
      </c>
      <c r="E21" s="124">
        <f>COUNTIF(URS確認!M:M,"&lt;"&amp;A21+1)</f>
        <v>8</v>
      </c>
      <c r="F21" s="72">
        <f t="shared" si="2"/>
        <v>22</v>
      </c>
      <c r="G21" s="80">
        <f>COUNTIF(URS確認!K:K,"&lt;"&amp;A21+1)/C21</f>
        <v>8.1521739130434784E-2</v>
      </c>
      <c r="H21" s="80">
        <f>COUNTIF(URS確認!M:M,"&lt;"&amp;A21+1)/C21</f>
        <v>2.1739130434782608E-2</v>
      </c>
      <c r="I21" s="80">
        <f>表格1_5[[#This Row],[累計預估達成率]]-表格1_5[[#This Row],[累計實際達成率]]</f>
        <v>5.9782608695652176E-2</v>
      </c>
    </row>
    <row r="22" spans="1:9" ht="15" hidden="1">
      <c r="A22" s="147">
        <v>44424</v>
      </c>
      <c r="B22" s="148">
        <f>表格1_5[[#This Row],[日期]]</f>
        <v>44424</v>
      </c>
      <c r="C22" s="197">
        <f>COUNTA(URS確認!E:E)-1</f>
        <v>510</v>
      </c>
      <c r="D22" s="150">
        <f>COUNTIF(URS確認!K:K,"&lt;"&amp;A22+1)</f>
        <v>30</v>
      </c>
      <c r="E22" s="150">
        <f>COUNTIF(URS確認!M:M,"&lt;"&amp;A22+1)</f>
        <v>9</v>
      </c>
      <c r="F22" s="149">
        <f t="shared" si="2"/>
        <v>21</v>
      </c>
      <c r="G22" s="151">
        <f>COUNTIF(URS確認!K:K,"&lt;"&amp;A22+1)/C22</f>
        <v>5.8823529411764705E-2</v>
      </c>
      <c r="H22" s="151">
        <f>COUNTIF(URS確認!M:M,"&lt;"&amp;A22+1)/C22</f>
        <v>1.7647058823529412E-2</v>
      </c>
      <c r="I22" s="151">
        <f>表格1_5[[#This Row],[累計預估達成率]]-表格1_5[[#This Row],[累計實際達成率]]</f>
        <v>4.1176470588235294E-2</v>
      </c>
    </row>
    <row r="23" spans="1:9" ht="15" hidden="1">
      <c r="A23" s="153">
        <v>44425</v>
      </c>
      <c r="B23" s="154">
        <f>表格1_5[[#This Row],[日期]]</f>
        <v>44425</v>
      </c>
      <c r="C23" s="198">
        <f>COUNTA(URS確認!E:E)-1</f>
        <v>510</v>
      </c>
      <c r="D23" s="156">
        <f>COUNTIF(URS確認!K:K,"&lt;"&amp;A23+1)</f>
        <v>30</v>
      </c>
      <c r="E23" s="156">
        <f>COUNTIF(URS確認!M:M,"&lt;"&amp;A23+1)</f>
        <v>9</v>
      </c>
      <c r="F23" s="155">
        <f t="shared" si="2"/>
        <v>21</v>
      </c>
      <c r="G23" s="157">
        <f>COUNTIF(URS確認!K:K,"&lt;"&amp;A23+1)/C23</f>
        <v>5.8823529411764705E-2</v>
      </c>
      <c r="H23" s="157">
        <f>COUNTIF(URS確認!M:M,"&lt;"&amp;A23+1)/C23</f>
        <v>1.7647058823529412E-2</v>
      </c>
      <c r="I23" s="157">
        <f>表格1_5[[#This Row],[累計預估達成率]]-表格1_5[[#This Row],[累計實際達成率]]</f>
        <v>4.1176470588235294E-2</v>
      </c>
    </row>
    <row r="24" spans="1:9" ht="15" hidden="1">
      <c r="A24" s="153">
        <v>44426</v>
      </c>
      <c r="B24" s="154">
        <f>表格1_5[[#This Row],[日期]]</f>
        <v>44426</v>
      </c>
      <c r="C24" s="198">
        <f>COUNTA(URS確認!E:E)-1</f>
        <v>510</v>
      </c>
      <c r="D24" s="156">
        <f>COUNTIF(URS確認!K:K,"&lt;"&amp;A24+1)</f>
        <v>30</v>
      </c>
      <c r="E24" s="156">
        <f>COUNTIF(URS確認!M:M,"&lt;"&amp;A24+1)</f>
        <v>9</v>
      </c>
      <c r="F24" s="155">
        <f t="shared" si="2"/>
        <v>21</v>
      </c>
      <c r="G24" s="157">
        <f>COUNTIF(URS確認!K:K,"&lt;"&amp;A24+1)/C24</f>
        <v>5.8823529411764705E-2</v>
      </c>
      <c r="H24" s="157">
        <f>COUNTIF(URS確認!M:M,"&lt;"&amp;A24+1)/C24</f>
        <v>1.7647058823529412E-2</v>
      </c>
      <c r="I24" s="157">
        <f>表格1_5[[#This Row],[累計預估達成率]]-表格1_5[[#This Row],[累計實際達成率]]</f>
        <v>4.1176470588235294E-2</v>
      </c>
    </row>
    <row r="25" spans="1:9" ht="15" hidden="1">
      <c r="A25" s="147">
        <v>44427</v>
      </c>
      <c r="B25" s="163">
        <f>表格1_5[[#This Row],[日期]]</f>
        <v>44427</v>
      </c>
      <c r="C25" s="199">
        <f>COUNTA(URS確認!E:E)-1</f>
        <v>510</v>
      </c>
      <c r="D25" s="165">
        <f>COUNTIF(URS確認!K:K,"&lt;"&amp;A25+1)</f>
        <v>30</v>
      </c>
      <c r="E25" s="165">
        <f>COUNTIF(URS確認!M:M,"&lt;"&amp;A25+1)</f>
        <v>9</v>
      </c>
      <c r="F25" s="164">
        <f t="shared" si="2"/>
        <v>21</v>
      </c>
      <c r="G25" s="166">
        <f>COUNTIF(URS確認!K:K,"&lt;"&amp;A25+1)/C25</f>
        <v>5.8823529411764705E-2</v>
      </c>
      <c r="H25" s="166">
        <f>COUNTIF(URS確認!M:M,"&lt;"&amp;A25+1)/C25</f>
        <v>1.7647058823529412E-2</v>
      </c>
      <c r="I25" s="166">
        <f>表格1_5[[#This Row],[累計預估達成率]]-表格1_5[[#This Row],[累計實際達成率]]</f>
        <v>4.1176470588235294E-2</v>
      </c>
    </row>
    <row r="26" spans="1:9" ht="15">
      <c r="A26" s="167">
        <v>44428</v>
      </c>
      <c r="B26" s="168">
        <f>表格1_5[[#This Row],[日期]]</f>
        <v>44428</v>
      </c>
      <c r="C26" s="200">
        <f>COUNTA(URS確認!E:E)-1-112-13</f>
        <v>385</v>
      </c>
      <c r="D26" s="170">
        <f>COUNTIF(URS確認!K:K,"&lt;"&amp;A26+1)</f>
        <v>30</v>
      </c>
      <c r="E26" s="170">
        <f>COUNTIF(URS確認!M:M,"&lt;"&amp;A26+1)</f>
        <v>22</v>
      </c>
      <c r="F26" s="169">
        <f t="shared" si="2"/>
        <v>8</v>
      </c>
      <c r="G26" s="171">
        <f>COUNTIF(URS確認!K:K,"&lt;"&amp;A26+1)/C26</f>
        <v>7.792207792207792E-2</v>
      </c>
      <c r="H26" s="171">
        <f>COUNTIF(URS確認!M:M,"&lt;"&amp;A26+1)/C26</f>
        <v>5.7142857142857141E-2</v>
      </c>
      <c r="I26" s="171">
        <f>表格1_5[[#This Row],[累計預估達成率]]-表格1_5[[#This Row],[累計實際達成率]]</f>
        <v>2.0779220779220779E-2</v>
      </c>
    </row>
    <row r="27" spans="1:9" ht="15" hidden="1">
      <c r="A27" s="162">
        <v>44431</v>
      </c>
      <c r="B27" s="163">
        <f>表格1_5[[#This Row],[日期]]</f>
        <v>44431</v>
      </c>
      <c r="C27" s="200">
        <f>COUNTA(URS確認!E:E)-1-112-13</f>
        <v>385</v>
      </c>
      <c r="D27" s="165">
        <f>COUNTIF(URS確認!K:K,"&lt;"&amp;A27+1)</f>
        <v>39</v>
      </c>
      <c r="E27" s="165">
        <f>COUNTIF(URS確認!M:M,"&lt;"&amp;A27+1)</f>
        <v>28</v>
      </c>
      <c r="F27" s="164">
        <f>D27-E27</f>
        <v>11</v>
      </c>
      <c r="G27" s="166">
        <f>COUNTIF(URS確認!K:K,"&lt;"&amp;A27+1)/C27</f>
        <v>0.1012987012987013</v>
      </c>
      <c r="H27" s="166">
        <f>COUNTIF(URS確認!M:M,"&lt;"&amp;A27+1)/C27</f>
        <v>7.2727272727272724E-2</v>
      </c>
      <c r="I27" s="166">
        <f>表格1_5[[#This Row],[累計預估達成率]]-表格1_5[[#This Row],[累計實際達成率]]</f>
        <v>2.8571428571428581E-2</v>
      </c>
    </row>
    <row r="28" spans="1:9" ht="15" hidden="1">
      <c r="A28" s="162">
        <v>44432</v>
      </c>
      <c r="B28" s="67">
        <f>表格1_5[[#This Row],[日期]]</f>
        <v>44432</v>
      </c>
      <c r="C28" s="200">
        <f>COUNTA(URS確認!E:E)-1-112-13</f>
        <v>385</v>
      </c>
      <c r="D28" s="123">
        <f>COUNTIF(URS確認!K:K,"&lt;"&amp;A28+1)</f>
        <v>47</v>
      </c>
      <c r="E28" s="123">
        <f>COUNTIF(URS確認!M:M,"&lt;"&amp;A28+1)</f>
        <v>29</v>
      </c>
      <c r="F28" s="68">
        <f t="shared" ref="F28:F30" si="3">D28-E28</f>
        <v>18</v>
      </c>
      <c r="G28" s="77">
        <f>COUNTIF(URS確認!K:K,"&lt;"&amp;A28+1)/C28</f>
        <v>0.12207792207792208</v>
      </c>
      <c r="H28" s="77">
        <f>COUNTIF(URS確認!M:M,"&lt;"&amp;A28+1)/C28</f>
        <v>7.5324675324675322E-2</v>
      </c>
      <c r="I28" s="77">
        <f>表格1_5[[#This Row],[累計預估達成率]]-表格1_5[[#This Row],[累計實際達成率]]</f>
        <v>4.6753246753246755E-2</v>
      </c>
    </row>
    <row r="29" spans="1:9" ht="15" hidden="1">
      <c r="A29" s="162">
        <v>44433</v>
      </c>
      <c r="B29" s="67">
        <f>表格1_5[[#This Row],[日期]]</f>
        <v>44433</v>
      </c>
      <c r="C29" s="200">
        <f>COUNTA(URS確認!E:E)-1-112-13</f>
        <v>385</v>
      </c>
      <c r="D29" s="123">
        <f>COUNTIF(URS確認!K:K,"&lt;"&amp;A29+1)</f>
        <v>52</v>
      </c>
      <c r="E29" s="123">
        <f>COUNTIF(URS確認!M:M,"&lt;"&amp;A29+1)</f>
        <v>29</v>
      </c>
      <c r="F29" s="68">
        <f t="shared" si="3"/>
        <v>23</v>
      </c>
      <c r="G29" s="77">
        <f>COUNTIF(URS確認!K:K,"&lt;"&amp;A29+1)/C29</f>
        <v>0.13506493506493505</v>
      </c>
      <c r="H29" s="77">
        <f>COUNTIF(URS確認!M:M,"&lt;"&amp;A29+1)/C29</f>
        <v>7.5324675324675322E-2</v>
      </c>
      <c r="I29" s="77">
        <f>表格1_5[[#This Row],[累計預估達成率]]-表格1_5[[#This Row],[累計實際達成率]]</f>
        <v>5.9740259740259732E-2</v>
      </c>
    </row>
    <row r="30" spans="1:9" ht="15" hidden="1">
      <c r="A30" s="162">
        <v>44434</v>
      </c>
      <c r="B30" s="67">
        <f>表格1_5[[#This Row],[日期]]</f>
        <v>44434</v>
      </c>
      <c r="C30" s="200">
        <f>COUNTA(URS確認!E:E)-1-112-13</f>
        <v>385</v>
      </c>
      <c r="D30" s="123">
        <f>COUNTIF(URS確認!K:K,"&lt;"&amp;A30+1)</f>
        <v>59</v>
      </c>
      <c r="E30" s="123">
        <f>COUNTIF(URS確認!M:M,"&lt;"&amp;A30+1)</f>
        <v>30</v>
      </c>
      <c r="F30" s="68">
        <f t="shared" si="3"/>
        <v>29</v>
      </c>
      <c r="G30" s="77">
        <f>COUNTIF(URS確認!K:K,"&lt;"&amp;A30+1)/C30</f>
        <v>0.15324675324675324</v>
      </c>
      <c r="H30" s="77">
        <f>COUNTIF(URS確認!M:M,"&lt;"&amp;A30+1)/C30</f>
        <v>7.792207792207792E-2</v>
      </c>
      <c r="I30" s="77">
        <f>表格1_5[[#This Row],[累計預估達成率]]-表格1_5[[#This Row],[累計實際達成率]]</f>
        <v>7.5324675324675322E-2</v>
      </c>
    </row>
    <row r="31" spans="1:9" ht="15">
      <c r="A31" s="172">
        <v>44435</v>
      </c>
      <c r="B31" s="71">
        <f>表格1_5[[#This Row],[日期]]</f>
        <v>44435</v>
      </c>
      <c r="C31" s="200">
        <f>COUNTA(URS確認!E:E)-1-112-13</f>
        <v>385</v>
      </c>
      <c r="D31" s="124">
        <f>COUNTIF(URS確認!K:K,"&lt;"&amp;A31+1)</f>
        <v>63</v>
      </c>
      <c r="E31" s="124">
        <f>COUNTIF(URS確認!M:M,"&lt;"&amp;A31+1)</f>
        <v>32</v>
      </c>
      <c r="F31" s="72">
        <f>D31-E31</f>
        <v>31</v>
      </c>
      <c r="G31" s="80">
        <f>COUNTIF(URS確認!K:K,"&lt;"&amp;A31+1)/C31</f>
        <v>0.16363636363636364</v>
      </c>
      <c r="H31" s="80">
        <f>COUNTIF(URS確認!M:M,"&lt;"&amp;A31+1)/C31</f>
        <v>8.3116883116883117E-2</v>
      </c>
      <c r="I31" s="80">
        <f>表格1_5[[#This Row],[累計預估達成率]]-表格1_5[[#This Row],[累計實際達成率]]</f>
        <v>8.0519480519480519E-2</v>
      </c>
    </row>
    <row r="32" spans="1:9" ht="15" hidden="1">
      <c r="A32" s="190">
        <v>44438</v>
      </c>
      <c r="B32" s="191">
        <f>表格1_5[[#This Row],[日期]]</f>
        <v>44438</v>
      </c>
      <c r="C32" s="200">
        <f>COUNTA(URS確認!E:E)-1-112-13</f>
        <v>385</v>
      </c>
      <c r="D32" s="193">
        <f>COUNTIF(URS確認!K:K,"&lt;"&amp;A32+1)</f>
        <v>68</v>
      </c>
      <c r="E32" s="193">
        <f>COUNTIF(URS確認!M:M,"&lt;"&amp;A32+1)</f>
        <v>32</v>
      </c>
      <c r="F32" s="192">
        <f>D32-E32</f>
        <v>36</v>
      </c>
      <c r="G32" s="194">
        <f>COUNTIF(URS確認!K:K,"&lt;"&amp;A32+1)/C32</f>
        <v>0.17662337662337663</v>
      </c>
      <c r="H32" s="194">
        <f>COUNTIF(URS確認!M:M,"&lt;"&amp;A32+1)/C32</f>
        <v>8.3116883116883117E-2</v>
      </c>
      <c r="I32" s="194">
        <f>表格1_5[[#This Row],[累計預估達成率]]-表格1_5[[#This Row],[累計實際達成率]]</f>
        <v>9.350649350649351E-2</v>
      </c>
    </row>
    <row r="33" spans="1:9" ht="15" hidden="1">
      <c r="A33" s="66">
        <v>44439</v>
      </c>
      <c r="B33" s="67">
        <f>表格1_5[[#This Row],[日期]]</f>
        <v>44439</v>
      </c>
      <c r="C33" s="200">
        <f>COUNTA(URS確認!E:E)-1-112-13</f>
        <v>385</v>
      </c>
      <c r="D33" s="123">
        <f>COUNTIF(URS確認!K:K,"&lt;"&amp;A33+1)</f>
        <v>72</v>
      </c>
      <c r="E33" s="123">
        <f>COUNTIF(URS確認!M:M,"&lt;"&amp;A33+1)</f>
        <v>32</v>
      </c>
      <c r="F33" s="68">
        <f>D33-E33</f>
        <v>40</v>
      </c>
      <c r="G33" s="77">
        <f>COUNTIF(URS確認!K:K,"&lt;"&amp;A33+1)/C33</f>
        <v>0.18701298701298702</v>
      </c>
      <c r="H33" s="77">
        <f>COUNTIF(URS確認!M:M,"&lt;"&amp;A33+1)/C33</f>
        <v>8.3116883116883117E-2</v>
      </c>
      <c r="I33" s="77">
        <f>表格1_5[[#This Row],[累計預估達成率]]-表格1_5[[#This Row],[累計實際達成率]]</f>
        <v>0.1038961038961039</v>
      </c>
    </row>
    <row r="34" spans="1:9" ht="15" hidden="1">
      <c r="A34" s="66">
        <v>44440</v>
      </c>
      <c r="B34" s="67">
        <f>表格1_5[[#This Row],[日期]]</f>
        <v>44440</v>
      </c>
      <c r="C34" s="200">
        <f>COUNTA(URS確認!E:E)-1-112-13</f>
        <v>385</v>
      </c>
      <c r="D34" s="123">
        <f>COUNTIF(URS確認!K:K,"&lt;"&amp;A34+1)</f>
        <v>75</v>
      </c>
      <c r="E34" s="123">
        <f>COUNTIF(URS確認!M:M,"&lt;"&amp;A34+1)</f>
        <v>32</v>
      </c>
      <c r="F34" s="68">
        <f>D34-E34</f>
        <v>43</v>
      </c>
      <c r="G34" s="77">
        <f>COUNTIF(URS確認!K:K,"&lt;"&amp;A34+1)/C34</f>
        <v>0.19480519480519481</v>
      </c>
      <c r="H34" s="77">
        <f>COUNTIF(URS確認!M:M,"&lt;"&amp;A34+1)/C34</f>
        <v>8.3116883116883117E-2</v>
      </c>
      <c r="I34" s="77">
        <f>表格1_5[[#This Row],[累計預估達成率]]-表格1_5[[#This Row],[累計實際達成率]]</f>
        <v>0.1116883116883117</v>
      </c>
    </row>
    <row r="35" spans="1:9" ht="15" hidden="1">
      <c r="A35" s="66">
        <v>44441</v>
      </c>
      <c r="B35" s="201">
        <f>表格1_5[[#This Row],[日期]]</f>
        <v>44441</v>
      </c>
      <c r="C35" s="200">
        <f>COUNTA(URS確認!E:E)-1-112-13</f>
        <v>385</v>
      </c>
      <c r="D35" s="202">
        <f>COUNTIF(URS確認!K:K,"&lt;"&amp;A35+1)</f>
        <v>78</v>
      </c>
      <c r="E35" s="202">
        <f>COUNTIF(URS確認!M:M,"&lt;"&amp;A35+1)</f>
        <v>34</v>
      </c>
      <c r="F35" s="203">
        <f t="shared" ref="F35:F42" si="4">D35-E35</f>
        <v>44</v>
      </c>
      <c r="G35" s="204">
        <f>COUNTIF(URS確認!K:K,"&lt;"&amp;A35+1)/C35</f>
        <v>0.20259740259740261</v>
      </c>
      <c r="H35" s="204">
        <f>COUNTIF(URS確認!M:M,"&lt;"&amp;A35+1)/C35</f>
        <v>8.8311688311688313E-2</v>
      </c>
      <c r="I35" s="204">
        <f>表格1_5[[#This Row],[累計預估達成率]]-表格1_5[[#This Row],[累計實際達成率]]</f>
        <v>0.1142857142857143</v>
      </c>
    </row>
    <row r="36" spans="1:9" ht="15">
      <c r="A36" s="70">
        <v>44442</v>
      </c>
      <c r="B36" s="205">
        <f>表格1_5[[#This Row],[日期]]</f>
        <v>44442</v>
      </c>
      <c r="C36" s="200">
        <f>COUNTA(URS確認!E:E)-1-112-13</f>
        <v>385</v>
      </c>
      <c r="D36" s="206">
        <f>COUNTIF(URS確認!K:K,"&lt;"&amp;A36+1)</f>
        <v>83</v>
      </c>
      <c r="E36" s="206">
        <f>COUNTIF(URS確認!M:M,"&lt;"&amp;A36+1)</f>
        <v>34</v>
      </c>
      <c r="F36" s="207">
        <f t="shared" si="4"/>
        <v>49</v>
      </c>
      <c r="G36" s="208">
        <f>COUNTIF(URS確認!K:K,"&lt;"&amp;A36+1)/C36</f>
        <v>0.21558441558441557</v>
      </c>
      <c r="H36" s="208">
        <f>COUNTIF(URS確認!M:M,"&lt;"&amp;A36+1)/C36</f>
        <v>8.8311688311688313E-2</v>
      </c>
      <c r="I36" s="208">
        <f>表格1_5[[#This Row],[累計預估達成率]]-表格1_5[[#This Row],[累計實際達成率]]</f>
        <v>0.12727272727272726</v>
      </c>
    </row>
    <row r="37" spans="1:9" ht="15">
      <c r="A37" s="220">
        <v>44449</v>
      </c>
      <c r="B37" s="221">
        <f>表格1_5[[#This Row],[日期]]</f>
        <v>44449</v>
      </c>
      <c r="C37" s="200">
        <f>COUNTA(URS確認!E:E)-1-112-13</f>
        <v>385</v>
      </c>
      <c r="D37" s="222">
        <f>COUNTIF(URS確認!K:K,"&lt;"&amp;A37+1)</f>
        <v>94</v>
      </c>
      <c r="E37" s="222">
        <f>COUNTIF(URS確認!M:M,"&lt;"&amp;A37+1)</f>
        <v>45</v>
      </c>
      <c r="F37" s="223">
        <f t="shared" si="4"/>
        <v>49</v>
      </c>
      <c r="G37" s="224">
        <f>COUNTIF(URS確認!K:K,"&lt;"&amp;A37+1)/C37</f>
        <v>0.24415584415584415</v>
      </c>
      <c r="H37" s="224">
        <f>COUNTIF(URS確認!M:M,"&lt;"&amp;A37+1)/C37</f>
        <v>0.11688311688311688</v>
      </c>
      <c r="I37" s="224">
        <f>表格1_5[[#This Row],[累計預估達成率]]-表格1_5[[#This Row],[累計實際達成率]]</f>
        <v>0.12727272727272726</v>
      </c>
    </row>
    <row r="38" spans="1:9" ht="15">
      <c r="A38" s="220">
        <v>44456</v>
      </c>
      <c r="B38" s="221">
        <f>表格1_5[[#This Row],[日期]]</f>
        <v>44456</v>
      </c>
      <c r="C38" s="200">
        <f>COUNTA(URS確認!E:E)-1-112-13</f>
        <v>385</v>
      </c>
      <c r="D38" s="222">
        <f>COUNTIF(URS確認!K:K,"&lt;"&amp;A38+1)</f>
        <v>121</v>
      </c>
      <c r="E38" s="222">
        <f>COUNTIF(URS確認!M:M,"&lt;"&amp;A38+1)</f>
        <v>48</v>
      </c>
      <c r="F38" s="223">
        <f t="shared" si="4"/>
        <v>73</v>
      </c>
      <c r="G38" s="224">
        <f>COUNTIF(URS確認!K:K,"&lt;"&amp;A38+1)/C38</f>
        <v>0.31428571428571428</v>
      </c>
      <c r="H38" s="224">
        <f>COUNTIF(URS確認!M:M,"&lt;"&amp;A38+1)/C38</f>
        <v>0.12467532467532468</v>
      </c>
      <c r="I38" s="224">
        <f>表格1_5[[#This Row],[累計預估達成率]]-表格1_5[[#This Row],[累計實際達成率]]</f>
        <v>0.18961038961038962</v>
      </c>
    </row>
    <row r="39" spans="1:9" ht="15">
      <c r="A39" s="70">
        <v>44463</v>
      </c>
      <c r="B39" s="71">
        <f>表格1_5[[#This Row],[日期]]</f>
        <v>44463</v>
      </c>
      <c r="C39" s="200">
        <f>COUNTA(URS確認!E:E)-1-112-13</f>
        <v>385</v>
      </c>
      <c r="D39" s="124">
        <f>COUNTIF(URS確認!K:K,"&lt;"&amp;A39+1)</f>
        <v>137</v>
      </c>
      <c r="E39" s="124">
        <f>COUNTIF(URS確認!M:M,"&lt;"&amp;A39+1)</f>
        <v>53</v>
      </c>
      <c r="F39" s="72">
        <f t="shared" si="4"/>
        <v>84</v>
      </c>
      <c r="G39" s="80">
        <f>COUNTIF(URS確認!K:K,"&lt;"&amp;A39+1)/C39</f>
        <v>0.35584415584415585</v>
      </c>
      <c r="H39" s="80">
        <f>COUNTIF(URS確認!M:M,"&lt;"&amp;A39+1)/C39</f>
        <v>0.13766233766233765</v>
      </c>
      <c r="I39" s="80">
        <f>表格1_5[[#This Row],[累計預估達成率]]-表格1_5[[#This Row],[累計實際達成率]]</f>
        <v>0.2181818181818182</v>
      </c>
    </row>
    <row r="40" spans="1:9" ht="15">
      <c r="A40" s="70">
        <v>44470</v>
      </c>
      <c r="B40" s="71">
        <f>表格1_5[[#This Row],[日期]]</f>
        <v>44470</v>
      </c>
      <c r="C40" s="200">
        <f>COUNTA(URS確認!E:E)-1-112-13</f>
        <v>385</v>
      </c>
      <c r="D40" s="124">
        <f>COUNTIF(URS確認!K:K,"&lt;"&amp;A40+1)</f>
        <v>166</v>
      </c>
      <c r="E40" s="124">
        <f>COUNTIF(URS確認!M:M,"&lt;"&amp;A40+1)</f>
        <v>66</v>
      </c>
      <c r="F40" s="72">
        <f t="shared" si="4"/>
        <v>100</v>
      </c>
      <c r="G40" s="80">
        <f>COUNTIF(URS確認!K:K,"&lt;"&amp;A40+1)/C40</f>
        <v>0.43116883116883115</v>
      </c>
      <c r="H40" s="80">
        <f>COUNTIF(URS確認!M:M,"&lt;"&amp;A40+1)/C40</f>
        <v>0.17142857142857143</v>
      </c>
      <c r="I40" s="80">
        <f>表格1_5[[#This Row],[累計預估達成率]]-表格1_5[[#This Row],[累計實際達成率]]</f>
        <v>0.25974025974025972</v>
      </c>
    </row>
    <row r="41" spans="1:9" ht="15">
      <c r="A41" s="70">
        <v>44477</v>
      </c>
      <c r="B41" s="71">
        <f>表格1_5[[#This Row],[日期]]</f>
        <v>44477</v>
      </c>
      <c r="C41" s="200">
        <f>COUNTA(URS確認!E:E)-1-112-13</f>
        <v>385</v>
      </c>
      <c r="D41" s="124">
        <f>COUNTIF(URS確認!K:K,"&lt;"&amp;A41+1)</f>
        <v>190</v>
      </c>
      <c r="E41" s="124">
        <f>COUNTIF(URS確認!M:M,"&lt;"&amp;A41+1)</f>
        <v>87</v>
      </c>
      <c r="F41" s="72">
        <f t="shared" si="4"/>
        <v>103</v>
      </c>
      <c r="G41" s="80">
        <f>COUNTIF(URS確認!K:K,"&lt;"&amp;A41+1)/C41</f>
        <v>0.4935064935064935</v>
      </c>
      <c r="H41" s="80">
        <f>COUNTIF(URS確認!M:M,"&lt;"&amp;A41+1)/C41</f>
        <v>0.22597402597402597</v>
      </c>
      <c r="I41" s="80">
        <f>表格1_5[[#This Row],[累計預估達成率]]-表格1_5[[#This Row],[累計實際達成率]]</f>
        <v>0.26753246753246751</v>
      </c>
    </row>
    <row r="42" spans="1:9" ht="15">
      <c r="A42" s="70">
        <v>44484</v>
      </c>
      <c r="B42" s="71">
        <f>表格1_5[[#This Row],[日期]]</f>
        <v>44484</v>
      </c>
      <c r="C42" s="200">
        <f>COUNTA(URS確認!E:E)-1-112-13</f>
        <v>385</v>
      </c>
      <c r="D42" s="124">
        <f>COUNTIF(URS確認!K:K,"&lt;"&amp;A42+1)</f>
        <v>199</v>
      </c>
      <c r="E42" s="124">
        <f>COUNTIF(URS確認!M:M,"&lt;"&amp;A42+1)</f>
        <v>87</v>
      </c>
      <c r="F42" s="72">
        <f t="shared" si="4"/>
        <v>112</v>
      </c>
      <c r="G42" s="80">
        <f>COUNTIF(URS確認!K:K,"&lt;"&amp;A42+1)/C42</f>
        <v>0.51688311688311683</v>
      </c>
      <c r="H42" s="80">
        <f>COUNTIF(URS確認!M:M,"&lt;"&amp;A42+1)/C42</f>
        <v>0.22597402597402597</v>
      </c>
      <c r="I42" s="80">
        <f>表格1_5[[#This Row],[累計預估達成率]]-表格1_5[[#This Row],[累計實際達成率]]</f>
        <v>0.29090909090909089</v>
      </c>
    </row>
    <row r="43" spans="1:9" ht="15">
      <c r="D43" s="123"/>
      <c r="H43" s="77"/>
      <c r="I43" s="77"/>
    </row>
    <row r="44" spans="1:9" ht="15">
      <c r="D44" s="123"/>
      <c r="H44" s="77"/>
      <c r="I44" s="77"/>
    </row>
    <row r="45" spans="1:9">
      <c r="A45" s="66" t="s">
        <v>1507</v>
      </c>
    </row>
    <row r="46" spans="1:9" ht="15">
      <c r="A46" s="182" t="s">
        <v>1238</v>
      </c>
      <c r="B46" s="64" t="s">
        <v>1239</v>
      </c>
      <c r="C46" s="195" t="s">
        <v>1240</v>
      </c>
      <c r="D46" s="63" t="s">
        <v>1241</v>
      </c>
      <c r="E46" s="225" t="s">
        <v>1242</v>
      </c>
      <c r="F46" s="63" t="s">
        <v>1245</v>
      </c>
      <c r="G46" s="83" t="s">
        <v>1243</v>
      </c>
      <c r="H46" s="78" t="s">
        <v>1244</v>
      </c>
      <c r="I46" s="79" t="s">
        <v>1295</v>
      </c>
    </row>
    <row r="47" spans="1:9" ht="15">
      <c r="A47" s="66">
        <v>44431</v>
      </c>
      <c r="B47" s="67">
        <f t="shared" ref="B47:B56" si="5">A47</f>
        <v>44431</v>
      </c>
      <c r="C47" s="188">
        <f>COUNTA(URS確認!#REF!)</f>
        <v>1</v>
      </c>
      <c r="D47" s="68" t="e">
        <f>COUNTIF(URS確認!#REF!,"&lt;"&amp;A47+1)</f>
        <v>#REF!</v>
      </c>
      <c r="E47" s="123">
        <f>COUNTIF(URS確認!$L$34:$L$86,"&lt;"&amp;A47+1)</f>
        <v>8</v>
      </c>
      <c r="F47" s="68" t="e">
        <f t="shared" ref="F47" si="6">D47-E47</f>
        <v>#REF!</v>
      </c>
      <c r="G47" s="77" t="e">
        <f>D47/C47</f>
        <v>#REF!</v>
      </c>
      <c r="H47" s="81">
        <f>E47/C47</f>
        <v>8</v>
      </c>
      <c r="I47" s="77" t="e">
        <f>G47-H47</f>
        <v>#REF!</v>
      </c>
    </row>
    <row r="48" spans="1:9" ht="15" hidden="1">
      <c r="A48" s="66">
        <v>44432</v>
      </c>
      <c r="B48" s="67">
        <f t="shared" si="5"/>
        <v>44432</v>
      </c>
      <c r="C48" s="188">
        <f>COUNTA(URS確認!#REF!)</f>
        <v>1</v>
      </c>
      <c r="D48" s="68" t="e">
        <f>COUNTIF(URS確認!#REF!,"&lt;"&amp;A48+1)</f>
        <v>#REF!</v>
      </c>
      <c r="E48" s="123">
        <f>COUNTIF(URS確認!$L$34:$L$86,"&lt;"&amp;A48+1)</f>
        <v>19</v>
      </c>
      <c r="F48" s="68" t="e">
        <f>D48-E48</f>
        <v>#REF!</v>
      </c>
      <c r="G48" s="77" t="e">
        <f t="shared" ref="G48:G56" si="7">D48/C48</f>
        <v>#REF!</v>
      </c>
      <c r="H48" s="81">
        <f t="shared" ref="H48:H56" si="8">E48/C48</f>
        <v>19</v>
      </c>
      <c r="I48" s="77" t="e">
        <f t="shared" ref="I48:I56" si="9">G48-H48</f>
        <v>#REF!</v>
      </c>
    </row>
    <row r="49" spans="1:9" ht="15" hidden="1">
      <c r="A49" s="66">
        <v>44433</v>
      </c>
      <c r="B49" s="67">
        <f t="shared" si="5"/>
        <v>44433</v>
      </c>
      <c r="C49" s="188">
        <f>COUNTA(URS確認!#REF!)</f>
        <v>1</v>
      </c>
      <c r="D49" s="68" t="e">
        <f>COUNTIF(URS確認!#REF!,"&lt;"&amp;A49+1)</f>
        <v>#REF!</v>
      </c>
      <c r="E49" s="123">
        <f>COUNTIF(URS確認!$L$34:$L$86,"&lt;"&amp;A49+1)</f>
        <v>27</v>
      </c>
      <c r="F49" s="68" t="e">
        <f t="shared" ref="F49:F56" si="10">D49-E49</f>
        <v>#REF!</v>
      </c>
      <c r="G49" s="77" t="e">
        <f t="shared" si="7"/>
        <v>#REF!</v>
      </c>
      <c r="H49" s="81">
        <f t="shared" si="8"/>
        <v>27</v>
      </c>
      <c r="I49" s="77" t="e">
        <f t="shared" si="9"/>
        <v>#REF!</v>
      </c>
    </row>
    <row r="50" spans="1:9" ht="15" hidden="1">
      <c r="A50" s="66">
        <v>44434</v>
      </c>
      <c r="B50" s="67">
        <f t="shared" si="5"/>
        <v>44434</v>
      </c>
      <c r="C50" s="188">
        <f>COUNTA(URS確認!#REF!)</f>
        <v>1</v>
      </c>
      <c r="D50" s="68" t="e">
        <f>COUNTIF(URS確認!#REF!,"&lt;"&amp;A50+1)</f>
        <v>#REF!</v>
      </c>
      <c r="E50" s="123">
        <f>COUNTIF(URS確認!$L$34:$L$86,"&lt;"&amp;A50+1)</f>
        <v>33</v>
      </c>
      <c r="F50" s="68" t="e">
        <f t="shared" si="10"/>
        <v>#REF!</v>
      </c>
      <c r="G50" s="77" t="e">
        <f t="shared" si="7"/>
        <v>#REF!</v>
      </c>
      <c r="H50" s="81">
        <f t="shared" si="8"/>
        <v>33</v>
      </c>
      <c r="I50" s="77" t="e">
        <f t="shared" si="9"/>
        <v>#REF!</v>
      </c>
    </row>
    <row r="51" spans="1:9" ht="15">
      <c r="A51" s="66">
        <v>44435</v>
      </c>
      <c r="B51" s="67">
        <f t="shared" si="5"/>
        <v>44435</v>
      </c>
      <c r="C51" s="188">
        <f>COUNTA(URS確認!#REF!)</f>
        <v>1</v>
      </c>
      <c r="D51" s="68" t="e">
        <f>COUNTIF(URS確認!#REF!,"&lt;"&amp;A51+1)</f>
        <v>#REF!</v>
      </c>
      <c r="E51" s="123">
        <f>COUNTIF(URS確認!$L$34:$L$86,"&lt;"&amp;A51+1)</f>
        <v>35</v>
      </c>
      <c r="F51" s="68" t="e">
        <f t="shared" si="10"/>
        <v>#REF!</v>
      </c>
      <c r="G51" s="77" t="e">
        <f t="shared" si="7"/>
        <v>#REF!</v>
      </c>
      <c r="H51" s="81">
        <f t="shared" si="8"/>
        <v>35</v>
      </c>
      <c r="I51" s="77" t="e">
        <f t="shared" si="9"/>
        <v>#REF!</v>
      </c>
    </row>
    <row r="52" spans="1:9" ht="15" hidden="1">
      <c r="A52" s="66">
        <v>44438</v>
      </c>
      <c r="B52" s="67">
        <f t="shared" si="5"/>
        <v>44438</v>
      </c>
      <c r="C52" s="188">
        <f>COUNTA(URS確認!#REF!)</f>
        <v>1</v>
      </c>
      <c r="D52" s="68" t="e">
        <f>COUNTIF(URS確認!#REF!,"&lt;"&amp;A52+1)</f>
        <v>#REF!</v>
      </c>
      <c r="E52" s="123">
        <f>COUNTIF(URS確認!$L$34:$L$86,"&lt;"&amp;A52+1)</f>
        <v>42</v>
      </c>
      <c r="F52" s="68" t="e">
        <f t="shared" si="10"/>
        <v>#REF!</v>
      </c>
      <c r="G52" s="77" t="e">
        <f t="shared" si="7"/>
        <v>#REF!</v>
      </c>
      <c r="H52" s="81">
        <f t="shared" si="8"/>
        <v>42</v>
      </c>
      <c r="I52" s="77" t="e">
        <f t="shared" si="9"/>
        <v>#REF!</v>
      </c>
    </row>
    <row r="53" spans="1:9" ht="15" hidden="1">
      <c r="A53" s="66">
        <v>44439</v>
      </c>
      <c r="B53" s="67">
        <f t="shared" si="5"/>
        <v>44439</v>
      </c>
      <c r="C53" s="188">
        <f>COUNTA(URS確認!#REF!)</f>
        <v>1</v>
      </c>
      <c r="D53" s="68" t="e">
        <f>COUNTIF(URS確認!#REF!,"&lt;"&amp;A53+1)</f>
        <v>#REF!</v>
      </c>
      <c r="E53" s="123">
        <f>COUNTIF(URS確認!$L$34:$L$86,"&lt;"&amp;A53+1)</f>
        <v>53</v>
      </c>
      <c r="F53" s="68" t="e">
        <f t="shared" si="10"/>
        <v>#REF!</v>
      </c>
      <c r="G53" s="77" t="e">
        <f t="shared" si="7"/>
        <v>#REF!</v>
      </c>
      <c r="H53" s="81">
        <f t="shared" si="8"/>
        <v>53</v>
      </c>
      <c r="I53" s="77" t="e">
        <f t="shared" si="9"/>
        <v>#REF!</v>
      </c>
    </row>
    <row r="54" spans="1:9" ht="15" hidden="1">
      <c r="A54" s="66">
        <v>44440</v>
      </c>
      <c r="B54" s="67">
        <f t="shared" si="5"/>
        <v>44440</v>
      </c>
      <c r="C54" s="188">
        <f>COUNTA(URS確認!#REF!)</f>
        <v>1</v>
      </c>
      <c r="D54" s="68" t="e">
        <f>COUNTIF(URS確認!#REF!,"&lt;"&amp;A54+1)</f>
        <v>#REF!</v>
      </c>
      <c r="E54" s="123">
        <f>COUNTIF(URS確認!$L$34:$L$86,"&lt;"&amp;A54+1)</f>
        <v>53</v>
      </c>
      <c r="F54" s="68" t="e">
        <f t="shared" si="10"/>
        <v>#REF!</v>
      </c>
      <c r="G54" s="77" t="e">
        <f t="shared" si="7"/>
        <v>#REF!</v>
      </c>
      <c r="H54" s="81">
        <f t="shared" si="8"/>
        <v>53</v>
      </c>
      <c r="I54" s="77" t="e">
        <f t="shared" si="9"/>
        <v>#REF!</v>
      </c>
    </row>
    <row r="55" spans="1:9" ht="15" hidden="1">
      <c r="A55" s="66">
        <v>44441</v>
      </c>
      <c r="B55" s="67">
        <f t="shared" si="5"/>
        <v>44441</v>
      </c>
      <c r="C55" s="188">
        <f>COUNTA(URS確認!#REF!)</f>
        <v>1</v>
      </c>
      <c r="D55" s="68" t="e">
        <f>COUNTIF(URS確認!#REF!,"&lt;"&amp;A55+1)</f>
        <v>#REF!</v>
      </c>
      <c r="E55" s="123">
        <f>COUNTIF(URS確認!$L$34:$L$86,"&lt;"&amp;A55+1)</f>
        <v>53</v>
      </c>
      <c r="F55" s="68" t="e">
        <f t="shared" si="10"/>
        <v>#REF!</v>
      </c>
      <c r="G55" s="77" t="e">
        <f t="shared" si="7"/>
        <v>#REF!</v>
      </c>
      <c r="H55" s="81">
        <f t="shared" si="8"/>
        <v>53</v>
      </c>
      <c r="I55" s="77" t="e">
        <f t="shared" si="9"/>
        <v>#REF!</v>
      </c>
    </row>
    <row r="56" spans="1:9" ht="15">
      <c r="A56" s="66">
        <v>44442</v>
      </c>
      <c r="B56" s="67">
        <f t="shared" si="5"/>
        <v>44442</v>
      </c>
      <c r="C56" s="188">
        <f>COUNTA(URS確認!#REF!)</f>
        <v>1</v>
      </c>
      <c r="D56" s="68" t="e">
        <f>COUNTIF(URS確認!#REF!,"&lt;"&amp;A56+1)</f>
        <v>#REF!</v>
      </c>
      <c r="E56" s="123">
        <f>COUNTIF(URS確認!$L$34:$L$86,"&lt;"&amp;A56+1)</f>
        <v>53</v>
      </c>
      <c r="F56" s="68" t="e">
        <f t="shared" si="10"/>
        <v>#REF!</v>
      </c>
      <c r="G56" s="77" t="e">
        <f t="shared" si="7"/>
        <v>#REF!</v>
      </c>
      <c r="H56" s="81">
        <f t="shared" si="8"/>
        <v>53</v>
      </c>
      <c r="I56" s="77" t="e">
        <f t="shared" si="9"/>
        <v>#REF!</v>
      </c>
    </row>
    <row r="59" spans="1:9" ht="15">
      <c r="A59" s="182" t="s">
        <v>1238</v>
      </c>
      <c r="B59" s="64" t="s">
        <v>1239</v>
      </c>
      <c r="C59" s="195" t="s">
        <v>1240</v>
      </c>
      <c r="D59" s="63" t="s">
        <v>1241</v>
      </c>
      <c r="E59" s="225" t="s">
        <v>1242</v>
      </c>
      <c r="F59" s="63" t="s">
        <v>1245</v>
      </c>
      <c r="G59" s="83" t="s">
        <v>1243</v>
      </c>
      <c r="H59" s="78" t="s">
        <v>1244</v>
      </c>
      <c r="I59" s="79" t="s">
        <v>1295</v>
      </c>
    </row>
    <row r="60" spans="1:9" ht="15">
      <c r="A60" s="66">
        <v>44447</v>
      </c>
      <c r="B60" s="67">
        <f t="shared" ref="B60:B73" si="11">A60</f>
        <v>44447</v>
      </c>
      <c r="C60" s="188">
        <f>COUNTA(URS確認!#REF!)</f>
        <v>1</v>
      </c>
      <c r="D60" s="68" t="e">
        <f>COUNTIF(URS確認!#REF!,"&lt;"&amp;A60+1)</f>
        <v>#REF!</v>
      </c>
      <c r="E60" s="123">
        <f>COUNTIF(URS確認!$L$87:$L$511,"&lt;"&amp;A60+1)-23</f>
        <v>-16</v>
      </c>
      <c r="F60" s="68" t="e">
        <f t="shared" ref="F60:F73" si="12">D60-E60</f>
        <v>#REF!</v>
      </c>
      <c r="G60" s="77" t="e">
        <f t="shared" ref="G60:G73" si="13">D60/C60</f>
        <v>#REF!</v>
      </c>
      <c r="H60" s="81">
        <f t="shared" ref="H60:H73" si="14">E60/C60</f>
        <v>-16</v>
      </c>
      <c r="I60" s="77" t="e">
        <f t="shared" ref="I60:I73" si="15">G60-H60</f>
        <v>#REF!</v>
      </c>
    </row>
    <row r="61" spans="1:9" ht="15">
      <c r="A61" s="66">
        <v>44448</v>
      </c>
      <c r="B61" s="67">
        <f t="shared" si="11"/>
        <v>44448</v>
      </c>
      <c r="C61" s="188">
        <f>COUNTA(URS確認!#REF!)</f>
        <v>1</v>
      </c>
      <c r="D61" s="68" t="e">
        <f>COUNTIF(URS確認!#REF!,"&lt;"&amp;A61+1)</f>
        <v>#REF!</v>
      </c>
      <c r="E61" s="123">
        <f>COUNTIF(URS確認!$L$87:$L$511,"&lt;"&amp;A61+1)-23</f>
        <v>-12</v>
      </c>
      <c r="F61" s="68" t="e">
        <f t="shared" si="12"/>
        <v>#REF!</v>
      </c>
      <c r="G61" s="77" t="e">
        <f t="shared" si="13"/>
        <v>#REF!</v>
      </c>
      <c r="H61" s="81">
        <f t="shared" si="14"/>
        <v>-12</v>
      </c>
      <c r="I61" s="77" t="e">
        <f t="shared" si="15"/>
        <v>#REF!</v>
      </c>
    </row>
    <row r="62" spans="1:9" ht="15">
      <c r="A62" s="66">
        <v>44449</v>
      </c>
      <c r="B62" s="67">
        <f t="shared" si="11"/>
        <v>44449</v>
      </c>
      <c r="C62" s="188">
        <f>COUNTA(URS確認!#REF!)</f>
        <v>1</v>
      </c>
      <c r="D62" s="68" t="e">
        <f>COUNTIF(URS確認!#REF!,"&lt;"&amp;A62+1)</f>
        <v>#REF!</v>
      </c>
      <c r="E62" s="123">
        <f>COUNTIF(URS確認!$L$87:$L$511,"&lt;"&amp;A62+1)-23</f>
        <v>-12</v>
      </c>
      <c r="F62" s="68" t="e">
        <f t="shared" si="12"/>
        <v>#REF!</v>
      </c>
      <c r="G62" s="77" t="e">
        <f t="shared" si="13"/>
        <v>#REF!</v>
      </c>
      <c r="H62" s="81">
        <f t="shared" si="14"/>
        <v>-12</v>
      </c>
      <c r="I62" s="77" t="e">
        <f t="shared" si="15"/>
        <v>#REF!</v>
      </c>
    </row>
    <row r="63" spans="1:9" ht="15" hidden="1">
      <c r="A63" s="66">
        <v>44452</v>
      </c>
      <c r="B63" s="67">
        <f t="shared" si="11"/>
        <v>44452</v>
      </c>
      <c r="C63" s="188">
        <f>COUNTA(URS確認!#REF!)</f>
        <v>1</v>
      </c>
      <c r="D63" s="68" t="e">
        <f>COUNTIF(URS確認!#REF!,"&lt;"&amp;A63+1)</f>
        <v>#REF!</v>
      </c>
      <c r="E63" s="123">
        <f>COUNTIF(URS確認!$L$87:$L$511,"&lt;"&amp;A63+1)-23</f>
        <v>-5</v>
      </c>
      <c r="F63" s="68" t="e">
        <f t="shared" si="12"/>
        <v>#REF!</v>
      </c>
      <c r="G63" s="77" t="e">
        <f t="shared" si="13"/>
        <v>#REF!</v>
      </c>
      <c r="H63" s="81">
        <f t="shared" si="14"/>
        <v>-5</v>
      </c>
      <c r="I63" s="77" t="e">
        <f t="shared" si="15"/>
        <v>#REF!</v>
      </c>
    </row>
    <row r="64" spans="1:9" ht="15" hidden="1">
      <c r="A64" s="66">
        <v>44453</v>
      </c>
      <c r="B64" s="67">
        <f t="shared" si="11"/>
        <v>44453</v>
      </c>
      <c r="C64" s="188">
        <f>COUNTA(URS確認!#REF!)</f>
        <v>1</v>
      </c>
      <c r="D64" s="229" t="e">
        <f>COUNTIF(URS確認!#REF!,"&lt;"&amp;A64+1)</f>
        <v>#REF!</v>
      </c>
      <c r="E64" s="230">
        <f>COUNTIF(URS確認!$L$87:$L$511,"&lt;"&amp;A64+1)-23</f>
        <v>-2</v>
      </c>
      <c r="F64" s="68" t="e">
        <f t="shared" si="12"/>
        <v>#REF!</v>
      </c>
      <c r="G64" s="77" t="e">
        <f t="shared" si="13"/>
        <v>#REF!</v>
      </c>
      <c r="H64" s="81">
        <f t="shared" si="14"/>
        <v>-2</v>
      </c>
      <c r="I64" s="77" t="e">
        <f t="shared" si="15"/>
        <v>#REF!</v>
      </c>
    </row>
    <row r="65" spans="1:9" ht="15" hidden="1">
      <c r="A65" s="66">
        <v>44455</v>
      </c>
      <c r="B65" s="67">
        <f t="shared" si="11"/>
        <v>44455</v>
      </c>
      <c r="C65" s="188">
        <f>COUNTA(URS確認!#REF!)</f>
        <v>1</v>
      </c>
      <c r="D65" s="229" t="e">
        <f>COUNTIF(URS確認!#REF!,"&lt;"&amp;A65+1)</f>
        <v>#REF!</v>
      </c>
      <c r="E65" s="230">
        <f>COUNTIF(URS確認!$L$87:$L$511,"&lt;"&amp;A65+1)-23</f>
        <v>10</v>
      </c>
      <c r="F65" s="68" t="e">
        <f t="shared" si="12"/>
        <v>#REF!</v>
      </c>
      <c r="G65" s="77" t="e">
        <f t="shared" si="13"/>
        <v>#REF!</v>
      </c>
      <c r="H65" s="81">
        <f t="shared" si="14"/>
        <v>10</v>
      </c>
      <c r="I65" s="77" t="e">
        <f t="shared" si="15"/>
        <v>#REF!</v>
      </c>
    </row>
    <row r="66" spans="1:9" ht="15">
      <c r="A66" s="66">
        <v>44456</v>
      </c>
      <c r="B66" s="67">
        <f t="shared" si="11"/>
        <v>44456</v>
      </c>
      <c r="C66" s="188">
        <f>COUNTA(URS確認!#REF!)</f>
        <v>1</v>
      </c>
      <c r="D66" s="229" t="e">
        <f>COUNTIF(URS確認!#REF!,"&lt;"&amp;A66+1)</f>
        <v>#REF!</v>
      </c>
      <c r="E66" s="230">
        <f>COUNTIF(URS確認!$L$87:$L$511,"&lt;"&amp;A66+1)-23</f>
        <v>15</v>
      </c>
      <c r="F66" s="68" t="e">
        <f t="shared" si="12"/>
        <v>#REF!</v>
      </c>
      <c r="G66" s="77" t="e">
        <f t="shared" si="13"/>
        <v>#REF!</v>
      </c>
      <c r="H66" s="81">
        <f t="shared" si="14"/>
        <v>15</v>
      </c>
      <c r="I66" s="77" t="e">
        <f t="shared" si="15"/>
        <v>#REF!</v>
      </c>
    </row>
    <row r="67" spans="1:9" ht="15" hidden="1">
      <c r="A67" s="66">
        <v>44462</v>
      </c>
      <c r="B67" s="67">
        <f t="shared" si="11"/>
        <v>44462</v>
      </c>
      <c r="C67" s="188">
        <f>COUNTA(URS確認!#REF!)</f>
        <v>1</v>
      </c>
      <c r="D67" s="229" t="e">
        <f>COUNTIF(URS確認!#REF!,"&lt;"&amp;A67+1)</f>
        <v>#REF!</v>
      </c>
      <c r="E67" s="230">
        <f>COUNTIF(URS確認!$L$87:$L$511,"&lt;"&amp;A67+1)-23</f>
        <v>25</v>
      </c>
      <c r="F67" s="68" t="e">
        <f t="shared" si="12"/>
        <v>#REF!</v>
      </c>
      <c r="G67" s="77" t="e">
        <f t="shared" si="13"/>
        <v>#REF!</v>
      </c>
      <c r="H67" s="81">
        <f t="shared" si="14"/>
        <v>25</v>
      </c>
      <c r="I67" s="77" t="e">
        <f t="shared" si="15"/>
        <v>#REF!</v>
      </c>
    </row>
    <row r="68" spans="1:9" ht="15">
      <c r="A68" s="66">
        <v>44463</v>
      </c>
      <c r="B68" s="67">
        <f t="shared" si="11"/>
        <v>44463</v>
      </c>
      <c r="C68" s="188">
        <f>COUNTA(URS確認!#REF!)</f>
        <v>1</v>
      </c>
      <c r="D68" s="229" t="e">
        <f>COUNTIF(URS確認!#REF!,"&lt;"&amp;A68+1)</f>
        <v>#REF!</v>
      </c>
      <c r="E68" s="230">
        <f>COUNTIF(URS確認!$L$87:$L$511,"&lt;"&amp;A68+1)-23</f>
        <v>41</v>
      </c>
      <c r="F68" s="68" t="e">
        <f t="shared" si="12"/>
        <v>#REF!</v>
      </c>
      <c r="G68" s="77" t="e">
        <f t="shared" si="13"/>
        <v>#REF!</v>
      </c>
      <c r="H68" s="81">
        <f t="shared" si="14"/>
        <v>41</v>
      </c>
      <c r="I68" s="77" t="e">
        <f t="shared" si="15"/>
        <v>#REF!</v>
      </c>
    </row>
    <row r="69" spans="1:9" ht="15" hidden="1">
      <c r="A69" s="66">
        <v>44466</v>
      </c>
      <c r="B69" s="67">
        <f t="shared" si="11"/>
        <v>44466</v>
      </c>
      <c r="C69" s="188">
        <f>COUNTA(URS確認!#REF!)</f>
        <v>1</v>
      </c>
      <c r="D69" s="229" t="e">
        <f>COUNTIF(URS確認!#REF!,"&lt;"&amp;A69+1)</f>
        <v>#REF!</v>
      </c>
      <c r="E69" s="230">
        <f>COUNTIF(URS確認!$L$87:$L$511,"&lt;"&amp;A69+1)-23</f>
        <v>54</v>
      </c>
      <c r="F69" s="68" t="e">
        <f t="shared" si="12"/>
        <v>#REF!</v>
      </c>
      <c r="G69" s="77" t="e">
        <f t="shared" si="13"/>
        <v>#REF!</v>
      </c>
      <c r="H69" s="81">
        <f t="shared" si="14"/>
        <v>54</v>
      </c>
      <c r="I69" s="77" t="e">
        <f t="shared" si="15"/>
        <v>#REF!</v>
      </c>
    </row>
    <row r="70" spans="1:9" ht="15" hidden="1">
      <c r="A70" s="66">
        <v>44467</v>
      </c>
      <c r="B70" s="67">
        <f t="shared" si="11"/>
        <v>44467</v>
      </c>
      <c r="C70" s="188">
        <f>COUNTA(URS確認!#REF!)</f>
        <v>1</v>
      </c>
      <c r="D70" s="229" t="e">
        <f>COUNTIF(URS確認!#REF!,"&lt;"&amp;A70+1)</f>
        <v>#REF!</v>
      </c>
      <c r="E70" s="230">
        <f>COUNTIF(URS確認!$L$87:$L$511,"&lt;"&amp;A70+1)-23</f>
        <v>76</v>
      </c>
      <c r="F70" s="68" t="e">
        <f t="shared" si="12"/>
        <v>#REF!</v>
      </c>
      <c r="G70" s="77" t="e">
        <f t="shared" si="13"/>
        <v>#REF!</v>
      </c>
      <c r="H70" s="81">
        <f t="shared" si="14"/>
        <v>76</v>
      </c>
      <c r="I70" s="77" t="e">
        <f t="shared" si="15"/>
        <v>#REF!</v>
      </c>
    </row>
    <row r="71" spans="1:9" ht="15">
      <c r="A71" s="66">
        <v>44470</v>
      </c>
      <c r="B71" s="67">
        <f t="shared" si="11"/>
        <v>44470</v>
      </c>
      <c r="C71" s="188">
        <f>COUNTA(URS確認!#REF!)</f>
        <v>1</v>
      </c>
      <c r="D71" s="229" t="e">
        <f>COUNTIF(URS確認!#REF!,"&lt;"&amp;A71+1)</f>
        <v>#REF!</v>
      </c>
      <c r="E71" s="230">
        <f>COUNTIF(URS確認!$L$87:$L$511,"&lt;"&amp;A71+1)-23</f>
        <v>86</v>
      </c>
      <c r="F71" s="68" t="e">
        <f t="shared" si="12"/>
        <v>#REF!</v>
      </c>
      <c r="G71" s="77" t="e">
        <f t="shared" si="13"/>
        <v>#REF!</v>
      </c>
      <c r="H71" s="81">
        <f t="shared" si="14"/>
        <v>86</v>
      </c>
      <c r="I71" s="77" t="e">
        <f t="shared" si="15"/>
        <v>#REF!</v>
      </c>
    </row>
    <row r="72" spans="1:9" ht="15">
      <c r="A72" s="66">
        <v>44477</v>
      </c>
      <c r="B72" s="67">
        <f t="shared" si="11"/>
        <v>44477</v>
      </c>
      <c r="C72" s="188">
        <f>COUNTA(URS確認!#REF!)</f>
        <v>1</v>
      </c>
      <c r="D72" s="229" t="e">
        <f>COUNTIF(URS確認!#REF!,"&lt;"&amp;A72+1)</f>
        <v>#REF!</v>
      </c>
      <c r="E72" s="230">
        <f>COUNTIF(URS確認!$L$87:$L$511,"&lt;"&amp;A72+1)-23</f>
        <v>94</v>
      </c>
      <c r="F72" s="68" t="e">
        <f t="shared" si="12"/>
        <v>#REF!</v>
      </c>
      <c r="G72" s="77" t="e">
        <f t="shared" si="13"/>
        <v>#REF!</v>
      </c>
      <c r="H72" s="81">
        <f t="shared" si="14"/>
        <v>94</v>
      </c>
      <c r="I72" s="77" t="e">
        <f t="shared" si="15"/>
        <v>#REF!</v>
      </c>
    </row>
    <row r="73" spans="1:9" ht="15">
      <c r="A73" s="66">
        <v>44484</v>
      </c>
      <c r="B73" s="67">
        <f t="shared" si="11"/>
        <v>44484</v>
      </c>
      <c r="C73" s="188">
        <f>COUNTA(URS確認!#REF!)</f>
        <v>1</v>
      </c>
      <c r="D73" s="229" t="e">
        <f>COUNTIF(URS確認!#REF!,"&lt;"&amp;A73+1)</f>
        <v>#REF!</v>
      </c>
      <c r="E73" s="230">
        <f>COUNTIF(URS確認!$L$87:$L$511,"&lt;"&amp;A73+1)-23</f>
        <v>126</v>
      </c>
      <c r="F73" s="68" t="e">
        <f t="shared" si="12"/>
        <v>#REF!</v>
      </c>
      <c r="G73" s="77" t="e">
        <f t="shared" si="13"/>
        <v>#REF!</v>
      </c>
      <c r="H73" s="81">
        <f t="shared" si="14"/>
        <v>126</v>
      </c>
      <c r="I73" s="77" t="e">
        <f t="shared" si="15"/>
        <v>#REF!</v>
      </c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activeCell="L11" sqref="L11"/>
    </sheetView>
  </sheetViews>
  <sheetFormatPr defaultColWidth="8.7109375" defaultRowHeight="15.75"/>
  <cols>
    <col min="1" max="1" width="3.42578125" style="300" bestFit="1" customWidth="1"/>
    <col min="2" max="2" width="8.7109375" style="259"/>
    <col min="3" max="3" width="35.42578125" style="259" bestFit="1" customWidth="1"/>
    <col min="4" max="4" width="8.7109375" style="259"/>
    <col min="5" max="5" width="9.42578125" style="259" bestFit="1" customWidth="1"/>
    <col min="6" max="6" width="11.42578125" style="259" bestFit="1" customWidth="1"/>
    <col min="7" max="8" width="8.7109375" style="259"/>
    <col min="9" max="9" width="31.140625" style="259" bestFit="1" customWidth="1"/>
    <col min="10" max="16384" width="8.7109375" style="259"/>
  </cols>
  <sheetData>
    <row r="1" spans="1:9" ht="16.5" thickBot="1">
      <c r="A1" s="300">
        <f>SUM(A2:A34)</f>
        <v>33</v>
      </c>
      <c r="B1" s="290" t="s">
        <v>0</v>
      </c>
      <c r="C1" s="291" t="s">
        <v>1</v>
      </c>
      <c r="D1" s="291" t="s">
        <v>664</v>
      </c>
      <c r="E1" s="292" t="s">
        <v>666</v>
      </c>
      <c r="F1" s="293" t="s">
        <v>736</v>
      </c>
      <c r="G1" s="294" t="s">
        <v>696</v>
      </c>
      <c r="H1" s="294" t="s">
        <v>1164</v>
      </c>
      <c r="I1" s="295" t="s">
        <v>1163</v>
      </c>
    </row>
    <row r="2" spans="1:9">
      <c r="A2" s="300">
        <v>6</v>
      </c>
      <c r="B2" s="270" t="s">
        <v>2266</v>
      </c>
      <c r="C2" s="271" t="s">
        <v>2269</v>
      </c>
      <c r="D2" s="272" t="s">
        <v>665</v>
      </c>
      <c r="E2" s="273" t="s">
        <v>468</v>
      </c>
      <c r="F2" s="274">
        <v>44494</v>
      </c>
      <c r="G2" s="272" t="s">
        <v>674</v>
      </c>
      <c r="H2" s="272" t="s">
        <v>685</v>
      </c>
      <c r="I2" s="275" t="s">
        <v>2275</v>
      </c>
    </row>
    <row r="3" spans="1:9">
      <c r="B3" s="276" t="s">
        <v>82</v>
      </c>
      <c r="C3" s="265" t="s">
        <v>2407</v>
      </c>
      <c r="D3" s="261" t="s">
        <v>665</v>
      </c>
      <c r="E3" s="262" t="s">
        <v>468</v>
      </c>
      <c r="F3" s="263">
        <v>44494</v>
      </c>
      <c r="G3" s="261" t="s">
        <v>674</v>
      </c>
      <c r="H3" s="261" t="s">
        <v>685</v>
      </c>
      <c r="I3" s="277" t="s">
        <v>2275</v>
      </c>
    </row>
    <row r="4" spans="1:9">
      <c r="B4" s="276" t="s">
        <v>2273</v>
      </c>
      <c r="C4" s="260" t="s">
        <v>2406</v>
      </c>
      <c r="D4" s="261" t="s">
        <v>665</v>
      </c>
      <c r="E4" s="262" t="s">
        <v>468</v>
      </c>
      <c r="F4" s="263">
        <v>44494</v>
      </c>
      <c r="G4" s="261" t="s">
        <v>674</v>
      </c>
      <c r="H4" s="261" t="s">
        <v>685</v>
      </c>
      <c r="I4" s="277" t="s">
        <v>2275</v>
      </c>
    </row>
    <row r="5" spans="1:9">
      <c r="B5" s="276" t="s">
        <v>83</v>
      </c>
      <c r="C5" s="260" t="s">
        <v>2408</v>
      </c>
      <c r="D5" s="261" t="s">
        <v>665</v>
      </c>
      <c r="E5" s="262" t="s">
        <v>468</v>
      </c>
      <c r="F5" s="263">
        <v>44494</v>
      </c>
      <c r="G5" s="261" t="s">
        <v>674</v>
      </c>
      <c r="H5" s="261" t="s">
        <v>685</v>
      </c>
      <c r="I5" s="277" t="s">
        <v>2275</v>
      </c>
    </row>
    <row r="6" spans="1:9">
      <c r="B6" s="278" t="s">
        <v>2264</v>
      </c>
      <c r="C6" s="260" t="s">
        <v>2267</v>
      </c>
      <c r="D6" s="261" t="s">
        <v>417</v>
      </c>
      <c r="E6" s="262" t="s">
        <v>468</v>
      </c>
      <c r="F6" s="263">
        <v>44494</v>
      </c>
      <c r="G6" s="261" t="s">
        <v>674</v>
      </c>
      <c r="H6" s="261" t="s">
        <v>685</v>
      </c>
      <c r="I6" s="277" t="s">
        <v>2275</v>
      </c>
    </row>
    <row r="7" spans="1:9" ht="16.5" thickBot="1">
      <c r="B7" s="288" t="s">
        <v>2265</v>
      </c>
      <c r="C7" s="298" t="s">
        <v>2268</v>
      </c>
      <c r="D7" s="282" t="s">
        <v>417</v>
      </c>
      <c r="E7" s="283" t="s">
        <v>468</v>
      </c>
      <c r="F7" s="284">
        <v>44494</v>
      </c>
      <c r="G7" s="282" t="s">
        <v>674</v>
      </c>
      <c r="H7" s="282" t="s">
        <v>673</v>
      </c>
      <c r="I7" s="299" t="s">
        <v>2276</v>
      </c>
    </row>
    <row r="8" spans="1:9">
      <c r="A8" s="300">
        <v>6</v>
      </c>
      <c r="B8" s="296" t="s">
        <v>75</v>
      </c>
      <c r="C8" s="268" t="s">
        <v>2409</v>
      </c>
      <c r="D8" s="267" t="s">
        <v>665</v>
      </c>
      <c r="E8" s="267" t="s">
        <v>468</v>
      </c>
      <c r="F8" s="269">
        <v>44494</v>
      </c>
      <c r="G8" s="267" t="s">
        <v>669</v>
      </c>
      <c r="H8" s="267" t="s">
        <v>673</v>
      </c>
      <c r="I8" s="297"/>
    </row>
    <row r="9" spans="1:9">
      <c r="B9" s="278" t="s">
        <v>684</v>
      </c>
      <c r="C9" s="264" t="s">
        <v>691</v>
      </c>
      <c r="D9" s="261" t="s">
        <v>665</v>
      </c>
      <c r="E9" s="261" t="s">
        <v>468</v>
      </c>
      <c r="F9" s="263">
        <v>44494</v>
      </c>
      <c r="G9" s="261" t="s">
        <v>679</v>
      </c>
      <c r="H9" s="261" t="s">
        <v>707</v>
      </c>
      <c r="I9" s="279"/>
    </row>
    <row r="10" spans="1:9">
      <c r="B10" s="278" t="s">
        <v>102</v>
      </c>
      <c r="C10" s="266" t="s">
        <v>2405</v>
      </c>
      <c r="D10" s="261" t="s">
        <v>665</v>
      </c>
      <c r="E10" s="262" t="s">
        <v>468</v>
      </c>
      <c r="F10" s="263">
        <v>44494</v>
      </c>
      <c r="G10" s="261" t="s">
        <v>674</v>
      </c>
      <c r="H10" s="261" t="s">
        <v>672</v>
      </c>
      <c r="I10" s="279"/>
    </row>
    <row r="11" spans="1:9">
      <c r="B11" s="278" t="s">
        <v>104</v>
      </c>
      <c r="C11" s="266" t="s">
        <v>2410</v>
      </c>
      <c r="D11" s="261" t="s">
        <v>665</v>
      </c>
      <c r="E11" s="262" t="s">
        <v>468</v>
      </c>
      <c r="F11" s="263">
        <v>44494</v>
      </c>
      <c r="G11" s="261" t="s">
        <v>674</v>
      </c>
      <c r="H11" s="261" t="s">
        <v>672</v>
      </c>
      <c r="I11" s="279"/>
    </row>
    <row r="12" spans="1:9">
      <c r="B12" s="276" t="s">
        <v>1074</v>
      </c>
      <c r="C12" s="260" t="s">
        <v>2411</v>
      </c>
      <c r="D12" s="261" t="s">
        <v>665</v>
      </c>
      <c r="E12" s="262" t="s">
        <v>468</v>
      </c>
      <c r="F12" s="263">
        <v>44494</v>
      </c>
      <c r="G12" s="261" t="s">
        <v>669</v>
      </c>
      <c r="H12" s="261" t="s">
        <v>689</v>
      </c>
      <c r="I12" s="279" t="s">
        <v>2276</v>
      </c>
    </row>
    <row r="13" spans="1:9" ht="16.5" thickBot="1">
      <c r="B13" s="280" t="s">
        <v>1075</v>
      </c>
      <c r="C13" s="281" t="s">
        <v>2412</v>
      </c>
      <c r="D13" s="282" t="s">
        <v>665</v>
      </c>
      <c r="E13" s="283" t="s">
        <v>468</v>
      </c>
      <c r="F13" s="284">
        <v>44494</v>
      </c>
      <c r="G13" s="282" t="s">
        <v>669</v>
      </c>
      <c r="H13" s="282" t="s">
        <v>689</v>
      </c>
      <c r="I13" s="285" t="s">
        <v>2276</v>
      </c>
    </row>
    <row r="14" spans="1:9">
      <c r="A14" s="300">
        <v>8</v>
      </c>
      <c r="B14" s="270" t="s">
        <v>324</v>
      </c>
      <c r="C14" s="286" t="s">
        <v>2413</v>
      </c>
      <c r="D14" s="272" t="s">
        <v>351</v>
      </c>
      <c r="E14" s="272" t="s">
        <v>4</v>
      </c>
      <c r="F14" s="274">
        <v>44496</v>
      </c>
      <c r="G14" s="272" t="s">
        <v>679</v>
      </c>
      <c r="H14" s="272" t="s">
        <v>685</v>
      </c>
      <c r="I14" s="287"/>
    </row>
    <row r="15" spans="1:9">
      <c r="B15" s="278" t="s">
        <v>326</v>
      </c>
      <c r="C15" s="266" t="s">
        <v>2414</v>
      </c>
      <c r="D15" s="261" t="s">
        <v>351</v>
      </c>
      <c r="E15" s="261" t="s">
        <v>4</v>
      </c>
      <c r="F15" s="263">
        <v>44496</v>
      </c>
      <c r="G15" s="261" t="s">
        <v>679</v>
      </c>
      <c r="H15" s="261" t="s">
        <v>685</v>
      </c>
      <c r="I15" s="279"/>
    </row>
    <row r="16" spans="1:9">
      <c r="B16" s="278" t="s">
        <v>328</v>
      </c>
      <c r="C16" s="266" t="s">
        <v>2415</v>
      </c>
      <c r="D16" s="261" t="s">
        <v>351</v>
      </c>
      <c r="E16" s="261" t="s">
        <v>4</v>
      </c>
      <c r="F16" s="263">
        <v>44496</v>
      </c>
      <c r="G16" s="261" t="s">
        <v>679</v>
      </c>
      <c r="H16" s="261" t="s">
        <v>685</v>
      </c>
      <c r="I16" s="279"/>
    </row>
    <row r="17" spans="1:9">
      <c r="B17" s="278" t="s">
        <v>330</v>
      </c>
      <c r="C17" s="266" t="s">
        <v>2416</v>
      </c>
      <c r="D17" s="261" t="s">
        <v>351</v>
      </c>
      <c r="E17" s="261" t="s">
        <v>4</v>
      </c>
      <c r="F17" s="263">
        <v>44496</v>
      </c>
      <c r="G17" s="261" t="s">
        <v>679</v>
      </c>
      <c r="H17" s="261" t="s">
        <v>685</v>
      </c>
      <c r="I17" s="279"/>
    </row>
    <row r="18" spans="1:9">
      <c r="B18" s="278" t="s">
        <v>332</v>
      </c>
      <c r="C18" s="266" t="s">
        <v>2417</v>
      </c>
      <c r="D18" s="261" t="s">
        <v>351</v>
      </c>
      <c r="E18" s="261" t="s">
        <v>4</v>
      </c>
      <c r="F18" s="263">
        <v>44496</v>
      </c>
      <c r="G18" s="261" t="s">
        <v>679</v>
      </c>
      <c r="H18" s="261" t="s">
        <v>685</v>
      </c>
      <c r="I18" s="279"/>
    </row>
    <row r="19" spans="1:9">
      <c r="B19" s="278" t="s">
        <v>334</v>
      </c>
      <c r="C19" s="266" t="s">
        <v>2418</v>
      </c>
      <c r="D19" s="261" t="s">
        <v>351</v>
      </c>
      <c r="E19" s="261" t="s">
        <v>4</v>
      </c>
      <c r="F19" s="263">
        <v>44496</v>
      </c>
      <c r="G19" s="261" t="s">
        <v>679</v>
      </c>
      <c r="H19" s="261" t="s">
        <v>685</v>
      </c>
      <c r="I19" s="279"/>
    </row>
    <row r="20" spans="1:9">
      <c r="B20" s="278" t="s">
        <v>336</v>
      </c>
      <c r="C20" s="266" t="s">
        <v>2419</v>
      </c>
      <c r="D20" s="261" t="s">
        <v>351</v>
      </c>
      <c r="E20" s="261" t="s">
        <v>4</v>
      </c>
      <c r="F20" s="263">
        <v>44496</v>
      </c>
      <c r="G20" s="261" t="s">
        <v>679</v>
      </c>
      <c r="H20" s="261" t="s">
        <v>685</v>
      </c>
      <c r="I20" s="279"/>
    </row>
    <row r="21" spans="1:9" ht="16.5" thickBot="1">
      <c r="B21" s="288" t="s">
        <v>338</v>
      </c>
      <c r="C21" s="289" t="s">
        <v>2420</v>
      </c>
      <c r="D21" s="282" t="s">
        <v>351</v>
      </c>
      <c r="E21" s="282" t="s">
        <v>4</v>
      </c>
      <c r="F21" s="284">
        <v>44496</v>
      </c>
      <c r="G21" s="282" t="s">
        <v>679</v>
      </c>
      <c r="H21" s="282" t="s">
        <v>685</v>
      </c>
      <c r="I21" s="285"/>
    </row>
    <row r="22" spans="1:9">
      <c r="A22" s="300">
        <v>5</v>
      </c>
      <c r="B22" s="270" t="s">
        <v>340</v>
      </c>
      <c r="C22" s="286" t="s">
        <v>2421</v>
      </c>
      <c r="D22" s="272" t="s">
        <v>351</v>
      </c>
      <c r="E22" s="272" t="s">
        <v>4</v>
      </c>
      <c r="F22" s="274">
        <v>44497</v>
      </c>
      <c r="G22" s="272" t="s">
        <v>679</v>
      </c>
      <c r="H22" s="272" t="s">
        <v>685</v>
      </c>
      <c r="I22" s="287"/>
    </row>
    <row r="23" spans="1:9">
      <c r="B23" s="278" t="s">
        <v>342</v>
      </c>
      <c r="C23" s="266" t="s">
        <v>2422</v>
      </c>
      <c r="D23" s="261" t="s">
        <v>351</v>
      </c>
      <c r="E23" s="261" t="s">
        <v>4</v>
      </c>
      <c r="F23" s="263">
        <v>44497</v>
      </c>
      <c r="G23" s="261" t="s">
        <v>679</v>
      </c>
      <c r="H23" s="261" t="s">
        <v>685</v>
      </c>
      <c r="I23" s="279"/>
    </row>
    <row r="24" spans="1:9">
      <c r="B24" s="278" t="s">
        <v>346</v>
      </c>
      <c r="C24" s="266" t="s">
        <v>2423</v>
      </c>
      <c r="D24" s="261" t="s">
        <v>351</v>
      </c>
      <c r="E24" s="261" t="s">
        <v>4</v>
      </c>
      <c r="F24" s="263">
        <v>44497</v>
      </c>
      <c r="G24" s="261" t="s">
        <v>679</v>
      </c>
      <c r="H24" s="261" t="s">
        <v>685</v>
      </c>
      <c r="I24" s="279"/>
    </row>
    <row r="25" spans="1:9">
      <c r="B25" s="278" t="s">
        <v>344</v>
      </c>
      <c r="C25" s="266" t="s">
        <v>2424</v>
      </c>
      <c r="D25" s="261" t="s">
        <v>351</v>
      </c>
      <c r="E25" s="261" t="s">
        <v>4</v>
      </c>
      <c r="F25" s="263">
        <v>44497</v>
      </c>
      <c r="G25" s="261" t="s">
        <v>679</v>
      </c>
      <c r="H25" s="261" t="s">
        <v>685</v>
      </c>
      <c r="I25" s="279"/>
    </row>
    <row r="26" spans="1:9" ht="16.5" thickBot="1">
      <c r="B26" s="288" t="s">
        <v>348</v>
      </c>
      <c r="C26" s="289" t="s">
        <v>349</v>
      </c>
      <c r="D26" s="282" t="s">
        <v>351</v>
      </c>
      <c r="E26" s="282" t="s">
        <v>4</v>
      </c>
      <c r="F26" s="284">
        <v>44497</v>
      </c>
      <c r="G26" s="282" t="s">
        <v>679</v>
      </c>
      <c r="H26" s="282" t="s">
        <v>685</v>
      </c>
      <c r="I26" s="285"/>
    </row>
    <row r="27" spans="1:9">
      <c r="A27" s="300">
        <v>8</v>
      </c>
      <c r="B27" s="270" t="s">
        <v>642</v>
      </c>
      <c r="C27" s="286" t="s">
        <v>2425</v>
      </c>
      <c r="D27" s="272" t="s">
        <v>665</v>
      </c>
      <c r="E27" s="272" t="s">
        <v>471</v>
      </c>
      <c r="F27" s="274">
        <v>44498</v>
      </c>
      <c r="G27" s="272" t="s">
        <v>679</v>
      </c>
      <c r="H27" s="272" t="s">
        <v>676</v>
      </c>
      <c r="I27" s="287"/>
    </row>
    <row r="28" spans="1:9">
      <c r="B28" s="278" t="s">
        <v>644</v>
      </c>
      <c r="C28" s="266" t="s">
        <v>645</v>
      </c>
      <c r="D28" s="261" t="s">
        <v>665</v>
      </c>
      <c r="E28" s="261" t="s">
        <v>471</v>
      </c>
      <c r="F28" s="263">
        <v>44498</v>
      </c>
      <c r="G28" s="261" t="s">
        <v>674</v>
      </c>
      <c r="H28" s="261" t="s">
        <v>676</v>
      </c>
      <c r="I28" s="279"/>
    </row>
    <row r="29" spans="1:9">
      <c r="B29" s="278" t="s">
        <v>646</v>
      </c>
      <c r="C29" s="266" t="s">
        <v>647</v>
      </c>
      <c r="D29" s="261" t="s">
        <v>665</v>
      </c>
      <c r="E29" s="261" t="s">
        <v>471</v>
      </c>
      <c r="F29" s="263">
        <v>44498</v>
      </c>
      <c r="G29" s="261" t="s">
        <v>679</v>
      </c>
      <c r="H29" s="261" t="s">
        <v>676</v>
      </c>
      <c r="I29" s="279"/>
    </row>
    <row r="30" spans="1:9">
      <c r="B30" s="278" t="s">
        <v>648</v>
      </c>
      <c r="C30" s="266" t="s">
        <v>649</v>
      </c>
      <c r="D30" s="261" t="s">
        <v>665</v>
      </c>
      <c r="E30" s="261" t="s">
        <v>471</v>
      </c>
      <c r="F30" s="263">
        <v>44498</v>
      </c>
      <c r="G30" s="261" t="s">
        <v>679</v>
      </c>
      <c r="H30" s="261" t="s">
        <v>676</v>
      </c>
      <c r="I30" s="279"/>
    </row>
    <row r="31" spans="1:9">
      <c r="B31" s="278" t="s">
        <v>650</v>
      </c>
      <c r="C31" s="266" t="s">
        <v>651</v>
      </c>
      <c r="D31" s="261" t="s">
        <v>665</v>
      </c>
      <c r="E31" s="261" t="s">
        <v>471</v>
      </c>
      <c r="F31" s="263">
        <v>44498</v>
      </c>
      <c r="G31" s="261" t="s">
        <v>674</v>
      </c>
      <c r="H31" s="261" t="s">
        <v>668</v>
      </c>
      <c r="I31" s="279"/>
    </row>
    <row r="32" spans="1:9">
      <c r="B32" s="278" t="s">
        <v>652</v>
      </c>
      <c r="C32" s="266" t="s">
        <v>653</v>
      </c>
      <c r="D32" s="261" t="s">
        <v>665</v>
      </c>
      <c r="E32" s="261" t="s">
        <v>471</v>
      </c>
      <c r="F32" s="263">
        <v>44498</v>
      </c>
      <c r="G32" s="261" t="s">
        <v>674</v>
      </c>
      <c r="H32" s="261" t="s">
        <v>676</v>
      </c>
      <c r="I32" s="279"/>
    </row>
    <row r="33" spans="2:9">
      <c r="B33" s="278" t="s">
        <v>654</v>
      </c>
      <c r="C33" s="266" t="s">
        <v>655</v>
      </c>
      <c r="D33" s="261" t="s">
        <v>665</v>
      </c>
      <c r="E33" s="261" t="s">
        <v>471</v>
      </c>
      <c r="F33" s="263">
        <v>44498</v>
      </c>
      <c r="G33" s="261" t="s">
        <v>674</v>
      </c>
      <c r="H33" s="261" t="s">
        <v>668</v>
      </c>
      <c r="I33" s="279"/>
    </row>
    <row r="34" spans="2:9" ht="16.5" thickBot="1">
      <c r="B34" s="288" t="s">
        <v>656</v>
      </c>
      <c r="C34" s="289" t="s">
        <v>657</v>
      </c>
      <c r="D34" s="282" t="s">
        <v>665</v>
      </c>
      <c r="E34" s="282" t="s">
        <v>471</v>
      </c>
      <c r="F34" s="284">
        <v>44498</v>
      </c>
      <c r="G34" s="282" t="s">
        <v>674</v>
      </c>
      <c r="H34" s="282" t="s">
        <v>672</v>
      </c>
      <c r="I34" s="285" t="s">
        <v>1508</v>
      </c>
    </row>
  </sheetData>
  <phoneticPr fontId="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"/>
  <sheetViews>
    <sheetView workbookViewId="0">
      <pane xSplit="3" ySplit="1" topLeftCell="D2" activePane="bottomRight" state="frozen"/>
      <selection activeCell="B44" sqref="B44"/>
      <selection pane="topRight" activeCell="B44" sqref="B44"/>
      <selection pane="bottomLeft" activeCell="B44" sqref="B44"/>
      <selection pane="bottomRight" activeCell="B44" sqref="B44"/>
    </sheetView>
  </sheetViews>
  <sheetFormatPr defaultColWidth="8.7109375" defaultRowHeight="15"/>
  <cols>
    <col min="1" max="1" width="12.7109375" style="126" bestFit="1" customWidth="1"/>
    <col min="2" max="2" width="10.140625" style="126" bestFit="1" customWidth="1"/>
    <col min="3" max="3" width="17" style="127" bestFit="1" customWidth="1"/>
    <col min="4" max="4" width="9.5703125" style="132" bestFit="1" customWidth="1"/>
    <col min="5" max="5" width="9.7109375" style="132" bestFit="1" customWidth="1"/>
    <col min="6" max="6" width="9.42578125" style="132" bestFit="1" customWidth="1"/>
    <col min="7" max="7" width="9.5703125" style="132" bestFit="1" customWidth="1"/>
    <col min="8" max="9" width="9.7109375" style="132" bestFit="1" customWidth="1"/>
    <col min="10" max="10" width="9.5703125" style="132" bestFit="1" customWidth="1"/>
    <col min="11" max="11" width="9.7109375" style="132" bestFit="1" customWidth="1"/>
    <col min="12" max="12" width="11.42578125" style="132" bestFit="1" customWidth="1"/>
    <col min="13" max="13" width="8.7109375" style="132" bestFit="1" customWidth="1"/>
    <col min="14" max="16384" width="8.7109375" style="126"/>
  </cols>
  <sheetData>
    <row r="1" spans="1:13" s="125" customFormat="1">
      <c r="A1" s="125" t="s">
        <v>1444</v>
      </c>
      <c r="C1" s="158" t="s">
        <v>1384</v>
      </c>
      <c r="D1" s="131">
        <v>44396</v>
      </c>
      <c r="E1" s="131">
        <v>44397</v>
      </c>
      <c r="F1" s="131">
        <v>44398</v>
      </c>
      <c r="G1" s="131">
        <v>44399</v>
      </c>
      <c r="H1" s="131">
        <v>44400</v>
      </c>
      <c r="I1" s="131">
        <v>44403</v>
      </c>
      <c r="J1" s="131">
        <v>44404</v>
      </c>
      <c r="K1" s="131">
        <v>44405</v>
      </c>
      <c r="L1" s="131" t="s">
        <v>1385</v>
      </c>
      <c r="M1" s="131">
        <v>44410</v>
      </c>
    </row>
    <row r="2" spans="1:13">
      <c r="A2" s="126" t="s">
        <v>1445</v>
      </c>
      <c r="C2" s="127" t="s">
        <v>1446</v>
      </c>
      <c r="D2" s="132">
        <v>2</v>
      </c>
      <c r="E2" s="132">
        <v>2</v>
      </c>
      <c r="F2" s="132">
        <v>2</v>
      </c>
      <c r="G2" s="132">
        <v>2</v>
      </c>
      <c r="H2" s="132">
        <v>2</v>
      </c>
      <c r="I2" s="132">
        <v>2</v>
      </c>
      <c r="J2" s="132">
        <v>2</v>
      </c>
      <c r="K2" s="132">
        <v>2</v>
      </c>
      <c r="L2" s="132">
        <v>2</v>
      </c>
      <c r="M2" s="132">
        <v>2</v>
      </c>
    </row>
    <row r="3" spans="1:13">
      <c r="A3" s="126" t="s">
        <v>1445</v>
      </c>
      <c r="C3" s="134" t="s">
        <v>1447</v>
      </c>
      <c r="D3" s="133">
        <v>3</v>
      </c>
      <c r="E3" s="133">
        <v>3</v>
      </c>
      <c r="F3" s="133">
        <v>3</v>
      </c>
      <c r="G3" s="133">
        <v>3</v>
      </c>
      <c r="H3" s="133">
        <v>3</v>
      </c>
      <c r="I3" s="133">
        <v>3</v>
      </c>
      <c r="J3" s="132">
        <v>1</v>
      </c>
      <c r="K3" s="132">
        <v>1</v>
      </c>
      <c r="L3" s="132">
        <v>1</v>
      </c>
      <c r="M3" s="132">
        <v>2</v>
      </c>
    </row>
    <row r="4" spans="1:13">
      <c r="A4" s="126" t="s">
        <v>1445</v>
      </c>
      <c r="C4" s="134" t="s">
        <v>1448</v>
      </c>
      <c r="D4" s="133">
        <v>3</v>
      </c>
      <c r="E4" s="133">
        <v>3</v>
      </c>
      <c r="F4" s="133">
        <v>3</v>
      </c>
      <c r="G4" s="133">
        <v>3</v>
      </c>
      <c r="H4" s="133">
        <v>3</v>
      </c>
      <c r="I4" s="133">
        <v>3</v>
      </c>
      <c r="J4" s="133">
        <v>3</v>
      </c>
      <c r="K4" s="133">
        <v>3</v>
      </c>
      <c r="L4" s="133">
        <v>2</v>
      </c>
      <c r="M4" s="132">
        <v>2</v>
      </c>
    </row>
    <row r="5" spans="1:13">
      <c r="A5" s="126" t="s">
        <v>1449</v>
      </c>
      <c r="C5" s="127" t="s">
        <v>1450</v>
      </c>
      <c r="D5" s="133">
        <v>3</v>
      </c>
      <c r="E5" s="133" t="s">
        <v>1393</v>
      </c>
      <c r="F5" s="133">
        <v>3</v>
      </c>
      <c r="G5" s="133">
        <v>3</v>
      </c>
      <c r="H5" s="133">
        <v>3</v>
      </c>
      <c r="I5" s="133">
        <v>3</v>
      </c>
      <c r="J5" s="132">
        <v>2</v>
      </c>
      <c r="K5" s="132">
        <v>2</v>
      </c>
      <c r="L5" s="132">
        <v>2</v>
      </c>
      <c r="M5" s="132">
        <v>2</v>
      </c>
    </row>
    <row r="6" spans="1:13">
      <c r="A6" s="126" t="s">
        <v>1449</v>
      </c>
      <c r="B6" s="126" t="s">
        <v>696</v>
      </c>
      <c r="C6" s="134" t="s">
        <v>1451</v>
      </c>
      <c r="D6" s="132">
        <v>2</v>
      </c>
      <c r="E6" s="132">
        <v>2</v>
      </c>
      <c r="F6" s="132">
        <v>2</v>
      </c>
      <c r="G6" s="132">
        <v>2</v>
      </c>
      <c r="H6" s="132">
        <v>2</v>
      </c>
      <c r="I6" s="132">
        <v>2</v>
      </c>
      <c r="J6" s="132">
        <v>2</v>
      </c>
      <c r="K6" s="132">
        <v>2</v>
      </c>
      <c r="L6" s="132">
        <v>2</v>
      </c>
      <c r="M6" s="132">
        <v>2</v>
      </c>
    </row>
    <row r="7" spans="1:13">
      <c r="A7" s="126" t="s">
        <v>1449</v>
      </c>
      <c r="B7" s="126" t="s">
        <v>696</v>
      </c>
      <c r="C7" s="134" t="s">
        <v>1452</v>
      </c>
      <c r="D7" s="133">
        <v>4</v>
      </c>
      <c r="E7" s="132">
        <v>2</v>
      </c>
      <c r="F7" s="132">
        <v>2</v>
      </c>
      <c r="G7" s="132">
        <v>2</v>
      </c>
      <c r="H7" s="132">
        <v>2</v>
      </c>
      <c r="I7" s="132">
        <v>2</v>
      </c>
      <c r="J7" s="132" t="s">
        <v>1394</v>
      </c>
      <c r="K7" s="132">
        <v>2</v>
      </c>
      <c r="L7" s="132">
        <v>2</v>
      </c>
      <c r="M7" s="132">
        <v>2</v>
      </c>
    </row>
    <row r="8" spans="1:13">
      <c r="A8" s="126" t="s">
        <v>1449</v>
      </c>
      <c r="B8" s="126" t="s">
        <v>696</v>
      </c>
      <c r="C8" s="134" t="s">
        <v>1453</v>
      </c>
      <c r="D8" s="132">
        <v>2</v>
      </c>
      <c r="E8" s="132">
        <v>2</v>
      </c>
      <c r="F8" s="132">
        <v>2</v>
      </c>
      <c r="G8" s="132">
        <v>2</v>
      </c>
      <c r="H8" s="132">
        <v>2</v>
      </c>
      <c r="I8" s="132">
        <v>2</v>
      </c>
      <c r="J8" s="132">
        <v>2</v>
      </c>
      <c r="K8" s="132">
        <v>2</v>
      </c>
      <c r="L8" s="132">
        <v>2</v>
      </c>
      <c r="M8" s="132">
        <v>2</v>
      </c>
    </row>
    <row r="9" spans="1:13">
      <c r="A9" s="126" t="s">
        <v>1449</v>
      </c>
      <c r="B9" s="126" t="s">
        <v>696</v>
      </c>
      <c r="C9" s="134" t="s">
        <v>1454</v>
      </c>
      <c r="D9" s="133" t="s">
        <v>1398</v>
      </c>
      <c r="E9" s="132" t="s">
        <v>1394</v>
      </c>
      <c r="F9" s="132" t="s">
        <v>1394</v>
      </c>
      <c r="G9" s="132">
        <v>2</v>
      </c>
      <c r="H9" s="132" t="s">
        <v>1394</v>
      </c>
      <c r="I9" s="132">
        <v>2</v>
      </c>
      <c r="J9" s="132" t="s">
        <v>1394</v>
      </c>
      <c r="K9" s="132" t="s">
        <v>1394</v>
      </c>
      <c r="L9" s="132">
        <v>2</v>
      </c>
      <c r="M9" s="132">
        <v>2</v>
      </c>
    </row>
    <row r="10" spans="1:13">
      <c r="A10" s="126" t="s">
        <v>1449</v>
      </c>
      <c r="B10" s="126" t="s">
        <v>696</v>
      </c>
      <c r="C10" s="134" t="s">
        <v>1455</v>
      </c>
      <c r="D10" s="132">
        <v>3</v>
      </c>
      <c r="E10" s="132">
        <v>3</v>
      </c>
      <c r="F10" s="132">
        <v>3</v>
      </c>
      <c r="G10" s="133" t="s">
        <v>1398</v>
      </c>
      <c r="H10" s="132" t="s">
        <v>1393</v>
      </c>
      <c r="I10" s="133" t="s">
        <v>1398</v>
      </c>
      <c r="J10" s="132" t="s">
        <v>1393</v>
      </c>
      <c r="K10" s="132" t="s">
        <v>1393</v>
      </c>
      <c r="L10" s="132">
        <v>2</v>
      </c>
      <c r="M10" s="132">
        <v>2</v>
      </c>
    </row>
    <row r="11" spans="1:13">
      <c r="A11" s="126" t="s">
        <v>1493</v>
      </c>
      <c r="B11" s="126" t="s">
        <v>1386</v>
      </c>
      <c r="C11" s="134" t="s">
        <v>1456</v>
      </c>
      <c r="D11" s="132">
        <v>2</v>
      </c>
      <c r="E11" s="132" t="s">
        <v>1394</v>
      </c>
      <c r="F11" s="132">
        <v>2</v>
      </c>
      <c r="G11" s="133" t="s">
        <v>1398</v>
      </c>
      <c r="H11" s="133" t="s">
        <v>1395</v>
      </c>
      <c r="I11" s="132">
        <v>2</v>
      </c>
      <c r="J11" s="132" t="s">
        <v>1394</v>
      </c>
      <c r="K11" s="133">
        <v>4</v>
      </c>
      <c r="M11" s="132">
        <v>2</v>
      </c>
    </row>
    <row r="12" spans="1:13">
      <c r="A12" s="126" t="s">
        <v>1493</v>
      </c>
      <c r="B12" s="126" t="s">
        <v>1386</v>
      </c>
      <c r="C12" s="134" t="s">
        <v>1457</v>
      </c>
      <c r="D12" s="132">
        <v>1</v>
      </c>
      <c r="E12" s="132">
        <v>1</v>
      </c>
      <c r="F12" s="132">
        <v>1</v>
      </c>
      <c r="G12" s="133" t="s">
        <v>1398</v>
      </c>
      <c r="H12" s="132" t="s">
        <v>1396</v>
      </c>
      <c r="I12" s="135" t="s">
        <v>1394</v>
      </c>
      <c r="J12" s="135">
        <v>2</v>
      </c>
      <c r="K12" s="132">
        <v>1</v>
      </c>
      <c r="L12" s="135">
        <v>2</v>
      </c>
      <c r="M12" s="135">
        <v>2</v>
      </c>
    </row>
    <row r="13" spans="1:13">
      <c r="A13" s="126" t="s">
        <v>1493</v>
      </c>
      <c r="B13" s="126" t="s">
        <v>1386</v>
      </c>
      <c r="C13" s="127" t="s">
        <v>1458</v>
      </c>
      <c r="D13" s="132">
        <v>1</v>
      </c>
      <c r="E13" s="132">
        <v>1</v>
      </c>
      <c r="K13" s="132">
        <v>1</v>
      </c>
      <c r="M13" s="132">
        <v>1</v>
      </c>
    </row>
    <row r="14" spans="1:13">
      <c r="A14" s="126" t="s">
        <v>1494</v>
      </c>
      <c r="B14" s="126" t="s">
        <v>1386</v>
      </c>
      <c r="C14" s="134" t="s">
        <v>1459</v>
      </c>
      <c r="D14" s="135" t="s">
        <v>1397</v>
      </c>
      <c r="E14" s="135" t="s">
        <v>1397</v>
      </c>
      <c r="F14" s="136" t="s">
        <v>1395</v>
      </c>
    </row>
    <row r="15" spans="1:13">
      <c r="A15" s="126" t="s">
        <v>1494</v>
      </c>
      <c r="B15" s="126" t="s">
        <v>1386</v>
      </c>
      <c r="C15" s="134" t="s">
        <v>1460</v>
      </c>
      <c r="D15" s="135">
        <v>2</v>
      </c>
      <c r="E15" s="135" t="s">
        <v>1394</v>
      </c>
      <c r="F15" s="136" t="s">
        <v>1398</v>
      </c>
      <c r="G15" s="136" t="s">
        <v>1398</v>
      </c>
      <c r="H15" s="135">
        <v>2</v>
      </c>
      <c r="I15" s="135" t="s">
        <v>1394</v>
      </c>
      <c r="J15" s="135" t="s">
        <v>1394</v>
      </c>
      <c r="K15" s="136" t="s">
        <v>1398</v>
      </c>
      <c r="L15" s="135">
        <v>2</v>
      </c>
      <c r="M15" s="135">
        <v>2</v>
      </c>
    </row>
    <row r="16" spans="1:13">
      <c r="A16" s="126" t="s">
        <v>1494</v>
      </c>
      <c r="B16" s="126" t="s">
        <v>1461</v>
      </c>
      <c r="C16" s="134" t="s">
        <v>1462</v>
      </c>
      <c r="I16" s="135">
        <v>2</v>
      </c>
      <c r="J16" s="132">
        <v>1</v>
      </c>
      <c r="K16" s="135" t="s">
        <v>1394</v>
      </c>
      <c r="L16" s="135"/>
      <c r="M16" s="135">
        <v>2</v>
      </c>
    </row>
    <row r="17" spans="1:13">
      <c r="A17" s="126" t="s">
        <v>1494</v>
      </c>
      <c r="B17" s="126" t="s">
        <v>1461</v>
      </c>
      <c r="C17" s="134" t="s">
        <v>1463</v>
      </c>
      <c r="G17" s="132">
        <v>1</v>
      </c>
      <c r="I17" s="136" t="s">
        <v>1395</v>
      </c>
      <c r="J17" s="136">
        <v>4</v>
      </c>
      <c r="K17" s="135" t="s">
        <v>1394</v>
      </c>
      <c r="L17" s="135"/>
      <c r="M17" s="135">
        <v>2</v>
      </c>
    </row>
    <row r="18" spans="1:13">
      <c r="A18" s="126" t="s">
        <v>1494</v>
      </c>
      <c r="B18" s="126" t="s">
        <v>1461</v>
      </c>
      <c r="C18" s="134" t="s">
        <v>1464</v>
      </c>
      <c r="I18" s="135" t="s">
        <v>1397</v>
      </c>
      <c r="J18" s="135">
        <v>2</v>
      </c>
      <c r="K18" s="132" t="s">
        <v>1396</v>
      </c>
      <c r="M18" s="135">
        <v>2</v>
      </c>
    </row>
    <row r="19" spans="1:13">
      <c r="A19" s="126" t="s">
        <v>1495</v>
      </c>
      <c r="B19" s="126" t="s">
        <v>1386</v>
      </c>
      <c r="C19" s="134" t="s">
        <v>1465</v>
      </c>
      <c r="D19" s="133">
        <v>1</v>
      </c>
      <c r="E19" s="133">
        <v>1</v>
      </c>
      <c r="F19" s="133">
        <v>1</v>
      </c>
      <c r="G19" s="136">
        <v>3</v>
      </c>
      <c r="M19" s="135">
        <v>2</v>
      </c>
    </row>
    <row r="20" spans="1:13">
      <c r="A20" s="126" t="s">
        <v>1495</v>
      </c>
      <c r="B20" s="126" t="s">
        <v>1386</v>
      </c>
      <c r="C20" s="127" t="s">
        <v>1466</v>
      </c>
      <c r="M20" s="135">
        <v>2</v>
      </c>
    </row>
    <row r="21" spans="1:13">
      <c r="A21" s="126" t="s">
        <v>1495</v>
      </c>
      <c r="B21" s="126" t="s">
        <v>1386</v>
      </c>
      <c r="C21" s="127" t="s">
        <v>1467</v>
      </c>
      <c r="M21" s="135">
        <v>2</v>
      </c>
    </row>
    <row r="22" spans="1:13">
      <c r="A22" s="126" t="s">
        <v>1496</v>
      </c>
      <c r="B22" s="126" t="s">
        <v>1386</v>
      </c>
      <c r="C22" s="134" t="s">
        <v>1468</v>
      </c>
      <c r="H22" s="132">
        <v>1</v>
      </c>
      <c r="J22" s="132" t="s">
        <v>1401</v>
      </c>
      <c r="K22" s="136" t="s">
        <v>1398</v>
      </c>
      <c r="M22" s="135">
        <v>2</v>
      </c>
    </row>
    <row r="23" spans="1:13">
      <c r="A23" s="126" t="s">
        <v>1496</v>
      </c>
      <c r="B23" s="126" t="s">
        <v>1386</v>
      </c>
      <c r="C23" s="134" t="s">
        <v>1469</v>
      </c>
      <c r="H23" s="132">
        <v>1</v>
      </c>
      <c r="J23" s="132">
        <v>1</v>
      </c>
      <c r="K23" s="133" t="s">
        <v>1401</v>
      </c>
      <c r="M23" s="135">
        <v>2</v>
      </c>
    </row>
    <row r="24" spans="1:13">
      <c r="A24" s="126" t="s">
        <v>1496</v>
      </c>
      <c r="B24" s="126" t="s">
        <v>1386</v>
      </c>
      <c r="C24" s="127" t="s">
        <v>1387</v>
      </c>
      <c r="M24" s="135">
        <v>2</v>
      </c>
    </row>
    <row r="25" spans="1:13">
      <c r="A25" s="126" t="s">
        <v>1496</v>
      </c>
      <c r="B25" s="126" t="s">
        <v>1386</v>
      </c>
      <c r="C25" s="127" t="s">
        <v>1388</v>
      </c>
      <c r="M25" s="132">
        <v>1</v>
      </c>
    </row>
    <row r="26" spans="1:13">
      <c r="A26" s="126" t="s">
        <v>1496</v>
      </c>
      <c r="B26" s="126" t="s">
        <v>1386</v>
      </c>
      <c r="C26" s="127" t="s">
        <v>1389</v>
      </c>
      <c r="M26" s="135">
        <v>2</v>
      </c>
    </row>
    <row r="29" spans="1:13" hidden="1">
      <c r="A29" s="126" t="s">
        <v>1470</v>
      </c>
      <c r="C29" s="127" t="s">
        <v>1471</v>
      </c>
      <c r="D29" s="132">
        <v>2</v>
      </c>
      <c r="E29" s="132">
        <v>2</v>
      </c>
      <c r="F29" s="132">
        <v>2</v>
      </c>
      <c r="G29" s="132">
        <v>2</v>
      </c>
      <c r="H29" s="132">
        <v>2</v>
      </c>
      <c r="I29" s="132">
        <v>2</v>
      </c>
      <c r="J29" s="132">
        <v>2</v>
      </c>
      <c r="K29" s="132">
        <v>2</v>
      </c>
      <c r="M29" s="132">
        <v>2</v>
      </c>
    </row>
    <row r="30" spans="1:13" hidden="1">
      <c r="A30" s="126" t="s">
        <v>1470</v>
      </c>
      <c r="C30" s="127" t="s">
        <v>1472</v>
      </c>
      <c r="D30" s="132">
        <v>2</v>
      </c>
      <c r="E30" s="132">
        <v>2</v>
      </c>
      <c r="F30" s="132">
        <v>2</v>
      </c>
      <c r="G30" s="132">
        <v>2</v>
      </c>
      <c r="H30" s="132">
        <v>2</v>
      </c>
      <c r="I30" s="132">
        <v>2</v>
      </c>
      <c r="J30" s="132">
        <v>2</v>
      </c>
      <c r="K30" s="132">
        <v>2</v>
      </c>
      <c r="M30" s="132">
        <v>2</v>
      </c>
    </row>
    <row r="31" spans="1:13" hidden="1">
      <c r="A31" s="126" t="s">
        <v>1470</v>
      </c>
      <c r="C31" s="127" t="s">
        <v>1473</v>
      </c>
      <c r="D31" s="132">
        <v>2</v>
      </c>
      <c r="E31" s="132">
        <v>2</v>
      </c>
      <c r="F31" s="132">
        <v>2</v>
      </c>
      <c r="G31" s="132">
        <v>2</v>
      </c>
      <c r="H31" s="132">
        <v>2</v>
      </c>
      <c r="I31" s="132">
        <v>2</v>
      </c>
      <c r="J31" s="132">
        <v>2</v>
      </c>
      <c r="K31" s="132">
        <v>2</v>
      </c>
      <c r="M31" s="132">
        <v>2</v>
      </c>
    </row>
    <row r="32" spans="1:13" hidden="1">
      <c r="A32" s="126" t="s">
        <v>1470</v>
      </c>
      <c r="C32" s="127" t="s">
        <v>1474</v>
      </c>
      <c r="D32" s="132">
        <v>2</v>
      </c>
      <c r="E32" s="132">
        <v>2</v>
      </c>
      <c r="F32" s="132">
        <v>2</v>
      </c>
      <c r="G32" s="132">
        <v>2</v>
      </c>
      <c r="H32" s="132">
        <v>2</v>
      </c>
    </row>
    <row r="33" spans="1:13" hidden="1">
      <c r="A33" s="126" t="s">
        <v>1470</v>
      </c>
      <c r="C33" s="127" t="s">
        <v>1475</v>
      </c>
      <c r="D33" s="132">
        <v>2</v>
      </c>
      <c r="E33" s="132">
        <v>2</v>
      </c>
      <c r="F33" s="132">
        <v>2</v>
      </c>
      <c r="G33" s="132">
        <v>2</v>
      </c>
      <c r="H33" s="132">
        <v>2</v>
      </c>
    </row>
    <row r="34" spans="1:13" hidden="1">
      <c r="A34" s="126" t="s">
        <v>1470</v>
      </c>
      <c r="C34" s="127" t="s">
        <v>1476</v>
      </c>
      <c r="I34" s="132">
        <v>2</v>
      </c>
      <c r="J34" s="132">
        <v>2</v>
      </c>
      <c r="K34" s="132">
        <v>2</v>
      </c>
      <c r="M34" s="132">
        <v>1</v>
      </c>
    </row>
    <row r="35" spans="1:13" hidden="1">
      <c r="A35" s="126" t="s">
        <v>1470</v>
      </c>
      <c r="C35" s="127" t="s">
        <v>1477</v>
      </c>
      <c r="I35" s="132">
        <v>2</v>
      </c>
      <c r="J35" s="132">
        <v>2</v>
      </c>
      <c r="K35" s="132">
        <v>2</v>
      </c>
      <c r="M35" s="132">
        <v>2</v>
      </c>
    </row>
    <row r="37" spans="1:13">
      <c r="B37" s="126">
        <v>1</v>
      </c>
      <c r="C37" s="126" t="s">
        <v>1478</v>
      </c>
    </row>
    <row r="38" spans="1:13">
      <c r="B38" s="126">
        <v>2</v>
      </c>
      <c r="C38" s="126" t="s">
        <v>1479</v>
      </c>
    </row>
    <row r="39" spans="1:13">
      <c r="B39" s="126">
        <v>3</v>
      </c>
      <c r="C39" s="126" t="s">
        <v>1480</v>
      </c>
    </row>
    <row r="40" spans="1:13">
      <c r="B40" s="126">
        <v>4</v>
      </c>
      <c r="C40" s="159" t="s">
        <v>1408</v>
      </c>
    </row>
    <row r="41" spans="1:13">
      <c r="B41" s="128"/>
      <c r="C41" s="126" t="s">
        <v>1399</v>
      </c>
    </row>
    <row r="42" spans="1:13" ht="15.75">
      <c r="B42" s="126" t="s">
        <v>1400</v>
      </c>
      <c r="C42" s="145" t="s">
        <v>1409</v>
      </c>
    </row>
    <row r="43" spans="1:13" ht="15.75">
      <c r="B43" s="126" t="s">
        <v>731</v>
      </c>
      <c r="C43" s="145" t="s">
        <v>1410</v>
      </c>
    </row>
    <row r="45" spans="1:13" ht="15.75">
      <c r="C45" s="146" t="s">
        <v>1411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會議回覆追蹤</vt:lpstr>
      <vt:lpstr>統計表2</vt:lpstr>
      <vt:lpstr>統計表</vt:lpstr>
      <vt:lpstr>統計tmp</vt:lpstr>
      <vt:lpstr>URS確認</vt:lpstr>
      <vt:lpstr>工作表2</vt:lpstr>
      <vt:lpstr>取消交易</vt:lpstr>
      <vt:lpstr>討論項目</vt:lpstr>
      <vt:lpstr>工作表1</vt:lpstr>
      <vt:lpstr>後續討論</vt:lpstr>
      <vt:lpstr>待辦事項</vt:lpstr>
      <vt:lpstr>上線注意事項</vt:lpstr>
      <vt:lpstr>追蹤議題備註</vt:lpstr>
      <vt:lpstr>備註</vt:lpstr>
      <vt:lpstr>SKL放款</vt:lpstr>
      <vt:lpstr>URS確認tmp</vt:lpstr>
      <vt:lpstr>討論項目tmp</vt:lpstr>
      <vt:lpstr>待辦事項tmp</vt:lpstr>
      <vt:lpstr>討論待辦tmp</vt:lpstr>
      <vt:lpstr>Menu</vt:lpstr>
      <vt:lpstr>L4_tmp</vt:lpstr>
      <vt:lpstr>未完成</vt:lpstr>
      <vt:lpstr>20211105匯出</vt:lpstr>
      <vt:lpstr>統計表 (2)</vt:lpstr>
      <vt:lpstr>下週會議</vt:lpstr>
      <vt:lpstr>會議回覆追蹤tmp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Ho</dc:creator>
  <cp:lastModifiedBy>ST1</cp:lastModifiedBy>
  <dcterms:created xsi:type="dcterms:W3CDTF">2021-07-06T08:20:49Z</dcterms:created>
  <dcterms:modified xsi:type="dcterms:W3CDTF">2021-11-08T08:53:22Z</dcterms:modified>
</cp:coreProperties>
</file>