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16\St1Share(NAS)\SKL\URS審查會議紀錄\"/>
    </mc:Choice>
  </mc:AlternateContent>
  <xr:revisionPtr revIDLastSave="0" documentId="13_ncr:1_{E26A654F-6D8D-41F9-887D-D38CFEEFB7CF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會議回覆追蹤" sheetId="33" r:id="rId1"/>
    <sheet name="統計表2" sheetId="40" r:id="rId2"/>
    <sheet name="統計表" sheetId="11" r:id="rId3"/>
    <sheet name="URS確認" sheetId="4" r:id="rId4"/>
    <sheet name="取消交易" sheetId="34" r:id="rId5"/>
    <sheet name="討論項目" sheetId="13" r:id="rId6"/>
    <sheet name="後續討論" sheetId="19" r:id="rId7"/>
    <sheet name="待辦事項" sheetId="16" r:id="rId8"/>
    <sheet name="上線注意事項" sheetId="35" r:id="rId9"/>
    <sheet name="追蹤議題備註" sheetId="15" r:id="rId10"/>
    <sheet name="備註" sheetId="10" r:id="rId11"/>
    <sheet name="SKL放款" sheetId="14" state="hidden" r:id="rId12"/>
    <sheet name="URS確認tmp" sheetId="9" state="hidden" r:id="rId13"/>
    <sheet name="討論項目tmp" sheetId="18" state="hidden" r:id="rId14"/>
    <sheet name="待辦事項tmp" sheetId="17" state="hidden" r:id="rId15"/>
    <sheet name="討論待辦tmp" sheetId="21" r:id="rId16"/>
    <sheet name="Menu" sheetId="32" r:id="rId17"/>
    <sheet name="統計表 (2)" sheetId="36" state="hidden" r:id="rId18"/>
    <sheet name="下週會議" sheetId="38" state="hidden" r:id="rId19"/>
    <sheet name="會議回覆追蹤tmp" sheetId="28" state="hidden" r:id="rId20"/>
  </sheets>
  <externalReferences>
    <externalReference r:id="rId21"/>
    <externalReference r:id="rId22"/>
    <externalReference r:id="rId23"/>
  </externalReferences>
  <definedNames>
    <definedName name="_xlnm._FilterDatabase" localSheetId="7" hidden="1">待辦事項!$A$1:$H$62</definedName>
    <definedName name="_xlnm._FilterDatabase" localSheetId="5" hidden="1">討論項目!$A$1:$Q$373</definedName>
    <definedName name="_xlnm._FilterDatabase" localSheetId="19" hidden="1">會議回覆追蹤tmp!$A$1:$M$26</definedName>
    <definedName name="aaa">[1]員工!#REF!</definedName>
    <definedName name="all" localSheetId="15">[1]員工!#REF!</definedName>
    <definedName name="all" localSheetId="0">[2]員工!#REF!</definedName>
    <definedName name="all">[1]員工!#REF!</definedName>
    <definedName name="alltel" localSheetId="15">[1]員工!#REF!</definedName>
    <definedName name="alltel" localSheetId="0">[2]員工!#REF!</definedName>
    <definedName name="alltel">[1]員工!#REF!</definedName>
  </definedNames>
  <calcPr calcId="181029"/>
  <pivotCaches>
    <pivotCache cacheId="0" r:id="rId24"/>
    <pivotCache cacheId="1" r:id="rId25"/>
    <pivotCache cacheId="2" r:id="rId2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40" l="1"/>
  <c r="D3" i="40"/>
  <c r="K4" i="40"/>
  <c r="H3" i="40"/>
  <c r="I7" i="40"/>
  <c r="I8" i="40"/>
  <c r="I9" i="40"/>
  <c r="I10" i="40"/>
  <c r="I11" i="40"/>
  <c r="I12" i="40"/>
  <c r="I13" i="40"/>
  <c r="I6" i="40"/>
  <c r="I3" i="40"/>
  <c r="I375" i="13"/>
  <c r="B375" i="13"/>
  <c r="B13" i="40"/>
  <c r="B12" i="40"/>
  <c r="B11" i="40"/>
  <c r="B10" i="40"/>
  <c r="B9" i="40"/>
  <c r="B8" i="40"/>
  <c r="B7" i="40"/>
  <c r="B6" i="40"/>
  <c r="B5" i="40"/>
  <c r="B4" i="40"/>
  <c r="J3" i="40"/>
  <c r="B3" i="40"/>
  <c r="B48" i="11"/>
  <c r="C48" i="11"/>
  <c r="D48" i="11"/>
  <c r="E48" i="11"/>
  <c r="B49" i="11"/>
  <c r="C49" i="11"/>
  <c r="D49" i="11"/>
  <c r="E49" i="11"/>
  <c r="A1" i="38"/>
  <c r="C46" i="11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5" i="4"/>
  <c r="AF306" i="4"/>
  <c r="AF307" i="4"/>
  <c r="AF308" i="4"/>
  <c r="AF309" i="4"/>
  <c r="AF310" i="4"/>
  <c r="AF311" i="4"/>
  <c r="AF312" i="4"/>
  <c r="AF304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7" i="4"/>
  <c r="AF388" i="4"/>
  <c r="AF389" i="4"/>
  <c r="AF390" i="4"/>
  <c r="AF391" i="4"/>
  <c r="AF392" i="4"/>
  <c r="AF393" i="4"/>
  <c r="AF394" i="4"/>
  <c r="AF395" i="4"/>
  <c r="AF396" i="4"/>
  <c r="AF397" i="4"/>
  <c r="AF398" i="4"/>
  <c r="AF399" i="4"/>
  <c r="AF400" i="4"/>
  <c r="AF401" i="4"/>
  <c r="AF402" i="4"/>
  <c r="AF403" i="4"/>
  <c r="AF404" i="4"/>
  <c r="AF405" i="4"/>
  <c r="AF406" i="4"/>
  <c r="AF407" i="4"/>
  <c r="AF408" i="4"/>
  <c r="AF409" i="4"/>
  <c r="AF410" i="4"/>
  <c r="AF411" i="4"/>
  <c r="AF412" i="4"/>
  <c r="AF413" i="4"/>
  <c r="AF414" i="4"/>
  <c r="AF415" i="4"/>
  <c r="AF416" i="4"/>
  <c r="AF417" i="4"/>
  <c r="AF418" i="4"/>
  <c r="AF419" i="4"/>
  <c r="AF420" i="4"/>
  <c r="AF421" i="4"/>
  <c r="AF422" i="4"/>
  <c r="AF423" i="4"/>
  <c r="AF424" i="4"/>
  <c r="AF425" i="4"/>
  <c r="AF426" i="4"/>
  <c r="AF427" i="4"/>
  <c r="AF428" i="4"/>
  <c r="AF429" i="4"/>
  <c r="AF430" i="4"/>
  <c r="AF431" i="4"/>
  <c r="AF432" i="4"/>
  <c r="AF433" i="4"/>
  <c r="AF434" i="4"/>
  <c r="AF435" i="4"/>
  <c r="AF436" i="4"/>
  <c r="AF437" i="4"/>
  <c r="AF438" i="4"/>
  <c r="AF439" i="4"/>
  <c r="AF440" i="4"/>
  <c r="AF441" i="4"/>
  <c r="AF442" i="4"/>
  <c r="AF443" i="4"/>
  <c r="AF444" i="4"/>
  <c r="AF445" i="4"/>
  <c r="AF446" i="4"/>
  <c r="AF447" i="4"/>
  <c r="AF448" i="4"/>
  <c r="AF449" i="4"/>
  <c r="AF450" i="4"/>
  <c r="AF451" i="4"/>
  <c r="AF452" i="4"/>
  <c r="AF453" i="4"/>
  <c r="AF454" i="4"/>
  <c r="AF455" i="4"/>
  <c r="AF456" i="4"/>
  <c r="AF457" i="4"/>
  <c r="AF458" i="4"/>
  <c r="AF459" i="4"/>
  <c r="AF460" i="4"/>
  <c r="AF461" i="4"/>
  <c r="AF462" i="4"/>
  <c r="AF463" i="4"/>
  <c r="AF464" i="4"/>
  <c r="AF465" i="4"/>
  <c r="AF466" i="4"/>
  <c r="AF467" i="4"/>
  <c r="AF468" i="4"/>
  <c r="AF469" i="4"/>
  <c r="AF470" i="4"/>
  <c r="AF471" i="4"/>
  <c r="AF472" i="4"/>
  <c r="AF473" i="4"/>
  <c r="AF474" i="4"/>
  <c r="AF475" i="4"/>
  <c r="AF476" i="4"/>
  <c r="AF477" i="4"/>
  <c r="AF478" i="4"/>
  <c r="AF479" i="4"/>
  <c r="AF480" i="4"/>
  <c r="AF481" i="4"/>
  <c r="AF482" i="4"/>
  <c r="AF483" i="4"/>
  <c r="AF484" i="4"/>
  <c r="AF485" i="4"/>
  <c r="AF486" i="4"/>
  <c r="AF487" i="4"/>
  <c r="AF488" i="4"/>
  <c r="AF489" i="4"/>
  <c r="AF490" i="4"/>
  <c r="AF491" i="4"/>
  <c r="AF492" i="4"/>
  <c r="AF493" i="4"/>
  <c r="AF494" i="4"/>
  <c r="AF495" i="4"/>
  <c r="AF496" i="4"/>
  <c r="AF497" i="4"/>
  <c r="AF498" i="4"/>
  <c r="AF499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3" i="4"/>
  <c r="AH264" i="4"/>
  <c r="AH265" i="4"/>
  <c r="AH266" i="4"/>
  <c r="AH267" i="4"/>
  <c r="AH268" i="4"/>
  <c r="AH269" i="4"/>
  <c r="AH270" i="4"/>
  <c r="AH271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6" i="4"/>
  <c r="AH297" i="4"/>
  <c r="AH298" i="4"/>
  <c r="AH299" i="4"/>
  <c r="AH300" i="4"/>
  <c r="AH301" i="4"/>
  <c r="AH302" i="4"/>
  <c r="AH303" i="4"/>
  <c r="AH305" i="4"/>
  <c r="AH306" i="4"/>
  <c r="AH307" i="4"/>
  <c r="AH308" i="4"/>
  <c r="AH309" i="4"/>
  <c r="AH310" i="4"/>
  <c r="AH311" i="4"/>
  <c r="AH312" i="4"/>
  <c r="AH304" i="4"/>
  <c r="AH313" i="4"/>
  <c r="AH314" i="4"/>
  <c r="AH315" i="4"/>
  <c r="AH316" i="4"/>
  <c r="AH317" i="4"/>
  <c r="AH318" i="4"/>
  <c r="AH319" i="4"/>
  <c r="AH320" i="4"/>
  <c r="AH321" i="4"/>
  <c r="AH322" i="4"/>
  <c r="AH323" i="4"/>
  <c r="AH324" i="4"/>
  <c r="AH325" i="4"/>
  <c r="AH326" i="4"/>
  <c r="AH327" i="4"/>
  <c r="AH328" i="4"/>
  <c r="AH329" i="4"/>
  <c r="AH330" i="4"/>
  <c r="AH331" i="4"/>
  <c r="AH332" i="4"/>
  <c r="AH333" i="4"/>
  <c r="AH334" i="4"/>
  <c r="AH335" i="4"/>
  <c r="AH336" i="4"/>
  <c r="AH337" i="4"/>
  <c r="AH338" i="4"/>
  <c r="AH339" i="4"/>
  <c r="AH340" i="4"/>
  <c r="AH341" i="4"/>
  <c r="AH342" i="4"/>
  <c r="AH343" i="4"/>
  <c r="AH344" i="4"/>
  <c r="AH345" i="4"/>
  <c r="AH346" i="4"/>
  <c r="AH347" i="4"/>
  <c r="AH348" i="4"/>
  <c r="AH349" i="4"/>
  <c r="AH350" i="4"/>
  <c r="AH351" i="4"/>
  <c r="AH352" i="4"/>
  <c r="AH353" i="4"/>
  <c r="AH354" i="4"/>
  <c r="AH355" i="4"/>
  <c r="AH356" i="4"/>
  <c r="AH357" i="4"/>
  <c r="AH358" i="4"/>
  <c r="AH359" i="4"/>
  <c r="AH360" i="4"/>
  <c r="AH361" i="4"/>
  <c r="AH362" i="4"/>
  <c r="AH363" i="4"/>
  <c r="AH364" i="4"/>
  <c r="AH365" i="4"/>
  <c r="AH366" i="4"/>
  <c r="AH367" i="4"/>
  <c r="AH368" i="4"/>
  <c r="AH369" i="4"/>
  <c r="AH370" i="4"/>
  <c r="AH371" i="4"/>
  <c r="AH372" i="4"/>
  <c r="AH373" i="4"/>
  <c r="AH374" i="4"/>
  <c r="AH375" i="4"/>
  <c r="AH376" i="4"/>
  <c r="AH377" i="4"/>
  <c r="AH378" i="4"/>
  <c r="AH379" i="4"/>
  <c r="AH380" i="4"/>
  <c r="AH381" i="4"/>
  <c r="AH382" i="4"/>
  <c r="AH383" i="4"/>
  <c r="AH384" i="4"/>
  <c r="AH385" i="4"/>
  <c r="AH386" i="4"/>
  <c r="AH387" i="4"/>
  <c r="AH388" i="4"/>
  <c r="AH389" i="4"/>
  <c r="AH390" i="4"/>
  <c r="AH391" i="4"/>
  <c r="AH392" i="4"/>
  <c r="AH393" i="4"/>
  <c r="AH394" i="4"/>
  <c r="AH395" i="4"/>
  <c r="AH396" i="4"/>
  <c r="AH397" i="4"/>
  <c r="AH398" i="4"/>
  <c r="AH399" i="4"/>
  <c r="AH400" i="4"/>
  <c r="AH401" i="4"/>
  <c r="AH402" i="4"/>
  <c r="AH403" i="4"/>
  <c r="AH404" i="4"/>
  <c r="AH405" i="4"/>
  <c r="AH406" i="4"/>
  <c r="AH407" i="4"/>
  <c r="AH408" i="4"/>
  <c r="AH409" i="4"/>
  <c r="AH410" i="4"/>
  <c r="AH411" i="4"/>
  <c r="AH412" i="4"/>
  <c r="AH413" i="4"/>
  <c r="AH414" i="4"/>
  <c r="AH415" i="4"/>
  <c r="AH416" i="4"/>
  <c r="AH417" i="4"/>
  <c r="AH418" i="4"/>
  <c r="AH419" i="4"/>
  <c r="AH420" i="4"/>
  <c r="AH421" i="4"/>
  <c r="AH422" i="4"/>
  <c r="AH423" i="4"/>
  <c r="AH424" i="4"/>
  <c r="AH425" i="4"/>
  <c r="AH426" i="4"/>
  <c r="AH427" i="4"/>
  <c r="AH428" i="4"/>
  <c r="AH429" i="4"/>
  <c r="AH430" i="4"/>
  <c r="AH431" i="4"/>
  <c r="AH432" i="4"/>
  <c r="AH433" i="4"/>
  <c r="AH434" i="4"/>
  <c r="AH435" i="4"/>
  <c r="AH436" i="4"/>
  <c r="AH437" i="4"/>
  <c r="AH438" i="4"/>
  <c r="AH439" i="4"/>
  <c r="AH440" i="4"/>
  <c r="AH441" i="4"/>
  <c r="AH442" i="4"/>
  <c r="AH443" i="4"/>
  <c r="AH444" i="4"/>
  <c r="AH445" i="4"/>
  <c r="AH446" i="4"/>
  <c r="AH447" i="4"/>
  <c r="AH448" i="4"/>
  <c r="AH449" i="4"/>
  <c r="AH450" i="4"/>
  <c r="AH451" i="4"/>
  <c r="AH452" i="4"/>
  <c r="AH453" i="4"/>
  <c r="AH454" i="4"/>
  <c r="AH455" i="4"/>
  <c r="AH456" i="4"/>
  <c r="AH457" i="4"/>
  <c r="AH458" i="4"/>
  <c r="AH459" i="4"/>
  <c r="AH460" i="4"/>
  <c r="AH461" i="4"/>
  <c r="AH462" i="4"/>
  <c r="AH463" i="4"/>
  <c r="AH464" i="4"/>
  <c r="AH465" i="4"/>
  <c r="AH466" i="4"/>
  <c r="AH467" i="4"/>
  <c r="AH468" i="4"/>
  <c r="AH469" i="4"/>
  <c r="AH470" i="4"/>
  <c r="AH471" i="4"/>
  <c r="AH472" i="4"/>
  <c r="AH473" i="4"/>
  <c r="AH474" i="4"/>
  <c r="AH475" i="4"/>
  <c r="AH476" i="4"/>
  <c r="AH477" i="4"/>
  <c r="AH478" i="4"/>
  <c r="AH479" i="4"/>
  <c r="AH480" i="4"/>
  <c r="AH481" i="4"/>
  <c r="AH482" i="4"/>
  <c r="AH483" i="4"/>
  <c r="AH484" i="4"/>
  <c r="AH485" i="4"/>
  <c r="AH486" i="4"/>
  <c r="AH487" i="4"/>
  <c r="AH488" i="4"/>
  <c r="AH489" i="4"/>
  <c r="AH490" i="4"/>
  <c r="AH491" i="4"/>
  <c r="AH492" i="4"/>
  <c r="AH493" i="4"/>
  <c r="AH494" i="4"/>
  <c r="AH495" i="4"/>
  <c r="AH496" i="4"/>
  <c r="AH497" i="4"/>
  <c r="AH498" i="4"/>
  <c r="AH499" i="4"/>
  <c r="AB236" i="4"/>
  <c r="AA236" i="4"/>
  <c r="Y236" i="4"/>
  <c r="X236" i="4"/>
  <c r="M236" i="4"/>
  <c r="B236" i="4"/>
  <c r="AJ236" i="4"/>
  <c r="C45" i="11"/>
  <c r="C44" i="11"/>
  <c r="B45" i="11"/>
  <c r="B46" i="11"/>
  <c r="B47" i="11"/>
  <c r="C47" i="11"/>
  <c r="D45" i="11"/>
  <c r="D46" i="11"/>
  <c r="D47" i="11"/>
  <c r="E45" i="11"/>
  <c r="E46" i="11"/>
  <c r="E47" i="11"/>
  <c r="B44" i="11"/>
  <c r="D44" i="11"/>
  <c r="E44" i="11"/>
  <c r="E3" i="11"/>
  <c r="H3" i="11" s="1"/>
  <c r="E4" i="11"/>
  <c r="H4" i="11" s="1"/>
  <c r="E5" i="11"/>
  <c r="H5" i="11" s="1"/>
  <c r="E6" i="11"/>
  <c r="H6" i="11" s="1"/>
  <c r="E7" i="11"/>
  <c r="H7" i="11" s="1"/>
  <c r="E8" i="11"/>
  <c r="H8" i="11" s="1"/>
  <c r="E9" i="11"/>
  <c r="H9" i="11" s="1"/>
  <c r="E10" i="11"/>
  <c r="H10" i="11" s="1"/>
  <c r="E11" i="11"/>
  <c r="H11" i="11" s="1"/>
  <c r="E12" i="11"/>
  <c r="H12" i="11" s="1"/>
  <c r="E13" i="11"/>
  <c r="H13" i="11" s="1"/>
  <c r="E14" i="11"/>
  <c r="H14" i="11" s="1"/>
  <c r="E15" i="11"/>
  <c r="H15" i="11" s="1"/>
  <c r="E16" i="11"/>
  <c r="H16" i="11" s="1"/>
  <c r="E17" i="11"/>
  <c r="H17" i="11" s="1"/>
  <c r="E18" i="11"/>
  <c r="H18" i="11" s="1"/>
  <c r="E19" i="11"/>
  <c r="H19" i="11" s="1"/>
  <c r="E20" i="11"/>
  <c r="H20" i="11" s="1"/>
  <c r="E21" i="11"/>
  <c r="H21" i="11" s="1"/>
  <c r="E22" i="11"/>
  <c r="H22" i="11" s="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73" i="36"/>
  <c r="D73" i="36"/>
  <c r="C73" i="36"/>
  <c r="B73" i="36"/>
  <c r="E72" i="36"/>
  <c r="D72" i="36"/>
  <c r="C72" i="36"/>
  <c r="B72" i="36"/>
  <c r="E71" i="36"/>
  <c r="D71" i="36"/>
  <c r="C71" i="36"/>
  <c r="B71" i="36"/>
  <c r="E70" i="36"/>
  <c r="D70" i="36"/>
  <c r="C70" i="36"/>
  <c r="B70" i="36"/>
  <c r="E69" i="36"/>
  <c r="D69" i="36"/>
  <c r="C69" i="36"/>
  <c r="B69" i="36"/>
  <c r="E68" i="36"/>
  <c r="D68" i="36"/>
  <c r="C68" i="36"/>
  <c r="B68" i="36"/>
  <c r="E67" i="36"/>
  <c r="D67" i="36"/>
  <c r="C67" i="36"/>
  <c r="B67" i="36"/>
  <c r="E66" i="36"/>
  <c r="D66" i="36"/>
  <c r="C66" i="36"/>
  <c r="B66" i="36"/>
  <c r="E65" i="36"/>
  <c r="D65" i="36"/>
  <c r="C65" i="36"/>
  <c r="B65" i="36"/>
  <c r="E64" i="36"/>
  <c r="D64" i="36"/>
  <c r="C64" i="36"/>
  <c r="B64" i="36"/>
  <c r="E63" i="36"/>
  <c r="D63" i="36"/>
  <c r="C63" i="36"/>
  <c r="B63" i="36"/>
  <c r="E62" i="36"/>
  <c r="D62" i="36"/>
  <c r="C62" i="36"/>
  <c r="B62" i="36"/>
  <c r="E61" i="36"/>
  <c r="D61" i="36"/>
  <c r="C61" i="36"/>
  <c r="B61" i="36"/>
  <c r="E60" i="36"/>
  <c r="D60" i="36"/>
  <c r="C60" i="36"/>
  <c r="B60" i="36"/>
  <c r="E56" i="36"/>
  <c r="D56" i="36"/>
  <c r="C56" i="36"/>
  <c r="B56" i="36"/>
  <c r="E55" i="36"/>
  <c r="D55" i="36"/>
  <c r="C55" i="36"/>
  <c r="B55" i="36"/>
  <c r="E54" i="36"/>
  <c r="D54" i="36"/>
  <c r="C54" i="36"/>
  <c r="B54" i="36"/>
  <c r="E53" i="36"/>
  <c r="D53" i="36"/>
  <c r="C53" i="36"/>
  <c r="B53" i="36"/>
  <c r="E52" i="36"/>
  <c r="D52" i="36"/>
  <c r="C52" i="36"/>
  <c r="B52" i="36"/>
  <c r="E51" i="36"/>
  <c r="D51" i="36"/>
  <c r="C51" i="36"/>
  <c r="B51" i="36"/>
  <c r="E50" i="36"/>
  <c r="D50" i="36"/>
  <c r="C50" i="36"/>
  <c r="B50" i="36"/>
  <c r="E49" i="36"/>
  <c r="D49" i="36"/>
  <c r="C49" i="36"/>
  <c r="B49" i="36"/>
  <c r="E48" i="36"/>
  <c r="D48" i="36"/>
  <c r="C48" i="36"/>
  <c r="B48" i="36"/>
  <c r="E47" i="36"/>
  <c r="D47" i="36"/>
  <c r="C47" i="36"/>
  <c r="B47" i="36"/>
  <c r="D42" i="36"/>
  <c r="C42" i="36"/>
  <c r="B42" i="36"/>
  <c r="D41" i="36"/>
  <c r="C41" i="36"/>
  <c r="B41" i="36"/>
  <c r="D40" i="36"/>
  <c r="C40" i="36"/>
  <c r="B40" i="36"/>
  <c r="D39" i="36"/>
  <c r="C39" i="36"/>
  <c r="B39" i="36"/>
  <c r="D38" i="36"/>
  <c r="C38" i="36"/>
  <c r="B38" i="36"/>
  <c r="D37" i="36"/>
  <c r="C37" i="36"/>
  <c r="B37" i="36"/>
  <c r="D36" i="36"/>
  <c r="C36" i="36"/>
  <c r="B36" i="36"/>
  <c r="D35" i="36"/>
  <c r="C35" i="36"/>
  <c r="B35" i="36"/>
  <c r="D34" i="36"/>
  <c r="C34" i="36"/>
  <c r="B34" i="36"/>
  <c r="D33" i="36"/>
  <c r="C33" i="36"/>
  <c r="B33" i="36"/>
  <c r="D32" i="36"/>
  <c r="C32" i="36"/>
  <c r="B32" i="36"/>
  <c r="D31" i="36"/>
  <c r="C31" i="36"/>
  <c r="B31" i="36"/>
  <c r="D30" i="36"/>
  <c r="C30" i="36"/>
  <c r="B30" i="36"/>
  <c r="D29" i="36"/>
  <c r="C29" i="36"/>
  <c r="B29" i="36"/>
  <c r="D28" i="36"/>
  <c r="C28" i="36"/>
  <c r="B28" i="36"/>
  <c r="D27" i="36"/>
  <c r="C27" i="36"/>
  <c r="B27" i="36"/>
  <c r="D26" i="36"/>
  <c r="C26" i="36"/>
  <c r="B26" i="36"/>
  <c r="D25" i="36"/>
  <c r="C25" i="36"/>
  <c r="B25" i="36"/>
  <c r="D24" i="36"/>
  <c r="C24" i="36"/>
  <c r="B24" i="36"/>
  <c r="D23" i="36"/>
  <c r="C23" i="36"/>
  <c r="B23" i="36"/>
  <c r="D22" i="36"/>
  <c r="C22" i="36"/>
  <c r="B22" i="36"/>
  <c r="G21" i="36"/>
  <c r="D21" i="36"/>
  <c r="B21" i="36"/>
  <c r="G20" i="36"/>
  <c r="D20" i="36"/>
  <c r="B20" i="36"/>
  <c r="G19" i="36"/>
  <c r="D19" i="36"/>
  <c r="B19" i="36"/>
  <c r="G18" i="36"/>
  <c r="D18" i="36"/>
  <c r="B18" i="36"/>
  <c r="G17" i="36"/>
  <c r="D17" i="36"/>
  <c r="B17" i="36"/>
  <c r="G16" i="36"/>
  <c r="D16" i="36"/>
  <c r="B16" i="36"/>
  <c r="G15" i="36"/>
  <c r="D15" i="36"/>
  <c r="B15" i="36"/>
  <c r="G14" i="36"/>
  <c r="D14" i="36"/>
  <c r="B14" i="36"/>
  <c r="G13" i="36"/>
  <c r="D13" i="36"/>
  <c r="B13" i="36"/>
  <c r="G12" i="36"/>
  <c r="D12" i="36"/>
  <c r="B12" i="36"/>
  <c r="G11" i="36"/>
  <c r="D11" i="36"/>
  <c r="B11" i="36"/>
  <c r="G10" i="36"/>
  <c r="D10" i="36"/>
  <c r="B10" i="36"/>
  <c r="G9" i="36"/>
  <c r="D9" i="36"/>
  <c r="B9" i="36"/>
  <c r="G8" i="36"/>
  <c r="D8" i="36"/>
  <c r="B8" i="36"/>
  <c r="G7" i="36"/>
  <c r="D7" i="36"/>
  <c r="B7" i="36"/>
  <c r="G6" i="36"/>
  <c r="D6" i="36"/>
  <c r="B6" i="36"/>
  <c r="G5" i="36"/>
  <c r="D5" i="36"/>
  <c r="B5" i="36"/>
  <c r="G4" i="36"/>
  <c r="D4" i="36"/>
  <c r="B4" i="36"/>
  <c r="G3" i="36"/>
  <c r="D3" i="36"/>
  <c r="B3" i="36"/>
  <c r="G2" i="36"/>
  <c r="D2" i="36"/>
  <c r="B2" i="36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27" i="11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AJ440" i="4"/>
  <c r="AJ441" i="4"/>
  <c r="AJ442" i="4"/>
  <c r="AJ443" i="4"/>
  <c r="AJ444" i="4"/>
  <c r="AJ445" i="4"/>
  <c r="AJ446" i="4"/>
  <c r="AJ447" i="4"/>
  <c r="AJ448" i="4"/>
  <c r="AJ449" i="4"/>
  <c r="AJ450" i="4"/>
  <c r="AJ451" i="4"/>
  <c r="AJ452" i="4"/>
  <c r="AJ453" i="4"/>
  <c r="AJ454" i="4"/>
  <c r="AJ455" i="4"/>
  <c r="AJ456" i="4"/>
  <c r="AJ457" i="4"/>
  <c r="AJ458" i="4"/>
  <c r="AJ459" i="4"/>
  <c r="AJ460" i="4"/>
  <c r="AJ461" i="4"/>
  <c r="AJ462" i="4"/>
  <c r="AJ463" i="4"/>
  <c r="AJ464" i="4"/>
  <c r="AJ465" i="4"/>
  <c r="AJ466" i="4"/>
  <c r="AJ467" i="4"/>
  <c r="AJ468" i="4"/>
  <c r="AJ469" i="4"/>
  <c r="AJ470" i="4"/>
  <c r="AJ471" i="4"/>
  <c r="AJ472" i="4"/>
  <c r="AJ473" i="4"/>
  <c r="AJ474" i="4"/>
  <c r="AJ475" i="4"/>
  <c r="AJ476" i="4"/>
  <c r="AJ477" i="4"/>
  <c r="AJ478" i="4"/>
  <c r="AJ479" i="4"/>
  <c r="AJ480" i="4"/>
  <c r="AJ481" i="4"/>
  <c r="AJ482" i="4"/>
  <c r="AJ483" i="4"/>
  <c r="AJ484" i="4"/>
  <c r="AJ485" i="4"/>
  <c r="AJ486" i="4"/>
  <c r="AJ487" i="4"/>
  <c r="AJ488" i="4"/>
  <c r="AJ489" i="4"/>
  <c r="AJ490" i="4"/>
  <c r="AJ491" i="4"/>
  <c r="AJ492" i="4"/>
  <c r="AJ493" i="4"/>
  <c r="AJ494" i="4"/>
  <c r="AJ495" i="4"/>
  <c r="AJ496" i="4"/>
  <c r="AJ497" i="4"/>
  <c r="AJ498" i="4"/>
  <c r="AJ499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AJ388" i="4"/>
  <c r="AJ389" i="4"/>
  <c r="AJ390" i="4"/>
  <c r="AJ391" i="4"/>
  <c r="AJ392" i="4"/>
  <c r="AJ393" i="4"/>
  <c r="AJ394" i="4"/>
  <c r="AJ395" i="4"/>
  <c r="AJ396" i="4"/>
  <c r="AJ397" i="4"/>
  <c r="AJ398" i="4"/>
  <c r="AJ399" i="4"/>
  <c r="AJ400" i="4"/>
  <c r="AJ401" i="4"/>
  <c r="AJ402" i="4"/>
  <c r="AJ403" i="4"/>
  <c r="AJ404" i="4"/>
  <c r="AJ405" i="4"/>
  <c r="AJ406" i="4"/>
  <c r="AJ407" i="4"/>
  <c r="AJ408" i="4"/>
  <c r="AJ409" i="4"/>
  <c r="AJ410" i="4"/>
  <c r="AJ411" i="4"/>
  <c r="AJ412" i="4"/>
  <c r="AJ413" i="4"/>
  <c r="AJ414" i="4"/>
  <c r="AJ415" i="4"/>
  <c r="AJ416" i="4"/>
  <c r="AJ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AJ418" i="4"/>
  <c r="AJ419" i="4"/>
  <c r="AJ420" i="4"/>
  <c r="AJ421" i="4"/>
  <c r="AJ422" i="4"/>
  <c r="AJ423" i="4"/>
  <c r="AJ424" i="4"/>
  <c r="AJ425" i="4"/>
  <c r="AJ426" i="4"/>
  <c r="AJ427" i="4"/>
  <c r="AJ428" i="4"/>
  <c r="AJ429" i="4"/>
  <c r="AJ430" i="4"/>
  <c r="AJ431" i="4"/>
  <c r="AJ432" i="4"/>
  <c r="AJ433" i="4"/>
  <c r="AJ434" i="4"/>
  <c r="AJ435" i="4"/>
  <c r="AJ436" i="4"/>
  <c r="AJ437" i="4"/>
  <c r="AJ438" i="4"/>
  <c r="AJ439" i="4"/>
  <c r="C2" i="35"/>
  <c r="B373" i="13"/>
  <c r="B372" i="13"/>
  <c r="B371" i="13"/>
  <c r="B370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6" i="13"/>
  <c r="B265" i="13"/>
  <c r="B264" i="13"/>
  <c r="B263" i="13"/>
  <c r="B262" i="13"/>
  <c r="B261" i="13"/>
  <c r="B260" i="13"/>
  <c r="B259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AA137" i="4"/>
  <c r="AA149" i="4"/>
  <c r="AA148" i="4"/>
  <c r="AA147" i="4"/>
  <c r="AA146" i="4"/>
  <c r="AA145" i="4"/>
  <c r="M272" i="4"/>
  <c r="B275" i="4"/>
  <c r="M275" i="4"/>
  <c r="X275" i="4"/>
  <c r="Y275" i="4"/>
  <c r="AJ275" i="4"/>
  <c r="K3" i="40" l="1"/>
  <c r="H49" i="11"/>
  <c r="H48" i="11"/>
  <c r="J48" i="11"/>
  <c r="J45" i="11"/>
  <c r="J46" i="11"/>
  <c r="F48" i="11"/>
  <c r="G48" i="11"/>
  <c r="F49" i="11"/>
  <c r="G49" i="11"/>
  <c r="I49" i="11" s="1"/>
  <c r="H47" i="11"/>
  <c r="H48" i="36"/>
  <c r="H50" i="36"/>
  <c r="H52" i="36"/>
  <c r="H54" i="36"/>
  <c r="H56" i="36"/>
  <c r="H61" i="36"/>
  <c r="H63" i="36"/>
  <c r="H65" i="36"/>
  <c r="H67" i="36"/>
  <c r="I67" i="36" s="1"/>
  <c r="H69" i="36"/>
  <c r="H71" i="36"/>
  <c r="H73" i="36"/>
  <c r="G48" i="36"/>
  <c r="G50" i="36"/>
  <c r="G52" i="36"/>
  <c r="G54" i="36"/>
  <c r="G56" i="36"/>
  <c r="I56" i="36" s="1"/>
  <c r="G61" i="36"/>
  <c r="G63" i="36"/>
  <c r="G65" i="36"/>
  <c r="G67" i="36"/>
  <c r="H33" i="11"/>
  <c r="H28" i="11"/>
  <c r="F46" i="11"/>
  <c r="H47" i="36"/>
  <c r="H49" i="36"/>
  <c r="H51" i="36"/>
  <c r="H53" i="36"/>
  <c r="H55" i="36"/>
  <c r="H60" i="36"/>
  <c r="H62" i="36"/>
  <c r="H64" i="36"/>
  <c r="H66" i="36"/>
  <c r="H68" i="36"/>
  <c r="H70" i="36"/>
  <c r="H72" i="36"/>
  <c r="G47" i="36"/>
  <c r="G49" i="36"/>
  <c r="G51" i="36"/>
  <c r="G53" i="36"/>
  <c r="G55" i="36"/>
  <c r="G60" i="36"/>
  <c r="G62" i="36"/>
  <c r="G64" i="36"/>
  <c r="I52" i="36"/>
  <c r="G69" i="36"/>
  <c r="G71" i="36"/>
  <c r="I71" i="36" s="1"/>
  <c r="G73" i="36"/>
  <c r="I73" i="36" s="1"/>
  <c r="G66" i="36"/>
  <c r="G68" i="36"/>
  <c r="G70" i="36"/>
  <c r="G72" i="36"/>
  <c r="F45" i="11"/>
  <c r="H29" i="11"/>
  <c r="H36" i="11"/>
  <c r="F47" i="11"/>
  <c r="H46" i="11"/>
  <c r="H45" i="11"/>
  <c r="H44" i="11"/>
  <c r="G47" i="11"/>
  <c r="G46" i="11"/>
  <c r="G45" i="11"/>
  <c r="F44" i="11"/>
  <c r="H32" i="11"/>
  <c r="G44" i="11"/>
  <c r="H38" i="11"/>
  <c r="H30" i="11"/>
  <c r="H42" i="11"/>
  <c r="H34" i="11"/>
  <c r="H41" i="11"/>
  <c r="H43" i="11"/>
  <c r="H35" i="11"/>
  <c r="H27" i="11"/>
  <c r="H39" i="11"/>
  <c r="H31" i="11"/>
  <c r="H40" i="11"/>
  <c r="H37" i="11"/>
  <c r="F47" i="36"/>
  <c r="F48" i="36"/>
  <c r="F49" i="36"/>
  <c r="F50" i="36"/>
  <c r="F51" i="36"/>
  <c r="F52" i="36"/>
  <c r="F53" i="36"/>
  <c r="F54" i="36"/>
  <c r="F55" i="36"/>
  <c r="F56" i="36"/>
  <c r="F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B254" i="4"/>
  <c r="M254" i="4"/>
  <c r="X254" i="4"/>
  <c r="Y254" i="4"/>
  <c r="AJ254" i="4"/>
  <c r="B273" i="4"/>
  <c r="B278" i="4"/>
  <c r="M278" i="4"/>
  <c r="X278" i="4"/>
  <c r="Y278" i="4"/>
  <c r="AJ278" i="4"/>
  <c r="B277" i="4"/>
  <c r="M277" i="4"/>
  <c r="X277" i="4"/>
  <c r="Y277" i="4"/>
  <c r="AA206" i="4"/>
  <c r="Y206" i="4"/>
  <c r="X206" i="4"/>
  <c r="M206" i="4"/>
  <c r="B206" i="4"/>
  <c r="AJ206" i="4"/>
  <c r="B43" i="11"/>
  <c r="D43" i="11"/>
  <c r="Y7" i="4"/>
  <c r="I373" i="13"/>
  <c r="I142" i="13"/>
  <c r="I48" i="11" l="1"/>
  <c r="G43" i="11"/>
  <c r="I43" i="11" s="1"/>
  <c r="J44" i="11"/>
  <c r="I61" i="36"/>
  <c r="I48" i="36"/>
  <c r="I65" i="36"/>
  <c r="I69" i="36"/>
  <c r="I51" i="36"/>
  <c r="I63" i="36"/>
  <c r="I54" i="36"/>
  <c r="I50" i="36"/>
  <c r="I47" i="11"/>
  <c r="I55" i="36"/>
  <c r="I60" i="36"/>
  <c r="I62" i="36"/>
  <c r="I53" i="36"/>
  <c r="I66" i="36"/>
  <c r="I49" i="36"/>
  <c r="I47" i="36"/>
  <c r="I70" i="36"/>
  <c r="I72" i="36"/>
  <c r="I68" i="36"/>
  <c r="I64" i="36"/>
  <c r="I45" i="11"/>
  <c r="I46" i="11"/>
  <c r="I44" i="11"/>
  <c r="B42" i="11"/>
  <c r="D42" i="11"/>
  <c r="G42" i="11" l="1"/>
  <c r="I42" i="11" s="1"/>
  <c r="C18" i="21"/>
  <c r="D18" i="21" s="1"/>
  <c r="B18" i="21"/>
  <c r="B137" i="4"/>
  <c r="X137" i="4"/>
  <c r="Y137" i="4"/>
  <c r="AJ137" i="4"/>
  <c r="I372" i="13"/>
  <c r="I371" i="13"/>
  <c r="I367" i="13"/>
  <c r="X17" i="21"/>
  <c r="C17" i="21" l="1"/>
  <c r="B17" i="21"/>
  <c r="I353" i="13"/>
  <c r="I354" i="13"/>
  <c r="I355" i="13"/>
  <c r="I356" i="13"/>
  <c r="I357" i="13"/>
  <c r="I346" i="13"/>
  <c r="I347" i="13"/>
  <c r="I348" i="13"/>
  <c r="I349" i="13"/>
  <c r="I350" i="13"/>
  <c r="I351" i="13"/>
  <c r="I352" i="13"/>
  <c r="I345" i="13"/>
  <c r="B145" i="4"/>
  <c r="M145" i="4"/>
  <c r="X145" i="4"/>
  <c r="Y145" i="4"/>
  <c r="AJ145" i="4"/>
  <c r="B146" i="4"/>
  <c r="M146" i="4"/>
  <c r="X146" i="4"/>
  <c r="Y146" i="4"/>
  <c r="AJ146" i="4"/>
  <c r="B147" i="4"/>
  <c r="M147" i="4"/>
  <c r="X147" i="4"/>
  <c r="Y147" i="4"/>
  <c r="AJ147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274" i="4"/>
  <c r="AA276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8" i="4"/>
  <c r="AA139" i="4"/>
  <c r="AA140" i="4"/>
  <c r="AA141" i="4"/>
  <c r="AA142" i="4"/>
  <c r="AA143" i="4"/>
  <c r="AA144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40" i="4"/>
  <c r="AA241" i="4"/>
  <c r="AA229" i="4"/>
  <c r="AA230" i="4"/>
  <c r="AA231" i="4"/>
  <c r="AA232" i="4"/>
  <c r="AA233" i="4"/>
  <c r="AA237" i="4"/>
  <c r="AA238" i="4"/>
  <c r="AA239" i="4"/>
  <c r="AA242" i="4"/>
  <c r="AA243" i="4"/>
  <c r="AA244" i="4"/>
  <c r="AA234" i="4"/>
  <c r="AA235" i="4"/>
  <c r="AA245" i="4"/>
  <c r="AA246" i="4"/>
  <c r="AA247" i="4"/>
  <c r="AA248" i="4"/>
  <c r="AA249" i="4"/>
  <c r="AA250" i="4"/>
  <c r="AA251" i="4"/>
  <c r="AA252" i="4"/>
  <c r="AA253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5" i="4"/>
  <c r="AA306" i="4"/>
  <c r="AA307" i="4"/>
  <c r="AA308" i="4"/>
  <c r="AA309" i="4"/>
  <c r="AA310" i="4"/>
  <c r="AA311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12" i="4"/>
  <c r="AA304" i="4"/>
  <c r="AA280" i="4"/>
  <c r="AA281" i="4"/>
  <c r="AA282" i="4"/>
  <c r="AA283" i="4"/>
  <c r="AA284" i="4"/>
  <c r="AA27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16" i="4"/>
  <c r="AH3" i="34"/>
  <c r="AC3" i="34"/>
  <c r="AA3" i="34"/>
  <c r="Z3" i="34"/>
  <c r="O3" i="34"/>
  <c r="C3" i="34"/>
  <c r="AH2" i="34"/>
  <c r="AC2" i="34"/>
  <c r="AA2" i="34"/>
  <c r="Z2" i="34"/>
  <c r="O2" i="34"/>
  <c r="C2" i="34"/>
  <c r="B7" i="4"/>
  <c r="X7" i="4"/>
  <c r="AJ7" i="4"/>
  <c r="I341" i="13"/>
  <c r="I342" i="13"/>
  <c r="I343" i="13"/>
  <c r="I344" i="13"/>
  <c r="I335" i="13"/>
  <c r="I336" i="13"/>
  <c r="I337" i="13"/>
  <c r="I338" i="13"/>
  <c r="I339" i="13"/>
  <c r="I340" i="13"/>
  <c r="B41" i="11"/>
  <c r="D41" i="11"/>
  <c r="X15" i="21"/>
  <c r="X16" i="21"/>
  <c r="B16" i="21"/>
  <c r="C16" i="21"/>
  <c r="I334" i="13"/>
  <c r="I332" i="13"/>
  <c r="I333" i="13"/>
  <c r="I329" i="13"/>
  <c r="I330" i="13"/>
  <c r="I331" i="13"/>
  <c r="I324" i="13"/>
  <c r="I325" i="13"/>
  <c r="I326" i="13"/>
  <c r="I327" i="13"/>
  <c r="I328" i="13"/>
  <c r="I318" i="13"/>
  <c r="I319" i="13"/>
  <c r="I320" i="13"/>
  <c r="I321" i="13"/>
  <c r="I322" i="13"/>
  <c r="I323" i="13"/>
  <c r="I272" i="13"/>
  <c r="G41" i="11" l="1"/>
  <c r="I41" i="11" s="1"/>
  <c r="D17" i="21"/>
  <c r="D16" i="21"/>
  <c r="B40" i="11"/>
  <c r="D40" i="11"/>
  <c r="M2" i="4"/>
  <c r="M3" i="4"/>
  <c r="M4" i="4"/>
  <c r="M5" i="4"/>
  <c r="M6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274" i="4"/>
  <c r="M276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8" i="4"/>
  <c r="M139" i="4"/>
  <c r="M140" i="4"/>
  <c r="M141" i="4"/>
  <c r="M142" i="4"/>
  <c r="M143" i="4"/>
  <c r="M144" i="4"/>
  <c r="M148" i="4"/>
  <c r="M149" i="4"/>
  <c r="M150" i="4"/>
  <c r="M186" i="4"/>
  <c r="M187" i="4"/>
  <c r="M188" i="4"/>
  <c r="M189" i="4"/>
  <c r="M190" i="4"/>
  <c r="M191" i="4"/>
  <c r="M192" i="4"/>
  <c r="M196" i="4"/>
  <c r="M197" i="4"/>
  <c r="M198" i="4"/>
  <c r="M199" i="4"/>
  <c r="M200" i="4"/>
  <c r="M201" i="4"/>
  <c r="M202" i="4"/>
  <c r="M203" i="4"/>
  <c r="M204" i="4"/>
  <c r="M205" i="4"/>
  <c r="M195" i="4"/>
  <c r="M193" i="4"/>
  <c r="M194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40" i="4"/>
  <c r="M241" i="4"/>
  <c r="M229" i="4"/>
  <c r="M230" i="4"/>
  <c r="M231" i="4"/>
  <c r="M232" i="4"/>
  <c r="M233" i="4"/>
  <c r="M237" i="4"/>
  <c r="M238" i="4"/>
  <c r="M239" i="4"/>
  <c r="M242" i="4"/>
  <c r="M243" i="4"/>
  <c r="M244" i="4"/>
  <c r="M234" i="4"/>
  <c r="M235" i="4"/>
  <c r="M245" i="4"/>
  <c r="M246" i="4"/>
  <c r="M247" i="4"/>
  <c r="M248" i="4"/>
  <c r="M249" i="4"/>
  <c r="M250" i="4"/>
  <c r="M251" i="4"/>
  <c r="M252" i="4"/>
  <c r="M253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5" i="4"/>
  <c r="M306" i="4"/>
  <c r="M307" i="4"/>
  <c r="M308" i="4"/>
  <c r="M309" i="4"/>
  <c r="M310" i="4"/>
  <c r="M311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12" i="4"/>
  <c r="M304" i="4"/>
  <c r="M280" i="4"/>
  <c r="M281" i="4"/>
  <c r="M282" i="4"/>
  <c r="M283" i="4"/>
  <c r="M284" i="4"/>
  <c r="M336" i="4"/>
  <c r="M341" i="4"/>
  <c r="M343" i="4"/>
  <c r="M269" i="4"/>
  <c r="M270" i="4"/>
  <c r="M271" i="4"/>
  <c r="M154" i="4"/>
  <c r="M342" i="4"/>
  <c r="M184" i="4"/>
  <c r="M185" i="4"/>
  <c r="M164" i="4"/>
  <c r="M165" i="4"/>
  <c r="M332" i="4"/>
  <c r="M333" i="4"/>
  <c r="M158" i="4"/>
  <c r="M159" i="4"/>
  <c r="M170" i="4"/>
  <c r="M171" i="4"/>
  <c r="M156" i="4"/>
  <c r="M157" i="4"/>
  <c r="M174" i="4"/>
  <c r="M175" i="4"/>
  <c r="M176" i="4"/>
  <c r="M177" i="4"/>
  <c r="M166" i="4"/>
  <c r="M167" i="4"/>
  <c r="M178" i="4"/>
  <c r="M179" i="4"/>
  <c r="M337" i="4"/>
  <c r="M338" i="4"/>
  <c r="M180" i="4"/>
  <c r="M181" i="4"/>
  <c r="M172" i="4"/>
  <c r="M173" i="4"/>
  <c r="M168" i="4"/>
  <c r="M169" i="4"/>
  <c r="M160" i="4"/>
  <c r="M161" i="4"/>
  <c r="M162" i="4"/>
  <c r="M163" i="4"/>
  <c r="M182" i="4"/>
  <c r="M183" i="4"/>
  <c r="M151" i="4"/>
  <c r="M152" i="4"/>
  <c r="M153" i="4"/>
  <c r="M279" i="4"/>
  <c r="M155" i="4"/>
  <c r="M339" i="4"/>
  <c r="M340" i="4"/>
  <c r="M330" i="4"/>
  <c r="M331" i="4"/>
  <c r="M334" i="4"/>
  <c r="M335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I169" i="13"/>
  <c r="I154" i="13"/>
  <c r="I121" i="13"/>
  <c r="B15" i="21"/>
  <c r="C15" i="21"/>
  <c r="B39" i="11"/>
  <c r="D39" i="11"/>
  <c r="B38" i="11"/>
  <c r="D38" i="11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8" i="13"/>
  <c r="I269" i="13"/>
  <c r="I270" i="13"/>
  <c r="I271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48" i="13"/>
  <c r="G38" i="11" l="1"/>
  <c r="I38" i="11" s="1"/>
  <c r="G40" i="11"/>
  <c r="I40" i="11" s="1"/>
  <c r="G39" i="11"/>
  <c r="I39" i="11" s="1"/>
  <c r="J39" i="11"/>
  <c r="E41" i="36"/>
  <c r="F41" i="36" s="1"/>
  <c r="E39" i="36"/>
  <c r="F39" i="36" s="1"/>
  <c r="E37" i="36"/>
  <c r="F37" i="36" s="1"/>
  <c r="E35" i="36"/>
  <c r="F35" i="36" s="1"/>
  <c r="E33" i="36"/>
  <c r="F33" i="36" s="1"/>
  <c r="E31" i="36"/>
  <c r="F31" i="36" s="1"/>
  <c r="E29" i="36"/>
  <c r="F29" i="36" s="1"/>
  <c r="E27" i="36"/>
  <c r="F27" i="36" s="1"/>
  <c r="E25" i="36"/>
  <c r="F25" i="36" s="1"/>
  <c r="E23" i="36"/>
  <c r="F23" i="36" s="1"/>
  <c r="H21" i="36"/>
  <c r="I21" i="36" s="1"/>
  <c r="E17" i="36"/>
  <c r="F17" i="36" s="1"/>
  <c r="E7" i="36"/>
  <c r="F7" i="36" s="1"/>
  <c r="H5" i="36"/>
  <c r="I5" i="36" s="1"/>
  <c r="H2" i="36"/>
  <c r="I2" i="36" s="1"/>
  <c r="H18" i="36"/>
  <c r="I18" i="36" s="1"/>
  <c r="H15" i="36"/>
  <c r="I15" i="36" s="1"/>
  <c r="E14" i="36"/>
  <c r="F14" i="36" s="1"/>
  <c r="H12" i="36"/>
  <c r="I12" i="36" s="1"/>
  <c r="E11" i="36"/>
  <c r="F11" i="36" s="1"/>
  <c r="E21" i="36"/>
  <c r="F21" i="36" s="1"/>
  <c r="H9" i="36"/>
  <c r="I9" i="36" s="1"/>
  <c r="E8" i="36"/>
  <c r="F8" i="36" s="1"/>
  <c r="E5" i="36"/>
  <c r="F5" i="36" s="1"/>
  <c r="E2" i="36"/>
  <c r="F2" i="36" s="1"/>
  <c r="H19" i="36"/>
  <c r="I19" i="36" s="1"/>
  <c r="E18" i="36"/>
  <c r="F18" i="36" s="1"/>
  <c r="H16" i="36"/>
  <c r="I16" i="36" s="1"/>
  <c r="E12" i="36"/>
  <c r="F12" i="36" s="1"/>
  <c r="H6" i="36"/>
  <c r="I6" i="36" s="1"/>
  <c r="H3" i="36"/>
  <c r="I3" i="36" s="1"/>
  <c r="E42" i="36"/>
  <c r="F42" i="36" s="1"/>
  <c r="E40" i="36"/>
  <c r="F40" i="36" s="1"/>
  <c r="E38" i="36"/>
  <c r="F38" i="36" s="1"/>
  <c r="E36" i="36"/>
  <c r="F36" i="36" s="1"/>
  <c r="E34" i="36"/>
  <c r="F34" i="36" s="1"/>
  <c r="E32" i="36"/>
  <c r="F32" i="36" s="1"/>
  <c r="E30" i="36"/>
  <c r="F30" i="36" s="1"/>
  <c r="E28" i="36"/>
  <c r="F28" i="36" s="1"/>
  <c r="E26" i="36"/>
  <c r="F26" i="36" s="1"/>
  <c r="E24" i="36"/>
  <c r="F24" i="36" s="1"/>
  <c r="E22" i="36"/>
  <c r="F22" i="36" s="1"/>
  <c r="E15" i="36"/>
  <c r="F15" i="36" s="1"/>
  <c r="H13" i="36"/>
  <c r="I13" i="36" s="1"/>
  <c r="E9" i="36"/>
  <c r="F9" i="36" s="1"/>
  <c r="H20" i="36"/>
  <c r="I20" i="36" s="1"/>
  <c r="E19" i="36"/>
  <c r="F19" i="36" s="1"/>
  <c r="H10" i="36"/>
  <c r="I10" i="36" s="1"/>
  <c r="H7" i="36"/>
  <c r="I7" i="36" s="1"/>
  <c r="E6" i="36"/>
  <c r="F6" i="36" s="1"/>
  <c r="H4" i="36"/>
  <c r="I4" i="36" s="1"/>
  <c r="E3" i="36"/>
  <c r="F3" i="36" s="1"/>
  <c r="H17" i="36"/>
  <c r="I17" i="36" s="1"/>
  <c r="E16" i="36"/>
  <c r="F16" i="36" s="1"/>
  <c r="E13" i="36"/>
  <c r="F13" i="36" s="1"/>
  <c r="E20" i="36"/>
  <c r="F20" i="36" s="1"/>
  <c r="H14" i="36"/>
  <c r="I14" i="36" s="1"/>
  <c r="H11" i="36"/>
  <c r="I11" i="36" s="1"/>
  <c r="E10" i="36"/>
  <c r="F10" i="36" s="1"/>
  <c r="H8" i="36"/>
  <c r="I8" i="36" s="1"/>
  <c r="E4" i="36"/>
  <c r="F4" i="36" s="1"/>
  <c r="H30" i="36"/>
  <c r="I30" i="36" s="1"/>
  <c r="H31" i="36"/>
  <c r="I31" i="36" s="1"/>
  <c r="H32" i="36"/>
  <c r="I32" i="36" s="1"/>
  <c r="H33" i="36"/>
  <c r="I33" i="36" s="1"/>
  <c r="H34" i="36"/>
  <c r="I34" i="36" s="1"/>
  <c r="H35" i="36"/>
  <c r="I35" i="36" s="1"/>
  <c r="H36" i="36"/>
  <c r="I36" i="36" s="1"/>
  <c r="H37" i="36"/>
  <c r="I37" i="36" s="1"/>
  <c r="H40" i="36"/>
  <c r="I40" i="36" s="1"/>
  <c r="H25" i="36"/>
  <c r="I25" i="36" s="1"/>
  <c r="H22" i="36"/>
  <c r="I22" i="36" s="1"/>
  <c r="H38" i="36"/>
  <c r="I38" i="36" s="1"/>
  <c r="H23" i="36"/>
  <c r="I23" i="36" s="1"/>
  <c r="H39" i="36"/>
  <c r="I39" i="36" s="1"/>
  <c r="H24" i="36"/>
  <c r="I24" i="36" s="1"/>
  <c r="H41" i="36"/>
  <c r="I41" i="36" s="1"/>
  <c r="H26" i="36"/>
  <c r="I26" i="36" s="1"/>
  <c r="H42" i="36"/>
  <c r="I42" i="36" s="1"/>
  <c r="H27" i="36"/>
  <c r="I27" i="36" s="1"/>
  <c r="H28" i="36"/>
  <c r="I28" i="36" s="1"/>
  <c r="H29" i="36"/>
  <c r="I29" i="36" s="1"/>
  <c r="F39" i="11"/>
  <c r="F38" i="11"/>
  <c r="F43" i="11"/>
  <c r="F42" i="11"/>
  <c r="F41" i="11"/>
  <c r="F40" i="11"/>
  <c r="D15" i="21"/>
  <c r="Y2" i="4"/>
  <c r="Y3" i="4"/>
  <c r="Y4" i="4"/>
  <c r="Y5" i="4"/>
  <c r="Y6" i="4"/>
  <c r="Y8" i="4"/>
  <c r="Y9" i="4"/>
  <c r="Y10" i="4"/>
  <c r="Y11" i="4"/>
  <c r="Y12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274" i="4"/>
  <c r="Y276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86" i="4"/>
  <c r="Y187" i="4"/>
  <c r="Y188" i="4"/>
  <c r="Y189" i="4"/>
  <c r="Y190" i="4"/>
  <c r="Y191" i="4"/>
  <c r="Y192" i="4"/>
  <c r="Y196" i="4"/>
  <c r="Y197" i="4"/>
  <c r="Y198" i="4"/>
  <c r="Y199" i="4"/>
  <c r="Y200" i="4"/>
  <c r="Y201" i="4"/>
  <c r="Y202" i="4"/>
  <c r="Y203" i="4"/>
  <c r="Y204" i="4"/>
  <c r="Y205" i="4"/>
  <c r="Y195" i="4"/>
  <c r="Y193" i="4"/>
  <c r="Y194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40" i="4"/>
  <c r="Y241" i="4"/>
  <c r="Y229" i="4"/>
  <c r="Y230" i="4"/>
  <c r="Y231" i="4"/>
  <c r="Y232" i="4"/>
  <c r="Y233" i="4"/>
  <c r="Y237" i="4"/>
  <c r="Y238" i="4"/>
  <c r="Y239" i="4"/>
  <c r="Y242" i="4"/>
  <c r="Y243" i="4"/>
  <c r="Y244" i="4"/>
  <c r="Y234" i="4"/>
  <c r="Y235" i="4"/>
  <c r="Y245" i="4"/>
  <c r="Y246" i="4"/>
  <c r="Y247" i="4"/>
  <c r="Y248" i="4"/>
  <c r="Y249" i="4"/>
  <c r="Y250" i="4"/>
  <c r="Y251" i="4"/>
  <c r="Y252" i="4"/>
  <c r="Y253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125" i="4"/>
  <c r="Y126" i="4"/>
  <c r="Y127" i="4"/>
  <c r="Y138" i="4"/>
  <c r="Y139" i="4"/>
  <c r="Y143" i="4"/>
  <c r="Y142" i="4"/>
  <c r="Y148" i="4"/>
  <c r="Y149" i="4"/>
  <c r="Y144" i="4"/>
  <c r="Y130" i="4"/>
  <c r="Y128" i="4"/>
  <c r="Y129" i="4"/>
  <c r="Y131" i="4"/>
  <c r="Y140" i="4"/>
  <c r="Y133" i="4"/>
  <c r="Y132" i="4"/>
  <c r="Y141" i="4"/>
  <c r="Y134" i="4"/>
  <c r="Y136" i="4"/>
  <c r="Y150" i="4"/>
  <c r="Y135" i="4"/>
  <c r="Y298" i="4"/>
  <c r="Y299" i="4"/>
  <c r="Y300" i="4"/>
  <c r="Y301" i="4"/>
  <c r="Y302" i="4"/>
  <c r="Y303" i="4"/>
  <c r="Y305" i="4"/>
  <c r="Y306" i="4"/>
  <c r="Y307" i="4"/>
  <c r="Y308" i="4"/>
  <c r="Y309" i="4"/>
  <c r="Y310" i="4"/>
  <c r="Y311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12" i="4"/>
  <c r="Y304" i="4"/>
  <c r="Y13" i="4"/>
  <c r="Y14" i="4"/>
  <c r="Y15" i="4"/>
  <c r="Y280" i="4"/>
  <c r="Y281" i="4"/>
  <c r="Y282" i="4"/>
  <c r="Y283" i="4"/>
  <c r="Y284" i="4"/>
  <c r="Y336" i="4"/>
  <c r="Y341" i="4"/>
  <c r="Y343" i="4"/>
  <c r="Y269" i="4"/>
  <c r="Y270" i="4"/>
  <c r="Y271" i="4"/>
  <c r="Y272" i="4"/>
  <c r="Y154" i="4"/>
  <c r="Y342" i="4"/>
  <c r="Y184" i="4"/>
  <c r="Y185" i="4"/>
  <c r="Y164" i="4"/>
  <c r="Y165" i="4"/>
  <c r="Y332" i="4"/>
  <c r="Y333" i="4"/>
  <c r="Y158" i="4"/>
  <c r="Y159" i="4"/>
  <c r="Y170" i="4"/>
  <c r="Y171" i="4"/>
  <c r="Y156" i="4"/>
  <c r="Y157" i="4"/>
  <c r="Y174" i="4"/>
  <c r="Y175" i="4"/>
  <c r="Y176" i="4"/>
  <c r="Y177" i="4"/>
  <c r="Y166" i="4"/>
  <c r="Y167" i="4"/>
  <c r="Y178" i="4"/>
  <c r="Y179" i="4"/>
  <c r="Y337" i="4"/>
  <c r="Y338" i="4"/>
  <c r="Y180" i="4"/>
  <c r="Y181" i="4"/>
  <c r="Y172" i="4"/>
  <c r="Y173" i="4"/>
  <c r="Y168" i="4"/>
  <c r="Y169" i="4"/>
  <c r="Y160" i="4"/>
  <c r="Y161" i="4"/>
  <c r="Y162" i="4"/>
  <c r="Y163" i="4"/>
  <c r="Y182" i="4"/>
  <c r="Y183" i="4"/>
  <c r="Y151" i="4"/>
  <c r="Y152" i="4"/>
  <c r="Y153" i="4"/>
  <c r="Y279" i="4"/>
  <c r="Y155" i="4"/>
  <c r="Y339" i="4"/>
  <c r="Y340" i="4"/>
  <c r="Y330" i="4"/>
  <c r="Y331" i="4"/>
  <c r="Y334" i="4"/>
  <c r="Y335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B96" i="4" l="1"/>
  <c r="X96" i="4"/>
  <c r="B92" i="4"/>
  <c r="X92" i="4"/>
  <c r="X14" i="21"/>
  <c r="B14" i="21"/>
  <c r="C14" i="21"/>
  <c r="D333" i="32"/>
  <c r="D332" i="32"/>
  <c r="D331" i="32"/>
  <c r="D330" i="32"/>
  <c r="D329" i="32"/>
  <c r="AJ315" i="4"/>
  <c r="D328" i="32"/>
  <c r="D327" i="32"/>
  <c r="D326" i="32"/>
  <c r="D325" i="32"/>
  <c r="D324" i="32"/>
  <c r="D323" i="32"/>
  <c r="D322" i="32"/>
  <c r="D321" i="32"/>
  <c r="D320" i="32"/>
  <c r="D319" i="32"/>
  <c r="D318" i="32"/>
  <c r="D317" i="32"/>
  <c r="D316" i="32"/>
  <c r="D315" i="32"/>
  <c r="D314" i="32"/>
  <c r="D313" i="32"/>
  <c r="D312" i="32"/>
  <c r="D311" i="32"/>
  <c r="D310" i="32"/>
  <c r="D309" i="32"/>
  <c r="D308" i="32"/>
  <c r="D307" i="32"/>
  <c r="D306" i="32"/>
  <c r="D305" i="32"/>
  <c r="D304" i="32"/>
  <c r="D303" i="32"/>
  <c r="D302" i="32"/>
  <c r="D301" i="32"/>
  <c r="D300" i="32"/>
  <c r="D299" i="32"/>
  <c r="D298" i="32"/>
  <c r="D297" i="32"/>
  <c r="D296" i="32"/>
  <c r="D295" i="32"/>
  <c r="D294" i="32"/>
  <c r="D293" i="32"/>
  <c r="D292" i="32"/>
  <c r="D291" i="32"/>
  <c r="D290" i="32"/>
  <c r="D289" i="32"/>
  <c r="D288" i="32"/>
  <c r="D287" i="32"/>
  <c r="D286" i="32"/>
  <c r="D285" i="32"/>
  <c r="D284" i="32"/>
  <c r="D283" i="32"/>
  <c r="D282" i="32"/>
  <c r="D281" i="32"/>
  <c r="D280" i="32"/>
  <c r="D279" i="32"/>
  <c r="D278" i="32"/>
  <c r="D277" i="32"/>
  <c r="D276" i="32"/>
  <c r="D275" i="32"/>
  <c r="D274" i="32"/>
  <c r="D273" i="32"/>
  <c r="D272" i="32"/>
  <c r="D271" i="32"/>
  <c r="D270" i="32"/>
  <c r="D269" i="32"/>
  <c r="D268" i="32"/>
  <c r="D267" i="32"/>
  <c r="D266" i="32"/>
  <c r="D265" i="32"/>
  <c r="D264" i="32"/>
  <c r="D263" i="32"/>
  <c r="D262" i="32"/>
  <c r="D261" i="32"/>
  <c r="D260" i="32"/>
  <c r="D259" i="32"/>
  <c r="D258" i="32"/>
  <c r="D257" i="32"/>
  <c r="D256" i="32"/>
  <c r="D255" i="32"/>
  <c r="D254" i="32"/>
  <c r="D253" i="32"/>
  <c r="D252" i="32"/>
  <c r="D251" i="32"/>
  <c r="D250" i="32"/>
  <c r="D249" i="32"/>
  <c r="D248" i="32"/>
  <c r="D247" i="32"/>
  <c r="D246" i="32"/>
  <c r="D245" i="32"/>
  <c r="D244" i="32"/>
  <c r="D243" i="32"/>
  <c r="D242" i="32"/>
  <c r="D241" i="32"/>
  <c r="D240" i="32"/>
  <c r="D239" i="32"/>
  <c r="D238" i="32"/>
  <c r="D237" i="32"/>
  <c r="D236" i="32"/>
  <c r="D235" i="32"/>
  <c r="D234" i="32"/>
  <c r="D233" i="32"/>
  <c r="D232" i="32"/>
  <c r="D231" i="32"/>
  <c r="D230" i="32"/>
  <c r="D229" i="32"/>
  <c r="D228" i="32"/>
  <c r="D227" i="32"/>
  <c r="D226" i="32"/>
  <c r="D225" i="32"/>
  <c r="D224" i="32"/>
  <c r="D223" i="32"/>
  <c r="D222" i="32"/>
  <c r="D221" i="32"/>
  <c r="D220" i="32"/>
  <c r="D219" i="32"/>
  <c r="D218" i="32"/>
  <c r="D217" i="32"/>
  <c r="D216" i="32"/>
  <c r="D215" i="32"/>
  <c r="D214" i="32"/>
  <c r="D213" i="32"/>
  <c r="D212" i="32"/>
  <c r="D211" i="32"/>
  <c r="D210" i="32"/>
  <c r="D209" i="32"/>
  <c r="D208" i="32"/>
  <c r="D207" i="32"/>
  <c r="D206" i="32"/>
  <c r="D205" i="32"/>
  <c r="D204" i="32"/>
  <c r="D203" i="32"/>
  <c r="D202" i="32"/>
  <c r="D201" i="32"/>
  <c r="D200" i="32"/>
  <c r="D199" i="32"/>
  <c r="D198" i="32"/>
  <c r="D197" i="32"/>
  <c r="D196" i="32"/>
  <c r="D195" i="32"/>
  <c r="D194" i="32"/>
  <c r="D193" i="32"/>
  <c r="D192" i="32"/>
  <c r="D191" i="32"/>
  <c r="D190" i="32"/>
  <c r="D189" i="32"/>
  <c r="D188" i="32"/>
  <c r="D187" i="32"/>
  <c r="D186" i="32"/>
  <c r="D185" i="32"/>
  <c r="D184" i="32"/>
  <c r="D183" i="32"/>
  <c r="D182" i="32"/>
  <c r="D181" i="32"/>
  <c r="D180" i="32"/>
  <c r="D179" i="32"/>
  <c r="D178" i="32"/>
  <c r="D177" i="32"/>
  <c r="D176" i="32"/>
  <c r="D175" i="32"/>
  <c r="D174" i="32"/>
  <c r="D173" i="32"/>
  <c r="D172" i="32"/>
  <c r="D171" i="32"/>
  <c r="D170" i="32"/>
  <c r="D169" i="32"/>
  <c r="D168" i="32"/>
  <c r="D167" i="32"/>
  <c r="D166" i="32"/>
  <c r="D165" i="32"/>
  <c r="D164" i="32"/>
  <c r="D163" i="32"/>
  <c r="D162" i="32"/>
  <c r="D161" i="32"/>
  <c r="D160" i="32"/>
  <c r="D159" i="32"/>
  <c r="D158" i="32"/>
  <c r="D157" i="32"/>
  <c r="D156" i="32"/>
  <c r="D155" i="32"/>
  <c r="D154" i="32"/>
  <c r="D153" i="32"/>
  <c r="D152" i="32"/>
  <c r="D151" i="32"/>
  <c r="D150" i="32"/>
  <c r="D149" i="32"/>
  <c r="D148" i="32"/>
  <c r="D147" i="32"/>
  <c r="D146" i="32"/>
  <c r="D145" i="32"/>
  <c r="D144" i="32"/>
  <c r="D143" i="32"/>
  <c r="D142" i="32"/>
  <c r="D141" i="32"/>
  <c r="D140" i="32"/>
  <c r="D139" i="32"/>
  <c r="D138" i="32"/>
  <c r="D137" i="32"/>
  <c r="D136" i="32"/>
  <c r="D135" i="32"/>
  <c r="D134" i="32"/>
  <c r="D133" i="32"/>
  <c r="D132" i="32"/>
  <c r="D131" i="32"/>
  <c r="D130" i="32"/>
  <c r="D129" i="32"/>
  <c r="D128" i="32"/>
  <c r="D127" i="32"/>
  <c r="D126" i="32"/>
  <c r="D125" i="32"/>
  <c r="D124" i="32"/>
  <c r="D123" i="32"/>
  <c r="D122" i="32"/>
  <c r="D121" i="32"/>
  <c r="D120" i="32"/>
  <c r="D119" i="32"/>
  <c r="D118" i="32"/>
  <c r="D117" i="32"/>
  <c r="D116" i="32"/>
  <c r="D115" i="32"/>
  <c r="D114" i="32"/>
  <c r="D113" i="32"/>
  <c r="D112" i="32"/>
  <c r="D111" i="32"/>
  <c r="D110" i="32"/>
  <c r="D109" i="32"/>
  <c r="D108" i="32"/>
  <c r="D107" i="32"/>
  <c r="D106" i="32"/>
  <c r="D105" i="32"/>
  <c r="D104" i="32"/>
  <c r="D103" i="32"/>
  <c r="D102" i="32"/>
  <c r="D101" i="32"/>
  <c r="D100" i="32"/>
  <c r="D99" i="32"/>
  <c r="D98" i="32"/>
  <c r="D97" i="32"/>
  <c r="D96" i="32"/>
  <c r="D95" i="32"/>
  <c r="D94" i="32"/>
  <c r="D93" i="32"/>
  <c r="D92" i="32"/>
  <c r="D91" i="32"/>
  <c r="D90" i="32"/>
  <c r="D89" i="32"/>
  <c r="D88" i="32"/>
  <c r="D87" i="32"/>
  <c r="D86" i="32"/>
  <c r="D85" i="32"/>
  <c r="D84" i="32"/>
  <c r="D83" i="32"/>
  <c r="D82" i="32"/>
  <c r="D81" i="32"/>
  <c r="D80" i="32"/>
  <c r="D79" i="32"/>
  <c r="D78" i="32"/>
  <c r="D77" i="32"/>
  <c r="D76" i="32"/>
  <c r="D75" i="32"/>
  <c r="D74" i="32"/>
  <c r="D73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9" i="32"/>
  <c r="D58" i="32"/>
  <c r="D57" i="32"/>
  <c r="D56" i="32"/>
  <c r="D55" i="32"/>
  <c r="D54" i="32"/>
  <c r="D53" i="32"/>
  <c r="D52" i="32"/>
  <c r="D51" i="32"/>
  <c r="D50" i="32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B36" i="11"/>
  <c r="B37" i="11"/>
  <c r="D36" i="11"/>
  <c r="D37" i="11"/>
  <c r="B35" i="11"/>
  <c r="D35" i="11"/>
  <c r="X13" i="21"/>
  <c r="B13" i="21"/>
  <c r="C13" i="21"/>
  <c r="B34" i="11"/>
  <c r="D34" i="11"/>
  <c r="B33" i="11"/>
  <c r="D33" i="11"/>
  <c r="B68" i="4"/>
  <c r="X68" i="4"/>
  <c r="B69" i="4"/>
  <c r="X69" i="4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C5" i="21"/>
  <c r="B5" i="21"/>
  <c r="X11" i="21"/>
  <c r="X10" i="21"/>
  <c r="X8" i="21"/>
  <c r="X7" i="21"/>
  <c r="X6" i="21"/>
  <c r="X5" i="21"/>
  <c r="X12" i="21"/>
  <c r="I170" i="13"/>
  <c r="B4" i="9"/>
  <c r="B5" i="9"/>
  <c r="B6" i="9"/>
  <c r="B7" i="9"/>
  <c r="B8" i="9"/>
  <c r="B9" i="9"/>
  <c r="B10" i="9"/>
  <c r="B11" i="9"/>
  <c r="B12" i="9"/>
  <c r="G34" i="11" l="1"/>
  <c r="I34" i="11" s="1"/>
  <c r="J34" i="11"/>
  <c r="G35" i="11"/>
  <c r="I35" i="11" s="1"/>
  <c r="J35" i="11"/>
  <c r="G37" i="11"/>
  <c r="I37" i="11" s="1"/>
  <c r="J37" i="11"/>
  <c r="J38" i="11"/>
  <c r="G36" i="11"/>
  <c r="I36" i="11" s="1"/>
  <c r="J36" i="11"/>
  <c r="G33" i="11"/>
  <c r="I33" i="11" s="1"/>
  <c r="AF2" i="34"/>
  <c r="AF3" i="34" s="1"/>
  <c r="AJ277" i="4"/>
  <c r="AJ156" i="4"/>
  <c r="AJ157" i="4" s="1"/>
  <c r="AJ303" i="4"/>
  <c r="AJ14" i="4"/>
  <c r="AJ15" i="4" s="1"/>
  <c r="AJ25" i="4"/>
  <c r="AJ59" i="4"/>
  <c r="AJ280" i="4"/>
  <c r="AJ214" i="4"/>
  <c r="AJ219" i="4"/>
  <c r="AJ220" i="4" s="1"/>
  <c r="AJ223" i="4"/>
  <c r="AJ80" i="4"/>
  <c r="AJ96" i="4"/>
  <c r="AJ116" i="4"/>
  <c r="AJ378" i="4"/>
  <c r="AJ374" i="4" s="1"/>
  <c r="AJ127" i="4"/>
  <c r="AJ129" i="4"/>
  <c r="AJ128" i="4" s="1"/>
  <c r="AJ249" i="4"/>
  <c r="AJ67" i="4"/>
  <c r="AJ369" i="4"/>
  <c r="AJ99" i="4"/>
  <c r="AJ250" i="4"/>
  <c r="AJ215" i="4"/>
  <c r="AJ224" i="4"/>
  <c r="AJ117" i="4"/>
  <c r="AJ33" i="4"/>
  <c r="AJ34" i="4" s="1"/>
  <c r="AJ35" i="4" s="1"/>
  <c r="AJ31" i="4"/>
  <c r="AJ52" i="4"/>
  <c r="AJ48" i="4" s="1"/>
  <c r="AJ58" i="4"/>
  <c r="AJ57" i="4" s="1"/>
  <c r="AJ232" i="4"/>
  <c r="AJ65" i="4"/>
  <c r="AJ64" i="4" s="1"/>
  <c r="AJ217" i="4"/>
  <c r="AJ69" i="4"/>
  <c r="AJ98" i="4"/>
  <c r="AJ242" i="4"/>
  <c r="AJ84" i="4"/>
  <c r="AJ262" i="4"/>
  <c r="AJ268" i="4" s="1"/>
  <c r="AJ188" i="4"/>
  <c r="AJ119" i="4"/>
  <c r="AJ118" i="4" s="1"/>
  <c r="AJ239" i="4"/>
  <c r="AJ386" i="4"/>
  <c r="AJ368" i="4"/>
  <c r="AJ370" i="4" s="1"/>
  <c r="AJ381" i="4"/>
  <c r="AJ133" i="4"/>
  <c r="AJ148" i="4"/>
  <c r="AJ341" i="4"/>
  <c r="AJ252" i="4"/>
  <c r="AJ334" i="4"/>
  <c r="AJ335" i="4" s="1"/>
  <c r="AJ180" i="4"/>
  <c r="AJ181" i="4" s="1"/>
  <c r="AJ355" i="4"/>
  <c r="AJ356" i="4" s="1"/>
  <c r="AJ2" i="4"/>
  <c r="AJ3" i="4" s="1"/>
  <c r="AJ36" i="4"/>
  <c r="AJ38" i="4" s="1"/>
  <c r="AJ218" i="4"/>
  <c r="AJ70" i="4"/>
  <c r="AJ71" i="4" s="1"/>
  <c r="AJ222" i="4"/>
  <c r="AJ85" i="4"/>
  <c r="AJ261" i="4"/>
  <c r="AJ191" i="4"/>
  <c r="AJ100" i="4"/>
  <c r="AJ245" i="4"/>
  <c r="AJ253" i="4"/>
  <c r="AJ342" i="4"/>
  <c r="AJ174" i="4"/>
  <c r="AJ175" i="4" s="1"/>
  <c r="AJ172" i="4"/>
  <c r="AJ173" i="4" s="1"/>
  <c r="AJ257" i="4"/>
  <c r="AJ256" i="4" s="1"/>
  <c r="AJ213" i="4"/>
  <c r="AJ68" i="4"/>
  <c r="AJ104" i="4"/>
  <c r="AJ124" i="4"/>
  <c r="AJ375" i="4"/>
  <c r="AJ297" i="4"/>
  <c r="AJ279" i="4"/>
  <c r="AJ228" i="4"/>
  <c r="AJ102" i="4"/>
  <c r="AJ208" i="4"/>
  <c r="AJ207" i="4" s="1"/>
  <c r="AJ93" i="4"/>
  <c r="AJ94" i="4" s="1"/>
  <c r="AJ347" i="4"/>
  <c r="AJ348" i="4" s="1"/>
  <c r="AJ154" i="4"/>
  <c r="AJ155" i="4" s="1"/>
  <c r="AJ328" i="4"/>
  <c r="AJ329" i="4" s="1"/>
  <c r="AJ41" i="4"/>
  <c r="AJ313" i="4"/>
  <c r="AJ305" i="4"/>
  <c r="AJ92" i="4"/>
  <c r="D14" i="21"/>
  <c r="AJ383" i="4"/>
  <c r="AJ114" i="4"/>
  <c r="AJ28" i="4"/>
  <c r="AJ46" i="4"/>
  <c r="AJ45" i="4" s="1"/>
  <c r="AJ229" i="4"/>
  <c r="AJ231" i="4" s="1"/>
  <c r="AJ101" i="4"/>
  <c r="AJ81" i="4"/>
  <c r="AJ89" i="4"/>
  <c r="AJ131" i="4"/>
  <c r="AJ140" i="4" s="1"/>
  <c r="AJ269" i="4"/>
  <c r="AJ158" i="4"/>
  <c r="AJ159" i="4" s="1"/>
  <c r="AJ332" i="4"/>
  <c r="AJ333" i="4" s="1"/>
  <c r="AJ125" i="4"/>
  <c r="AJ307" i="4"/>
  <c r="AJ11" i="4"/>
  <c r="AJ12" i="4" s="1"/>
  <c r="AJ234" i="4"/>
  <c r="AJ105" i="4"/>
  <c r="AJ322" i="4"/>
  <c r="AJ323" i="4" s="1"/>
  <c r="AJ16" i="4"/>
  <c r="AJ17" i="4" s="1"/>
  <c r="AJ61" i="4"/>
  <c r="AJ60" i="4" s="1"/>
  <c r="AJ235" i="4"/>
  <c r="AJ107" i="4"/>
  <c r="AJ106" i="4" s="1"/>
  <c r="AJ263" i="4"/>
  <c r="AJ265" i="4" s="1"/>
  <c r="AJ266" i="4" s="1"/>
  <c r="AJ339" i="4"/>
  <c r="AJ340" i="4" s="1"/>
  <c r="AJ233" i="4"/>
  <c r="AJ281" i="4"/>
  <c r="AJ282" i="4" s="1"/>
  <c r="AJ108" i="4"/>
  <c r="AJ109" i="4" s="1"/>
  <c r="AJ112" i="4" s="1"/>
  <c r="AJ387" i="4"/>
  <c r="AJ371" i="4"/>
  <c r="AJ373" i="4" s="1"/>
  <c r="AJ149" i="4"/>
  <c r="AJ55" i="4"/>
  <c r="AJ121" i="4"/>
  <c r="AJ110" i="4"/>
  <c r="AJ139" i="4"/>
  <c r="AJ343" i="4"/>
  <c r="AJ176" i="4"/>
  <c r="AJ177" i="4" s="1"/>
  <c r="AJ168" i="4"/>
  <c r="AJ169" i="4" s="1"/>
  <c r="AJ151" i="4"/>
  <c r="AJ152" i="4" s="1"/>
  <c r="AJ306" i="4"/>
  <c r="AJ82" i="4"/>
  <c r="AJ120" i="4"/>
  <c r="AJ91" i="4" s="1"/>
  <c r="AJ138" i="4"/>
  <c r="AJ32" i="4"/>
  <c r="AJ226" i="4"/>
  <c r="AJ349" i="4"/>
  <c r="AJ350" i="4" s="1"/>
  <c r="AJ150" i="4"/>
  <c r="AJ135" i="4" s="1"/>
  <c r="AJ274" i="4"/>
  <c r="AJ276" i="4" s="1"/>
  <c r="AJ56" i="4"/>
  <c r="AJ258" i="4"/>
  <c r="AJ103" i="4"/>
  <c r="AJ227" i="4"/>
  <c r="AJ196" i="4"/>
  <c r="AJ199" i="4" s="1"/>
  <c r="AJ202" i="4" s="1"/>
  <c r="AJ87" i="4"/>
  <c r="AJ88" i="4" s="1"/>
  <c r="AJ193" i="4"/>
  <c r="AJ327" i="4"/>
  <c r="AJ379" i="4"/>
  <c r="AJ380" i="4" s="1"/>
  <c r="AJ143" i="4"/>
  <c r="AJ23" i="4"/>
  <c r="AJ24" i="4" s="1"/>
  <c r="AJ200" i="4"/>
  <c r="AJ113" i="4"/>
  <c r="AJ346" i="4"/>
  <c r="AJ353" i="4"/>
  <c r="AJ354" i="4" s="1"/>
  <c r="AJ29" i="4"/>
  <c r="AJ30" i="4" s="1"/>
  <c r="AJ162" i="4"/>
  <c r="AJ163" i="4" s="1"/>
  <c r="AJ363" i="4"/>
  <c r="AJ364" i="4" s="1"/>
  <c r="AJ320" i="4"/>
  <c r="AJ321" i="4" s="1"/>
  <c r="AJ182" i="4"/>
  <c r="AJ183" i="4" s="1"/>
  <c r="AJ240" i="4"/>
  <c r="AJ309" i="4"/>
  <c r="AJ310" i="4" s="1"/>
  <c r="AJ357" i="4"/>
  <c r="AJ360" i="4" s="1"/>
  <c r="AJ79" i="4"/>
  <c r="AJ221" i="4"/>
  <c r="AJ132" i="4"/>
  <c r="AJ141" i="4" s="1"/>
  <c r="AJ63" i="4"/>
  <c r="AJ62" i="4" s="1"/>
  <c r="AJ13" i="4"/>
  <c r="AJ26" i="4"/>
  <c r="AJ27" i="4" s="1"/>
  <c r="AJ283" i="4"/>
  <c r="AJ284" i="4" s="1"/>
  <c r="AJ259" i="4"/>
  <c r="AJ260" i="4" s="1"/>
  <c r="AJ75" i="4"/>
  <c r="AJ74" i="4"/>
  <c r="AJ205" i="4"/>
  <c r="AJ192" i="4"/>
  <c r="AJ264" i="4"/>
  <c r="AJ189" i="4"/>
  <c r="AJ190" i="4" s="1"/>
  <c r="AJ211" i="4"/>
  <c r="AJ376" i="4"/>
  <c r="AJ377" i="4" s="1"/>
  <c r="AJ366" i="4"/>
  <c r="AJ142" i="4"/>
  <c r="AJ123" i="4"/>
  <c r="AJ122" i="4" s="1"/>
  <c r="AJ8" i="4"/>
  <c r="AJ9" i="4" s="1"/>
  <c r="AJ18" i="4"/>
  <c r="AJ19" i="4" s="1"/>
  <c r="AJ44" i="4"/>
  <c r="AJ47" i="4" s="1"/>
  <c r="AJ49" i="4" s="1"/>
  <c r="AJ66" i="4"/>
  <c r="AJ73" i="4"/>
  <c r="AJ78" i="4"/>
  <c r="AJ111" i="4"/>
  <c r="AJ212" i="4"/>
  <c r="AJ351" i="4"/>
  <c r="AJ352" i="4" s="1"/>
  <c r="AJ247" i="4"/>
  <c r="AJ270" i="4"/>
  <c r="AJ271" i="4" s="1"/>
  <c r="AJ365" i="4"/>
  <c r="AJ166" i="4"/>
  <c r="AJ167" i="4" s="1"/>
  <c r="AJ160" i="4"/>
  <c r="AJ161" i="4" s="1"/>
  <c r="AJ153" i="4"/>
  <c r="AJ308" i="4"/>
  <c r="AJ304" i="4"/>
  <c r="AJ184" i="4"/>
  <c r="AJ185" i="4" s="1"/>
  <c r="AJ285" i="4"/>
  <c r="AJ286" i="4" s="1"/>
  <c r="AJ76" i="4"/>
  <c r="AJ77" i="4" s="1"/>
  <c r="AJ144" i="4"/>
  <c r="AJ248" i="4"/>
  <c r="AJ186" i="4"/>
  <c r="AJ318" i="4"/>
  <c r="AJ319" i="4" s="1"/>
  <c r="AJ243" i="4"/>
  <c r="AJ54" i="4"/>
  <c r="AJ53" i="4" s="1"/>
  <c r="AJ237" i="4"/>
  <c r="AJ384" i="4"/>
  <c r="AJ367" i="4"/>
  <c r="AJ134" i="4"/>
  <c r="AJ136" i="4" s="1"/>
  <c r="AJ126" i="4"/>
  <c r="AJ330" i="4"/>
  <c r="AJ331" i="4" s="1"/>
  <c r="AJ170" i="4"/>
  <c r="AJ171" i="4" s="1"/>
  <c r="AJ178" i="4"/>
  <c r="AJ179" i="4" s="1"/>
  <c r="AJ361" i="4"/>
  <c r="AJ362" i="4" s="1"/>
  <c r="AJ241" i="4"/>
  <c r="AJ244" i="4" s="1"/>
  <c r="AJ311" i="4"/>
  <c r="AJ312" i="4" s="1"/>
  <c r="AJ246" i="4"/>
  <c r="AJ225" i="4"/>
  <c r="AJ204" i="4"/>
  <c r="AJ50" i="4"/>
  <c r="AJ51" i="4" s="1"/>
  <c r="AJ267" i="4"/>
  <c r="AJ95" i="4"/>
  <c r="AJ22" i="4"/>
  <c r="AJ43" i="4"/>
  <c r="AJ42" i="4" s="1"/>
  <c r="AJ216" i="4"/>
  <c r="AJ72" i="4"/>
  <c r="AJ97" i="4"/>
  <c r="AJ83" i="4"/>
  <c r="AJ90" i="4"/>
  <c r="AJ187" i="4"/>
  <c r="AJ115" i="4"/>
  <c r="AJ238" i="4"/>
  <c r="AJ324" i="4"/>
  <c r="AJ385" i="4"/>
  <c r="AJ372" i="4"/>
  <c r="AJ382" i="4"/>
  <c r="AJ130" i="4"/>
  <c r="AJ336" i="4"/>
  <c r="AJ251" i="4"/>
  <c r="AJ164" i="4"/>
  <c r="AJ165" i="4" s="1"/>
  <c r="AJ337" i="4"/>
  <c r="AJ338" i="4" s="1"/>
  <c r="AJ344" i="4"/>
  <c r="AJ345" i="4" s="1"/>
  <c r="AJ298" i="4"/>
  <c r="AJ302" i="4" s="1"/>
  <c r="AJ325" i="4"/>
  <c r="AJ326" i="4" s="1"/>
  <c r="AJ39" i="4"/>
  <c r="AJ40" i="4" s="1"/>
  <c r="F36" i="11"/>
  <c r="F37" i="11"/>
  <c r="F35" i="11"/>
  <c r="D13" i="21"/>
  <c r="F34" i="11"/>
  <c r="F33" i="11"/>
  <c r="D12" i="21"/>
  <c r="D8" i="21"/>
  <c r="D11" i="21"/>
  <c r="D7" i="21"/>
  <c r="D5" i="21"/>
  <c r="D9" i="21"/>
  <c r="D10" i="21"/>
  <c r="D6" i="21"/>
  <c r="X9" i="21"/>
  <c r="B29" i="11"/>
  <c r="B30" i="11"/>
  <c r="B31" i="11"/>
  <c r="D29" i="11"/>
  <c r="D30" i="11"/>
  <c r="D31" i="11"/>
  <c r="B32" i="11"/>
  <c r="D32" i="11"/>
  <c r="J33" i="11" s="1"/>
  <c r="B28" i="11"/>
  <c r="D28" i="11"/>
  <c r="B26" i="11"/>
  <c r="B27" i="11"/>
  <c r="C26" i="11"/>
  <c r="H26" i="11" s="1"/>
  <c r="D26" i="11"/>
  <c r="D27" i="11"/>
  <c r="B25" i="11"/>
  <c r="C25" i="11"/>
  <c r="H25" i="11" s="1"/>
  <c r="D25" i="11"/>
  <c r="X38" i="4"/>
  <c r="B38" i="4"/>
  <c r="X37" i="4"/>
  <c r="B37" i="4"/>
  <c r="X35" i="4"/>
  <c r="B35" i="4"/>
  <c r="G31" i="11" l="1"/>
  <c r="I31" i="11" s="1"/>
  <c r="J31" i="11"/>
  <c r="G26" i="11"/>
  <c r="I26" i="11" s="1"/>
  <c r="J26" i="11"/>
  <c r="G29" i="11"/>
  <c r="I29" i="11" s="1"/>
  <c r="J29" i="11"/>
  <c r="G30" i="11"/>
  <c r="I30" i="11" s="1"/>
  <c r="J30" i="11"/>
  <c r="G27" i="11"/>
  <c r="I27" i="11" s="1"/>
  <c r="J27" i="11"/>
  <c r="G28" i="11"/>
  <c r="I28" i="11" s="1"/>
  <c r="J28" i="11"/>
  <c r="G25" i="11"/>
  <c r="I25" i="11" s="1"/>
  <c r="G32" i="11"/>
  <c r="I32" i="11" s="1"/>
  <c r="J32" i="11"/>
  <c r="AJ5" i="4"/>
  <c r="AJ4" i="4"/>
  <c r="AJ37" i="4"/>
  <c r="AJ6" i="4"/>
  <c r="AJ201" i="4"/>
  <c r="AJ230" i="4"/>
  <c r="AJ20" i="4"/>
  <c r="AJ21" i="4"/>
  <c r="AJ300" i="4"/>
  <c r="AJ359" i="4"/>
  <c r="AJ255" i="4"/>
  <c r="AJ358" i="4"/>
  <c r="AJ194" i="4"/>
  <c r="AJ209" i="4"/>
  <c r="AJ203" i="4"/>
  <c r="AJ198" i="4"/>
  <c r="AJ195" i="4"/>
  <c r="AJ197" i="4"/>
  <c r="AJ296" i="4"/>
  <c r="AJ295" i="4" s="1"/>
  <c r="AJ294" i="4"/>
  <c r="AJ293" i="4" s="1"/>
  <c r="AJ292" i="4"/>
  <c r="AJ291" i="4" s="1"/>
  <c r="AJ272" i="4"/>
  <c r="AJ290" i="4"/>
  <c r="AJ289" i="4" s="1"/>
  <c r="AJ301" i="4"/>
  <c r="AJ288" i="4"/>
  <c r="AJ287" i="4" s="1"/>
  <c r="AJ299" i="4"/>
  <c r="F31" i="11"/>
  <c r="F25" i="11"/>
  <c r="F30" i="11"/>
  <c r="F29" i="11"/>
  <c r="F32" i="11"/>
  <c r="F28" i="11"/>
  <c r="F26" i="11"/>
  <c r="F27" i="11"/>
  <c r="B24" i="11"/>
  <c r="C24" i="11"/>
  <c r="H24" i="11" s="1"/>
  <c r="D24" i="11"/>
  <c r="X36" i="4"/>
  <c r="B36" i="4"/>
  <c r="X34" i="4"/>
  <c r="B34" i="4"/>
  <c r="B40" i="4"/>
  <c r="X40" i="4"/>
  <c r="B33" i="4"/>
  <c r="X33" i="4"/>
  <c r="B39" i="4"/>
  <c r="X39" i="4"/>
  <c r="B23" i="11"/>
  <c r="C23" i="11"/>
  <c r="H23" i="11" s="1"/>
  <c r="D23" i="11"/>
  <c r="B22" i="11"/>
  <c r="D22" i="11"/>
  <c r="B19" i="11"/>
  <c r="B20" i="11"/>
  <c r="B21" i="11"/>
  <c r="D19" i="11"/>
  <c r="D20" i="11"/>
  <c r="D21" i="11"/>
  <c r="B18" i="11"/>
  <c r="D18" i="11"/>
  <c r="B14" i="11"/>
  <c r="B15" i="11"/>
  <c r="B16" i="11"/>
  <c r="B17" i="11"/>
  <c r="D14" i="11"/>
  <c r="D15" i="11"/>
  <c r="D16" i="11"/>
  <c r="D17" i="11"/>
  <c r="B13" i="11"/>
  <c r="D13" i="11"/>
  <c r="J24" i="11" l="1"/>
  <c r="G20" i="11"/>
  <c r="I20" i="11" s="1"/>
  <c r="J20" i="11"/>
  <c r="G15" i="11"/>
  <c r="I15" i="11" s="1"/>
  <c r="J15" i="11"/>
  <c r="G14" i="11"/>
  <c r="I14" i="11" s="1"/>
  <c r="J14" i="11"/>
  <c r="G19" i="11"/>
  <c r="I19" i="11" s="1"/>
  <c r="J19" i="11"/>
  <c r="J25" i="11"/>
  <c r="G21" i="11"/>
  <c r="I21" i="11" s="1"/>
  <c r="J21" i="11"/>
  <c r="G13" i="11"/>
  <c r="I13" i="11" s="1"/>
  <c r="G22" i="11"/>
  <c r="I22" i="11" s="1"/>
  <c r="J22" i="11"/>
  <c r="G18" i="11"/>
  <c r="I18" i="11" s="1"/>
  <c r="J18" i="11"/>
  <c r="G16" i="11"/>
  <c r="I16" i="11" s="1"/>
  <c r="J16" i="11"/>
  <c r="G17" i="11"/>
  <c r="I17" i="11" s="1"/>
  <c r="J17" i="11"/>
  <c r="J23" i="11"/>
  <c r="G24" i="11"/>
  <c r="I24" i="11" s="1"/>
  <c r="G23" i="11"/>
  <c r="I23" i="11" s="1"/>
  <c r="F24" i="11"/>
  <c r="F21" i="11"/>
  <c r="F22" i="11"/>
  <c r="F20" i="11"/>
  <c r="F19" i="11"/>
  <c r="F23" i="11"/>
  <c r="F18" i="11"/>
  <c r="F17" i="11"/>
  <c r="F16" i="11"/>
  <c r="F15" i="11"/>
  <c r="F13" i="11"/>
  <c r="F14" i="11"/>
  <c r="W4" i="21"/>
  <c r="W3" i="21"/>
  <c r="I149" i="13"/>
  <c r="I171" i="13"/>
  <c r="I166" i="13"/>
  <c r="I165" i="13"/>
  <c r="I164" i="13"/>
  <c r="I163" i="13"/>
  <c r="I162" i="13"/>
  <c r="I161" i="13"/>
  <c r="I159" i="13"/>
  <c r="I158" i="13"/>
  <c r="I157" i="13"/>
  <c r="I156" i="13"/>
  <c r="I155" i="13"/>
  <c r="I153" i="13"/>
  <c r="I152" i="13"/>
  <c r="I147" i="13"/>
  <c r="I146" i="13"/>
  <c r="I145" i="13"/>
  <c r="I144" i="13"/>
  <c r="I143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0" i="13"/>
  <c r="I119" i="13"/>
  <c r="I118" i="13"/>
  <c r="I117" i="13"/>
  <c r="I116" i="13"/>
  <c r="I115" i="13"/>
  <c r="I114" i="13"/>
  <c r="I113" i="13"/>
  <c r="I112" i="13"/>
  <c r="I106" i="13"/>
  <c r="I105" i="13"/>
  <c r="I104" i="13"/>
  <c r="I81" i="13"/>
  <c r="I80" i="13"/>
  <c r="I79" i="13"/>
  <c r="I78" i="13"/>
  <c r="I77" i="13"/>
  <c r="I76" i="13"/>
  <c r="I74" i="13"/>
  <c r="I73" i="13"/>
  <c r="I49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2" i="13"/>
  <c r="I31" i="13"/>
  <c r="I30" i="13"/>
  <c r="I29" i="13"/>
  <c r="I28" i="13"/>
  <c r="I27" i="13"/>
  <c r="I26" i="13"/>
  <c r="I25" i="13"/>
  <c r="I24" i="13"/>
  <c r="I23" i="13"/>
  <c r="I22" i="13"/>
  <c r="I5" i="13"/>
  <c r="I6" i="13"/>
  <c r="I7" i="13"/>
  <c r="I8" i="13"/>
  <c r="I10" i="13"/>
  <c r="I11" i="13"/>
  <c r="I12" i="13"/>
  <c r="I13" i="13"/>
  <c r="I14" i="13"/>
  <c r="I15" i="13"/>
  <c r="I17" i="13"/>
  <c r="I18" i="13"/>
  <c r="I19" i="13"/>
  <c r="I20" i="13"/>
  <c r="I21" i="13"/>
  <c r="I4" i="13"/>
  <c r="D3" i="11"/>
  <c r="D4" i="11"/>
  <c r="D5" i="11"/>
  <c r="D6" i="11"/>
  <c r="D7" i="11"/>
  <c r="D8" i="11"/>
  <c r="D9" i="11"/>
  <c r="D10" i="11"/>
  <c r="D11" i="11"/>
  <c r="D12" i="11"/>
  <c r="G8" i="11" l="1"/>
  <c r="I8" i="11" s="1"/>
  <c r="J8" i="11"/>
  <c r="G12" i="11"/>
  <c r="I12" i="11" s="1"/>
  <c r="J12" i="11"/>
  <c r="G7" i="11"/>
  <c r="I7" i="11" s="1"/>
  <c r="J7" i="11"/>
  <c r="G6" i="11"/>
  <c r="I6" i="11" s="1"/>
  <c r="J6" i="11"/>
  <c r="G5" i="11"/>
  <c r="I5" i="11" s="1"/>
  <c r="J5" i="11"/>
  <c r="J13" i="11"/>
  <c r="G4" i="11"/>
  <c r="I4" i="11" s="1"/>
  <c r="J4" i="11"/>
  <c r="G11" i="11"/>
  <c r="I11" i="11" s="1"/>
  <c r="J11" i="11"/>
  <c r="G3" i="11"/>
  <c r="I3" i="11" s="1"/>
  <c r="J3" i="11"/>
  <c r="G10" i="11"/>
  <c r="I10" i="11" s="1"/>
  <c r="J10" i="11"/>
  <c r="G9" i="11"/>
  <c r="I9" i="11" s="1"/>
  <c r="J9" i="11"/>
  <c r="B20" i="9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X30" i="4"/>
  <c r="B30" i="4"/>
  <c r="X29" i="4"/>
  <c r="B29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4" i="11"/>
  <c r="B5" i="11"/>
  <c r="B6" i="11"/>
  <c r="B7" i="11"/>
  <c r="B8" i="11"/>
  <c r="B9" i="11"/>
  <c r="B10" i="11"/>
  <c r="B11" i="11"/>
  <c r="B12" i="11"/>
  <c r="B3" i="11"/>
  <c r="C12" i="9" l="1"/>
  <c r="C11" i="9"/>
  <c r="D12" i="9"/>
  <c r="D11" i="9"/>
  <c r="D10" i="9"/>
  <c r="D9" i="9"/>
  <c r="D8" i="9"/>
  <c r="D7" i="9"/>
  <c r="D6" i="9"/>
  <c r="D5" i="9"/>
  <c r="D4" i="9"/>
  <c r="C10" i="9"/>
  <c r="C9" i="9"/>
  <c r="C8" i="9"/>
  <c r="C7" i="9"/>
  <c r="C6" i="9"/>
  <c r="C5" i="9"/>
  <c r="C4" i="9"/>
  <c r="F7" i="11"/>
  <c r="F10" i="11"/>
  <c r="F8" i="11"/>
  <c r="F12" i="11"/>
  <c r="F3" i="11"/>
  <c r="F6" i="11"/>
  <c r="F4" i="11"/>
  <c r="F9" i="11"/>
  <c r="F5" i="11"/>
  <c r="F11" i="11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Z2" i="9"/>
  <c r="AB2" i="9"/>
  <c r="AD2" i="9"/>
  <c r="AF2" i="9"/>
  <c r="AH2" i="9"/>
  <c r="AJ2" i="9"/>
  <c r="AL2" i="9"/>
  <c r="AN2" i="9"/>
  <c r="AP2" i="9"/>
  <c r="AR2" i="9"/>
  <c r="AT2" i="9"/>
  <c r="AV2" i="9"/>
  <c r="AX2" i="9"/>
  <c r="AZ2" i="9"/>
  <c r="BB2" i="9"/>
  <c r="BD2" i="9"/>
  <c r="BF2" i="9"/>
  <c r="BH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14" i="4"/>
  <c r="X15" i="4"/>
  <c r="X2" i="4"/>
  <c r="X3" i="4"/>
  <c r="X4" i="4"/>
  <c r="X13" i="4"/>
  <c r="X5" i="4"/>
  <c r="X6" i="4"/>
  <c r="X8" i="4"/>
  <c r="X9" i="4"/>
  <c r="X10" i="4"/>
  <c r="X11" i="4"/>
  <c r="X12" i="4"/>
  <c r="X16" i="4"/>
  <c r="X17" i="4"/>
  <c r="X26" i="4"/>
  <c r="X31" i="4"/>
  <c r="X32" i="4"/>
  <c r="X18" i="4"/>
  <c r="X19" i="4"/>
  <c r="X20" i="4"/>
  <c r="X21" i="4"/>
  <c r="X22" i="4"/>
  <c r="X23" i="4"/>
  <c r="X24" i="4"/>
  <c r="X25" i="4"/>
  <c r="X105" i="4"/>
  <c r="X106" i="4"/>
  <c r="X107" i="4"/>
  <c r="X283" i="4"/>
  <c r="X284" i="4"/>
  <c r="X41" i="4"/>
  <c r="X43" i="4"/>
  <c r="X42" i="4"/>
  <c r="X57" i="4"/>
  <c r="X60" i="4"/>
  <c r="X62" i="4"/>
  <c r="X58" i="4"/>
  <c r="X61" i="4"/>
  <c r="X63" i="4"/>
  <c r="X44" i="4"/>
  <c r="X45" i="4"/>
  <c r="X46" i="4"/>
  <c r="X47" i="4"/>
  <c r="X55" i="4"/>
  <c r="X56" i="4"/>
  <c r="X54" i="4"/>
  <c r="X59" i="4"/>
  <c r="X52" i="4"/>
  <c r="X53" i="4"/>
  <c r="X50" i="4"/>
  <c r="X27" i="4"/>
  <c r="X28" i="4"/>
  <c r="X279" i="4"/>
  <c r="X48" i="4"/>
  <c r="X49" i="4"/>
  <c r="X51" i="4"/>
  <c r="X274" i="4"/>
  <c r="X276" i="4"/>
  <c r="X256" i="4"/>
  <c r="X257" i="4"/>
  <c r="X258" i="4"/>
  <c r="X259" i="4"/>
  <c r="X260" i="4"/>
  <c r="X255" i="4"/>
  <c r="X243" i="4"/>
  <c r="X64" i="4"/>
  <c r="X65" i="4"/>
  <c r="X281" i="4"/>
  <c r="X282" i="4"/>
  <c r="X280" i="4"/>
  <c r="X229" i="4"/>
  <c r="X230" i="4"/>
  <c r="X231" i="4"/>
  <c r="X232" i="4"/>
  <c r="X233" i="4"/>
  <c r="X228" i="4"/>
  <c r="X234" i="4"/>
  <c r="X235" i="4"/>
  <c r="X66" i="4"/>
  <c r="X75" i="4"/>
  <c r="X76" i="4"/>
  <c r="X77" i="4"/>
  <c r="X70" i="4"/>
  <c r="X71" i="4"/>
  <c r="X72" i="4"/>
  <c r="X73" i="4"/>
  <c r="X74" i="4"/>
  <c r="X223" i="4"/>
  <c r="X224" i="4"/>
  <c r="X225" i="4"/>
  <c r="X97" i="4"/>
  <c r="X101" i="4"/>
  <c r="X102" i="4"/>
  <c r="X103" i="4"/>
  <c r="X98" i="4"/>
  <c r="X222" i="4"/>
  <c r="X213" i="4"/>
  <c r="X221" i="4"/>
  <c r="X205" i="4"/>
  <c r="X78" i="4"/>
  <c r="X79" i="4"/>
  <c r="X217" i="4"/>
  <c r="X218" i="4"/>
  <c r="X219" i="4"/>
  <c r="X220" i="4"/>
  <c r="X104" i="4"/>
  <c r="X214" i="4"/>
  <c r="X216" i="4"/>
  <c r="X242" i="4"/>
  <c r="X80" i="4"/>
  <c r="X81" i="4"/>
  <c r="X215" i="4"/>
  <c r="X226" i="4"/>
  <c r="X227" i="4"/>
  <c r="X82" i="4"/>
  <c r="X108" i="4"/>
  <c r="X109" i="4"/>
  <c r="X112" i="4"/>
  <c r="X110" i="4"/>
  <c r="X111" i="4"/>
  <c r="X114" i="4"/>
  <c r="X116" i="4"/>
  <c r="X117" i="4"/>
  <c r="X113" i="4"/>
  <c r="X237" i="4"/>
  <c r="X238" i="4"/>
  <c r="X239" i="4"/>
  <c r="X115" i="4"/>
  <c r="X119" i="4"/>
  <c r="X118" i="4"/>
  <c r="X87" i="4"/>
  <c r="X88" i="4"/>
  <c r="X89" i="4"/>
  <c r="X93" i="4"/>
  <c r="X94" i="4"/>
  <c r="X95" i="4"/>
  <c r="X90" i="4"/>
  <c r="X91" i="4"/>
  <c r="X122" i="4"/>
  <c r="X121" i="4"/>
  <c r="X123" i="4"/>
  <c r="X124" i="4"/>
  <c r="X204" i="4"/>
  <c r="X120" i="4"/>
  <c r="X83" i="4"/>
  <c r="X84" i="4"/>
  <c r="X85" i="4"/>
  <c r="X186" i="4"/>
  <c r="X187" i="4"/>
  <c r="X188" i="4"/>
  <c r="X191" i="4"/>
  <c r="X189" i="4"/>
  <c r="X190" i="4"/>
  <c r="X192" i="4"/>
  <c r="X196" i="4"/>
  <c r="X197" i="4"/>
  <c r="X198" i="4"/>
  <c r="X199" i="4"/>
  <c r="X200" i="4"/>
  <c r="X193" i="4"/>
  <c r="X100" i="4"/>
  <c r="X207" i="4"/>
  <c r="X208" i="4"/>
  <c r="X201" i="4"/>
  <c r="X209" i="4"/>
  <c r="X202" i="4"/>
  <c r="X203" i="4"/>
  <c r="X194" i="4"/>
  <c r="X195" i="4"/>
  <c r="X211" i="4"/>
  <c r="X212" i="4"/>
  <c r="X210" i="4"/>
  <c r="X261" i="4"/>
  <c r="X262" i="4"/>
  <c r="X263" i="4"/>
  <c r="X264" i="4"/>
  <c r="X265" i="4"/>
  <c r="X266" i="4"/>
  <c r="X267" i="4"/>
  <c r="X268" i="4"/>
  <c r="X285" i="4"/>
  <c r="X286" i="4"/>
  <c r="X287" i="4"/>
  <c r="X288" i="4"/>
  <c r="X289" i="4"/>
  <c r="X290" i="4"/>
  <c r="X291" i="4"/>
  <c r="X292" i="4"/>
  <c r="X293" i="4"/>
  <c r="X294" i="4"/>
  <c r="X296" i="4"/>
  <c r="X295" i="4"/>
  <c r="X297" i="4"/>
  <c r="X125" i="4"/>
  <c r="X126" i="4"/>
  <c r="X127" i="4"/>
  <c r="X138" i="4"/>
  <c r="X139" i="4"/>
  <c r="X143" i="4"/>
  <c r="X142" i="4"/>
  <c r="X148" i="4"/>
  <c r="X149" i="4"/>
  <c r="X144" i="4"/>
  <c r="X130" i="4"/>
  <c r="X128" i="4"/>
  <c r="X129" i="4"/>
  <c r="X131" i="4"/>
  <c r="X140" i="4"/>
  <c r="X133" i="4"/>
  <c r="X132" i="4"/>
  <c r="X141" i="4"/>
  <c r="X134" i="4"/>
  <c r="X136" i="4"/>
  <c r="X150" i="4"/>
  <c r="X135" i="4"/>
  <c r="X314" i="4"/>
  <c r="X322" i="4"/>
  <c r="X323" i="4"/>
  <c r="X324" i="4"/>
  <c r="X318" i="4"/>
  <c r="X319" i="4"/>
  <c r="X320" i="4"/>
  <c r="X321" i="4"/>
  <c r="X325" i="4"/>
  <c r="X326" i="4"/>
  <c r="X327" i="4"/>
  <c r="X313" i="4"/>
  <c r="X316" i="4"/>
  <c r="X315" i="4"/>
  <c r="X317" i="4"/>
  <c r="X328" i="4"/>
  <c r="X329" i="4"/>
  <c r="X164" i="4"/>
  <c r="X165" i="4"/>
  <c r="X182" i="4"/>
  <c r="X183" i="4"/>
  <c r="X245" i="4"/>
  <c r="X99" i="4"/>
  <c r="X246" i="4"/>
  <c r="X247" i="4"/>
  <c r="X248" i="4"/>
  <c r="X249" i="4"/>
  <c r="X250" i="4"/>
  <c r="X251" i="4"/>
  <c r="X252" i="4"/>
  <c r="X253" i="4"/>
  <c r="X86" i="4"/>
  <c r="X240" i="4"/>
  <c r="X241" i="4"/>
  <c r="X244" i="4"/>
  <c r="X269" i="4"/>
  <c r="X270" i="4"/>
  <c r="X271" i="4"/>
  <c r="X272" i="4"/>
  <c r="X151" i="4"/>
  <c r="X152" i="4"/>
  <c r="X343" i="4"/>
  <c r="X160" i="4"/>
  <c r="X161" i="4"/>
  <c r="X154" i="4"/>
  <c r="X155" i="4"/>
  <c r="X339" i="4"/>
  <c r="X340" i="4"/>
  <c r="X330" i="4"/>
  <c r="X331" i="4"/>
  <c r="X334" i="4"/>
  <c r="X335" i="4"/>
  <c r="X342" i="4"/>
  <c r="X158" i="4"/>
  <c r="X159" i="4"/>
  <c r="X170" i="4"/>
  <c r="X171" i="4"/>
  <c r="X156" i="4"/>
  <c r="X157" i="4"/>
  <c r="X174" i="4"/>
  <c r="X175" i="4"/>
  <c r="X176" i="4"/>
  <c r="X177" i="4"/>
  <c r="X166" i="4"/>
  <c r="X167" i="4"/>
  <c r="X178" i="4"/>
  <c r="X179" i="4"/>
  <c r="X337" i="4"/>
  <c r="X338" i="4"/>
  <c r="X180" i="4"/>
  <c r="X181" i="4"/>
  <c r="X172" i="4"/>
  <c r="X173" i="4"/>
  <c r="X168" i="4"/>
  <c r="X169" i="4"/>
  <c r="X162" i="4"/>
  <c r="X163" i="4"/>
  <c r="X184" i="4"/>
  <c r="X185" i="4"/>
  <c r="X332" i="4"/>
  <c r="X336" i="4"/>
  <c r="X333" i="4"/>
  <c r="X341" i="4"/>
  <c r="X153" i="4"/>
  <c r="X302" i="4"/>
  <c r="X303" i="4"/>
  <c r="X304" i="4"/>
  <c r="X298" i="4"/>
  <c r="X299" i="4"/>
  <c r="X300" i="4"/>
  <c r="X301" i="4"/>
  <c r="X305" i="4"/>
  <c r="X306" i="4"/>
  <c r="X307" i="4"/>
  <c r="X308" i="4"/>
  <c r="X309" i="4"/>
  <c r="X310" i="4"/>
  <c r="X311" i="4"/>
  <c r="X312" i="4"/>
  <c r="X67" i="4"/>
  <c r="E11" i="9" l="1"/>
  <c r="E9" i="9"/>
  <c r="E5" i="9"/>
  <c r="E12" i="9"/>
  <c r="E4" i="9"/>
  <c r="E7" i="9"/>
  <c r="E10" i="9"/>
  <c r="E6" i="9"/>
  <c r="E8" i="9"/>
  <c r="B272" i="4" l="1"/>
  <c r="B225" i="4" l="1"/>
  <c r="B144" i="4"/>
  <c r="B14" i="4" l="1"/>
  <c r="B314" i="4"/>
  <c r="B366" i="4"/>
  <c r="B132" i="4"/>
  <c r="B129" i="4"/>
  <c r="B280" i="4"/>
  <c r="B67" i="4" l="1"/>
  <c r="B304" i="4"/>
  <c r="B303" i="4"/>
  <c r="B312" i="4"/>
  <c r="B311" i="4"/>
  <c r="B310" i="4"/>
  <c r="B309" i="4"/>
  <c r="B308" i="4"/>
  <c r="B307" i="4"/>
  <c r="B306" i="4"/>
  <c r="B305" i="4"/>
  <c r="B302" i="4"/>
  <c r="B301" i="4"/>
  <c r="B300" i="4"/>
  <c r="B299" i="4"/>
  <c r="B298" i="4"/>
  <c r="B153" i="4"/>
  <c r="B341" i="4"/>
  <c r="B333" i="4"/>
  <c r="B336" i="4"/>
  <c r="B332" i="4"/>
  <c r="B185" i="4"/>
  <c r="B184" i="4"/>
  <c r="B356" i="4"/>
  <c r="B355" i="4"/>
  <c r="B163" i="4"/>
  <c r="B162" i="4"/>
  <c r="B169" i="4"/>
  <c r="B168" i="4"/>
  <c r="B173" i="4"/>
  <c r="B172" i="4"/>
  <c r="B181" i="4"/>
  <c r="B180" i="4"/>
  <c r="B338" i="4"/>
  <c r="B337" i="4"/>
  <c r="B179" i="4"/>
  <c r="B178" i="4"/>
  <c r="B167" i="4"/>
  <c r="B166" i="4"/>
  <c r="B177" i="4"/>
  <c r="B176" i="4"/>
  <c r="B175" i="4"/>
  <c r="B174" i="4"/>
  <c r="B157" i="4"/>
  <c r="B156" i="4"/>
  <c r="B171" i="4"/>
  <c r="B170" i="4"/>
  <c r="B159" i="4"/>
  <c r="B158" i="4"/>
  <c r="B365" i="4"/>
  <c r="B342" i="4"/>
  <c r="B335" i="4"/>
  <c r="B334" i="4"/>
  <c r="B331" i="4"/>
  <c r="B330" i="4"/>
  <c r="B340" i="4"/>
  <c r="B339" i="4"/>
  <c r="B155" i="4"/>
  <c r="B154" i="4"/>
  <c r="B161" i="4"/>
  <c r="B160" i="4"/>
  <c r="B360" i="4"/>
  <c r="B358" i="4"/>
  <c r="B364" i="4"/>
  <c r="B363" i="4"/>
  <c r="B343" i="4"/>
  <c r="B152" i="4"/>
  <c r="B151" i="4"/>
  <c r="B362" i="4"/>
  <c r="B361" i="4"/>
  <c r="B271" i="4"/>
  <c r="B270" i="4"/>
  <c r="B269" i="4"/>
  <c r="B244" i="4"/>
  <c r="B241" i="4"/>
  <c r="B240" i="4"/>
  <c r="B86" i="4"/>
  <c r="B253" i="4"/>
  <c r="B252" i="4"/>
  <c r="B251" i="4"/>
  <c r="B250" i="4"/>
  <c r="B249" i="4"/>
  <c r="B248" i="4"/>
  <c r="B247" i="4"/>
  <c r="B246" i="4"/>
  <c r="B99" i="4"/>
  <c r="B245" i="4"/>
  <c r="B183" i="4"/>
  <c r="B182" i="4"/>
  <c r="B357" i="4"/>
  <c r="B359" i="4"/>
  <c r="B345" i="4"/>
  <c r="B344" i="4"/>
  <c r="B165" i="4"/>
  <c r="B164" i="4"/>
  <c r="B329" i="4"/>
  <c r="B328" i="4"/>
  <c r="B317" i="4"/>
  <c r="B315" i="4"/>
  <c r="B316" i="4"/>
  <c r="B313" i="4"/>
  <c r="B327" i="4"/>
  <c r="B326" i="4"/>
  <c r="B325" i="4"/>
  <c r="B321" i="4"/>
  <c r="B320" i="4"/>
  <c r="B319" i="4"/>
  <c r="B318" i="4"/>
  <c r="B324" i="4"/>
  <c r="B323" i="4"/>
  <c r="B322" i="4"/>
  <c r="B367" i="4"/>
  <c r="B382" i="4"/>
  <c r="B381" i="4"/>
  <c r="B371" i="4"/>
  <c r="B374" i="4"/>
  <c r="B368" i="4"/>
  <c r="B380" i="4"/>
  <c r="B379" i="4"/>
  <c r="B377" i="4"/>
  <c r="B376" i="4"/>
  <c r="B373" i="4"/>
  <c r="B372" i="4"/>
  <c r="B370" i="4"/>
  <c r="B369" i="4"/>
  <c r="B378" i="4"/>
  <c r="B375" i="4"/>
  <c r="B387" i="4"/>
  <c r="B386" i="4"/>
  <c r="B385" i="4"/>
  <c r="B384" i="4"/>
  <c r="B383" i="4"/>
  <c r="B350" i="4"/>
  <c r="B349" i="4"/>
  <c r="B354" i="4"/>
  <c r="B353" i="4"/>
  <c r="B352" i="4"/>
  <c r="B351" i="4"/>
  <c r="B348" i="4"/>
  <c r="B347" i="4"/>
  <c r="B346" i="4"/>
  <c r="B135" i="4"/>
  <c r="B150" i="4"/>
  <c r="B136" i="4"/>
  <c r="B134" i="4"/>
  <c r="B141" i="4"/>
  <c r="B133" i="4"/>
  <c r="B140" i="4"/>
  <c r="B131" i="4"/>
  <c r="B128" i="4"/>
  <c r="B130" i="4"/>
  <c r="B149" i="4"/>
  <c r="B148" i="4"/>
  <c r="B142" i="4"/>
  <c r="B143" i="4"/>
  <c r="B139" i="4"/>
  <c r="B138" i="4"/>
  <c r="B127" i="4"/>
  <c r="B126" i="4"/>
  <c r="B125" i="4"/>
  <c r="B297" i="4"/>
  <c r="B295" i="4"/>
  <c r="B296" i="4"/>
  <c r="B294" i="4"/>
  <c r="B293" i="4"/>
  <c r="B292" i="4"/>
  <c r="B291" i="4"/>
  <c r="B290" i="4"/>
  <c r="B289" i="4"/>
  <c r="B288" i="4"/>
  <c r="B287" i="4"/>
  <c r="B286" i="4"/>
  <c r="B285" i="4"/>
  <c r="B268" i="4"/>
  <c r="B267" i="4"/>
  <c r="B266" i="4"/>
  <c r="B265" i="4"/>
  <c r="B264" i="4"/>
  <c r="B263" i="4"/>
  <c r="B262" i="4"/>
  <c r="B261" i="4"/>
  <c r="B210" i="4"/>
  <c r="B212" i="4"/>
  <c r="B211" i="4"/>
  <c r="B195" i="4"/>
  <c r="B194" i="4"/>
  <c r="B203" i="4"/>
  <c r="B202" i="4"/>
  <c r="B209" i="4"/>
  <c r="B201" i="4"/>
  <c r="B208" i="4"/>
  <c r="B207" i="4"/>
  <c r="B100" i="4"/>
  <c r="B193" i="4"/>
  <c r="B200" i="4"/>
  <c r="B199" i="4"/>
  <c r="B198" i="4"/>
  <c r="B197" i="4"/>
  <c r="B196" i="4"/>
  <c r="B192" i="4"/>
  <c r="B190" i="4"/>
  <c r="B189" i="4"/>
  <c r="B191" i="4"/>
  <c r="B188" i="4"/>
  <c r="B187" i="4"/>
  <c r="B186" i="4"/>
  <c r="B85" i="4"/>
  <c r="B84" i="4"/>
  <c r="B83" i="4"/>
  <c r="B120" i="4"/>
  <c r="B204" i="4"/>
  <c r="B124" i="4"/>
  <c r="B123" i="4"/>
  <c r="B121" i="4"/>
  <c r="B122" i="4"/>
  <c r="B91" i="4"/>
  <c r="B90" i="4"/>
  <c r="B95" i="4"/>
  <c r="B94" i="4"/>
  <c r="B93" i="4"/>
  <c r="B89" i="4"/>
  <c r="B88" i="4"/>
  <c r="B87" i="4"/>
  <c r="B118" i="4"/>
  <c r="B119" i="4"/>
  <c r="B115" i="4"/>
  <c r="B239" i="4"/>
  <c r="B238" i="4"/>
  <c r="B237" i="4"/>
  <c r="B113" i="4"/>
  <c r="B117" i="4"/>
  <c r="B116" i="4"/>
  <c r="B114" i="4"/>
  <c r="B111" i="4"/>
  <c r="B110" i="4"/>
  <c r="B112" i="4"/>
  <c r="B109" i="4"/>
  <c r="B108" i="4"/>
  <c r="B82" i="4"/>
  <c r="B227" i="4"/>
  <c r="B226" i="4"/>
  <c r="B215" i="4"/>
  <c r="B81" i="4"/>
  <c r="B80" i="4"/>
  <c r="B242" i="4"/>
  <c r="B216" i="4"/>
  <c r="B214" i="4"/>
  <c r="B104" i="4"/>
  <c r="B220" i="4"/>
  <c r="B219" i="4"/>
  <c r="B218" i="4"/>
  <c r="B217" i="4"/>
  <c r="B79" i="4"/>
  <c r="B78" i="4"/>
  <c r="B205" i="4"/>
  <c r="B221" i="4"/>
  <c r="B213" i="4"/>
  <c r="B222" i="4"/>
  <c r="B98" i="4"/>
  <c r="B103" i="4"/>
  <c r="B102" i="4"/>
  <c r="B101" i="4"/>
  <c r="B97" i="4"/>
  <c r="B224" i="4"/>
  <c r="B223" i="4"/>
  <c r="B74" i="4"/>
  <c r="B73" i="4"/>
  <c r="B72" i="4"/>
  <c r="B71" i="4"/>
  <c r="B70" i="4"/>
  <c r="B77" i="4"/>
  <c r="B76" i="4"/>
  <c r="B75" i="4"/>
  <c r="B66" i="4"/>
  <c r="B235" i="4"/>
  <c r="B234" i="4"/>
  <c r="B228" i="4"/>
  <c r="B233" i="4"/>
  <c r="B232" i="4"/>
  <c r="B231" i="4"/>
  <c r="B230" i="4"/>
  <c r="B229" i="4"/>
  <c r="B282" i="4"/>
  <c r="B281" i="4"/>
  <c r="B65" i="4"/>
  <c r="B64" i="4"/>
  <c r="B243" i="4"/>
  <c r="B255" i="4"/>
  <c r="B260" i="4"/>
  <c r="B259" i="4"/>
  <c r="B258" i="4"/>
  <c r="B257" i="4"/>
  <c r="B256" i="4"/>
  <c r="B276" i="4"/>
  <c r="B274" i="4"/>
  <c r="B51" i="4"/>
  <c r="B50" i="4"/>
  <c r="B49" i="4"/>
  <c r="B48" i="4"/>
  <c r="B279" i="4"/>
  <c r="B28" i="4"/>
  <c r="B27" i="4"/>
  <c r="B53" i="4"/>
  <c r="B52" i="4"/>
  <c r="B59" i="4"/>
  <c r="B54" i="4"/>
  <c r="B56" i="4"/>
  <c r="B55" i="4"/>
  <c r="B47" i="4"/>
  <c r="B46" i="4"/>
  <c r="B45" i="4"/>
  <c r="B44" i="4"/>
  <c r="B63" i="4"/>
  <c r="B61" i="4"/>
  <c r="B58" i="4"/>
  <c r="B62" i="4"/>
  <c r="B60" i="4"/>
  <c r="B57" i="4"/>
  <c r="B42" i="4"/>
  <c r="B43" i="4"/>
  <c r="B107" i="4"/>
  <c r="B106" i="4"/>
  <c r="B105" i="4"/>
  <c r="B25" i="4"/>
  <c r="B24" i="4"/>
  <c r="B23" i="4"/>
  <c r="B22" i="4"/>
  <c r="B21" i="4"/>
  <c r="B20" i="4"/>
  <c r="B19" i="4"/>
  <c r="B18" i="4"/>
  <c r="B41" i="4"/>
  <c r="B284" i="4"/>
  <c r="B283" i="4"/>
  <c r="B32" i="4"/>
  <c r="B31" i="4"/>
  <c r="B26" i="4"/>
  <c r="B17" i="4"/>
  <c r="B16" i="4"/>
  <c r="B12" i="4"/>
  <c r="B11" i="4"/>
  <c r="B10" i="4"/>
  <c r="B9" i="4"/>
  <c r="B8" i="4"/>
  <c r="B6" i="4"/>
  <c r="B5" i="4"/>
  <c r="B13" i="4"/>
  <c r="B4" i="4"/>
  <c r="B3" i="4"/>
  <c r="B2" i="4"/>
  <c r="B15" i="4"/>
</calcChain>
</file>

<file path=xl/sharedStrings.xml><?xml version="1.0" encoding="utf-8"?>
<sst xmlns="http://schemas.openxmlformats.org/spreadsheetml/2006/main" count="7496" uniqueCount="2531">
  <si>
    <t>大類</t>
    <phoneticPr fontId="6" type="noConversion"/>
  </si>
  <si>
    <t>功能代號</t>
    <phoneticPr fontId="6" type="noConversion"/>
  </si>
  <si>
    <t>功能名稱/說明</t>
    <phoneticPr fontId="6" type="noConversion"/>
  </si>
  <si>
    <t>L1907</t>
  </si>
  <si>
    <t>.3.1</t>
  </si>
  <si>
    <t>張嘉榮</t>
    <phoneticPr fontId="6" type="noConversion"/>
  </si>
  <si>
    <t>L1906</t>
  </si>
  <si>
    <t>L1106</t>
  </si>
  <si>
    <t>L1001</t>
  </si>
  <si>
    <t>顧客明細資料查詢</t>
    <phoneticPr fontId="6" type="noConversion"/>
  </si>
  <si>
    <t>L1101</t>
  </si>
  <si>
    <t>L1102</t>
  </si>
  <si>
    <t>L1109</t>
    <phoneticPr fontId="6" type="noConversion"/>
  </si>
  <si>
    <t>客戶交互運用維護</t>
    <phoneticPr fontId="6" type="noConversion"/>
  </si>
  <si>
    <t>L1103</t>
  </si>
  <si>
    <t>L1104</t>
  </si>
  <si>
    <t>L1905</t>
  </si>
  <si>
    <t>L1105</t>
  </si>
  <si>
    <t>L190A</t>
    <phoneticPr fontId="6" type="noConversion"/>
  </si>
  <si>
    <t>員工資料檔查詢</t>
    <phoneticPr fontId="6" type="noConversion"/>
  </si>
  <si>
    <t>L1908</t>
  </si>
  <si>
    <t xml:space="preserve">申請不列印書面通知書查詢  </t>
    <phoneticPr fontId="6" type="noConversion"/>
  </si>
  <si>
    <t>L1108</t>
  </si>
  <si>
    <t xml:space="preserve">申請不列印書面通知書維護  </t>
    <phoneticPr fontId="6" type="noConversion"/>
  </si>
  <si>
    <t>L2001</t>
  </si>
  <si>
    <t xml:space="preserve">商品參數明細資料查詢                    </t>
    <phoneticPr fontId="6" type="noConversion"/>
  </si>
  <si>
    <t>L2101</t>
  </si>
  <si>
    <t>商品參數維護(Eloan17.informatica)</t>
    <phoneticPr fontId="6" type="noConversion"/>
  </si>
  <si>
    <t xml:space="preserve">保證人明細資料查詢                      </t>
    <phoneticPr fontId="6" type="noConversion"/>
  </si>
  <si>
    <t>L2921</t>
    <phoneticPr fontId="6" type="noConversion"/>
  </si>
  <si>
    <t>L2801</t>
    <phoneticPr fontId="6" type="noConversion"/>
  </si>
  <si>
    <t xml:space="preserve">未齊案件管理             </t>
    <phoneticPr fontId="6" type="noConversion"/>
  </si>
  <si>
    <t xml:space="preserve">擔保品重評明細資料查詢                  </t>
    <phoneticPr fontId="6" type="noConversion"/>
  </si>
  <si>
    <t>余家興</t>
    <phoneticPr fontId="6" type="noConversion"/>
  </si>
  <si>
    <t xml:space="preserve">擔保品重評資料登錄                      </t>
    <phoneticPr fontId="6" type="noConversion"/>
  </si>
  <si>
    <t xml:space="preserve">擔保品明細資料查詢                      </t>
    <phoneticPr fontId="6" type="noConversion"/>
  </si>
  <si>
    <t>L2010</t>
  </si>
  <si>
    <t xml:space="preserve">申請案件明細資料查詢                    </t>
    <phoneticPr fontId="6" type="noConversion"/>
  </si>
  <si>
    <t>L2111</t>
  </si>
  <si>
    <t xml:space="preserve">案件申請登錄(Eloan3)                   </t>
    <phoneticPr fontId="6" type="noConversion"/>
  </si>
  <si>
    <t>L2153</t>
    <phoneticPr fontId="6" type="noConversion"/>
  </si>
  <si>
    <t xml:space="preserve">核准額度登錄(Eloan4)                 </t>
    <phoneticPr fontId="6" type="noConversion"/>
  </si>
  <si>
    <t>L2151</t>
  </si>
  <si>
    <t xml:space="preserve">駁回額度登錄                            </t>
    <phoneticPr fontId="6" type="noConversion"/>
  </si>
  <si>
    <t>L2112</t>
  </si>
  <si>
    <t xml:space="preserve">團體戶申請登錄                          </t>
    <phoneticPr fontId="6" type="noConversion"/>
  </si>
  <si>
    <t xml:space="preserve">額度明細資料查詢                        </t>
    <phoneticPr fontId="6" type="noConversion"/>
  </si>
  <si>
    <t>L2154</t>
  </si>
  <si>
    <t xml:space="preserve">額度資料維護                            </t>
    <phoneticPr fontId="6" type="noConversion"/>
  </si>
  <si>
    <t>L2016</t>
    <phoneticPr fontId="6" type="noConversion"/>
  </si>
  <si>
    <t xml:space="preserve">核准號碼明細資料查詢                    </t>
    <phoneticPr fontId="6" type="noConversion"/>
  </si>
  <si>
    <t>L2061</t>
    <phoneticPr fontId="6" type="noConversion"/>
  </si>
  <si>
    <t>貸後契變手續費明細資料查詢(未入帳)</t>
    <phoneticPr fontId="6" type="noConversion"/>
  </si>
  <si>
    <t>L2670</t>
    <phoneticPr fontId="6" type="noConversion"/>
  </si>
  <si>
    <t xml:space="preserve">貸後契變手續費維護                      </t>
    <phoneticPr fontId="6" type="noConversion"/>
  </si>
  <si>
    <t>L2062</t>
    <phoneticPr fontId="6" type="noConversion"/>
  </si>
  <si>
    <t>貸後契變手續費明細資料查詢</t>
    <phoneticPr fontId="6" type="noConversion"/>
  </si>
  <si>
    <t xml:space="preserve">不動產擔保品資料查詢                    </t>
    <phoneticPr fontId="6" type="noConversion"/>
  </si>
  <si>
    <t>L2411</t>
    <phoneticPr fontId="6" type="noConversion"/>
  </si>
  <si>
    <t>不動產擔保品資料登錄(Eloan6)</t>
    <phoneticPr fontId="6" type="noConversion"/>
  </si>
  <si>
    <t xml:space="preserve">動產擔保品資料登錄(Eloan11)       </t>
    <phoneticPr fontId="6" type="noConversion"/>
  </si>
  <si>
    <t xml:space="preserve">股票擔保品資料登錄(Eloan12)       </t>
    <phoneticPr fontId="6" type="noConversion"/>
  </si>
  <si>
    <t xml:space="preserve">其他擔保品資料登錄(Eloan13) </t>
    <phoneticPr fontId="6" type="noConversion"/>
  </si>
  <si>
    <t xml:space="preserve">動產擔保品資料查詢                      </t>
    <phoneticPr fontId="6" type="noConversion"/>
  </si>
  <si>
    <t xml:space="preserve">股票擔保品資料查詢                      </t>
    <phoneticPr fontId="6" type="noConversion"/>
  </si>
  <si>
    <t xml:space="preserve">其他擔保品資料查詢                      </t>
    <phoneticPr fontId="6" type="noConversion"/>
  </si>
  <si>
    <t xml:space="preserve">不動產擔保品土地明細資料查詢            </t>
    <phoneticPr fontId="6" type="noConversion"/>
  </si>
  <si>
    <t>不動產建物擔保品資料登錄(Eloan8)</t>
    <phoneticPr fontId="6" type="noConversion"/>
  </si>
  <si>
    <t xml:space="preserve">不動產擔保品房屋明細資料查詢            </t>
    <phoneticPr fontId="6" type="noConversion"/>
  </si>
  <si>
    <t>不動產土地擔保品資料登錄(Eloan7)</t>
    <phoneticPr fontId="6" type="noConversion"/>
  </si>
  <si>
    <t xml:space="preserve">提供人之擔保品查詢                      </t>
    <phoneticPr fontId="6" type="noConversion"/>
  </si>
  <si>
    <t>L2922</t>
    <phoneticPr fontId="6" type="noConversion"/>
  </si>
  <si>
    <t xml:space="preserve">土地坐落索引查詢                        </t>
    <phoneticPr fontId="6" type="noConversion"/>
  </si>
  <si>
    <t xml:space="preserve">擔保品關聯設定明細資料查詢              </t>
    <phoneticPr fontId="6" type="noConversion"/>
  </si>
  <si>
    <t xml:space="preserve">動產擔保品明細資料查詢-依牌照號碼       </t>
    <phoneticPr fontId="6" type="noConversion"/>
  </si>
  <si>
    <t>L2017</t>
    <phoneticPr fontId="6" type="noConversion"/>
  </si>
  <si>
    <t xml:space="preserve">額度與擔保品關聯查詢 </t>
    <phoneticPr fontId="6" type="noConversion"/>
  </si>
  <si>
    <t>額度與擔保品關聯登錄(Eloan10)</t>
    <phoneticPr fontId="6" type="noConversion"/>
  </si>
  <si>
    <t xml:space="preserve">保證人資料登錄(Eloan5)                </t>
    <phoneticPr fontId="6" type="noConversion"/>
  </si>
  <si>
    <t>L2902</t>
    <phoneticPr fontId="6" type="noConversion"/>
  </si>
  <si>
    <t xml:space="preserve">保證人保證資料查詢                      </t>
    <phoneticPr fontId="6" type="noConversion"/>
  </si>
  <si>
    <t>L2903</t>
    <phoneticPr fontId="6" type="noConversion"/>
  </si>
  <si>
    <t xml:space="preserve">關聯戶放款資料查詢                              </t>
    <phoneticPr fontId="6" type="noConversion"/>
  </si>
  <si>
    <t xml:space="preserve">不動產建物資料查詢                      </t>
    <phoneticPr fontId="6" type="noConversion"/>
  </si>
  <si>
    <t xml:space="preserve">不動產土地資料查詢                      </t>
    <phoneticPr fontId="6" type="noConversion"/>
  </si>
  <si>
    <t>L2918</t>
    <phoneticPr fontId="6" type="noConversion"/>
  </si>
  <si>
    <t>L2418</t>
    <phoneticPr fontId="6" type="noConversion"/>
  </si>
  <si>
    <t>他項權利資料登錄(Eloan16)</t>
    <phoneticPr fontId="6" type="noConversion"/>
  </si>
  <si>
    <t>L2035</t>
    <phoneticPr fontId="6" type="noConversion"/>
  </si>
  <si>
    <t>L2306</t>
    <phoneticPr fontId="6" type="noConversion"/>
  </si>
  <si>
    <t>L2631</t>
    <phoneticPr fontId="6" type="noConversion"/>
  </si>
  <si>
    <t xml:space="preserve">清償作業                                </t>
    <phoneticPr fontId="6" type="noConversion"/>
  </si>
  <si>
    <t>L2931</t>
  </si>
  <si>
    <t xml:space="preserve">清償違約明細                            </t>
    <phoneticPr fontId="6" type="noConversion"/>
  </si>
  <si>
    <t>L2077</t>
    <phoneticPr fontId="6" type="noConversion"/>
  </si>
  <si>
    <t xml:space="preserve">清償作業明細資料查詢                    </t>
    <phoneticPr fontId="6" type="noConversion"/>
  </si>
  <si>
    <t>L2932</t>
    <phoneticPr fontId="6" type="noConversion"/>
  </si>
  <si>
    <t>額度清償資料</t>
    <phoneticPr fontId="6" type="noConversion"/>
  </si>
  <si>
    <t>L2632</t>
  </si>
  <si>
    <t xml:space="preserve">清償作業維護                            </t>
    <phoneticPr fontId="6" type="noConversion"/>
  </si>
  <si>
    <t>L2076</t>
    <phoneticPr fontId="6" type="noConversion"/>
  </si>
  <si>
    <t>領取清償證明作業</t>
    <phoneticPr fontId="6" type="noConversion"/>
  </si>
  <si>
    <t>L2079</t>
    <phoneticPr fontId="6" type="noConversion"/>
  </si>
  <si>
    <t>展期件新舊對照查詢</t>
    <phoneticPr fontId="6" type="noConversion"/>
  </si>
  <si>
    <t>L2702</t>
    <phoneticPr fontId="6" type="noConversion"/>
  </si>
  <si>
    <t xml:space="preserve">顧客控管警訊資料維護                    </t>
    <phoneticPr fontId="6" type="noConversion"/>
  </si>
  <si>
    <t>L2072</t>
  </si>
  <si>
    <t xml:space="preserve">顧客控管警訊明細資料查詢                </t>
    <phoneticPr fontId="6" type="noConversion"/>
  </si>
  <si>
    <t>L2073</t>
  </si>
  <si>
    <t xml:space="preserve">結清客戶個人資料控管明細資料查詢        </t>
    <phoneticPr fontId="6" type="noConversion"/>
  </si>
  <si>
    <t>L2703</t>
    <phoneticPr fontId="6" type="noConversion"/>
  </si>
  <si>
    <t xml:space="preserve">結清客戶個人資料控管維護                </t>
    <phoneticPr fontId="6" type="noConversion"/>
  </si>
  <si>
    <t>L2078</t>
    <phoneticPr fontId="6" type="noConversion"/>
  </si>
  <si>
    <t xml:space="preserve">法拍費用明細資料查詢              </t>
    <phoneticPr fontId="6" type="noConversion"/>
  </si>
  <si>
    <t>L2601</t>
  </si>
  <si>
    <t xml:space="preserve">法拍費用新增                            </t>
    <phoneticPr fontId="6" type="noConversion"/>
  </si>
  <si>
    <t>L2602</t>
  </si>
  <si>
    <t xml:space="preserve">法拍費用維護                            </t>
    <phoneticPr fontId="6" type="noConversion"/>
  </si>
  <si>
    <t>L2941</t>
    <phoneticPr fontId="6" type="noConversion"/>
  </si>
  <si>
    <t xml:space="preserve">法拍費用查詢-依借款人戶號       </t>
    <phoneticPr fontId="6" type="noConversion"/>
  </si>
  <si>
    <t>L2942</t>
  </si>
  <si>
    <t xml:space="preserve">法拍費用查詢-依帳務日期              </t>
    <phoneticPr fontId="6" type="noConversion"/>
  </si>
  <si>
    <t>L2603</t>
    <phoneticPr fontId="6" type="noConversion"/>
  </si>
  <si>
    <t xml:space="preserve">法拍費用借支報表列印                    </t>
    <phoneticPr fontId="6" type="noConversion"/>
  </si>
  <si>
    <t>L2605</t>
    <phoneticPr fontId="6" type="noConversion"/>
  </si>
  <si>
    <t xml:space="preserve">法拍費用未銷明細查詢                    </t>
    <phoneticPr fontId="6" type="noConversion"/>
  </si>
  <si>
    <t>L2613</t>
    <phoneticPr fontId="6" type="noConversion"/>
  </si>
  <si>
    <t xml:space="preserve">法務費轉催收明細表                      </t>
    <phoneticPr fontId="6" type="noConversion"/>
  </si>
  <si>
    <t>L2614</t>
    <phoneticPr fontId="6" type="noConversion"/>
  </si>
  <si>
    <t>L3901</t>
  </si>
  <si>
    <t xml:space="preserve">貸款試算                 </t>
    <phoneticPr fontId="6" type="noConversion"/>
  </si>
  <si>
    <t>L3001</t>
  </si>
  <si>
    <t>L3010</t>
  </si>
  <si>
    <t>L3003</t>
  </si>
  <si>
    <t xml:space="preserve">預約撥款明細資料查詢     </t>
    <phoneticPr fontId="6" type="noConversion"/>
  </si>
  <si>
    <t>L3110</t>
  </si>
  <si>
    <t xml:space="preserve">預約撥款                 </t>
    <phoneticPr fontId="6" type="noConversion"/>
  </si>
  <si>
    <t>L3120</t>
  </si>
  <si>
    <t xml:space="preserve">預約撥款刪除             </t>
    <phoneticPr fontId="6" type="noConversion"/>
  </si>
  <si>
    <t>L6984</t>
  </si>
  <si>
    <t>預約撥款到期作業</t>
    <phoneticPr fontId="6" type="noConversion"/>
  </si>
  <si>
    <t>余家興</t>
  </si>
  <si>
    <t>L3100</t>
  </si>
  <si>
    <t xml:space="preserve">撥款                     </t>
    <phoneticPr fontId="6" type="noConversion"/>
  </si>
  <si>
    <t>L3002</t>
  </si>
  <si>
    <t xml:space="preserve">撥款明細資料查詢         </t>
    <phoneticPr fontId="6" type="noConversion"/>
  </si>
  <si>
    <t>L3916</t>
  </si>
  <si>
    <t xml:space="preserve">撥款內容查詢             </t>
    <phoneticPr fontId="6" type="noConversion"/>
  </si>
  <si>
    <t>L3410</t>
  </si>
  <si>
    <t xml:space="preserve">結案登錄-可欠繳          </t>
    <phoneticPr fontId="6" type="noConversion"/>
  </si>
  <si>
    <t>L3420</t>
    <phoneticPr fontId="6" type="noConversion"/>
  </si>
  <si>
    <t>結案登錄-不可欠繳</t>
    <phoneticPr fontId="6" type="noConversion"/>
  </si>
  <si>
    <t>L3210</t>
  </si>
  <si>
    <t xml:space="preserve">暫收款登錄               </t>
    <phoneticPr fontId="6" type="noConversion"/>
  </si>
  <si>
    <t>L3007</t>
  </si>
  <si>
    <t xml:space="preserve">暫收支票明細資料查詢     </t>
    <phoneticPr fontId="6" type="noConversion"/>
  </si>
  <si>
    <t>L3008</t>
    <phoneticPr fontId="6" type="noConversion"/>
  </si>
  <si>
    <t>支票明細資料查詢-依客戶</t>
    <phoneticPr fontId="6" type="noConversion"/>
  </si>
  <si>
    <t>L3009</t>
    <phoneticPr fontId="6" type="noConversion"/>
  </si>
  <si>
    <t>支票明細資料查詢-全部</t>
    <phoneticPr fontId="6" type="noConversion"/>
  </si>
  <si>
    <t>L3220</t>
    <phoneticPr fontId="6" type="noConversion"/>
  </si>
  <si>
    <t xml:space="preserve">暫收款退還               </t>
    <phoneticPr fontId="6" type="noConversion"/>
  </si>
  <si>
    <t>L3230</t>
    <phoneticPr fontId="6" type="noConversion"/>
  </si>
  <si>
    <t>暫收款銷帳</t>
    <phoneticPr fontId="6" type="noConversion"/>
  </si>
  <si>
    <t>L3921</t>
  </si>
  <si>
    <t>L3200</t>
  </si>
  <si>
    <t xml:space="preserve">回收登錄                 </t>
    <phoneticPr fontId="6" type="noConversion"/>
  </si>
  <si>
    <t>L3911</t>
  </si>
  <si>
    <t xml:space="preserve">繳息情形查詢             </t>
    <phoneticPr fontId="6" type="noConversion"/>
  </si>
  <si>
    <t>L3912</t>
  </si>
  <si>
    <t xml:space="preserve">交易內容查詢             </t>
    <phoneticPr fontId="6" type="noConversion"/>
  </si>
  <si>
    <t>L3005</t>
  </si>
  <si>
    <t xml:space="preserve">交易明細資料查詢         </t>
    <phoneticPr fontId="6" type="noConversion"/>
  </si>
  <si>
    <t>L3925</t>
  </si>
  <si>
    <t xml:space="preserve">還款分配試算             </t>
    <phoneticPr fontId="6" type="noConversion"/>
  </si>
  <si>
    <t>L3926</t>
  </si>
  <si>
    <t xml:space="preserve">變更期款試算             </t>
    <phoneticPr fontId="6" type="noConversion"/>
  </si>
  <si>
    <t>L3004</t>
  </si>
  <si>
    <t xml:space="preserve">約定部分償還明細資料查詢 </t>
    <phoneticPr fontId="6" type="noConversion"/>
  </si>
  <si>
    <t>L3130</t>
    <phoneticPr fontId="6" type="noConversion"/>
  </si>
  <si>
    <t xml:space="preserve">約定部分償還登錄         </t>
    <phoneticPr fontId="6" type="noConversion"/>
  </si>
  <si>
    <t>L3943</t>
    <phoneticPr fontId="6" type="noConversion"/>
  </si>
  <si>
    <t xml:space="preserve">支票內容查詢             </t>
    <phoneticPr fontId="6" type="noConversion"/>
  </si>
  <si>
    <t>L3922</t>
    <phoneticPr fontId="6" type="noConversion"/>
  </si>
  <si>
    <t xml:space="preserve">結案試算                 </t>
    <phoneticPr fontId="6" type="noConversion"/>
  </si>
  <si>
    <t>L3924</t>
  </si>
  <si>
    <t xml:space="preserve">催收回復試算             </t>
    <phoneticPr fontId="6" type="noConversion"/>
  </si>
  <si>
    <t>L3440</t>
    <phoneticPr fontId="6" type="noConversion"/>
  </si>
  <si>
    <t xml:space="preserve">催收回復登錄             </t>
    <phoneticPr fontId="6" type="noConversion"/>
  </si>
  <si>
    <t>L3932</t>
  </si>
  <si>
    <t xml:space="preserve">借戶利率查詢             </t>
    <phoneticPr fontId="6" type="noConversion"/>
  </si>
  <si>
    <t>L3721</t>
  </si>
  <si>
    <t xml:space="preserve">借戶利率變更             </t>
    <phoneticPr fontId="6" type="noConversion"/>
  </si>
  <si>
    <t>L3923</t>
  </si>
  <si>
    <t xml:space="preserve">應繳日試算               </t>
    <phoneticPr fontId="6" type="noConversion"/>
  </si>
  <si>
    <t>L3711</t>
    <phoneticPr fontId="6" type="noConversion"/>
  </si>
  <si>
    <t xml:space="preserve">應繳日變更-不可欠繳      </t>
    <phoneticPr fontId="6" type="noConversion"/>
  </si>
  <si>
    <t>L3712</t>
    <phoneticPr fontId="6" type="noConversion"/>
  </si>
  <si>
    <t xml:space="preserve">應繳日變更-可欠繳        </t>
    <phoneticPr fontId="6" type="noConversion"/>
  </si>
  <si>
    <t>L3701</t>
    <phoneticPr fontId="6" type="noConversion"/>
  </si>
  <si>
    <t xml:space="preserve">放款內容變更             </t>
    <phoneticPr fontId="6" type="noConversion"/>
  </si>
  <si>
    <t>L4060</t>
  </si>
  <si>
    <t xml:space="preserve">額度擔保品保險單關聯查詢   </t>
    <phoneticPr fontId="6" type="noConversion"/>
  </si>
  <si>
    <t>L4610</t>
  </si>
  <si>
    <t>保險單明細資料登錄(Eloan9)</t>
    <phoneticPr fontId="6" type="noConversion"/>
  </si>
  <si>
    <t>L4611</t>
  </si>
  <si>
    <t xml:space="preserve">續約保單資料維護           </t>
    <phoneticPr fontId="6" type="noConversion"/>
  </si>
  <si>
    <t>L4600</t>
  </si>
  <si>
    <t xml:space="preserve">火險到期檔產生作業         </t>
    <phoneticPr fontId="6" type="noConversion"/>
  </si>
  <si>
    <t>L4601</t>
  </si>
  <si>
    <t xml:space="preserve">火險詢價作業               </t>
    <phoneticPr fontId="6" type="noConversion"/>
  </si>
  <si>
    <t>L4603</t>
  </si>
  <si>
    <t xml:space="preserve">火險通知作業               </t>
    <phoneticPr fontId="6" type="noConversion"/>
  </si>
  <si>
    <t>L4960</t>
  </si>
  <si>
    <t xml:space="preserve">火險保費資料查詢(By客戶) </t>
    <phoneticPr fontId="6" type="noConversion"/>
  </si>
  <si>
    <t>L4961</t>
  </si>
  <si>
    <t xml:space="preserve">火險保費明細查詢         </t>
    <phoneticPr fontId="6" type="noConversion"/>
  </si>
  <si>
    <t>L4602</t>
  </si>
  <si>
    <t xml:space="preserve">火險出單明細表與媒體       </t>
    <phoneticPr fontId="6" type="noConversion"/>
  </si>
  <si>
    <t>L4604</t>
  </si>
  <si>
    <t xml:space="preserve">火險保費未繳轉借支作業     </t>
    <phoneticPr fontId="6" type="noConversion"/>
  </si>
  <si>
    <t>L4605</t>
  </si>
  <si>
    <t xml:space="preserve">火險最終保單上傳作業       </t>
    <phoneticPr fontId="6" type="noConversion"/>
  </si>
  <si>
    <t>L4606</t>
  </si>
  <si>
    <t xml:space="preserve">火險佣金作業               </t>
    <phoneticPr fontId="6" type="noConversion"/>
  </si>
  <si>
    <t>L4962</t>
  </si>
  <si>
    <t xml:space="preserve">保險單資料檢核作業       </t>
    <phoneticPr fontId="6" type="noConversion"/>
  </si>
  <si>
    <t>L4965</t>
  </si>
  <si>
    <t xml:space="preserve">保險單明細資料查詢       </t>
    <phoneticPr fontId="6" type="noConversion"/>
  </si>
  <si>
    <t>L4964</t>
  </si>
  <si>
    <t xml:space="preserve">不動產保險單資料查詢     </t>
    <phoneticPr fontId="6" type="noConversion"/>
  </si>
  <si>
    <t>L4042</t>
    <phoneticPr fontId="6" type="noConversion"/>
  </si>
  <si>
    <t xml:space="preserve">ACH授權資料查詢                      </t>
    <phoneticPr fontId="6" type="noConversion"/>
  </si>
  <si>
    <t>L4410</t>
  </si>
  <si>
    <t xml:space="preserve">ACH授權資料建檔                      </t>
    <phoneticPr fontId="6" type="noConversion"/>
  </si>
  <si>
    <t>L4040</t>
  </si>
  <si>
    <t xml:space="preserve">產生ACH授權提出資料                  </t>
    <phoneticPr fontId="6" type="noConversion"/>
  </si>
  <si>
    <t>L4043</t>
    <phoneticPr fontId="6" type="noConversion"/>
  </si>
  <si>
    <t xml:space="preserve">郵局授權資料查詢                     </t>
    <phoneticPr fontId="6" type="noConversion"/>
  </si>
  <si>
    <t>L4412</t>
  </si>
  <si>
    <t xml:space="preserve">郵局授權資料建檔                     </t>
    <phoneticPr fontId="6" type="noConversion"/>
  </si>
  <si>
    <t>L4041</t>
  </si>
  <si>
    <t xml:space="preserve">產生郵局授權提出資料                 </t>
    <phoneticPr fontId="6" type="noConversion"/>
  </si>
  <si>
    <t>L4414</t>
    <phoneticPr fontId="6" type="noConversion"/>
  </si>
  <si>
    <t xml:space="preserve">上傳授權提回檔                       </t>
    <phoneticPr fontId="6" type="noConversion"/>
  </si>
  <si>
    <t>L4940</t>
    <phoneticPr fontId="6" type="noConversion"/>
  </si>
  <si>
    <t>帳號授權檔查詢</t>
  </si>
  <si>
    <t>L4451</t>
  </si>
  <si>
    <t xml:space="preserve">銀行扣款檔資料維護                   </t>
    <phoneticPr fontId="6" type="noConversion"/>
  </si>
  <si>
    <t>L4943</t>
    <phoneticPr fontId="6" type="noConversion"/>
  </si>
  <si>
    <t xml:space="preserve">銀行扣款檔資料查詢                   </t>
    <phoneticPr fontId="6" type="noConversion"/>
  </si>
  <si>
    <t>L4452</t>
  </si>
  <si>
    <t xml:space="preserve">銀行扣款(媒體製作)                   </t>
    <phoneticPr fontId="6" type="noConversion"/>
  </si>
  <si>
    <t>L4453</t>
  </si>
  <si>
    <t>銀扣扣款前通知</t>
    <phoneticPr fontId="6" type="noConversion"/>
  </si>
  <si>
    <t>L4454</t>
  </si>
  <si>
    <t xml:space="preserve">產生銀扣扣款失敗                     </t>
    <phoneticPr fontId="6" type="noConversion"/>
  </si>
  <si>
    <t>L4450</t>
  </si>
  <si>
    <t xml:space="preserve">產出銀行扣帳檔                       </t>
    <phoneticPr fontId="6" type="noConversion"/>
  </si>
  <si>
    <t>L4101</t>
  </si>
  <si>
    <t xml:space="preserve">撥款匯款作業                         </t>
    <phoneticPr fontId="6" type="noConversion"/>
  </si>
  <si>
    <t>L4001</t>
  </si>
  <si>
    <t xml:space="preserve">撥款匯款彙總查詢                     </t>
    <phoneticPr fontId="6" type="noConversion"/>
  </si>
  <si>
    <t>L4901</t>
  </si>
  <si>
    <t xml:space="preserve">撥款匯款記錄檔查詢                   </t>
    <phoneticPr fontId="6" type="noConversion"/>
  </si>
  <si>
    <t>L4500</t>
    <phoneticPr fontId="6" type="noConversion"/>
  </si>
  <si>
    <t>設定員工扣薪日程表</t>
    <phoneticPr fontId="6" type="noConversion"/>
  </si>
  <si>
    <t>L4950</t>
  </si>
  <si>
    <t xml:space="preserve">員工扣薪設定檢核表    </t>
    <phoneticPr fontId="6" type="noConversion"/>
  </si>
  <si>
    <t>L4510</t>
    <phoneticPr fontId="6" type="noConversion"/>
  </si>
  <si>
    <t>產出員工扣薪明細檔</t>
    <phoneticPr fontId="6" type="noConversion"/>
  </si>
  <si>
    <t>L4511</t>
  </si>
  <si>
    <t>產出員工扣薪媒體檔</t>
    <phoneticPr fontId="6" type="noConversion"/>
  </si>
  <si>
    <t>L4951</t>
  </si>
  <si>
    <t>員工扣薪媒體檔查詢</t>
    <phoneticPr fontId="6" type="noConversion"/>
  </si>
  <si>
    <t>L4512</t>
  </si>
  <si>
    <t>員工扣薪媒體檔維護</t>
    <phoneticPr fontId="6" type="noConversion"/>
  </si>
  <si>
    <t>L4200</t>
  </si>
  <si>
    <t xml:space="preserve">入帳檔上傳作業                       </t>
    <phoneticPr fontId="6" type="noConversion"/>
  </si>
  <si>
    <t>L4002</t>
    <phoneticPr fontId="6" type="noConversion"/>
  </si>
  <si>
    <t xml:space="preserve">整批入帳作業                         </t>
    <phoneticPr fontId="6" type="noConversion"/>
  </si>
  <si>
    <t>L420A</t>
    <phoneticPr fontId="6" type="noConversion"/>
  </si>
  <si>
    <t>整批入帳檔檢核作業</t>
    <phoneticPr fontId="6" type="noConversion"/>
  </si>
  <si>
    <t>L420B</t>
    <phoneticPr fontId="6" type="noConversion"/>
  </si>
  <si>
    <t>整批入帳檔入帳作業</t>
    <phoneticPr fontId="6" type="noConversion"/>
  </si>
  <si>
    <t>L4920</t>
  </si>
  <si>
    <t xml:space="preserve">整批入帳明細查詢[L4002數字鍵]        </t>
    <phoneticPr fontId="6" type="noConversion"/>
  </si>
  <si>
    <t>L4925</t>
  </si>
  <si>
    <t xml:space="preserve">整批入帳明細查詢(By日期區間)         </t>
    <phoneticPr fontId="6" type="noConversion"/>
  </si>
  <si>
    <t>L4520</t>
  </si>
  <si>
    <t xml:space="preserve">產生員工扣薪回傳報表      </t>
    <phoneticPr fontId="6" type="noConversion"/>
  </si>
  <si>
    <t>L4701</t>
  </si>
  <si>
    <t xml:space="preserve">票據媒體製作                         </t>
    <phoneticPr fontId="6" type="noConversion"/>
  </si>
  <si>
    <t>L4210</t>
  </si>
  <si>
    <t xml:space="preserve">其他還款來源建檔                     </t>
    <phoneticPr fontId="6" type="noConversion"/>
  </si>
  <si>
    <t>L4921</t>
    <phoneticPr fontId="6" type="noConversion"/>
  </si>
  <si>
    <t xml:space="preserve">其他還款來源建檔查詢                 </t>
    <phoneticPr fontId="6" type="noConversion"/>
  </si>
  <si>
    <t>L4930</t>
  </si>
  <si>
    <t xml:space="preserve">虛擬轉暫收查詢      </t>
    <phoneticPr fontId="6" type="noConversion"/>
  </si>
  <si>
    <t>L4201</t>
  </si>
  <si>
    <t>匯款轉帳明細維護[L4920還款來源數字鍵]</t>
    <phoneticPr fontId="6" type="noConversion"/>
  </si>
  <si>
    <t>L4202</t>
  </si>
  <si>
    <t>銀行扣款明細維護[L4920還款來源數字鍵]</t>
    <phoneticPr fontId="6" type="noConversion"/>
  </si>
  <si>
    <t>L4203</t>
  </si>
  <si>
    <t>郵局扣款明細維護[L4920還款來源數字鍵]</t>
    <phoneticPr fontId="6" type="noConversion"/>
  </si>
  <si>
    <t>L4204</t>
  </si>
  <si>
    <t>員工扣薪明細維護[L4920還款來源數字鍵]</t>
    <phoneticPr fontId="6" type="noConversion"/>
  </si>
  <si>
    <t>L4205</t>
  </si>
  <si>
    <t>支票兌現明細維護[L4920還款來源數字鍵]</t>
    <phoneticPr fontId="6" type="noConversion"/>
  </si>
  <si>
    <t>L4702</t>
  </si>
  <si>
    <t xml:space="preserve">產生放款本息攤還表暨繳息通知單       </t>
    <phoneticPr fontId="6" type="noConversion"/>
  </si>
  <si>
    <t>L4703</t>
  </si>
  <si>
    <t xml:space="preserve">產生滯繳通知單                       </t>
    <phoneticPr fontId="6" type="noConversion"/>
  </si>
  <si>
    <t>L492A</t>
    <phoneticPr fontId="6" type="noConversion"/>
  </si>
  <si>
    <t xml:space="preserve">已入帳未還款查詢(By戶號)              </t>
    <phoneticPr fontId="6" type="noConversion"/>
  </si>
  <si>
    <t>L4322</t>
    <phoneticPr fontId="6" type="noConversion"/>
  </si>
  <si>
    <t>地區別利率調整設定</t>
    <phoneticPr fontId="6" type="noConversion"/>
  </si>
  <si>
    <t>L4320</t>
    <phoneticPr fontId="6" type="noConversion"/>
  </si>
  <si>
    <t xml:space="preserve">產生利率即將變動資料                 </t>
    <phoneticPr fontId="6" type="noConversion"/>
  </si>
  <si>
    <t>L4031</t>
  </si>
  <si>
    <t>利率調整清單</t>
    <phoneticPr fontId="6" type="noConversion"/>
  </si>
  <si>
    <t>L4321</t>
    <phoneticPr fontId="6" type="noConversion"/>
  </si>
  <si>
    <t>利率調整確認作業</t>
    <phoneticPr fontId="6" type="noConversion"/>
  </si>
  <si>
    <t>L4325</t>
  </si>
  <si>
    <t>個別利率批次輸入</t>
    <phoneticPr fontId="6" type="noConversion"/>
  </si>
  <si>
    <t>L4931</t>
    <phoneticPr fontId="6" type="noConversion"/>
  </si>
  <si>
    <t xml:space="preserve">個別調整利率作業                     </t>
    <phoneticPr fontId="6" type="noConversion"/>
  </si>
  <si>
    <t>L4721</t>
    <phoneticPr fontId="6" type="noConversion"/>
  </si>
  <si>
    <t>整批批次產出利率變動對帳單</t>
    <phoneticPr fontId="6" type="noConversion"/>
  </si>
  <si>
    <t>L4030</t>
    <phoneticPr fontId="6" type="noConversion"/>
  </si>
  <si>
    <t xml:space="preserve">調整員工利率作業                     </t>
    <phoneticPr fontId="6" type="noConversion"/>
  </si>
  <si>
    <t>L5060</t>
  </si>
  <si>
    <t xml:space="preserve">案件處理清單         </t>
    <phoneticPr fontId="6" type="noConversion"/>
  </si>
  <si>
    <t>L5960</t>
  </si>
  <si>
    <t xml:space="preserve">案件資料查詢         </t>
    <phoneticPr fontId="6" type="noConversion"/>
  </si>
  <si>
    <t>L5961</t>
    <phoneticPr fontId="6" type="noConversion"/>
  </si>
  <si>
    <t xml:space="preserve">電催明細資料查詢     </t>
    <phoneticPr fontId="6" type="noConversion"/>
  </si>
  <si>
    <t>L5601</t>
  </si>
  <si>
    <t xml:space="preserve">電催登錄             </t>
    <phoneticPr fontId="6" type="noConversion"/>
  </si>
  <si>
    <t>L5962</t>
  </si>
  <si>
    <t xml:space="preserve">面催明細資料查詢     </t>
    <phoneticPr fontId="6" type="noConversion"/>
  </si>
  <si>
    <t>L5602</t>
  </si>
  <si>
    <t xml:space="preserve">面催登錄             </t>
    <phoneticPr fontId="6" type="noConversion"/>
  </si>
  <si>
    <t>L5963</t>
  </si>
  <si>
    <t xml:space="preserve">函催明細資料查詢     </t>
    <phoneticPr fontId="6" type="noConversion"/>
  </si>
  <si>
    <t>L5603</t>
  </si>
  <si>
    <t xml:space="preserve">函催登錄             </t>
    <phoneticPr fontId="6" type="noConversion"/>
  </si>
  <si>
    <t>L5964</t>
  </si>
  <si>
    <t xml:space="preserve">法務進度明細資料查詢 </t>
    <phoneticPr fontId="6" type="noConversion"/>
  </si>
  <si>
    <t>L5604</t>
  </si>
  <si>
    <t xml:space="preserve">法務進度登錄         </t>
    <phoneticPr fontId="6" type="noConversion"/>
  </si>
  <si>
    <t>L5605</t>
  </si>
  <si>
    <t xml:space="preserve">提醒事項登錄         </t>
    <phoneticPr fontId="6" type="noConversion"/>
  </si>
  <si>
    <t>L5965</t>
  </si>
  <si>
    <t xml:space="preserve">提醒事項查詢         </t>
    <phoneticPr fontId="6" type="noConversion"/>
  </si>
  <si>
    <t>L5061</t>
    <phoneticPr fontId="6" type="noConversion"/>
  </si>
  <si>
    <t>催收催繳明細</t>
    <phoneticPr fontId="6" type="noConversion"/>
  </si>
  <si>
    <t>L5705</t>
  </si>
  <si>
    <t>蘇曉玲</t>
    <phoneticPr fontId="6" type="noConversion"/>
  </si>
  <si>
    <t>L5706</t>
  </si>
  <si>
    <t xml:space="preserve">債權比例分攤資料維護(匯入)            </t>
    <phoneticPr fontId="6" type="noConversion"/>
  </si>
  <si>
    <t>L5071</t>
    <phoneticPr fontId="6" type="noConversion"/>
  </si>
  <si>
    <t>債權案件明細查詢</t>
    <phoneticPr fontId="6" type="noConversion"/>
  </si>
  <si>
    <t>L5971</t>
  </si>
  <si>
    <t xml:space="preserve">債務協商交易資料查詢                  </t>
    <phoneticPr fontId="6" type="noConversion"/>
  </si>
  <si>
    <t>L5972</t>
  </si>
  <si>
    <t xml:space="preserve">債務協商入帳明細查詢                  </t>
    <phoneticPr fontId="6" type="noConversion"/>
  </si>
  <si>
    <t>L5973</t>
  </si>
  <si>
    <t xml:space="preserve">最大債權撥付明細查詢                  </t>
    <phoneticPr fontId="6" type="noConversion"/>
  </si>
  <si>
    <t>L5707</t>
  </si>
  <si>
    <t xml:space="preserve">最大債權撥付產檔                      </t>
    <phoneticPr fontId="6" type="noConversion"/>
  </si>
  <si>
    <t>L5708</t>
  </si>
  <si>
    <t xml:space="preserve">最大債權撥付出帳                      </t>
    <phoneticPr fontId="6" type="noConversion"/>
  </si>
  <si>
    <t>L5709</t>
    <phoneticPr fontId="6" type="noConversion"/>
  </si>
  <si>
    <t xml:space="preserve">最大債權撥付回覆檔檢核                </t>
    <phoneticPr fontId="6" type="noConversion"/>
  </si>
  <si>
    <t>L5075</t>
    <phoneticPr fontId="6" type="noConversion"/>
  </si>
  <si>
    <t xml:space="preserve">債務協商滯繳/應繳明細查詢             </t>
    <phoneticPr fontId="6" type="noConversion"/>
  </si>
  <si>
    <t>L5701</t>
  </si>
  <si>
    <t>債權維護</t>
    <phoneticPr fontId="6" type="noConversion"/>
  </si>
  <si>
    <t>L5974</t>
  </si>
  <si>
    <t xml:space="preserve">債權銀行帳號明細資料查詢              </t>
    <phoneticPr fontId="6" type="noConversion"/>
  </si>
  <si>
    <t>L5703</t>
  </si>
  <si>
    <t xml:space="preserve">債權銀行帳號登錄                      </t>
    <phoneticPr fontId="6" type="noConversion"/>
  </si>
  <si>
    <t>L5970</t>
  </si>
  <si>
    <t xml:space="preserve">期款試算                              </t>
    <phoneticPr fontId="6" type="noConversion"/>
  </si>
  <si>
    <t>L5704</t>
  </si>
  <si>
    <t xml:space="preserve">撥付日期設定                          </t>
    <phoneticPr fontId="6" type="noConversion"/>
  </si>
  <si>
    <t>L5074</t>
  </si>
  <si>
    <t xml:space="preserve">應處理清單                        </t>
    <phoneticPr fontId="6" type="noConversion"/>
  </si>
  <si>
    <t>L5702</t>
    <phoneticPr fontId="6" type="noConversion"/>
  </si>
  <si>
    <t xml:space="preserve">暫收入帳                              </t>
    <phoneticPr fontId="6" type="noConversion"/>
  </si>
  <si>
    <t>L5710</t>
    <phoneticPr fontId="6" type="noConversion"/>
  </si>
  <si>
    <t xml:space="preserve">一般債權撥付資料檢核                  </t>
    <phoneticPr fontId="6" type="noConversion"/>
  </si>
  <si>
    <t>L597A</t>
    <phoneticPr fontId="6" type="noConversion"/>
  </si>
  <si>
    <t>整批處理</t>
    <phoneticPr fontId="6" type="noConversion"/>
  </si>
  <si>
    <t>L5402</t>
  </si>
  <si>
    <t xml:space="preserve">年度業績目標更新                    </t>
    <phoneticPr fontId="6" type="noConversion"/>
  </si>
  <si>
    <t>L5021</t>
    <phoneticPr fontId="6" type="noConversion"/>
  </si>
  <si>
    <t xml:space="preserve">房貸專員明細資料查詢                </t>
    <phoneticPr fontId="6" type="noConversion"/>
  </si>
  <si>
    <t>L5401</t>
  </si>
  <si>
    <t xml:space="preserve">房貸專員資料維護                    </t>
    <phoneticPr fontId="6" type="noConversion"/>
  </si>
  <si>
    <t>L5024</t>
    <phoneticPr fontId="6" type="noConversion"/>
  </si>
  <si>
    <t xml:space="preserve">目標金額、累計目標金額查詢          </t>
    <phoneticPr fontId="6" type="noConversion"/>
  </si>
  <si>
    <t>L5405</t>
  </si>
  <si>
    <t xml:space="preserve">更改目標金額、累計目標金額          </t>
    <phoneticPr fontId="6" type="noConversion"/>
  </si>
  <si>
    <t>L5022</t>
    <phoneticPr fontId="6" type="noConversion"/>
  </si>
  <si>
    <t xml:space="preserve">協辦人員等級明細資料查詢            </t>
    <phoneticPr fontId="6" type="noConversion"/>
  </si>
  <si>
    <t>L5407</t>
  </si>
  <si>
    <t xml:space="preserve">房貸協辦人員等級維護                </t>
    <phoneticPr fontId="6" type="noConversion"/>
  </si>
  <si>
    <t>L5023</t>
    <phoneticPr fontId="6" type="noConversion"/>
  </si>
  <si>
    <t xml:space="preserve">晤談人員明細資料查詢                </t>
    <phoneticPr fontId="6" type="noConversion"/>
  </si>
  <si>
    <t>L5406</t>
  </si>
  <si>
    <t xml:space="preserve">晤談人員資料維護                    </t>
    <phoneticPr fontId="6" type="noConversion"/>
  </si>
  <si>
    <t>L5908</t>
    <phoneticPr fontId="6" type="noConversion"/>
  </si>
  <si>
    <t xml:space="preserve">房貸專員撥款筆數統計表              </t>
    <phoneticPr fontId="6" type="noConversion"/>
  </si>
  <si>
    <t>L5909</t>
    <phoneticPr fontId="6" type="noConversion"/>
  </si>
  <si>
    <t xml:space="preserve">案件品質排行表(列印)                </t>
    <phoneticPr fontId="6" type="noConversion"/>
  </si>
  <si>
    <t>L5910</t>
    <phoneticPr fontId="6" type="noConversion"/>
  </si>
  <si>
    <t xml:space="preserve">新撥款利率案件資料產生              </t>
    <phoneticPr fontId="6" type="noConversion"/>
  </si>
  <si>
    <t>L5911</t>
    <phoneticPr fontId="6" type="noConversion"/>
  </si>
  <si>
    <t xml:space="preserve">撥款件貸款成數統計資料產生          </t>
    <phoneticPr fontId="6" type="noConversion"/>
  </si>
  <si>
    <t>L5912</t>
    <phoneticPr fontId="6" type="noConversion"/>
  </si>
  <si>
    <t xml:space="preserve">新光銀銀扣案件資料產生              </t>
    <phoneticPr fontId="6" type="noConversion"/>
  </si>
  <si>
    <t xml:space="preserve">產生介紹、協辦獎金發放媒體          </t>
    <phoneticPr fontId="6" type="noConversion"/>
  </si>
  <si>
    <t>張金龍</t>
    <phoneticPr fontId="6" type="noConversion"/>
  </si>
  <si>
    <t>產生介紹人加碼獎金媒體</t>
    <phoneticPr fontId="6" type="noConversion"/>
  </si>
  <si>
    <t>L5051</t>
  </si>
  <si>
    <t>房貸介紹人業績處理清單</t>
    <phoneticPr fontId="6" type="noConversion"/>
  </si>
  <si>
    <t>L5501</t>
    <phoneticPr fontId="6" type="noConversion"/>
  </si>
  <si>
    <t xml:space="preserve">介紹人業績案件維護            </t>
    <phoneticPr fontId="6" type="noConversion"/>
  </si>
  <si>
    <t>L5052</t>
  </si>
  <si>
    <t>房貸專員業績處理清單</t>
    <phoneticPr fontId="6" type="noConversion"/>
  </si>
  <si>
    <t>L5502</t>
    <phoneticPr fontId="6" type="noConversion"/>
  </si>
  <si>
    <t xml:space="preserve">房貸專員業績案件維護          </t>
    <phoneticPr fontId="6" type="noConversion"/>
  </si>
  <si>
    <t>L5053</t>
    <phoneticPr fontId="6" type="noConversion"/>
  </si>
  <si>
    <t>介紹、協辦獎金處理清單</t>
    <phoneticPr fontId="6" type="noConversion"/>
  </si>
  <si>
    <t>L5503</t>
    <phoneticPr fontId="6" type="noConversion"/>
  </si>
  <si>
    <t xml:space="preserve">介紹、協辦獎金案件維護            </t>
    <phoneticPr fontId="6" type="noConversion"/>
  </si>
  <si>
    <t>L5054</t>
    <phoneticPr fontId="6" type="noConversion"/>
  </si>
  <si>
    <t>介紹人加碼獎金處理清單</t>
    <phoneticPr fontId="6" type="noConversion"/>
  </si>
  <si>
    <t>L5504</t>
    <phoneticPr fontId="6" type="noConversion"/>
  </si>
  <si>
    <t xml:space="preserve">介紹人加碼獎金案件維護      </t>
    <phoneticPr fontId="6" type="noConversion"/>
  </si>
  <si>
    <t>L5951</t>
  </si>
  <si>
    <t>房貸介紹人業績明細查詢</t>
    <phoneticPr fontId="6" type="noConversion"/>
  </si>
  <si>
    <t>產生換算業績、業務報酬發放媒體</t>
  </si>
  <si>
    <t>L5952</t>
  </si>
  <si>
    <t>房貸專員業績明細查詢</t>
    <phoneticPr fontId="6" type="noConversion"/>
  </si>
  <si>
    <t>L5953</t>
    <phoneticPr fontId="6" type="noConversion"/>
  </si>
  <si>
    <t>介紹、協辦及加碼獎勵津貼實發應發獎金查詢</t>
    <phoneticPr fontId="6" type="noConversion"/>
  </si>
  <si>
    <t>L5959</t>
    <phoneticPr fontId="6" type="noConversion"/>
  </si>
  <si>
    <t>房貸獎勵保費檢核檔查詢</t>
    <phoneticPr fontId="6" type="noConversion"/>
  </si>
  <si>
    <t>L5500</t>
  </si>
  <si>
    <t>工作日業績結算</t>
    <phoneticPr fontId="6" type="noConversion"/>
  </si>
  <si>
    <t>L5903</t>
  </si>
  <si>
    <t xml:space="preserve">檔案借閱明細資料查詢                  </t>
    <phoneticPr fontId="6" type="noConversion"/>
  </si>
  <si>
    <t>L5103</t>
  </si>
  <si>
    <t xml:space="preserve">檔案借閱維護                          </t>
    <phoneticPr fontId="6" type="noConversion"/>
  </si>
  <si>
    <t>L5104</t>
  </si>
  <si>
    <t xml:space="preserve">檔案借閱報表作業(列印)                </t>
    <phoneticPr fontId="6" type="noConversion"/>
  </si>
  <si>
    <t>L5901</t>
  </si>
  <si>
    <t xml:space="preserve">資金運用概況明細資料查詢              </t>
    <phoneticPr fontId="6" type="noConversion"/>
  </si>
  <si>
    <t>L5101</t>
  </si>
  <si>
    <t xml:space="preserve">資金運用概況維護                      </t>
    <phoneticPr fontId="6" type="noConversion"/>
  </si>
  <si>
    <t>L5902</t>
  </si>
  <si>
    <t xml:space="preserve">放審會記錄明細資料查詢                </t>
    <phoneticPr fontId="6" type="noConversion"/>
  </si>
  <si>
    <t>L5102</t>
  </si>
  <si>
    <t xml:space="preserve">放審會記錄維護                        </t>
    <phoneticPr fontId="6" type="noConversion"/>
  </si>
  <si>
    <t>L5905</t>
    <phoneticPr fontId="6" type="noConversion"/>
  </si>
  <si>
    <t>覆審案件明細檔查詢</t>
    <phoneticPr fontId="6" type="noConversion"/>
  </si>
  <si>
    <t>L5105</t>
    <phoneticPr fontId="6" type="noConversion"/>
  </si>
  <si>
    <t>覆審案件明細檔維護</t>
    <phoneticPr fontId="6" type="noConversion"/>
  </si>
  <si>
    <t>L5106</t>
    <phoneticPr fontId="6" type="noConversion"/>
  </si>
  <si>
    <t>產生覆審案件資料明細</t>
    <phoneticPr fontId="6" type="noConversion"/>
  </si>
  <si>
    <t>L5801</t>
    <phoneticPr fontId="6" type="noConversion"/>
  </si>
  <si>
    <t>補貼息作業</t>
    <phoneticPr fontId="6" type="noConversion"/>
  </si>
  <si>
    <t>陳昱衡</t>
    <phoneticPr fontId="6" type="noConversion"/>
  </si>
  <si>
    <t>L5811</t>
    <phoneticPr fontId="6" type="noConversion"/>
  </si>
  <si>
    <t>產生國稅局申報下載檔</t>
    <phoneticPr fontId="6" type="noConversion"/>
  </si>
  <si>
    <t>楊智誠</t>
    <phoneticPr fontId="6" type="noConversion"/>
  </si>
  <si>
    <t>L5812</t>
    <phoneticPr fontId="6" type="noConversion"/>
  </si>
  <si>
    <t>國稅局申報檔維護</t>
    <phoneticPr fontId="6" type="noConversion"/>
  </si>
  <si>
    <t>L5813</t>
    <phoneticPr fontId="6" type="noConversion"/>
  </si>
  <si>
    <t>產生國稅局申報媒體檔</t>
    <phoneticPr fontId="6" type="noConversion"/>
  </si>
  <si>
    <t>L5906</t>
    <phoneticPr fontId="6" type="noConversion"/>
  </si>
  <si>
    <t>寬限條件控管繳息查詢</t>
    <phoneticPr fontId="6" type="noConversion"/>
  </si>
  <si>
    <t>L5116</t>
    <phoneticPr fontId="6" type="noConversion"/>
  </si>
  <si>
    <t>寬限條件控管維護</t>
    <phoneticPr fontId="6" type="noConversion"/>
  </si>
  <si>
    <t>L6063</t>
    <phoneticPr fontId="6" type="noConversion"/>
  </si>
  <si>
    <t>擔保品代號資料查詢</t>
    <phoneticPr fontId="6" type="noConversion"/>
  </si>
  <si>
    <t>L6603</t>
    <phoneticPr fontId="6" type="noConversion"/>
  </si>
  <si>
    <t>擔保品代號資料維護</t>
    <phoneticPr fontId="6" type="noConversion"/>
  </si>
  <si>
    <t>L6082</t>
    <phoneticPr fontId="6" type="noConversion"/>
  </si>
  <si>
    <t>放款業績工作月查詢</t>
    <phoneticPr fontId="6" type="noConversion"/>
  </si>
  <si>
    <t>L6752</t>
    <phoneticPr fontId="6" type="noConversion"/>
  </si>
  <si>
    <t>放款業績工作月維護</t>
    <phoneticPr fontId="6" type="noConversion"/>
  </si>
  <si>
    <t>業績件數及金額核算標準設定</t>
    <phoneticPr fontId="6" type="noConversion"/>
  </si>
  <si>
    <t>L6084</t>
    <phoneticPr fontId="6" type="noConversion"/>
  </si>
  <si>
    <t>業績件數及金額核算標準設定查詢</t>
    <phoneticPr fontId="6" type="noConversion"/>
  </si>
  <si>
    <t>L6079</t>
    <phoneticPr fontId="6" type="noConversion"/>
  </si>
  <si>
    <t>帳冊別目標金額查詢</t>
    <phoneticPr fontId="6" type="noConversion"/>
  </si>
  <si>
    <t>L6709</t>
    <phoneticPr fontId="6" type="noConversion"/>
  </si>
  <si>
    <t>帳冊別目標金額維護</t>
    <phoneticPr fontId="6" type="noConversion"/>
  </si>
  <si>
    <t>L6201</t>
  </si>
  <si>
    <t>其他傳票輸入</t>
    <phoneticPr fontId="6" type="noConversion"/>
  </si>
  <si>
    <t>L6101</t>
  </si>
  <si>
    <t>L6901</t>
  </si>
  <si>
    <t>交易分錄清單查詢</t>
    <phoneticPr fontId="6" type="noConversion"/>
  </si>
  <si>
    <t>L6902</t>
  </si>
  <si>
    <t>會計總帳查詢</t>
    <phoneticPr fontId="6" type="noConversion"/>
  </si>
  <si>
    <t>L6903</t>
  </si>
  <si>
    <t>會計帳務明細查詢</t>
    <phoneticPr fontId="6" type="noConversion"/>
  </si>
  <si>
    <t>L6904</t>
    <phoneticPr fontId="6" type="noConversion"/>
  </si>
  <si>
    <t>日結彙計查詢</t>
    <phoneticPr fontId="6" type="noConversion"/>
  </si>
  <si>
    <t>L6905</t>
  </si>
  <si>
    <t>日結明細查詢</t>
    <phoneticPr fontId="6" type="noConversion"/>
  </si>
  <si>
    <t>L6906</t>
  </si>
  <si>
    <t>會計分錄查詢</t>
    <phoneticPr fontId="6" type="noConversion"/>
  </si>
  <si>
    <t>L6907</t>
  </si>
  <si>
    <t>未銷帳餘額明細查詢</t>
    <phoneticPr fontId="6" type="noConversion"/>
  </si>
  <si>
    <t>L6908</t>
  </si>
  <si>
    <t>銷帳歷史明細查詢</t>
    <phoneticPr fontId="6" type="noConversion"/>
  </si>
  <si>
    <t>L6001</t>
  </si>
  <si>
    <t xml:space="preserve">應處理清單      </t>
    <phoneticPr fontId="6" type="noConversion"/>
  </si>
  <si>
    <t>L6982</t>
  </si>
  <si>
    <t>火險費轉列催收作業</t>
    <phoneticPr fontId="6" type="noConversion"/>
  </si>
  <si>
    <t>L6983</t>
  </si>
  <si>
    <t>法務費轉列催收作業</t>
    <phoneticPr fontId="6" type="noConversion"/>
  </si>
  <si>
    <t>L6981</t>
  </si>
  <si>
    <t>放款轉列催收作業</t>
    <phoneticPr fontId="6" type="noConversion"/>
  </si>
  <si>
    <t>L6031</t>
    <phoneticPr fontId="6" type="noConversion"/>
  </si>
  <si>
    <t>指標利率資料</t>
    <phoneticPr fontId="6" type="noConversion"/>
  </si>
  <si>
    <t>L6032</t>
    <phoneticPr fontId="6" type="noConversion"/>
  </si>
  <si>
    <t>指標利率資料查詢</t>
    <phoneticPr fontId="6" type="noConversion"/>
  </si>
  <si>
    <t>L6301</t>
  </si>
  <si>
    <t>指標利率種類維護</t>
    <phoneticPr fontId="6" type="noConversion"/>
  </si>
  <si>
    <t xml:space="preserve">指標利率登錄/維護(Eloan18.informatica) </t>
    <phoneticPr fontId="6" type="noConversion"/>
  </si>
  <si>
    <t>L6081</t>
  </si>
  <si>
    <t>介紹人加碼獎勵津貼標準設定查詢</t>
    <phoneticPr fontId="6" type="noConversion"/>
  </si>
  <si>
    <t>L6751</t>
    <phoneticPr fontId="6" type="noConversion"/>
  </si>
  <si>
    <t>介紹人加碼獎勵津貼標準設定</t>
    <phoneticPr fontId="6" type="noConversion"/>
  </si>
  <si>
    <t>L6085</t>
    <phoneticPr fontId="6" type="noConversion"/>
  </si>
  <si>
    <t>單位及主管代碼檔查詢</t>
    <phoneticPr fontId="6" type="noConversion"/>
  </si>
  <si>
    <t>L6755</t>
    <phoneticPr fontId="6" type="noConversion"/>
  </si>
  <si>
    <t>單位及主管代碼檔維護</t>
    <phoneticPr fontId="6" type="noConversion"/>
  </si>
  <si>
    <t>L6932</t>
  </si>
  <si>
    <t>資料變更交易查詢</t>
    <phoneticPr fontId="6" type="noConversion"/>
  </si>
  <si>
    <t>L6087</t>
    <phoneticPr fontId="6" type="noConversion"/>
  </si>
  <si>
    <t>協辦獎勵津貼標準查詢</t>
    <phoneticPr fontId="6" type="noConversion"/>
  </si>
  <si>
    <t>L6787</t>
    <phoneticPr fontId="6" type="noConversion"/>
  </si>
  <si>
    <t>協辦獎勵津貼標準設定</t>
    <phoneticPr fontId="6" type="noConversion"/>
  </si>
  <si>
    <t>L6994</t>
    <phoneticPr fontId="6" type="noConversion"/>
  </si>
  <si>
    <t>L6757</t>
    <phoneticPr fontId="6" type="noConversion"/>
  </si>
  <si>
    <t>業績件數及金額核算標準設定(整月)</t>
    <phoneticPr fontId="6" type="noConversion"/>
  </si>
  <si>
    <t>L6077</t>
  </si>
  <si>
    <t>現金流量預估資料查詢</t>
    <phoneticPr fontId="6" type="noConversion"/>
  </si>
  <si>
    <t>L6707</t>
    <phoneticPr fontId="6" type="noConversion"/>
  </si>
  <si>
    <t>現金流量預估資料維護</t>
    <phoneticPr fontId="6" type="noConversion"/>
  </si>
  <si>
    <t>L6030</t>
    <phoneticPr fontId="6" type="noConversion"/>
  </si>
  <si>
    <t>特殊/例假日查詢</t>
    <phoneticPr fontId="6" type="noConversion"/>
  </si>
  <si>
    <t>L6310</t>
    <phoneticPr fontId="6" type="noConversion"/>
  </si>
  <si>
    <t>特殊/例假日登錄</t>
    <phoneticPr fontId="6" type="noConversion"/>
  </si>
  <si>
    <t>L6041</t>
  </si>
  <si>
    <t>使用者資料查詢</t>
    <phoneticPr fontId="6" type="noConversion"/>
  </si>
  <si>
    <t>L6401</t>
    <phoneticPr fontId="6" type="noConversion"/>
  </si>
  <si>
    <t>使用者資料維護</t>
    <phoneticPr fontId="6" type="noConversion"/>
  </si>
  <si>
    <t>L6042</t>
  </si>
  <si>
    <t>交易控制檔</t>
    <phoneticPr fontId="6" type="noConversion"/>
  </si>
  <si>
    <t>L6402</t>
    <phoneticPr fontId="6" type="noConversion"/>
  </si>
  <si>
    <t>交易控制檔維護</t>
    <phoneticPr fontId="6" type="noConversion"/>
  </si>
  <si>
    <t>L6043</t>
  </si>
  <si>
    <t>權限群組</t>
    <phoneticPr fontId="6" type="noConversion"/>
  </si>
  <si>
    <t>L6403</t>
    <phoneticPr fontId="6" type="noConversion"/>
  </si>
  <si>
    <t xml:space="preserve">權限群組維護  </t>
    <phoneticPr fontId="6" type="noConversion"/>
  </si>
  <si>
    <t>L6044</t>
  </si>
  <si>
    <t>主管授權紀錄查詢</t>
    <phoneticPr fontId="6" type="noConversion"/>
  </si>
  <si>
    <t>L6501</t>
    <phoneticPr fontId="6" type="noConversion"/>
  </si>
  <si>
    <t>系統變數及系統值設定</t>
    <phoneticPr fontId="6" type="noConversion"/>
  </si>
  <si>
    <t>L6061</t>
    <phoneticPr fontId="6" type="noConversion"/>
  </si>
  <si>
    <t>會計科子細目查詢</t>
    <phoneticPr fontId="6" type="noConversion"/>
  </si>
  <si>
    <t>L6601</t>
    <phoneticPr fontId="6" type="noConversion"/>
  </si>
  <si>
    <t>會計科子細目維護</t>
    <phoneticPr fontId="6" type="noConversion"/>
  </si>
  <si>
    <t>L6062</t>
    <phoneticPr fontId="6" type="noConversion"/>
  </si>
  <si>
    <t>行業別代號查詢</t>
    <phoneticPr fontId="6" type="noConversion"/>
  </si>
  <si>
    <t>L6602</t>
    <phoneticPr fontId="6" type="noConversion"/>
  </si>
  <si>
    <t>行業別代號維護</t>
    <phoneticPr fontId="6" type="noConversion"/>
  </si>
  <si>
    <t>L6064</t>
    <phoneticPr fontId="6" type="noConversion"/>
  </si>
  <si>
    <t>各類代碼檔查詢</t>
    <phoneticPr fontId="6" type="noConversion"/>
  </si>
  <si>
    <t>L6604</t>
    <phoneticPr fontId="6" type="noConversion"/>
  </si>
  <si>
    <t>各類代碼檔維護</t>
    <phoneticPr fontId="6" type="noConversion"/>
  </si>
  <si>
    <t>L6065</t>
    <phoneticPr fontId="6" type="noConversion"/>
  </si>
  <si>
    <t>逾期新增減少原因查詢</t>
    <phoneticPr fontId="6" type="noConversion"/>
  </si>
  <si>
    <t>L6605</t>
    <phoneticPr fontId="6" type="noConversion"/>
  </si>
  <si>
    <t>逾期新增減少原因維護</t>
    <phoneticPr fontId="6" type="noConversion"/>
  </si>
  <si>
    <t>L6066</t>
  </si>
  <si>
    <t>主管理由檔查詢</t>
    <phoneticPr fontId="6" type="noConversion"/>
  </si>
  <si>
    <t>L6606</t>
    <phoneticPr fontId="6" type="noConversion"/>
  </si>
  <si>
    <t>主管理由檔維護</t>
    <phoneticPr fontId="6" type="noConversion"/>
  </si>
  <si>
    <t>L6067</t>
    <phoneticPr fontId="6" type="noConversion"/>
  </si>
  <si>
    <t>保證人關係代碼查詢</t>
    <phoneticPr fontId="6" type="noConversion"/>
  </si>
  <si>
    <t>L6607</t>
    <phoneticPr fontId="6" type="noConversion"/>
  </si>
  <si>
    <t>保證人關係代碼維護</t>
    <phoneticPr fontId="6" type="noConversion"/>
  </si>
  <si>
    <t>L6071</t>
    <phoneticPr fontId="6" type="noConversion"/>
  </si>
  <si>
    <t>行庫資料查詢</t>
    <phoneticPr fontId="6" type="noConversion"/>
  </si>
  <si>
    <t>L6701</t>
    <phoneticPr fontId="6" type="noConversion"/>
  </si>
  <si>
    <t>行庫資料維護</t>
    <phoneticPr fontId="6" type="noConversion"/>
  </si>
  <si>
    <t>L6072</t>
    <phoneticPr fontId="6" type="noConversion"/>
  </si>
  <si>
    <t>營業單位對照檔查詢</t>
    <phoneticPr fontId="6" type="noConversion"/>
  </si>
  <si>
    <t>L6702</t>
    <phoneticPr fontId="6" type="noConversion"/>
  </si>
  <si>
    <t>營業單位對照檔維護</t>
    <phoneticPr fontId="6" type="noConversion"/>
  </si>
  <si>
    <t>L6073</t>
    <phoneticPr fontId="6" type="noConversion"/>
  </si>
  <si>
    <t>保險/鑑定公司資料查詢</t>
    <phoneticPr fontId="6" type="noConversion"/>
  </si>
  <si>
    <t>L6703</t>
    <phoneticPr fontId="6" type="noConversion"/>
  </si>
  <si>
    <t>保險/鑑定公司資料維護</t>
    <phoneticPr fontId="6" type="noConversion"/>
  </si>
  <si>
    <t>L6074</t>
    <phoneticPr fontId="6" type="noConversion"/>
  </si>
  <si>
    <t>聯徵報送-地區別資料查詢</t>
    <phoneticPr fontId="6" type="noConversion"/>
  </si>
  <si>
    <t>L6704</t>
    <phoneticPr fontId="6" type="noConversion"/>
  </si>
  <si>
    <t>聯徵報送-地區別資料維護</t>
    <phoneticPr fontId="6" type="noConversion"/>
  </si>
  <si>
    <t>L6075</t>
    <phoneticPr fontId="6" type="noConversion"/>
  </si>
  <si>
    <t>L6705</t>
    <phoneticPr fontId="6" type="noConversion"/>
  </si>
  <si>
    <t>L6078</t>
  </si>
  <si>
    <t>利息收入預算數查詢</t>
    <phoneticPr fontId="6" type="noConversion"/>
  </si>
  <si>
    <t>L6708</t>
    <phoneticPr fontId="6" type="noConversion"/>
  </si>
  <si>
    <t>利息收入預算數維護</t>
    <phoneticPr fontId="6" type="noConversion"/>
  </si>
  <si>
    <t>房貸專員所屬業務部室查詢</t>
    <phoneticPr fontId="6" type="noConversion"/>
  </si>
  <si>
    <t>房貸專員所屬業務部室維護</t>
    <phoneticPr fontId="6" type="noConversion"/>
  </si>
  <si>
    <t>L6052</t>
    <phoneticPr fontId="6" type="noConversion"/>
  </si>
  <si>
    <t>變動數值設定</t>
    <phoneticPr fontId="6" type="noConversion"/>
  </si>
  <si>
    <t>L6502</t>
    <phoneticPr fontId="6" type="noConversion"/>
  </si>
  <si>
    <t>變動數值設定維護</t>
    <phoneticPr fontId="6" type="noConversion"/>
  </si>
  <si>
    <t>L6068</t>
  </si>
  <si>
    <t>報表代號對照檔查詢</t>
    <phoneticPr fontId="6" type="noConversion"/>
  </si>
  <si>
    <t>L6103</t>
    <phoneticPr fontId="6" type="noConversion"/>
  </si>
  <si>
    <t xml:space="preserve">報表查詢作業申請    </t>
    <phoneticPr fontId="6" type="noConversion"/>
  </si>
  <si>
    <t>L6608</t>
  </si>
  <si>
    <t>報表代號對照檔維護</t>
    <phoneticPr fontId="6" type="noConversion"/>
  </si>
  <si>
    <t>L6104</t>
    <phoneticPr fontId="6" type="noConversion"/>
  </si>
  <si>
    <t>代理人設定</t>
    <phoneticPr fontId="6" type="noConversion"/>
  </si>
  <si>
    <t>L6086</t>
    <phoneticPr fontId="6" type="noConversion"/>
  </si>
  <si>
    <t>單位代號查詢</t>
    <phoneticPr fontId="6" type="noConversion"/>
  </si>
  <si>
    <t>L8080</t>
    <phoneticPr fontId="6" type="noConversion"/>
  </si>
  <si>
    <t>AML姓名檢核查詢</t>
    <phoneticPr fontId="6" type="noConversion"/>
  </si>
  <si>
    <t>L8100</t>
    <phoneticPr fontId="6" type="noConversion"/>
  </si>
  <si>
    <t>AML姓名檢核</t>
    <phoneticPr fontId="6" type="noConversion"/>
  </si>
  <si>
    <t>L8081</t>
    <phoneticPr fontId="6" type="noConversion"/>
  </si>
  <si>
    <t>AML定審處理查詢</t>
    <phoneticPr fontId="6" type="noConversion"/>
  </si>
  <si>
    <t>L8101</t>
    <phoneticPr fontId="6" type="noConversion"/>
  </si>
  <si>
    <t>AML定審處理</t>
    <phoneticPr fontId="6" type="noConversion"/>
  </si>
  <si>
    <t>L8110</t>
    <phoneticPr fontId="6" type="noConversion"/>
  </si>
  <si>
    <t>產製AML每日有效客戶名單</t>
  </si>
  <si>
    <t>L8921</t>
    <phoneticPr fontId="6" type="noConversion"/>
  </si>
  <si>
    <t>疑似洗錢樣態檢核查詢</t>
    <phoneticPr fontId="6" type="noConversion"/>
  </si>
  <si>
    <t>L8201</t>
    <phoneticPr fontId="6" type="noConversion"/>
  </si>
  <si>
    <t>疑似洗錢樣態條件設定</t>
    <phoneticPr fontId="6" type="noConversion"/>
  </si>
  <si>
    <t>L8924</t>
    <phoneticPr fontId="6" type="noConversion"/>
  </si>
  <si>
    <t>疑似洗錢資料變更查詢</t>
    <phoneticPr fontId="6" type="noConversion"/>
  </si>
  <si>
    <t>L8202</t>
    <phoneticPr fontId="6" type="noConversion"/>
  </si>
  <si>
    <t>疑似洗錢樣態資料產生</t>
    <phoneticPr fontId="6" type="noConversion"/>
  </si>
  <si>
    <t>L8922</t>
    <phoneticPr fontId="6" type="noConversion"/>
  </si>
  <si>
    <t>疑似洗錢交易合理性查詢</t>
    <phoneticPr fontId="6" type="noConversion"/>
  </si>
  <si>
    <t>L8203</t>
    <phoneticPr fontId="6" type="noConversion"/>
  </si>
  <si>
    <t>疑似洗錢交易合理性維護</t>
    <phoneticPr fontId="6" type="noConversion"/>
  </si>
  <si>
    <t>L8923</t>
    <phoneticPr fontId="6" type="noConversion"/>
  </si>
  <si>
    <t>疑似洗錢交易訪談查詢</t>
    <phoneticPr fontId="6" type="noConversion"/>
  </si>
  <si>
    <t>L8204</t>
    <phoneticPr fontId="6" type="noConversion"/>
  </si>
  <si>
    <t>疑似洗錢交易訪談維護</t>
    <phoneticPr fontId="6" type="noConversion"/>
  </si>
  <si>
    <t>L8112</t>
    <phoneticPr fontId="6" type="noConversion"/>
  </si>
  <si>
    <t>金檢查核放款餘額資料Q53撈件</t>
  </si>
  <si>
    <t>L8701</t>
    <phoneticPr fontId="6" type="noConversion"/>
  </si>
  <si>
    <t>產製公務人員報送資料</t>
    <phoneticPr fontId="6" type="noConversion"/>
  </si>
  <si>
    <t>L9110</t>
  </si>
  <si>
    <t>首次撥款審核資料表</t>
    <phoneticPr fontId="6" type="noConversion"/>
  </si>
  <si>
    <t>SA</t>
    <phoneticPr fontId="6" type="noConversion"/>
  </si>
  <si>
    <t>賴文育</t>
    <phoneticPr fontId="6" type="noConversion"/>
  </si>
  <si>
    <t>展示協助</t>
    <phoneticPr fontId="6" type="noConversion"/>
  </si>
  <si>
    <t>L1107</t>
    <phoneticPr fontId="6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</si>
  <si>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</si>
  <si>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</si>
  <si>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</si>
  <si>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</si>
  <si>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</si>
  <si>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</si>
  <si>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</si>
  <si>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</si>
  <si>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</si>
  <si>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6" type="noConversion"/>
  </si>
  <si>
    <t>施美娟</t>
  </si>
  <si>
    <t>林清河</t>
  </si>
  <si>
    <t>許慧玉</t>
  </si>
  <si>
    <t xml:space="preserve">9.報表作業 </t>
    <phoneticPr fontId="6" type="noConversion"/>
  </si>
  <si>
    <t>張淑遠</t>
  </si>
  <si>
    <t>尹少玄</t>
  </si>
  <si>
    <t>L2980</t>
    <phoneticPr fontId="6" type="noConversion"/>
  </si>
  <si>
    <t>張舜雯</t>
  </si>
  <si>
    <t>L5981</t>
    <phoneticPr fontId="6" type="noConversion"/>
  </si>
  <si>
    <t>L5073</t>
    <phoneticPr fontId="6" type="noConversion"/>
  </si>
  <si>
    <t>L6503</t>
    <phoneticPr fontId="6" type="noConversion"/>
  </si>
  <si>
    <t>邱怡婷</t>
  </si>
  <si>
    <t>L5982</t>
    <phoneticPr fontId="6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</si>
  <si>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</si>
  <si>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</si>
  <si>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</si>
  <si>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</si>
  <si>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</si>
  <si>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IT</t>
    <phoneticPr fontId="6" type="noConversion"/>
  </si>
  <si>
    <t>業務大類</t>
    <phoneticPr fontId="6" type="noConversion"/>
  </si>
  <si>
    <t>1.顧客管理作業</t>
    <phoneticPr fontId="6" type="noConversion"/>
  </si>
  <si>
    <t>2.業務作業</t>
    <phoneticPr fontId="6" type="noConversion"/>
  </si>
  <si>
    <t>3.帳務作業</t>
    <phoneticPr fontId="6" type="noConversion"/>
  </si>
  <si>
    <t>4.批次作業</t>
    <phoneticPr fontId="6" type="noConversion"/>
  </si>
  <si>
    <t xml:space="preserve">5.管理性作業 </t>
    <phoneticPr fontId="6" type="noConversion"/>
  </si>
  <si>
    <t>6.共同作業</t>
  </si>
  <si>
    <t>6.共同作業</t>
    <phoneticPr fontId="6" type="noConversion"/>
  </si>
  <si>
    <t>L6302</t>
    <phoneticPr fontId="6" type="noConversion"/>
  </si>
  <si>
    <t>邵淑微</t>
    <phoneticPr fontId="6" type="noConversion"/>
  </si>
  <si>
    <t>陳政皓</t>
    <phoneticPr fontId="6" type="noConversion"/>
  </si>
  <si>
    <t>張淑遠</t>
    <phoneticPr fontId="6" type="noConversion"/>
  </si>
  <si>
    <t>蔡珮瑜</t>
    <phoneticPr fontId="6" type="noConversion"/>
  </si>
  <si>
    <t>許慧玉</t>
    <phoneticPr fontId="6" type="noConversion"/>
  </si>
  <si>
    <t>最大債權撥付統計查詢</t>
    <phoneticPr fontId="6" type="noConversion"/>
  </si>
  <si>
    <t>李珮琪</t>
    <phoneticPr fontId="6" type="noConversion"/>
  </si>
  <si>
    <t>呆帳戶改呆帳結案戶</t>
    <phoneticPr fontId="6" type="noConversion"/>
  </si>
  <si>
    <t>L5975</t>
  </si>
  <si>
    <t>L3731</t>
  </si>
  <si>
    <t>蘇曉玲</t>
  </si>
  <si>
    <t>L5511</t>
    <phoneticPr fontId="6" type="noConversion"/>
  </si>
  <si>
    <t>L5512</t>
    <phoneticPr fontId="6" type="noConversion"/>
  </si>
  <si>
    <t>1.顧客管理作業</t>
    <phoneticPr fontId="6" type="noConversion"/>
  </si>
  <si>
    <t>2.業務作業</t>
    <phoneticPr fontId="6" type="noConversion"/>
  </si>
  <si>
    <t>段式</t>
    <phoneticPr fontId="6" type="noConversion"/>
  </si>
  <si>
    <t>經辦等級</t>
    <phoneticPr fontId="6" type="noConversion"/>
  </si>
  <si>
    <t>T</t>
    <phoneticPr fontId="6" type="noConversion"/>
  </si>
  <si>
    <t>授權</t>
    <phoneticPr fontId="6" type="noConversion"/>
  </si>
  <si>
    <t>訂正</t>
    <phoneticPr fontId="6" type="noConversion"/>
  </si>
  <si>
    <t>修正</t>
    <phoneticPr fontId="6" type="noConversion"/>
  </si>
  <si>
    <t>執行單位</t>
    <phoneticPr fontId="6" type="noConversion"/>
  </si>
  <si>
    <t>帳務</t>
    <phoneticPr fontId="6" type="noConversion"/>
  </si>
  <si>
    <t>額度</t>
    <phoneticPr fontId="6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</si>
  <si>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6" type="noConversion"/>
  </si>
  <si>
    <t>B</t>
    <phoneticPr fontId="6" type="noConversion"/>
  </si>
  <si>
    <t>B</t>
    <phoneticPr fontId="6" type="noConversion"/>
  </si>
  <si>
    <t>T</t>
    <phoneticPr fontId="6" type="noConversion"/>
  </si>
  <si>
    <t>T</t>
    <phoneticPr fontId="6" type="noConversion"/>
  </si>
  <si>
    <t>實際展示</t>
    <phoneticPr fontId="6" type="noConversion"/>
  </si>
  <si>
    <t>預計展示</t>
    <phoneticPr fontId="6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</si>
  <si>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</si>
  <si>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</si>
  <si>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</si>
  <si>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</si>
  <si>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</si>
  <si>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</si>
  <si>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</si>
  <si>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</si>
  <si>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</si>
  <si>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</si>
  <si>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</si>
  <si>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</si>
  <si>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6" type="noConversion"/>
  </si>
  <si>
    <t>分析屬性</t>
    <phoneticPr fontId="6" type="noConversion"/>
  </si>
  <si>
    <t>L6082</t>
    <phoneticPr fontId="6" type="noConversion"/>
  </si>
  <si>
    <t>交易說明</t>
    <phoneticPr fontId="6" type="noConversion"/>
  </si>
  <si>
    <t>L5402</t>
    <phoneticPr fontId="6" type="noConversion"/>
  </si>
  <si>
    <t>原AS400功能</t>
    <phoneticPr fontId="6" type="noConversion"/>
  </si>
  <si>
    <t>V</t>
    <phoneticPr fontId="6" type="noConversion"/>
  </si>
  <si>
    <t>L5401</t>
    <phoneticPr fontId="6" type="noConversion"/>
  </si>
  <si>
    <t>L5405</t>
    <phoneticPr fontId="6" type="noConversion"/>
  </si>
  <si>
    <t>會議日期</t>
    <phoneticPr fontId="6" type="noConversion"/>
  </si>
  <si>
    <t>調整說明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</si>
  <si>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</si>
  <si>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</si>
  <si>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</si>
  <si>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功能提昇</t>
    <phoneticPr fontId="6" type="noConversion"/>
  </si>
  <si>
    <t>簡易</t>
    <phoneticPr fontId="6" type="noConversion"/>
  </si>
  <si>
    <t>有替代功能</t>
    <phoneticPr fontId="6" type="noConversion"/>
  </si>
  <si>
    <t>低</t>
    <phoneticPr fontId="6" type="noConversion"/>
  </si>
  <si>
    <t>高</t>
    <phoneticPr fontId="6" type="noConversion"/>
  </si>
  <si>
    <t>無替代功能,需求度</t>
    <phoneticPr fontId="6" type="noConversion"/>
  </si>
  <si>
    <t>調整輸出結果,由原先每年度顯示13筆月份資料,改為只顯示年一筆年度資料</t>
    <phoneticPr fontId="6" type="noConversion"/>
  </si>
  <si>
    <t>配合上項調整,增加[查詢]按鈕,連結[L6752]查詢工作月資料</t>
    <phoneticPr fontId="6" type="noConversion"/>
  </si>
  <si>
    <t>增加工作月年度&lt;=日曆日年度時,資枓不可刪除管控</t>
    <phoneticPr fontId="6" type="noConversion"/>
  </si>
  <si>
    <t>增加"查詢"功能(配合L6082,[查詢]按鈕連結)</t>
    <phoneticPr fontId="6" type="noConversion"/>
  </si>
  <si>
    <t>增加上傳資料,區部、部室代號檢查</t>
    <phoneticPr fontId="6" type="noConversion"/>
  </si>
  <si>
    <t xml:space="preserve">調整排版:名稱相關欄位向右移動 </t>
    <phoneticPr fontId="6" type="noConversion"/>
  </si>
  <si>
    <t>新增"區域中心"維護機制:於[共用代碼檔(CdCode)]新增[代碼檔代碼]:AreaCenterCode,利用[L6041]及[L6401]交易維護</t>
    <phoneticPr fontId="6" type="noConversion"/>
  </si>
  <si>
    <t>新增"員工代碼"檢查,必須存在[員工檔(CdEmp)]</t>
    <phoneticPr fontId="6" type="noConversion"/>
  </si>
  <si>
    <t>複製功能調整:預設值為複製對象,欄位控制比照新增</t>
    <phoneticPr fontId="6" type="noConversion"/>
  </si>
  <si>
    <t>提供整批更新機制(來源檔為excel),另提供下載最新範本機制</t>
    <phoneticPr fontId="6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</si>
  <si>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6" type="noConversion"/>
  </si>
  <si>
    <t>增加輸入畫面說明:三階架構下各階目標設定[單位代號]、[區部代號]、[部室代號]輸入說明</t>
    <phoneticPr fontId="6" type="noConversion"/>
  </si>
  <si>
    <t>增加[處長主任別]輸入說明:D.部室,B.區部,M.單位</t>
    <phoneticPr fontId="6" type="noConversion"/>
  </si>
  <si>
    <t>序
號</t>
    <phoneticPr fontId="6" type="noConversion"/>
  </si>
  <si>
    <t>V</t>
    <phoneticPr fontId="6" type="noConversion"/>
  </si>
  <si>
    <t>設計錯誤</t>
    <phoneticPr fontId="6" type="noConversion"/>
  </si>
  <si>
    <t>https://skl.webex.com/skl/j.php?MTID=m4cad926e26e65b979305fb669cef7280</t>
  </si>
  <si>
    <t>新增"員工代碼"查詢條件</t>
    <phoneticPr fontId="6" type="noConversion"/>
  </si>
  <si>
    <t>L5510</t>
    <phoneticPr fontId="6" type="noConversion"/>
  </si>
  <si>
    <t>L6083</t>
    <phoneticPr fontId="6" type="noConversion"/>
  </si>
  <si>
    <t>L6753</t>
    <phoneticPr fontId="6" type="noConversion"/>
  </si>
  <si>
    <t>L5023</t>
    <phoneticPr fontId="6" type="noConversion"/>
  </si>
  <si>
    <t>增加"案件編號"查詢條件</t>
    <phoneticPr fontId="6" type="noConversion"/>
  </si>
  <si>
    <t>V</t>
    <phoneticPr fontId="6" type="noConversion"/>
  </si>
  <si>
    <t xml:space="preserve"> [晤談人員1]、[晤談人員2]改為非必要輸入欄位,可為空白</t>
    <phoneticPr fontId="6" type="noConversion"/>
  </si>
  <si>
    <t>V</t>
    <phoneticPr fontId="6" type="noConversion"/>
  </si>
  <si>
    <t>L5022</t>
    <phoneticPr fontId="6" type="noConversion"/>
  </si>
  <si>
    <t>V</t>
    <phoneticPr fontId="6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</si>
  <si>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6" type="noConversion"/>
  </si>
  <si>
    <t>高</t>
    <phoneticPr fontId="6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</si>
  <si>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6" type="noConversion"/>
  </si>
  <si>
    <t>L5407</t>
    <phoneticPr fontId="6" type="noConversion"/>
  </si>
  <si>
    <t>增加資料異動[歷程]記錄，配合[L5022]查詢[歷程]使用</t>
    <phoneticPr fontId="6" type="noConversion"/>
  </si>
  <si>
    <t>增加[歷程]查詢機制</t>
    <phoneticPr fontId="6" type="noConversion"/>
  </si>
  <si>
    <t>中</t>
    <phoneticPr fontId="6" type="noConversion"/>
  </si>
  <si>
    <t>中</t>
    <phoneticPr fontId="6" type="noConversion"/>
  </si>
  <si>
    <t>L6751</t>
    <phoneticPr fontId="6" type="noConversion"/>
  </si>
  <si>
    <t>已生效資料,不可異動</t>
    <phoneticPr fontId="6" type="noConversion"/>
  </si>
  <si>
    <t>V</t>
    <phoneticPr fontId="6" type="noConversion"/>
  </si>
  <si>
    <t>V</t>
    <phoneticPr fontId="6" type="noConversion"/>
  </si>
  <si>
    <t>L6787</t>
    <phoneticPr fontId="6" type="noConversion"/>
  </si>
  <si>
    <t>已生效資料,不可異動</t>
    <phoneticPr fontId="6" type="noConversion"/>
  </si>
  <si>
    <t>增加輸入[專業獎勵金]欄位,供經辦新增協辦”專業獎勵金"預設值使用</t>
    <phoneticPr fontId="6" type="noConversion"/>
  </si>
  <si>
    <t>[計件代碼]輸入畫面調整</t>
    <phoneticPr fontId="6" type="noConversion"/>
  </si>
  <si>
    <t>V</t>
    <phoneticPr fontId="6" type="noConversion"/>
  </si>
  <si>
    <t>L6501</t>
    <phoneticPr fontId="6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</si>
  <si>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</si>
  <si>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6" type="noConversion"/>
  </si>
  <si>
    <t>增加[業績追回通知員工代碼清單]輸入欄位,系統並於業績追回案例發生時,依據設定員工代碼，由[員工檔(CdEmp)]記錄email信箱,主動發送email通知相關經辦。</t>
    <phoneticPr fontId="6" type="noConversion"/>
  </si>
  <si>
    <t>L6082</t>
    <phoneticPr fontId="6" type="noConversion"/>
  </si>
  <si>
    <t>L6754</t>
    <phoneticPr fontId="6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</si>
  <si>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</si>
  <si>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</si>
  <si>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</si>
  <si>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8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</si>
  <si>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</si>
  <si>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</si>
  <si>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</si>
  <si>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8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</si>
  <si>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</si>
  <si>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</si>
  <si>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</si>
  <si>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</si>
  <si>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</si>
  <si>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</si>
  <si>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</si>
  <si>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8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</si>
  <si>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</si>
  <si>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</si>
  <si>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</si>
  <si>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</si>
  <si>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</si>
  <si>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</si>
  <si>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</si>
  <si>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</si>
  <si>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</si>
  <si>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</si>
  <si>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</si>
  <si>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</si>
  <si>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</si>
  <si>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</si>
  <si>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</si>
  <si>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</si>
  <si>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</si>
  <si>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</si>
  <si>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</si>
  <si>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</si>
  <si>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</si>
  <si>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</si>
  <si>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</si>
  <si>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</si>
  <si>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</si>
  <si>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</si>
  <si>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</si>
  <si>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</si>
  <si>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</si>
  <si>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</si>
  <si>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</si>
  <si>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</si>
  <si>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</si>
  <si>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</si>
  <si>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</si>
  <si>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</si>
  <si>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</si>
  <si>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</si>
  <si>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</si>
  <si>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</si>
  <si>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</si>
  <si>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</si>
  <si>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</si>
  <si>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</si>
  <si>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</si>
  <si>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</si>
  <si>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</si>
  <si>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</si>
  <si>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</si>
  <si>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</si>
  <si>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</si>
  <si>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</si>
  <si>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</si>
  <si>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</si>
  <si>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</si>
  <si>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</si>
  <si>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</si>
  <si>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</si>
  <si>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</si>
  <si>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</si>
  <si>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</si>
  <si>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</si>
  <si>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</si>
  <si>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</si>
  <si>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</si>
  <si>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</si>
  <si>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</si>
  <si>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</si>
  <si>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</si>
  <si>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</si>
  <si>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</si>
  <si>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</si>
  <si>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</si>
  <si>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</si>
  <si>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</si>
  <si>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</si>
  <si>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</si>
  <si>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</si>
  <si>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</si>
  <si>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</si>
  <si>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</si>
  <si>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</si>
  <si>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</si>
  <si>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</si>
  <si>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</si>
  <si>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</si>
  <si>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</si>
  <si>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</si>
  <si>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</si>
  <si>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</si>
  <si>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</si>
  <si>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</si>
  <si>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</si>
  <si>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</si>
  <si>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</si>
  <si>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</si>
  <si>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</si>
  <si>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</si>
  <si>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</si>
  <si>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</si>
  <si>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</si>
  <si>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</si>
  <si>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</si>
  <si>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</si>
  <si>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</si>
  <si>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</si>
  <si>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</si>
  <si>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6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</si>
  <si>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</si>
  <si>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</si>
  <si>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6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</si>
  <si>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6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</si>
  <si>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6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</si>
  <si>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6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</si>
  <si>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6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</si>
  <si>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6" type="noConversion"/>
  </si>
  <si>
    <t>L6754</t>
    <phoneticPr fontId="6" type="noConversion"/>
  </si>
  <si>
    <t>增加新增"計件代碼"流程說明</t>
    <phoneticPr fontId="6" type="noConversion"/>
  </si>
  <si>
    <t>允許[新增]當工作月資料或[修改]已生效資料，需主管放行,系統於夜間批次需自動計算當工作月資料</t>
    <phoneticPr fontId="6" type="noConversion"/>
  </si>
  <si>
    <t>L6757</t>
    <phoneticPr fontId="6" type="noConversion"/>
  </si>
  <si>
    <t>允許複製[新增]當工作月資料，需主管放行,系統於夜間批次需自動計算當工作月資料</t>
    <phoneticPr fontId="6" type="noConversion"/>
  </si>
  <si>
    <t>L5500</t>
    <phoneticPr fontId="6" type="noConversion"/>
  </si>
  <si>
    <t>L3100</t>
    <phoneticPr fontId="6" type="noConversion"/>
  </si>
  <si>
    <t xml:space="preserve"> [計件代碼]改成可輸入欄位</t>
    <phoneticPr fontId="6" type="noConversion"/>
  </si>
  <si>
    <t>L5951</t>
    <phoneticPr fontId="6" type="noConversion"/>
  </si>
  <si>
    <t>增加[介紹人]、[戶號]查詢條件,為非必要輸入條件</t>
    <phoneticPr fontId="6" type="noConversion"/>
  </si>
  <si>
    <t>L5952</t>
    <phoneticPr fontId="6" type="noConversion"/>
  </si>
  <si>
    <t>增加[房貸專員]、[戶號]查詢條件,為非必要輸入條件</t>
    <phoneticPr fontId="6" type="noConversion"/>
  </si>
  <si>
    <t>LD006</t>
  </si>
  <si>
    <t>三階放款明細統計</t>
    <phoneticPr fontId="6" type="noConversion"/>
  </si>
  <si>
    <t>輸入條件改為[工作月],預設當日曆日工作月</t>
    <phoneticPr fontId="6" type="noConversion"/>
  </si>
  <si>
    <t>LD007</t>
    <phoneticPr fontId="6" type="noConversion"/>
  </si>
  <si>
    <t>放款專員明細統計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</si>
  <si>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</si>
  <si>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</si>
  <si>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</si>
  <si>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</si>
  <si>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 xml:space="preserve">顧客聯絡電話查詢       </t>
    <phoneticPr fontId="6" type="noConversion"/>
  </si>
  <si>
    <t>項目</t>
    <phoneticPr fontId="6" type="noConversion"/>
  </si>
  <si>
    <t>議題</t>
    <phoneticPr fontId="6" type="noConversion"/>
  </si>
  <si>
    <t>說明</t>
    <phoneticPr fontId="6" type="noConversion"/>
  </si>
  <si>
    <t>資料轉換</t>
    <phoneticPr fontId="6" type="noConversion"/>
  </si>
  <si>
    <t>主管授權理申報表</t>
    <phoneticPr fontId="6" type="noConversion"/>
  </si>
  <si>
    <t>格式討論</t>
    <phoneticPr fontId="6" type="noConversion"/>
  </si>
  <si>
    <t>L1001</t>
    <phoneticPr fontId="6" type="noConversion"/>
  </si>
  <si>
    <t>L1101</t>
    <phoneticPr fontId="6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</si>
  <si>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6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</si>
  <si>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6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</si>
  <si>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6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</si>
  <si>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6" type="noConversion"/>
  </si>
  <si>
    <t>修正[戶籍-地址]及[通訊-地址]無法正確顯示"輸入提示"問題,
[廠商註]因展示過程,有放大瀏覽器顯示比例造成,
會適度調整放大訊息顯示區因應</t>
    <phoneticPr fontId="6" type="noConversion"/>
  </si>
  <si>
    <t>增加[電子信箱]基本格式檢查</t>
    <phoneticPr fontId="6" type="noConversion"/>
  </si>
  <si>
    <t>[教育程度代號]改為必須輸入</t>
    <phoneticPr fontId="6" type="noConversion"/>
  </si>
  <si>
    <t>[自有住宅有無]改為必須輸入</t>
    <phoneticPr fontId="6" type="noConversion"/>
  </si>
  <si>
    <t>[是否為授信限制對象]、[是否為利害關係人] 、[是否為準利害關係人]
於目前顯示狀態後,增加"資料日期"資訊</t>
    <phoneticPr fontId="6" type="noConversion"/>
  </si>
  <si>
    <t>增加[是否為金控類似準利害關係人]欄位[註]
由吳承憲提供顯示邏輯</t>
    <phoneticPr fontId="6" type="noConversion"/>
  </si>
  <si>
    <t>增加[客戶交互運用維護]欄位(同【L1109交互運用輸入】交易機制)[註]吳承憲提供eLoan輸入控制供設計參考</t>
    <phoneticPr fontId="6" type="noConversion"/>
  </si>
  <si>
    <t>新增資料成功處,自動連結【L1105顧客聯絡電話維護】,
並控制必須輸入一組聯絡電話</t>
    <phoneticPr fontId="6" type="noConversion"/>
  </si>
  <si>
    <t>L1103</t>
    <phoneticPr fontId="6" type="noConversion"/>
  </si>
  <si>
    <t>[戶籍-地址]輸入參考L1101設計並列輸入</t>
  </si>
  <si>
    <t>[通訊-地址]輸入參考L1101設計並列輸入</t>
    <phoneticPr fontId="6" type="noConversion"/>
  </si>
  <si>
    <t>增加[同戶籍地圵]按鈕,處理參考L1101交易</t>
    <phoneticPr fontId="6" type="noConversion"/>
  </si>
  <si>
    <t>10. 刪除[是否為授信限制對象]、[是否為利害關係人] 、
[是否為準利害關係人]欄位</t>
    <phoneticPr fontId="6" type="noConversion"/>
  </si>
  <si>
    <t>L1105</t>
    <phoneticPr fontId="6" type="noConversion"/>
  </si>
  <si>
    <t>新增聯絡電話時,[啟用]預設值為Y</t>
    <phoneticPr fontId="6" type="noConversion"/>
  </si>
  <si>
    <t>待辦事項</t>
    <phoneticPr fontId="6" type="noConversion"/>
  </si>
  <si>
    <t>負責人</t>
    <phoneticPr fontId="6" type="noConversion"/>
  </si>
  <si>
    <t>執行狀況</t>
    <phoneticPr fontId="6" type="noConversion"/>
  </si>
  <si>
    <t>預計完工日</t>
    <phoneticPr fontId="6" type="noConversion"/>
  </si>
  <si>
    <t>提供下載"上傳資料最新範本"機制規劃說明</t>
    <phoneticPr fontId="6" type="noConversion"/>
  </si>
  <si>
    <t>L6083房貸專員所屬業務部室查詢:AS400使用確認</t>
    <phoneticPr fontId="6" type="noConversion"/>
  </si>
  <si>
    <t>葛展宇經理</t>
    <phoneticPr fontId="6" type="noConversion"/>
  </si>
  <si>
    <t>L6753房貸專員所屬業務部室維護:AS400使用確認</t>
    <phoneticPr fontId="6" type="noConversion"/>
  </si>
  <si>
    <t>查詢輸出表格，標題二層式顯示(廠商註:因涉及匯出EXCEL功能,待技術評估後,提方案說明)</t>
    <phoneticPr fontId="6" type="noConversion"/>
  </si>
  <si>
    <t>依據「放款部業績件數及金額核算標準表-1090327修訂.xls」提供建檔說明範例</t>
    <phoneticPr fontId="6" type="noConversion"/>
  </si>
  <si>
    <t>L6754 業績件數及金額核算標準設定交易, 數字欄位輸入小數位數標準</t>
    <phoneticPr fontId="6" type="noConversion"/>
  </si>
  <si>
    <t>L5500 工作日業績結算,人工啟動時,如何再同步資料上傳內網系統</t>
    <phoneticPr fontId="6" type="noConversion"/>
  </si>
  <si>
    <t>[L5951 房貸介紹人業績明細查詢]和[L5051房貸介紹人業績處理清單]交易整併,廠商另提設計</t>
    <phoneticPr fontId="6" type="noConversion"/>
  </si>
  <si>
    <t>[L5952 房貸專員業績明細查詢]與[L5052 房貸專員業績處理清單]交易整併,廠商另提設計</t>
    <phoneticPr fontId="6" type="noConversion"/>
  </si>
  <si>
    <t>[企金別]值為"2"(企金自然人)時,是否控制不可為"060000"(個人),待與陳俞辛確認</t>
    <phoneticPr fontId="6" type="noConversion"/>
  </si>
  <si>
    <t>L1101增加[是否為金控類似準利害關係人]欄位,提供顯示邏輯</t>
    <phoneticPr fontId="6" type="noConversion"/>
  </si>
  <si>
    <t>吳承憲</t>
    <phoneticPr fontId="6" type="noConversion"/>
  </si>
  <si>
    <t>L1101增加[客戶交互運用維護]欄位(同【L1109交互運用輸入】交易機制),提供eLoan輸入控制供設計參考</t>
    <phoneticPr fontId="6" type="noConversion"/>
  </si>
  <si>
    <t>L1105增加聯絡電話[異動原因]代碼</t>
    <phoneticPr fontId="6" type="noConversion"/>
  </si>
  <si>
    <t>增加"按鈕標題",其他類似查詢交易,比照辦理,[廠商註]L1001已調整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</si>
  <si>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</si>
  <si>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</si>
  <si>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</si>
  <si>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高</t>
    <phoneticPr fontId="6" type="noConversion"/>
  </si>
  <si>
    <t>高</t>
    <phoneticPr fontId="6" type="noConversion"/>
  </si>
  <si>
    <t xml:space="preserve"> </t>
    <phoneticPr fontId="6" type="noConversion"/>
  </si>
  <si>
    <t xml:space="preserve"> </t>
    <phoneticPr fontId="6" type="noConversion"/>
  </si>
  <si>
    <t>中</t>
    <phoneticPr fontId="6" type="noConversion"/>
  </si>
  <si>
    <t>L2015</t>
    <phoneticPr fontId="6" type="noConversion"/>
  </si>
  <si>
    <t>提供「客戶申請合約」最新範本</t>
    <phoneticPr fontId="6" type="noConversion"/>
  </si>
  <si>
    <t>依據「客戶申請合約」最新範本,說明新客戶建檔相關規劃</t>
    <phoneticPr fontId="6" type="noConversion"/>
  </si>
  <si>
    <t>調整查詢條件[員工姓名]為模糊比對</t>
    <phoneticPr fontId="6" type="noConversion"/>
  </si>
  <si>
    <t>增加輸出欄位[資料日期]</t>
    <phoneticPr fontId="6" type="noConversion"/>
  </si>
  <si>
    <t>L1908</t>
    <phoneticPr fontId="6" type="noConversion"/>
  </si>
  <si>
    <t>提供[戶號-額度]全部"書面通知書"複製功能</t>
    <phoneticPr fontId="6" type="noConversion"/>
  </si>
  <si>
    <t>增加輸出欄位[異動者]、[異動日期]</t>
    <phoneticPr fontId="6" type="noConversion"/>
  </si>
  <si>
    <t>L1108</t>
    <phoneticPr fontId="6" type="noConversion"/>
  </si>
  <si>
    <t>實際完工日</t>
    <phoneticPr fontId="6" type="noConversion"/>
  </si>
  <si>
    <t>陳政皓經理</t>
    <phoneticPr fontId="6" type="noConversion"/>
  </si>
  <si>
    <t>seq</t>
  </si>
  <si>
    <t>(空白)</t>
  </si>
  <si>
    <t>會議日期</t>
  </si>
  <si>
    <t>加總</t>
    <phoneticPr fontId="6" type="noConversion"/>
  </si>
  <si>
    <t>完成比</t>
    <phoneticPr fontId="6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</si>
  <si>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</si>
  <si>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</si>
  <si>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</si>
  <si>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</si>
  <si>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</si>
  <si>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</si>
  <si>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</si>
  <si>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</si>
  <si>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</si>
  <si>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</si>
  <si>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</si>
  <si>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</si>
  <si>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</si>
  <si>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</si>
  <si>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</si>
  <si>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</si>
  <si>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6" type="noConversion"/>
  </si>
  <si>
    <t>L2250</t>
    <phoneticPr fontId="6" type="noConversion"/>
  </si>
  <si>
    <t>L2038</t>
    <phoneticPr fontId="6" type="noConversion"/>
  </si>
  <si>
    <t>L2911</t>
    <phoneticPr fontId="6" type="noConversion"/>
  </si>
  <si>
    <t>L2041</t>
    <phoneticPr fontId="6" type="noConversion"/>
  </si>
  <si>
    <t>L2415</t>
    <phoneticPr fontId="6" type="noConversion"/>
  </si>
  <si>
    <t>L2042</t>
    <phoneticPr fontId="6" type="noConversion"/>
  </si>
  <si>
    <t>L2416</t>
    <phoneticPr fontId="6" type="noConversion"/>
  </si>
  <si>
    <t>L2915</t>
    <phoneticPr fontId="6" type="noConversion"/>
  </si>
  <si>
    <t>L2916</t>
    <phoneticPr fontId="6" type="noConversion"/>
  </si>
  <si>
    <t>L2919</t>
    <phoneticPr fontId="6" type="noConversion"/>
  </si>
  <si>
    <t>擔保品他項權利查詢</t>
    <phoneticPr fontId="6" type="noConversion"/>
  </si>
  <si>
    <t>L2417</t>
    <phoneticPr fontId="6" type="noConversion"/>
  </si>
  <si>
    <t>L2049</t>
    <phoneticPr fontId="6" type="noConversion"/>
  </si>
  <si>
    <t>L2039</t>
    <phoneticPr fontId="6" type="noConversion"/>
  </si>
  <si>
    <t>L2480</t>
    <phoneticPr fontId="6" type="noConversion"/>
  </si>
  <si>
    <t>L2412</t>
    <phoneticPr fontId="6" type="noConversion"/>
  </si>
  <si>
    <t>L2912</t>
    <phoneticPr fontId="6" type="noConversion"/>
  </si>
  <si>
    <t>L2047</t>
    <phoneticPr fontId="6" type="noConversion"/>
  </si>
  <si>
    <t>L2413</t>
    <phoneticPr fontId="6" type="noConversion"/>
  </si>
  <si>
    <t>L2913</t>
    <phoneticPr fontId="6" type="noConversion"/>
  </si>
  <si>
    <t>L2414</t>
    <phoneticPr fontId="6" type="noConversion"/>
  </si>
  <si>
    <t>L2914</t>
    <phoneticPr fontId="6" type="noConversion"/>
  </si>
  <si>
    <r>
      <t>預計</t>
    </r>
    <r>
      <rPr>
        <sz val="11"/>
        <color theme="1"/>
        <rFont val="Candara"/>
        <family val="2"/>
      </rPr>
      <t/>
    </r>
    <phoneticPr fontId="6" type="noConversion"/>
  </si>
  <si>
    <r>
      <t>實際</t>
    </r>
    <r>
      <rPr>
        <sz val="11"/>
        <color theme="1"/>
        <rFont val="Candara"/>
        <family val="2"/>
      </rPr>
      <t/>
    </r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</si>
  <si>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</si>
  <si>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</si>
  <si>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</si>
  <si>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</si>
  <si>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新增時[客戶額度]改為必須輸入欄位,在判斷客戶"書面通知書"是否列印時,也必須以[戶號-額度]申請為依據</t>
    <phoneticPr fontId="6" type="noConversion"/>
  </si>
  <si>
    <t>中</t>
    <phoneticPr fontId="6" type="noConversion"/>
  </si>
  <si>
    <t>[英文名稱]移至[姓名]後輸入,長度由20位放大為50位</t>
    <phoneticPr fontId="6" type="noConversion"/>
  </si>
  <si>
    <t>[客戶別]預設值為"00.一般",可修改</t>
    <phoneticPr fontId="6" type="noConversion"/>
  </si>
  <si>
    <t>覆測日</t>
    <phoneticPr fontId="6" type="noConversion"/>
  </si>
  <si>
    <t>L1102</t>
    <phoneticPr fontId="6" type="noConversion"/>
  </si>
  <si>
    <t>[行業別]不可輸入"060000"(個人)</t>
    <phoneticPr fontId="6" type="noConversion"/>
  </si>
  <si>
    <t xml:space="preserve"> [國籍]改標題為[公司註冊地],預設值"TW",可修改,不可空白</t>
    <phoneticPr fontId="6" type="noConversion"/>
  </si>
  <si>
    <t>[負責人身分證字號]當[公司註冊地]為"TW"時,必須輸入</t>
    <phoneticPr fontId="6" type="noConversion"/>
  </si>
  <si>
    <t>[負責人姓名]改為必須輸入</t>
    <phoneticPr fontId="6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</si>
  <si>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6" type="noConversion"/>
  </si>
  <si>
    <t>增加[客戶交互運用維護]欄位(同【L1109交互運用輸入】交易機制)參考eLoan設計輸入控制</t>
    <phoneticPr fontId="6" type="noConversion"/>
  </si>
  <si>
    <t>增加[是否為金控類似準利害關係人]欄位</t>
    <phoneticPr fontId="6" type="noConversion"/>
  </si>
  <si>
    <t>新增資料成功處,自動連結【L1105顧客聯絡電話維護】,並控制必須輸入一組聯絡電話</t>
    <phoneticPr fontId="6" type="noConversion"/>
  </si>
  <si>
    <t>L1104</t>
    <phoneticPr fontId="6" type="noConversion"/>
  </si>
  <si>
    <t>[戶籍-地址]輸入參考L1102設計並列輸入</t>
    <phoneticPr fontId="6" type="noConversion"/>
  </si>
  <si>
    <t>[通訊-地址]輸入參考L1102設計並列輸入</t>
    <phoneticPr fontId="6" type="noConversion"/>
  </si>
  <si>
    <t>增加[同戶籍地圵]按鈕,處理參考L1102交易</t>
    <phoneticPr fontId="6" type="noConversion"/>
  </si>
  <si>
    <t>刪除[是否為授信限制對象]、[是否為利害關係人] 、[是否為準利害關係人]欄位</t>
    <phoneticPr fontId="6" type="noConversion"/>
  </si>
  <si>
    <t>L1106</t>
    <phoneticPr fontId="6" type="noConversion"/>
  </si>
  <si>
    <t>包含"企金"及"企金自然人"放款明細資料</t>
    <phoneticPr fontId="6" type="noConversion"/>
  </si>
  <si>
    <t>為年度報表(由每年度啟始工作月之啟始日,開始出表)</t>
    <phoneticPr fontId="6" type="noConversion"/>
  </si>
  <si>
    <t>每筆明細只需顯示[戶號]-[額度]</t>
    <phoneticPr fontId="6" type="noConversion"/>
  </si>
  <si>
    <t>[放款日期]放[首撥日期]</t>
    <phoneticPr fontId="6" type="noConversion"/>
  </si>
  <si>
    <t>L6301</t>
    <phoneticPr fontId="6" type="noConversion"/>
  </si>
  <si>
    <t>異動需主管放行</t>
    <phoneticPr fontId="6" type="noConversion"/>
  </si>
  <si>
    <t>L2101</t>
    <phoneticPr fontId="6" type="noConversion"/>
  </si>
  <si>
    <t>[是否為協議商品]預設值"N"</t>
    <phoneticPr fontId="6" type="noConversion"/>
  </si>
  <si>
    <t>隱藏[加碼是否依合約]標題,將值顯示於[商品加碼利率]後,顯示Y/N</t>
    <phoneticPr fontId="6" type="noConversion"/>
  </si>
  <si>
    <t>已生效,但額度尚未有使用該商品,可以修改[生效日]</t>
    <phoneticPr fontId="6" type="noConversion"/>
  </si>
  <si>
    <t>增加[手續費],參考[帳管費]設計</t>
    <phoneticPr fontId="6" type="noConversion"/>
  </si>
  <si>
    <t>增加[清償說明]輸入欄位,供「L2153 核准額度登錄」顯示</t>
    <phoneticPr fontId="6" type="noConversion"/>
  </si>
  <si>
    <t>L2010</t>
    <phoneticPr fontId="6" type="noConversion"/>
  </si>
  <si>
    <t>增加[團體戶統編]查詢條件及輸出欄位</t>
    <phoneticPr fontId="6" type="noConversion"/>
  </si>
  <si>
    <t>[准駁查詢]連結交易「L2151 駁回額度登錄」交易標題改為「L2151額度登錄准駁查詢」</t>
    <phoneticPr fontId="6" type="noConversion"/>
  </si>
  <si>
    <t>L2111</t>
    <phoneticPr fontId="6" type="noConversion"/>
  </si>
  <si>
    <t>[授信人員]改未必填</t>
    <phoneticPr fontId="6" type="noConversion"/>
  </si>
  <si>
    <t>增加"核決層級"輸入欄位[註1]吳承憲提供ELOAN作法[註2]廠商轉換資料時放空白處理</t>
    <phoneticPr fontId="6" type="noConversion"/>
  </si>
  <si>
    <t>新增時參考[核決層級]控制是否需輸入[核決主管],[註]已知董事會不需輸入</t>
    <phoneticPr fontId="6" type="noConversion"/>
  </si>
  <si>
    <t>舊案資料欄位無異動時,可不依新系統邏輯檢查</t>
    <phoneticPr fontId="6" type="noConversion"/>
  </si>
  <si>
    <t>[授信人員]、[介紹人]、[放款專員]、[核決主管]欄位可不輸入，經辦可再至L2111補鍵資料</t>
    <phoneticPr fontId="6" type="noConversion"/>
  </si>
  <si>
    <t>申請[統一編號]及[團體戶統編],[客戶別]不需為"06.團體戶"</t>
    <phoneticPr fontId="6" type="noConversion"/>
  </si>
  <si>
    <t>額度檔記錄之[客戶別]為(06.團體戶)</t>
    <phoneticPr fontId="6" type="noConversion"/>
  </si>
  <si>
    <t>[金額,日期]移至[階梯式利率]前,便於判斷可輸入期別</t>
    <phoneticPr fontId="6" type="noConversion"/>
  </si>
  <si>
    <t>[客戶別]要預設[客戶檔CustMain]的[客戶別]值,如果是團體戶申請,要預設"06.團體戶"</t>
    <phoneticPr fontId="6" type="noConversion"/>
  </si>
  <si>
    <t>增加[手續費],參考[帳管費]設定及費用收取處理</t>
    <phoneticPr fontId="6" type="noConversion"/>
  </si>
  <si>
    <t>[是否限制清償]改為可修改,文字改帶[L2101商品參數維護]設定清償說明</t>
    <phoneticPr fontId="6" type="noConversion"/>
  </si>
  <si>
    <t>[徵審系統案號]標題改成[案件編號]</t>
    <phoneticPr fontId="6" type="noConversion"/>
  </si>
  <si>
    <t>依[案件隸屬單位]:企金時顯示[企金人員],餘為[房貸專員]</t>
    <phoneticPr fontId="6" type="noConversion"/>
  </si>
  <si>
    <t>同[戶號]+[案件編號]時,預設同案件編號的額度資料值</t>
    <phoneticPr fontId="6" type="noConversion"/>
  </si>
  <si>
    <t>V</t>
    <phoneticPr fontId="6" type="noConversion"/>
  </si>
  <si>
    <t>高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</si>
  <si>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</si>
  <si>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</si>
  <si>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</si>
  <si>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高</t>
    <phoneticPr fontId="6" type="noConversion"/>
  </si>
  <si>
    <t>高</t>
    <phoneticPr fontId="6" type="noConversion"/>
  </si>
  <si>
    <t>V</t>
    <phoneticPr fontId="6" type="noConversion"/>
  </si>
  <si>
    <t>V</t>
    <phoneticPr fontId="6" type="noConversion"/>
  </si>
  <si>
    <t>低</t>
    <phoneticPr fontId="6" type="noConversion"/>
  </si>
  <si>
    <t>V</t>
    <phoneticPr fontId="6" type="noConversion"/>
  </si>
  <si>
    <t>高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</si>
  <si>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</si>
  <si>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</si>
  <si>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</si>
  <si>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高</t>
    <phoneticPr fontId="6" type="noConversion"/>
  </si>
  <si>
    <t>V</t>
    <phoneticPr fontId="6" type="noConversion"/>
  </si>
  <si>
    <t>NO</t>
    <phoneticPr fontId="6" type="noConversion"/>
  </si>
  <si>
    <t>後續討論會議</t>
    <phoneticPr fontId="6" type="noConversion"/>
  </si>
  <si>
    <t>業績討論</t>
    <phoneticPr fontId="6" type="noConversion"/>
  </si>
  <si>
    <t>於撥款後,於L2154 額度資料維護,修改業績介紹人,房貸專員,協辦人員</t>
    <phoneticPr fontId="6" type="noConversion"/>
  </si>
  <si>
    <t>涂宇欣</t>
    <phoneticPr fontId="6" type="noConversion"/>
  </si>
  <si>
    <t>李珮琪</t>
    <phoneticPr fontId="6" type="noConversion"/>
  </si>
  <si>
    <t>涂宇欣</t>
    <phoneticPr fontId="6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</si>
  <si>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</si>
  <si>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</si>
  <si>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</si>
  <si>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</si>
  <si>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</si>
  <si>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</si>
  <si>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</si>
  <si>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</si>
  <si>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</si>
  <si>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</si>
  <si>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</si>
  <si>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</si>
  <si>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</si>
  <si>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</si>
  <si>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</si>
  <si>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</si>
  <si>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</si>
  <si>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</si>
  <si>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</si>
  <si>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</si>
  <si>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</si>
  <si>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</si>
  <si>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</si>
  <si>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</si>
  <si>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6" type="noConversion"/>
  </si>
  <si>
    <t>提供各[未齊件代碼]的[齊件日期計算日]的工作日數，供廠商建檔參考</t>
    <phoneticPr fontId="6" type="noConversion"/>
  </si>
  <si>
    <t>增加"統一編號"查詢條件</t>
    <phoneticPr fontId="6" type="noConversion"/>
  </si>
  <si>
    <t>L2154</t>
    <phoneticPr fontId="6" type="noConversion"/>
  </si>
  <si>
    <t>[商品]改為可修改欄位</t>
    <phoneticPr fontId="6" type="noConversion"/>
  </si>
  <si>
    <t>[中租合約編號]移至新增標籤[其他]顯示</t>
    <phoneticPr fontId="6" type="noConversion"/>
  </si>
  <si>
    <t>[指標利率代碼]需依據[商品]設定，不可修改</t>
    <phoneticPr fontId="6" type="noConversion"/>
  </si>
  <si>
    <t>[核准額度]於撥款後不可修改</t>
    <phoneticPr fontId="6" type="noConversion"/>
  </si>
  <si>
    <t>[規定管制代碼]改為可修改欄位</t>
    <phoneticPr fontId="6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</si>
  <si>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6" type="noConversion"/>
  </si>
  <si>
    <t>LC011</t>
    <phoneticPr fontId="6" type="noConversion"/>
  </si>
  <si>
    <t>交易明細查詢</t>
    <phoneticPr fontId="6" type="noConversion"/>
  </si>
  <si>
    <t>調整[會計日期]可輸入起訖區間</t>
    <phoneticPr fontId="6" type="noConversion"/>
  </si>
  <si>
    <t>L6700</t>
    <phoneticPr fontId="6" type="noConversion"/>
  </si>
  <si>
    <t>未齊件代碼維護</t>
    <phoneticPr fontId="6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</si>
  <si>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6" type="noConversion"/>
  </si>
  <si>
    <t>調整[齊件日期計算日] 輸入欄位說"日"為"工作日"[廠商註]已調整</t>
    <phoneticPr fontId="6" type="noConversion"/>
  </si>
  <si>
    <t>黃智偉</t>
    <phoneticPr fontId="6" type="noConversion"/>
  </si>
  <si>
    <t>L9726</t>
    <phoneticPr fontId="6" type="noConversion"/>
  </si>
  <si>
    <t>企金往來客戶統計表</t>
    <phoneticPr fontId="6" type="noConversion"/>
  </si>
  <si>
    <t>撥款後調整[貸款期間(月)][追蹤事項]於「L3701放款內容變更」討論</t>
    <phoneticPr fontId="6" type="noConversion"/>
  </si>
  <si>
    <t>L3701</t>
    <phoneticPr fontId="6" type="noConversion"/>
  </si>
  <si>
    <t>V</t>
    <phoneticPr fontId="6" type="noConversion"/>
  </si>
  <si>
    <t>高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</si>
  <si>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</si>
  <si>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</si>
  <si>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</si>
  <si>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</si>
  <si>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資料轉換 [未齊件代碼]的[齊件日期計算日]的工作日數，預設為8工作日</t>
    <phoneticPr fontId="6" type="noConversion"/>
  </si>
  <si>
    <t>V</t>
    <phoneticPr fontId="6" type="noConversion"/>
  </si>
  <si>
    <t>高</t>
    <phoneticPr fontId="6" type="noConversion"/>
  </si>
  <si>
    <t>增加查詢條件 
(1).加[齊件訖日]區間
(2).加[銷號日期]區間</t>
    <phoneticPr fontId="6" type="noConversion"/>
  </si>
  <si>
    <t>輸出欄位調整說明
(1).移除[統一編號]
(2).[齊件日期]改標題為[齊件訖日]
(3).房貸專員需顯示代號及員工姓名
(4).增加[備註]</t>
    <phoneticPr fontId="6" type="noConversion"/>
  </si>
  <si>
    <t>[齊件日期]標題改成[齊件訖日],並可修改</t>
    <phoneticPr fontId="6" type="noConversion"/>
  </si>
  <si>
    <t>增加[備註]輸入欄位</t>
    <phoneticPr fontId="6" type="noConversion"/>
  </si>
  <si>
    <t>異動[銷號日期]需主管授權</t>
    <phoneticPr fontId="6" type="noConversion"/>
  </si>
  <si>
    <t>有「L2801 未齊案件管理」交易權限者,應將未齊件資料於[齊件訖日]到期前3工作日開始,顯示於該使用者"處理清單"中</t>
    <phoneticPr fontId="6" type="noConversion"/>
  </si>
  <si>
    <t>增加[額度]查詢條件</t>
    <phoneticPr fontId="6" type="noConversion"/>
  </si>
  <si>
    <t>需於URS規格書說明"不開放查詢的客戶管控"的作法</t>
    <phoneticPr fontId="6" type="noConversion"/>
  </si>
  <si>
    <t>[異動]時需主管授權</t>
    <phoneticPr fontId="6" type="noConversion"/>
  </si>
  <si>
    <t>新增時[保證狀況碼]預設為"1.設定"</t>
    <phoneticPr fontId="6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</si>
  <si>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6" type="noConversion"/>
  </si>
  <si>
    <t>新增[交易關係人查詢]機制,可依[身份證字號/統一編號]查詢在貸中系統中各種身分資料(借戶、保證人、擔保品提供人)</t>
    <phoneticPr fontId="6" type="noConversion"/>
  </si>
  <si>
    <t>補提供未齊件報表樣張</t>
    <phoneticPr fontId="6" type="noConversion"/>
  </si>
  <si>
    <t>於輸出共同區,顯示[戶號],[戶名],[借戶否]資訊</t>
    <phoneticPr fontId="6" type="noConversion"/>
  </si>
  <si>
    <t>將戶號移至共同輸出區,並增加[戶名]資訊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</si>
  <si>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</si>
  <si>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</si>
  <si>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</si>
  <si>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高</t>
    <phoneticPr fontId="6" type="noConversion"/>
  </si>
  <si>
    <t>V</t>
    <phoneticPr fontId="6" type="noConversion"/>
  </si>
  <si>
    <t>高</t>
    <phoneticPr fontId="6" type="noConversion"/>
  </si>
  <si>
    <t>輸入條件[統一編號]標題改為[保證人統編]</t>
    <phoneticPr fontId="6" type="noConversion"/>
  </si>
  <si>
    <r>
      <rPr>
        <sz val="11"/>
        <color theme="0"/>
        <rFont val="微軟正黑體"/>
        <family val="2"/>
        <charset val="136"/>
      </rPr>
      <t>日期</t>
    </r>
    <phoneticPr fontId="6" type="noConversion"/>
  </si>
  <si>
    <r>
      <rPr>
        <sz val="11"/>
        <color theme="0"/>
        <rFont val="微軟正黑體"/>
        <family val="2"/>
        <charset val="136"/>
      </rPr>
      <t>週</t>
    </r>
    <phoneticPr fontId="6" type="noConversion"/>
  </si>
  <si>
    <r>
      <rPr>
        <sz val="11"/>
        <color theme="0"/>
        <rFont val="微軟正黑體"/>
        <family val="2"/>
        <charset val="136"/>
      </rPr>
      <t>合計數</t>
    </r>
    <phoneticPr fontId="6" type="noConversion"/>
  </si>
  <si>
    <r>
      <rPr>
        <sz val="11"/>
        <color theme="0"/>
        <rFont val="微軟正黑體"/>
        <family val="2"/>
        <charset val="136"/>
      </rPr>
      <t>累計預估</t>
    </r>
    <phoneticPr fontId="6" type="noConversion"/>
  </si>
  <si>
    <r>
      <rPr>
        <sz val="11"/>
        <color theme="0"/>
        <rFont val="微軟正黑體"/>
        <family val="2"/>
        <charset val="136"/>
      </rPr>
      <t>累計完成</t>
    </r>
    <phoneticPr fontId="6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</si>
  <si>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6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</si>
  <si>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6" type="noConversion"/>
  </si>
  <si>
    <r>
      <rPr>
        <sz val="11"/>
        <color theme="0"/>
        <rFont val="微軟正黑體"/>
        <family val="2"/>
        <charset val="136"/>
      </rPr>
      <t>延遲數</t>
    </r>
    <phoneticPr fontId="6" type="noConversion"/>
  </si>
  <si>
    <t>於業績討論時提出</t>
  </si>
  <si>
    <t>週</t>
    <phoneticPr fontId="6" type="noConversion"/>
  </si>
  <si>
    <t>日</t>
    <phoneticPr fontId="6" type="noConversion"/>
  </si>
  <si>
    <t>進度</t>
    <phoneticPr fontId="6" type="noConversion"/>
  </si>
  <si>
    <t>sherrycheng@skl.com.tw</t>
    <phoneticPr fontId="6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</si>
  <si>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</si>
  <si>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</si>
  <si>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</si>
  <si>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</si>
  <si>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</si>
  <si>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</si>
  <si>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</si>
  <si>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</si>
  <si>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</si>
  <si>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</si>
  <si>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</si>
  <si>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</si>
  <si>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</si>
  <si>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</si>
  <si>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</si>
  <si>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</si>
  <si>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</si>
  <si>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</si>
  <si>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</si>
  <si>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</si>
  <si>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</si>
  <si>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</si>
  <si>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</si>
  <si>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</si>
  <si>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</si>
  <si>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</si>
  <si>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</si>
  <si>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</si>
  <si>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6" type="noConversion"/>
  </si>
  <si>
    <t xml:space="preserve">未齊件代碼查詢                          </t>
    <phoneticPr fontId="6" type="noConversion"/>
  </si>
  <si>
    <t>完成日期</t>
    <phoneticPr fontId="6" type="noConversion"/>
  </si>
  <si>
    <t>預定完成日</t>
    <phoneticPr fontId="6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</si>
  <si>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</si>
  <si>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</si>
  <si>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</si>
  <si>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</si>
  <si>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</si>
  <si>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</si>
  <si>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</si>
  <si>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</si>
  <si>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</si>
  <si>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</si>
  <si>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6" type="noConversion"/>
  </si>
  <si>
    <t>2021/7/23 email 已提供「金控疑似準利害關係人」做法參考附件需求規格</t>
    <phoneticPr fontId="6" type="noConversion"/>
  </si>
  <si>
    <t>陳政皓經理</t>
  </si>
  <si>
    <t>2021/7/26已確認,並記錄當日會議紀錄</t>
    <phoneticPr fontId="6" type="noConversion"/>
  </si>
  <si>
    <t>[陳俞辛2021.7.29回覆] [企金別]值為"2"(企金自然人)時，預設值為"060000"(個人),不可修改</t>
    <phoneticPr fontId="6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</si>
  <si>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</si>
  <si>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</si>
  <si>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</si>
  <si>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</si>
  <si>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</si>
  <si>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</si>
  <si>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</si>
  <si>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</si>
  <si>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</si>
  <si>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</si>
  <si>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</si>
  <si>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6" type="noConversion"/>
  </si>
  <si>
    <t>2021/7/28 EMAIL提供</t>
    <phoneticPr fontId="6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</si>
  <si>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</si>
  <si>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</si>
  <si>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</si>
  <si>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</si>
  <si>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延遲率</t>
    <phoneticPr fontId="6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</si>
  <si>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</si>
  <si>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</si>
  <si>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</si>
  <si>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</si>
  <si>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</si>
  <si>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</si>
  <si>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</si>
  <si>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</si>
  <si>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</si>
  <si>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</si>
  <si>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</si>
  <si>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</si>
  <si>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</si>
  <si>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</si>
  <si>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</si>
  <si>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</si>
  <si>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</si>
  <si>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</si>
  <si>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</si>
  <si>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6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</si>
  <si>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6" type="noConversion"/>
  </si>
  <si>
    <t>1.調整交易畫面說明文字</t>
    <phoneticPr fontId="6" type="noConversion"/>
  </si>
  <si>
    <t>和[L5051房貸介紹人業績處理清單]交易整併[待辦事項5]廠商另提設計</t>
    <phoneticPr fontId="6" type="noConversion"/>
  </si>
  <si>
    <t>調整數字欄位輸入小數位數標準</t>
    <phoneticPr fontId="6" type="noConversion"/>
  </si>
  <si>
    <t>與[L5052 房貸專員業績處理清單]交易整併[[待辦事項6]廠商另提設計</t>
    <phoneticPr fontId="6" type="noConversion"/>
  </si>
  <si>
    <t xml:space="preserve">提供[放款性質]說明,[待辦事項3]陳俞辛,供廠商依據[擔保品類別]等欄位判斷 </t>
    <phoneticPr fontId="6" type="noConversion"/>
  </si>
  <si>
    <t>維持需主管放行[註]於2021.7.27確認</t>
    <phoneticPr fontId="6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</si>
  <si>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6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</si>
  <si>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6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</si>
  <si>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6" type="noConversion"/>
  </si>
  <si>
    <t>提供針對企金使用輸入欄位版本[註]需企金依據現有版本確認所需欄位</t>
    <phoneticPr fontId="6" type="noConversion"/>
  </si>
  <si>
    <t>再寄出調整後畫面供BU確認[註]列入待辦事項</t>
    <phoneticPr fontId="6" type="noConversion"/>
  </si>
  <si>
    <t>撥款後調整[貸款期間(月)][追蹤事項2]2021/1/20有討論,當時暫議詢問"新光銀行"作法,改為「L3701放款內容變更」確認</t>
    <phoneticPr fontId="6" type="noConversion"/>
  </si>
  <si>
    <t>不掛入選單,為維護交易查詢輔助交易</t>
    <phoneticPr fontId="6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</si>
  <si>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6" type="noConversion"/>
  </si>
  <si>
    <t>待議</t>
    <phoneticPr fontId="6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</si>
  <si>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</si>
  <si>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</si>
  <si>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</si>
  <si>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</si>
  <si>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</si>
  <si>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</si>
  <si>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</si>
  <si>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</si>
  <si>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6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</si>
  <si>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6" type="noConversion"/>
  </si>
  <si>
    <t>張金龍</t>
    <phoneticPr fontId="6" type="noConversion"/>
  </si>
  <si>
    <t>張金龍</t>
    <phoneticPr fontId="6" type="noConversion"/>
  </si>
  <si>
    <t>張金龍</t>
    <phoneticPr fontId="6" type="noConversion"/>
  </si>
  <si>
    <t>張金龍</t>
    <phoneticPr fontId="6" type="noConversion"/>
  </si>
  <si>
    <t>1D</t>
    <phoneticPr fontId="6" type="noConversion"/>
  </si>
  <si>
    <t>1H</t>
    <phoneticPr fontId="6" type="noConversion"/>
  </si>
  <si>
    <t>3D</t>
    <phoneticPr fontId="6" type="noConversion"/>
  </si>
  <si>
    <t>[保證人關係]改用[保證人關係代碼(CdGuarantor)]檔,廢除[代碼檔(CdCode)]代碼"GuaTypeCode"資料,需補充涵蓋聯徵報送項目</t>
    <phoneticPr fontId="6" type="noConversion"/>
  </si>
  <si>
    <t>2D</t>
    <phoneticPr fontId="6" type="noConversion"/>
  </si>
  <si>
    <t>5D</t>
    <phoneticPr fontId="6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</si>
  <si>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6" type="noConversion"/>
  </si>
  <si>
    <t>高</t>
    <phoneticPr fontId="6" type="noConversion"/>
  </si>
  <si>
    <t>確定整併,於業績討論時說明</t>
    <phoneticPr fontId="6" type="noConversion"/>
  </si>
  <si>
    <t>以多層標題處理
以L6994為例</t>
    <phoneticPr fontId="6" type="noConversion"/>
  </si>
  <si>
    <t>預定交付/展示日期</t>
    <phoneticPr fontId="6" type="noConversion"/>
  </si>
  <si>
    <t>業績討論時</t>
    <phoneticPr fontId="6" type="noConversion"/>
  </si>
  <si>
    <t>已完成</t>
    <phoneticPr fontId="6" type="noConversion"/>
  </si>
  <si>
    <t>業績討論時說明後交付</t>
    <phoneticPr fontId="6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</si>
  <si>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6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</si>
  <si>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6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</si>
  <si>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6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</si>
  <si>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6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</si>
  <si>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6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</si>
  <si>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6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</si>
  <si>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6" type="noConversion"/>
  </si>
  <si>
    <r>
      <rPr>
        <sz val="11"/>
        <color theme="1"/>
        <rFont val="微軟正黑體"/>
        <family val="2"/>
        <charset val="136"/>
      </rPr>
      <t>統計日期</t>
    </r>
    <phoneticPr fontId="6" type="noConversion"/>
  </si>
  <si>
    <r>
      <rPr>
        <sz val="11"/>
        <color theme="1"/>
        <rFont val="微軟正黑體"/>
        <family val="2"/>
        <charset val="136"/>
      </rPr>
      <t>累計</t>
    </r>
    <phoneticPr fontId="6" type="noConversion"/>
  </si>
  <si>
    <r>
      <rPr>
        <sz val="11"/>
        <color theme="1"/>
        <rFont val="微軟正黑體"/>
        <family val="2"/>
        <charset val="136"/>
      </rPr>
      <t>完成</t>
    </r>
    <phoneticPr fontId="6" type="noConversion"/>
  </si>
  <si>
    <r>
      <rPr>
        <sz val="11"/>
        <color theme="1"/>
        <rFont val="微軟正黑體"/>
        <family val="2"/>
        <charset val="136"/>
      </rPr>
      <t>完成比</t>
    </r>
    <phoneticPr fontId="6" type="noConversion"/>
  </si>
  <si>
    <r>
      <rPr>
        <sz val="11"/>
        <color theme="1"/>
        <rFont val="微軟正黑體"/>
        <family val="2"/>
        <charset val="136"/>
      </rPr>
      <t>高累計</t>
    </r>
    <phoneticPr fontId="6" type="noConversion"/>
  </si>
  <si>
    <r>
      <rPr>
        <sz val="11"/>
        <color theme="1"/>
        <rFont val="微軟正黑體"/>
        <family val="2"/>
        <charset val="136"/>
      </rPr>
      <t>中累計</t>
    </r>
    <phoneticPr fontId="6" type="noConversion"/>
  </si>
  <si>
    <r>
      <rPr>
        <sz val="11"/>
        <color theme="1"/>
        <rFont val="微軟正黑體"/>
        <family val="2"/>
        <charset val="136"/>
      </rPr>
      <t>低累計</t>
    </r>
    <phoneticPr fontId="6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</si>
  <si>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6" type="noConversion"/>
  </si>
  <si>
    <t>[國籍]改為不可修改欄位[李珮君2021.7.27回覆]預設值為"TW",有修改功能</t>
    <phoneticPr fontId="6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</si>
  <si>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6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</si>
  <si>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6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</si>
  <si>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6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</si>
  <si>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6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</si>
  <si>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6" type="noConversion"/>
  </si>
  <si>
    <t>email回覆</t>
    <phoneticPr fontId="6" type="noConversion"/>
  </si>
  <si>
    <t xml:space="preserve">未齊件資料查詢                          </t>
    <phoneticPr fontId="6" type="noConversion"/>
  </si>
  <si>
    <t>徐名弘</t>
    <phoneticPr fontId="6" type="noConversion"/>
  </si>
  <si>
    <t>與會人員/日期</t>
    <phoneticPr fontId="6" type="noConversion"/>
  </si>
  <si>
    <t>(2021/7/29)</t>
    <phoneticPr fontId="6" type="noConversion"/>
  </si>
  <si>
    <t>User</t>
    <phoneticPr fontId="6" type="noConversion"/>
  </si>
  <si>
    <t>施美娟</t>
    <phoneticPr fontId="6" type="noConversion"/>
  </si>
  <si>
    <t>呂家富</t>
    <phoneticPr fontId="6" type="noConversion"/>
  </si>
  <si>
    <t>王薏涵</t>
    <phoneticPr fontId="6" type="noConversion"/>
  </si>
  <si>
    <t>2021/8/9回覆：此「L2111 案件申請登錄」會另與企金同仁再做討論。</t>
    <phoneticPr fontId="6" type="noConversion"/>
  </si>
  <si>
    <t>2021/8/9 email回覆：[與借款人關係]太多職稱，請新增空白欄位，讓企金人員可自由鍵入</t>
    <phoneticPr fontId="6" type="noConversion"/>
  </si>
  <si>
    <t>請企金提供[指標利率種類],供廠商協助建檔參考</t>
    <phoneticPr fontId="6" type="noConversion"/>
  </si>
  <si>
    <t>3,A</t>
    <phoneticPr fontId="6" type="noConversion"/>
  </si>
  <si>
    <t>2,A</t>
    <phoneticPr fontId="6" type="noConversion"/>
  </si>
  <si>
    <t>4,A</t>
    <phoneticPr fontId="6" type="noConversion"/>
  </si>
  <si>
    <t>1,A</t>
    <phoneticPr fontId="6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</si>
  <si>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6" type="noConversion"/>
  </si>
  <si>
    <t>4,B</t>
    <phoneticPr fontId="6" type="noConversion"/>
  </si>
  <si>
    <t>與會畫面</t>
    <phoneticPr fontId="6" type="noConversion"/>
  </si>
  <si>
    <t>A</t>
    <phoneticPr fontId="6" type="noConversion"/>
  </si>
  <si>
    <t>1,B</t>
    <phoneticPr fontId="6" type="noConversion"/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</si>
  <si>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6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</si>
  <si>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</si>
  <si>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6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</si>
  <si>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6" type="noConversion"/>
  </si>
  <si>
    <t>提供「企金業績統計表」現有[放款性質]</t>
    <phoneticPr fontId="6" type="noConversion"/>
  </si>
  <si>
    <t>2021/7/27 (週二) 下午 12:30 已mail 檔案</t>
    <phoneticPr fontId="6" type="noConversion"/>
  </si>
  <si>
    <t>回覆+建議</t>
    <phoneticPr fontId="6" type="noConversion"/>
  </si>
  <si>
    <t>討論、待辦</t>
    <phoneticPr fontId="6" type="noConversion"/>
  </si>
  <si>
    <t>回覆討論、待辦</t>
    <phoneticPr fontId="6" type="noConversion"/>
  </si>
  <si>
    <r>
      <rPr>
        <sz val="11"/>
        <color theme="1"/>
        <rFont val="細明體"/>
        <family val="3"/>
        <charset val="136"/>
      </rPr>
      <t>通知紀錄</t>
    </r>
    <r>
      <rPr>
        <sz val="11"/>
        <color theme="1"/>
        <rFont val="Candara"/>
        <family val="2"/>
      </rPr>
      <t>~7/28</t>
    </r>
    <phoneticPr fontId="6" type="noConversion"/>
  </si>
  <si>
    <t>蔡珮瑜</t>
    <phoneticPr fontId="42" type="noConversion"/>
  </si>
  <si>
    <t>李珮君</t>
    <phoneticPr fontId="42" type="noConversion"/>
  </si>
  <si>
    <t>會議紀錄日期</t>
    <phoneticPr fontId="42" type="noConversion"/>
  </si>
  <si>
    <t>尚未回覆</t>
    <phoneticPr fontId="42" type="noConversion"/>
  </si>
  <si>
    <t>林清河</t>
    <phoneticPr fontId="42" type="noConversion"/>
  </si>
  <si>
    <t>李珮琪</t>
    <phoneticPr fontId="42" type="noConversion"/>
  </si>
  <si>
    <t>涂宇欣</t>
    <phoneticPr fontId="42" type="noConversion"/>
  </si>
  <si>
    <t>預計工時</t>
    <phoneticPr fontId="6" type="noConversion"/>
  </si>
  <si>
    <t>L2021</t>
    <phoneticPr fontId="6" type="noConversion"/>
  </si>
  <si>
    <t>交易關係人查詢</t>
    <phoneticPr fontId="6" type="noConversion"/>
  </si>
  <si>
    <t>交易關係人維護</t>
    <phoneticPr fontId="6" type="noConversion"/>
  </si>
  <si>
    <t>L2221</t>
    <phoneticPr fontId="6" type="noConversion"/>
  </si>
  <si>
    <t>L2118</t>
    <phoneticPr fontId="6" type="noConversion"/>
  </si>
  <si>
    <t>共同借款人資料登錄</t>
    <phoneticPr fontId="6" type="noConversion"/>
  </si>
  <si>
    <t>URS調整</t>
    <phoneticPr fontId="6" type="noConversion"/>
  </si>
  <si>
    <t>L2018</t>
    <phoneticPr fontId="6" type="noConversion"/>
  </si>
  <si>
    <t>共同借款人資料查詢</t>
    <phoneticPr fontId="6" type="noConversion"/>
  </si>
  <si>
    <t>L2019</t>
    <phoneticPr fontId="6" type="noConversion"/>
  </si>
  <si>
    <t>合併額度控管資料查詢</t>
    <phoneticPr fontId="6" type="noConversion"/>
  </si>
  <si>
    <t>V</t>
    <phoneticPr fontId="6" type="noConversion"/>
  </si>
  <si>
    <t>2.人工啟動時,如何再同步資料上傳內網系統[[待辦事項4]]葛經理協調相關IT單位確認</t>
    <phoneticPr fontId="6" type="noConversion"/>
  </si>
  <si>
    <t>改列待辦事項</t>
    <phoneticPr fontId="6" type="noConversion"/>
  </si>
  <si>
    <t>賴文育</t>
    <phoneticPr fontId="6" type="noConversion"/>
  </si>
  <si>
    <t>張金龍</t>
    <phoneticPr fontId="6" type="noConversion"/>
  </si>
  <si>
    <t>高</t>
    <phoneticPr fontId="6" type="noConversion"/>
  </si>
  <si>
    <t>提供下載"上傳資料最新範本"機制 (另提共同作法)</t>
    <phoneticPr fontId="6" type="noConversion"/>
  </si>
  <si>
    <t>L291A</t>
    <phoneticPr fontId="6" type="noConversion"/>
  </si>
  <si>
    <t>共同借款人額度查詢</t>
    <phoneticPr fontId="6" type="noConversion"/>
  </si>
  <si>
    <t>L2119</t>
    <phoneticPr fontId="6" type="noConversion"/>
  </si>
  <si>
    <t>L291B</t>
    <phoneticPr fontId="6" type="noConversion"/>
  </si>
  <si>
    <t>合併額度控管登錄</t>
    <phoneticPr fontId="6" type="noConversion"/>
  </si>
  <si>
    <t>合併額度控管額度查詢</t>
    <phoneticPr fontId="6" type="noConversion"/>
  </si>
  <si>
    <r>
      <rPr>
        <sz val="11"/>
        <color theme="1"/>
        <rFont val="DengXian"/>
        <family val="1"/>
      </rPr>
      <t>部門</t>
    </r>
    <phoneticPr fontId="6" type="noConversion"/>
  </si>
  <si>
    <r>
      <rPr>
        <sz val="11"/>
        <color theme="1"/>
        <rFont val="DengXian"/>
        <family val="1"/>
      </rPr>
      <t>資訊規劃部</t>
    </r>
    <phoneticPr fontId="6" type="noConversion"/>
  </si>
  <si>
    <r>
      <rPr>
        <sz val="11"/>
        <color theme="1"/>
        <rFont val="DengXian"/>
        <family val="1"/>
      </rPr>
      <t>廖淳英</t>
    </r>
    <phoneticPr fontId="6" type="noConversion"/>
  </si>
  <si>
    <r>
      <rPr>
        <sz val="11"/>
        <color theme="1"/>
        <rFont val="DengXian"/>
        <family val="1"/>
      </rPr>
      <t>陳又菁</t>
    </r>
    <phoneticPr fontId="6" type="noConversion"/>
  </si>
  <si>
    <r>
      <rPr>
        <sz val="11"/>
        <color theme="1"/>
        <rFont val="DengXian"/>
        <family val="1"/>
      </rPr>
      <t>王瀞琳</t>
    </r>
    <phoneticPr fontId="6" type="noConversion"/>
  </si>
  <si>
    <r>
      <rPr>
        <sz val="11"/>
        <color theme="1"/>
        <rFont val="DengXian"/>
        <family val="1"/>
      </rPr>
      <t>投資資訊課</t>
    </r>
    <phoneticPr fontId="6" type="noConversion"/>
  </si>
  <si>
    <r>
      <rPr>
        <sz val="11"/>
        <color theme="1"/>
        <rFont val="DengXian"/>
        <family val="1"/>
      </rPr>
      <t>葛展宇</t>
    </r>
    <phoneticPr fontId="6" type="noConversion"/>
  </si>
  <si>
    <r>
      <rPr>
        <sz val="11"/>
        <color theme="1"/>
        <rFont val="DengXian"/>
        <family val="1"/>
      </rPr>
      <t>柯文齡</t>
    </r>
    <phoneticPr fontId="6" type="noConversion"/>
  </si>
  <si>
    <r>
      <rPr>
        <sz val="11"/>
        <color theme="1"/>
        <rFont val="DengXian"/>
        <family val="1"/>
      </rPr>
      <t>李珮琪</t>
    </r>
    <phoneticPr fontId="6" type="noConversion"/>
  </si>
  <si>
    <r>
      <rPr>
        <sz val="11"/>
        <color theme="1"/>
        <rFont val="DengXian"/>
        <family val="1"/>
      </rPr>
      <t>林清河</t>
    </r>
    <phoneticPr fontId="6" type="noConversion"/>
  </si>
  <si>
    <r>
      <rPr>
        <sz val="11"/>
        <color theme="1"/>
        <rFont val="DengXian"/>
        <family val="1"/>
      </rPr>
      <t>涂宇欣</t>
    </r>
    <phoneticPr fontId="6" type="noConversion"/>
  </si>
  <si>
    <r>
      <rPr>
        <sz val="11"/>
        <color theme="1"/>
        <rFont val="DengXian"/>
        <family val="1"/>
      </rPr>
      <t>吳承憲</t>
    </r>
    <phoneticPr fontId="6" type="noConversion"/>
  </si>
  <si>
    <r>
      <rPr>
        <sz val="11"/>
        <color theme="1"/>
        <rFont val="DengXian"/>
        <family val="1"/>
      </rPr>
      <t>陳政皓</t>
    </r>
  </si>
  <si>
    <r>
      <rPr>
        <sz val="11"/>
        <color theme="1"/>
        <rFont val="DengXian"/>
        <family val="1"/>
      </rPr>
      <t>蔡珮瑜</t>
    </r>
    <phoneticPr fontId="6" type="noConversion"/>
  </si>
  <si>
    <r>
      <rPr>
        <sz val="11"/>
        <color theme="1"/>
        <rFont val="DengXian"/>
        <family val="1"/>
      </rPr>
      <t>尹少玄</t>
    </r>
    <phoneticPr fontId="6" type="noConversion"/>
  </si>
  <si>
    <r>
      <rPr>
        <sz val="11"/>
        <color theme="1"/>
        <rFont val="DengXian"/>
        <family val="1"/>
      </rPr>
      <t>張淑遠</t>
    </r>
    <phoneticPr fontId="6" type="noConversion"/>
  </si>
  <si>
    <r>
      <rPr>
        <sz val="11"/>
        <color theme="1"/>
        <rFont val="DengXian"/>
        <family val="1"/>
      </rPr>
      <t>李珮君</t>
    </r>
    <phoneticPr fontId="6" type="noConversion"/>
  </si>
  <si>
    <r>
      <t>User</t>
    </r>
    <r>
      <rPr>
        <sz val="11"/>
        <color theme="1"/>
        <rFont val="DengXian"/>
        <family val="1"/>
      </rPr>
      <t>企金</t>
    </r>
    <phoneticPr fontId="6" type="noConversion"/>
  </si>
  <si>
    <r>
      <rPr>
        <sz val="11"/>
        <color theme="1"/>
        <rFont val="DengXian"/>
        <family val="1"/>
      </rPr>
      <t>李穎</t>
    </r>
    <phoneticPr fontId="6" type="noConversion"/>
  </si>
  <si>
    <r>
      <rPr>
        <sz val="11"/>
        <color theme="1"/>
        <rFont val="DengXian"/>
        <family val="1"/>
      </rPr>
      <t>陳俞辛</t>
    </r>
    <phoneticPr fontId="6" type="noConversion"/>
  </si>
  <si>
    <r>
      <rPr>
        <sz val="11"/>
        <color theme="1"/>
        <rFont val="DengXian"/>
        <family val="1"/>
      </rPr>
      <t>蔡進健</t>
    </r>
    <phoneticPr fontId="6" type="noConversion"/>
  </si>
  <si>
    <r>
      <rPr>
        <sz val="11"/>
        <color theme="1"/>
        <rFont val="DengXian"/>
        <family val="1"/>
      </rPr>
      <t>張舜雯</t>
    </r>
    <phoneticPr fontId="6" type="noConversion"/>
  </si>
  <si>
    <r>
      <rPr>
        <sz val="11"/>
        <color theme="1"/>
        <rFont val="DengXian"/>
        <family val="1"/>
      </rPr>
      <t>邱怡婷</t>
    </r>
    <phoneticPr fontId="6" type="noConversion"/>
  </si>
  <si>
    <r>
      <rPr>
        <sz val="11"/>
        <color theme="1"/>
        <rFont val="DengXian"/>
        <family val="1"/>
      </rPr>
      <t>程慧娟</t>
    </r>
    <phoneticPr fontId="6" type="noConversion"/>
  </si>
  <si>
    <r>
      <rPr>
        <sz val="11"/>
        <color theme="1"/>
        <rFont val="DengXian"/>
        <family val="1"/>
      </rPr>
      <t>徐名弘</t>
    </r>
    <phoneticPr fontId="6" type="noConversion"/>
  </si>
  <si>
    <r>
      <rPr>
        <sz val="11"/>
        <color theme="1"/>
        <rFont val="DengXian"/>
        <family val="1"/>
      </rPr>
      <t>李秋燕</t>
    </r>
    <phoneticPr fontId="6" type="noConversion"/>
  </si>
  <si>
    <r>
      <rPr>
        <sz val="11"/>
        <color theme="1"/>
        <rFont val="DengXian"/>
        <family val="1"/>
      </rPr>
      <t>萬事宜</t>
    </r>
    <phoneticPr fontId="6" type="noConversion"/>
  </si>
  <si>
    <r>
      <rPr>
        <sz val="11"/>
        <color theme="1"/>
        <rFont val="DengXian"/>
        <family val="1"/>
      </rPr>
      <t>賴文育</t>
    </r>
    <phoneticPr fontId="6" type="noConversion"/>
  </si>
  <si>
    <r>
      <rPr>
        <sz val="11"/>
        <color theme="1"/>
        <rFont val="DengXian"/>
        <family val="1"/>
      </rPr>
      <t>張金龍</t>
    </r>
    <phoneticPr fontId="6" type="noConversion"/>
  </si>
  <si>
    <r>
      <rPr>
        <sz val="11"/>
        <color theme="1"/>
        <rFont val="DengXian"/>
        <family val="1"/>
      </rPr>
      <t>何書溱</t>
    </r>
    <phoneticPr fontId="6" type="noConversion"/>
  </si>
  <si>
    <r>
      <rPr>
        <sz val="11"/>
        <color theme="1"/>
        <rFont val="DengXian"/>
        <family val="1"/>
      </rPr>
      <t>張嘉榮</t>
    </r>
    <phoneticPr fontId="6" type="noConversion"/>
  </si>
  <si>
    <r>
      <rPr>
        <sz val="11"/>
        <color theme="1"/>
        <rFont val="DengXian"/>
        <family val="1"/>
      </rPr>
      <t>楊智誠</t>
    </r>
    <phoneticPr fontId="6" type="noConversion"/>
  </si>
  <si>
    <r>
      <rPr>
        <sz val="11"/>
        <color theme="1"/>
        <rFont val="DengXian"/>
        <family val="1"/>
      </rPr>
      <t>余家興</t>
    </r>
    <phoneticPr fontId="6" type="noConversion"/>
  </si>
  <si>
    <r>
      <rPr>
        <sz val="11"/>
        <color theme="1"/>
        <rFont val="DengXian"/>
        <family val="1"/>
      </rPr>
      <t>陳昱衡</t>
    </r>
    <phoneticPr fontId="6" type="noConversion"/>
  </si>
  <si>
    <r>
      <rPr>
        <sz val="11"/>
        <color theme="1"/>
        <rFont val="DengXian"/>
        <family val="1"/>
      </rPr>
      <t>會議通知</t>
    </r>
    <phoneticPr fontId="6" type="noConversion"/>
  </si>
  <si>
    <r>
      <rPr>
        <sz val="11"/>
        <color theme="1"/>
        <rFont val="DengXian"/>
        <family val="1"/>
      </rPr>
      <t>參與會議</t>
    </r>
    <phoneticPr fontId="6" type="noConversion"/>
  </si>
  <si>
    <r>
      <rPr>
        <sz val="11"/>
        <color theme="1"/>
        <rFont val="DengXian"/>
        <family val="1"/>
      </rPr>
      <t>回覆會議</t>
    </r>
    <phoneticPr fontId="6" type="noConversion"/>
  </si>
  <si>
    <t>[吳承憲2021.7.23回覆] 此項應由服務課跟催收人員那邊統整
[政皓經理2021/08/12回覆]關於增加聯絡電話[異動原因]代碼，除1.客戶提出申請以外，請新增2.催收人員新增。</t>
    <phoneticPr fontId="6" type="noConversion"/>
  </si>
  <si>
    <t>8/4,</t>
    <phoneticPr fontId="6" type="noConversion"/>
  </si>
  <si>
    <t>上線後2個月內</t>
    <phoneticPr fontId="6" type="noConversion"/>
  </si>
  <si>
    <t>高</t>
    <phoneticPr fontId="6" type="noConversion"/>
  </si>
  <si>
    <t>高</t>
    <phoneticPr fontId="6" type="noConversion"/>
  </si>
  <si>
    <t>改列待辦事項</t>
    <phoneticPr fontId="6" type="noConversion"/>
  </si>
  <si>
    <t>V</t>
    <phoneticPr fontId="6" type="noConversion"/>
  </si>
  <si>
    <t>改列待辦事項</t>
    <phoneticPr fontId="6" type="noConversion"/>
  </si>
  <si>
    <t>改列待辦事項</t>
    <phoneticPr fontId="6" type="noConversion"/>
  </si>
  <si>
    <t>改列待辦事項</t>
    <phoneticPr fontId="6" type="noConversion"/>
  </si>
  <si>
    <t>V</t>
    <phoneticPr fontId="6" type="noConversion"/>
  </si>
  <si>
    <t>林清河</t>
    <phoneticPr fontId="6" type="noConversion"/>
  </si>
  <si>
    <t>放款服務課</t>
  </si>
  <si>
    <t>放款推展課</t>
  </si>
  <si>
    <t>放款管理課</t>
  </si>
  <si>
    <t>放款審查課</t>
  </si>
  <si>
    <t>宋郁宏</t>
    <phoneticPr fontId="6" type="noConversion"/>
  </si>
  <si>
    <t>廠商提供L2111調整電文供ELOAN開發</t>
    <phoneticPr fontId="6" type="noConversion"/>
  </si>
  <si>
    <t>廠商提供L2221電文供ELOAN開發</t>
  </si>
  <si>
    <t xml:space="preserve">ELOAN現行調整說明:
(1).確認「共同借款人」和「申請額度」的關連(使用保證人建檔或另新增共用借款人建檔機制)
(2).「共同借款人」基本資料,可依循現行作法,送電文「L1101新增自然人」及「L1102新增法人」
</t>
    <phoneticPr fontId="6" type="noConversion"/>
  </si>
  <si>
    <t xml:space="preserve">ELOAN規劃調整備註
(1).於案件申請時，可於同一案件編號下，建立不同「共同借款人」額度
</t>
    <phoneticPr fontId="6" type="noConversion"/>
  </si>
  <si>
    <t>增加[交易關係人]基本資料相關電文欄位,供ELOAN於新增[交易關係人]時,同步新增「顧客基本資料」</t>
    <phoneticPr fontId="6" type="noConversion"/>
  </si>
  <si>
    <r>
      <t>企金</t>
    </r>
    <r>
      <rPr>
        <sz val="10"/>
        <color rgb="FFFF0000"/>
        <rFont val="標楷體"/>
        <family val="4"/>
        <charset val="136"/>
      </rPr>
      <t>、(可分配金額+張舜雯)</t>
    </r>
    <phoneticPr fontId="6" type="noConversion"/>
  </si>
  <si>
    <t>110/07/30下午email回覆：貸款借據暨授信合約書</t>
    <phoneticPr fontId="6" type="noConversion"/>
  </si>
  <si>
    <t>110/07/30下午email回覆</t>
    <phoneticPr fontId="6" type="noConversion"/>
  </si>
  <si>
    <t>提供"貸借款申請書"之"擔保品提供人"填寫資料,並註記必須填寫及不必填寫的項目</t>
    <phoneticPr fontId="6" type="noConversion"/>
  </si>
  <si>
    <t>2021/8/16~9/3</t>
    <phoneticPr fontId="6" type="noConversion"/>
  </si>
  <si>
    <t>張舜雯</t>
    <phoneticPr fontId="6" type="noConversion"/>
  </si>
  <si>
    <t>張舜雯、程慧娟、邱怡婷、李秋燕</t>
    <phoneticPr fontId="6" type="noConversion"/>
  </si>
  <si>
    <t>提供企金件擔保品EXCEL表,供整批匯入設計參考</t>
    <phoneticPr fontId="6" type="noConversion"/>
  </si>
  <si>
    <t>可分配金額(計算公式、轉換作業、應用層面)、塗銷作法、處分作法說明</t>
    <phoneticPr fontId="6" type="noConversion"/>
  </si>
  <si>
    <t>整理參考原AS400主管刷卡原因,供BU確認</t>
    <phoneticPr fontId="6" type="noConversion"/>
  </si>
  <si>
    <t>更新L2038 URS輸出說明文件,提供使用者確認</t>
    <phoneticPr fontId="6" type="noConversion"/>
  </si>
  <si>
    <t>L2221 交易關係人維護,廠商提供必須輸入基本資料欄位的整理表格,供BU確認</t>
    <phoneticPr fontId="6" type="noConversion"/>
  </si>
  <si>
    <t>廠商提供案件相關人員登錄的交易整理</t>
    <phoneticPr fontId="6" type="noConversion"/>
  </si>
  <si>
    <t>提供[複製]機制</t>
    <phoneticPr fontId="6" type="noConversion"/>
  </si>
  <si>
    <t>擔保品建檔共同原則
(不動產、動產、股票、其他)</t>
    <phoneticPr fontId="6" type="noConversion"/>
  </si>
  <si>
    <t>提供EXCEL表[整批匯入建檔]機制</t>
    <phoneticPr fontId="6" type="noConversion"/>
  </si>
  <si>
    <t>移除[聯貸案]、[聯貸案類型]輸入欄位</t>
    <phoneticPr fontId="6" type="noConversion"/>
  </si>
  <si>
    <t>增加門牌的模糊查詢</t>
  </si>
  <si>
    <t xml:space="preserve">[設定順位]調整最大可輸入值為9,並調整輸入[前一順位金額]與[前一順位債權人]同步調整可輸入8組; [前一順位債權人]放大為40位,預設值為"新光人壽保險股份有限公司",資料庫另行設計記錄
</t>
    <phoneticPr fontId="6" type="noConversion"/>
  </si>
  <si>
    <t>[抵押品註記]參考ELOAN輸入方式</t>
    <phoneticPr fontId="6" type="noConversion"/>
  </si>
  <si>
    <t>檢查擔保品唯一性時,錯誤訊息,顯示重複的完整擔保品編號</t>
    <phoneticPr fontId="6" type="noConversion"/>
  </si>
  <si>
    <t>新增成功時,顯示[保險單]按鈕,連結【L4610保險單明細資料登錄】交易,登錄保險單資料</t>
    <phoneticPr fontId="6" type="noConversion"/>
  </si>
  <si>
    <t>[公設建號.所有權人]需同時為[建物.所有權人]</t>
    <phoneticPr fontId="6" type="noConversion"/>
  </si>
  <si>
    <t>新增時,不必輸入[建物修改原因]</t>
    <phoneticPr fontId="6" type="noConversion"/>
  </si>
  <si>
    <t>於[建物]輸出,增加[保險單]按鈕, ,連結【L4060額度擔保品保險單關聯查詢】交易,查詢保險單資料</t>
    <phoneticPr fontId="6" type="noConversion"/>
  </si>
  <si>
    <t>交易功能併入[L2911不動產擔保品資料查詢] 取消L2041交易</t>
    <phoneticPr fontId="6" type="noConversion"/>
  </si>
  <si>
    <t>交易功能併入[L2911不動產擔保品資料查詢],取消L2042交易</t>
    <phoneticPr fontId="6" type="noConversion"/>
  </si>
  <si>
    <t>L2042</t>
  </si>
  <si>
    <t>建檔時只需提供ID及姓名及掃描類別,基本資料可於L1101/L1102補鍵,並依[交易關係人]必須輸入的資料,做欄位輸入控制</t>
    <phoneticPr fontId="6" type="noConversion"/>
  </si>
  <si>
    <t>1D</t>
    <phoneticPr fontId="6" type="noConversion"/>
  </si>
  <si>
    <t>SKL
承憲</t>
    <phoneticPr fontId="6" type="noConversion"/>
  </si>
  <si>
    <t>高</t>
  </si>
  <si>
    <t>高</t>
    <phoneticPr fontId="6" type="noConversion"/>
  </si>
  <si>
    <t>其他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</si>
  <si>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</si>
  <si>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</si>
  <si>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</si>
  <si>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</si>
  <si>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陳昱衡</t>
    <phoneticPr fontId="6" type="noConversion"/>
  </si>
  <si>
    <t>[建物][土地]重新交易時,需保留原擔保品編號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</si>
  <si>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</si>
  <si>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</si>
  <si>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</si>
  <si>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高</t>
    <phoneticPr fontId="6" type="noConversion"/>
  </si>
  <si>
    <t>徐名弘、陳俞辛</t>
  </si>
  <si>
    <t>整理目前資料欄位的使用狀態(報表、塗銷證明),調整必須輸入的控制</t>
    <phoneticPr fontId="6" type="noConversion"/>
  </si>
  <si>
    <t>於清償作業討論時，再重新檢視功能是否需調整</t>
    <phoneticPr fontId="6" type="noConversion"/>
  </si>
  <si>
    <t>[擔保品代號2]="02.動產-機器設備"時,隱藏以下輸入欄位</t>
    <phoneticPr fontId="6" type="noConversion"/>
  </si>
  <si>
    <t>[抵押品註記]參考ELOAN輸入方式,</t>
    <phoneticPr fontId="6" type="noConversion"/>
  </si>
  <si>
    <t xml:space="preserve">新增成功時,顯示[保險單]按鈕,連結【L4610保險單明細資料登錄】交易,登錄保險單資料 </t>
    <phoneticPr fontId="6" type="noConversion"/>
  </si>
  <si>
    <t>併入L2017,應涵蓋以下項目
(1).L2049有的查詢條件
(2).L2049必要輸出欄位
以上調整於後續調整說明會展示</t>
    <phoneticPr fontId="6" type="noConversion"/>
  </si>
  <si>
    <t>併入L2038,應涵蓋以下項目
(1).L2919有的查詢條件
(2).L2919必要輸出欄位
以上調整於後續調整說明會展示</t>
    <phoneticPr fontId="6" type="noConversion"/>
  </si>
  <si>
    <t>併入L2038,應涵蓋以下項目
(1).L2922有的查詢條件
(2).L2922必要輸出欄位
以上調整於後續調整說明會展示</t>
    <phoneticPr fontId="6" type="noConversion"/>
  </si>
  <si>
    <t>改用[擔保品大類]控制,以下欄位查詢條件的顯示/隱藏</t>
    <phoneticPr fontId="6" type="noConversion"/>
  </si>
  <si>
    <t>[建物建號]及[土地地號]增加以區間查詢</t>
    <phoneticPr fontId="6" type="noConversion"/>
  </si>
  <si>
    <t>[建物門牌].[路]可模糊比對</t>
    <phoneticPr fontId="6" type="noConversion"/>
  </si>
  <si>
    <t>增加[車牌號碼]查詢條件</t>
    <phoneticPr fontId="6" type="noConversion"/>
  </si>
  <si>
    <t>增加可以[借戶戶名] 、[所有權人姓名]查詢機制,[廠商註]已調整
(1).新增[顧客基本資料]查詢按鈕
(2).利用自行輸入查詢條件,再選取查詢對象</t>
    <phoneticPr fontId="6" type="noConversion"/>
  </si>
  <si>
    <t>「同一關係企業及集團企業」資料報送作業</t>
    <phoneticPr fontId="6" type="noConversion"/>
  </si>
  <si>
    <t>新增5種停車位型式的[數量]及[面積]合計欄位</t>
    <phoneticPr fontId="6" type="noConversion"/>
  </si>
  <si>
    <r>
      <rPr>
        <sz val="11"/>
        <color theme="1"/>
        <rFont val="微軟正黑體"/>
        <family val="2"/>
        <charset val="136"/>
      </rPr>
      <t>總計</t>
    </r>
  </si>
  <si>
    <r>
      <rPr>
        <sz val="11"/>
        <color theme="1"/>
        <rFont val="微軟正黑體"/>
        <family val="2"/>
        <charset val="136"/>
      </rPr>
      <t>已完成</t>
    </r>
  </si>
  <si>
    <t>業務關帳作業(撥款)</t>
    <phoneticPr fontId="6" type="noConversion"/>
  </si>
  <si>
    <t>放款明細資料查詢(撥款)</t>
    <phoneticPr fontId="6" type="noConversion"/>
  </si>
  <si>
    <t>匯入台股股票代號</t>
    <phoneticPr fontId="6" type="noConversion"/>
  </si>
  <si>
    <t>新增[查詢]股票按鈕</t>
    <phoneticPr fontId="6" type="noConversion"/>
  </si>
  <si>
    <t>依據[每股單價鑑估標準]輸入選項,正確控制[非上市（櫃）每股淨值]、[每股面額]、[前日收盤價]、[前日收盤價]、[一個月平均價]、[三個月平均價]的必須輸入控制</t>
    <phoneticPr fontId="6" type="noConversion"/>
  </si>
  <si>
    <t>當[全戶維持率]低於時[通知追繳維持率]或[實行職權維持率]時,發送EMAIL給案件承辦[企金人員]
[註]全戶維持率=(收盤價*設定股數)/借款餘額</t>
    <phoneticPr fontId="6" type="noConversion"/>
  </si>
  <si>
    <t>增加[全戶維持率]欄位
[註]全戶維持率=(收盤價*設定股數)/借款餘額</t>
    <phoneticPr fontId="6" type="noConversion"/>
  </si>
  <si>
    <t>[投資內容],[公開價值]由獨立3行改成memo輸入型態</t>
    <phoneticPr fontId="6" type="noConversion"/>
  </si>
  <si>
    <t>訊息顯示,由原先連結[L2072 顧客控管警訊明細資料查詢]查詢交易模式,改為警示視窗方式顯示</t>
    <phoneticPr fontId="6" type="noConversion"/>
  </si>
  <si>
    <t>備錄代碼申2碼改為3碼，原代碼99.其他，由經辦自行輸入[備忘錄說明],也同步改成999.其他</t>
    <phoneticPr fontId="6" type="noConversion"/>
  </si>
  <si>
    <t>於[L6402 交易控制檔維護]新增[顯示顧客控管警訊]欄位選項,可彈性自訂顯示警訊交易</t>
    <phoneticPr fontId="6" type="noConversion"/>
  </si>
  <si>
    <t>[刪除]或非建檔者[修改]需主管授權</t>
    <phoneticPr fontId="6" type="noConversion"/>
  </si>
  <si>
    <t>L2072</t>
    <phoneticPr fontId="6" type="noConversion"/>
  </si>
  <si>
    <t>查詢條件需指定[借款人戶號]</t>
    <phoneticPr fontId="6" type="noConversion"/>
  </si>
  <si>
    <t>調整輸出格式,如下
(1).共同區顯示戶號、戶名
(2).GRID明細移除戶號
(3).放大備忘錄說明
(4).只顯示最後更新者/日期</t>
    <phoneticPr fontId="6" type="noConversion"/>
  </si>
  <si>
    <t>4-1撥款作業</t>
    <phoneticPr fontId="6" type="noConversion"/>
  </si>
  <si>
    <t>4-4銀行扣款作業</t>
    <phoneticPr fontId="6" type="noConversion"/>
  </si>
  <si>
    <t>4-5員工扣薪作業</t>
    <phoneticPr fontId="6" type="noConversion"/>
  </si>
  <si>
    <t>4-6火險作業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</si>
  <si>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</si>
  <si>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</si>
  <si>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</si>
  <si>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</si>
  <si>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 xml:space="preserve"> </t>
    <phoneticPr fontId="6" type="noConversion"/>
  </si>
  <si>
    <t>高</t>
    <phoneticPr fontId="6" type="noConversion"/>
  </si>
  <si>
    <t>陳昱衡</t>
    <phoneticPr fontId="6" type="noConversion"/>
  </si>
  <si>
    <t>V</t>
    <phoneticPr fontId="6" type="noConversion"/>
  </si>
  <si>
    <t>V</t>
    <phoneticPr fontId="6" type="noConversion"/>
  </si>
  <si>
    <r>
      <t>[關係企業關係代號]目前規劃於「L2035/L2306借款戶關係人/關係企業維護」登錄,附申報[關係代號對照表]</t>
    </r>
    <r>
      <rPr>
        <sz val="12"/>
        <color rgb="FFFF0000"/>
        <rFont val="標楷體"/>
        <family val="4"/>
        <charset val="136"/>
      </rPr>
      <t>[說明規劃]</t>
    </r>
    <phoneticPr fontId="6" type="noConversion"/>
  </si>
  <si>
    <r>
      <t>廠商整理說明,現有登錄[擔保維持率]、[通知追繳維持率]、[實行職權維持率]的使用狀況</t>
    </r>
    <r>
      <rPr>
        <sz val="12"/>
        <color rgb="FFFF0000"/>
        <rFont val="標楷體"/>
        <family val="4"/>
        <charset val="136"/>
      </rPr>
      <t>[說明使用狀況]</t>
    </r>
    <phoneticPr fontId="6" type="noConversion"/>
  </si>
  <si>
    <t>V</t>
    <phoneticPr fontId="6" type="noConversion"/>
  </si>
  <si>
    <t>陳昱衡</t>
    <phoneticPr fontId="6" type="noConversion"/>
  </si>
  <si>
    <t>高</t>
    <phoneticPr fontId="6" type="noConversion"/>
  </si>
  <si>
    <t>高</t>
    <phoneticPr fontId="6" type="noConversion"/>
  </si>
  <si>
    <t>高</t>
    <phoneticPr fontId="6" type="noConversion"/>
  </si>
  <si>
    <t>L9110</t>
    <phoneticPr fontId="6" type="noConversion"/>
  </si>
  <si>
    <t>加浮水印</t>
    <phoneticPr fontId="6" type="noConversion"/>
  </si>
  <si>
    <t>BBC,電話,傳真 &gt; 依據L1905交易設計,重新調整輸出排版</t>
    <phoneticPr fontId="6" type="noConversion"/>
  </si>
  <si>
    <t>交互運用,目前只顯示Y/N,是否要印明細,再確認</t>
    <phoneticPr fontId="6" type="noConversion"/>
  </si>
  <si>
    <t>保證人資料增加顯示"保證類別"</t>
    <phoneticPr fontId="6" type="noConversion"/>
  </si>
  <si>
    <t>"基本利率代碼"改為"商品代碼"</t>
    <phoneticPr fontId="6" type="noConversion"/>
  </si>
  <si>
    <t>增加週期項目"單位"及各"代碼"中文說明</t>
    <phoneticPr fontId="6" type="noConversion"/>
  </si>
  <si>
    <t>第三扣款人,需顯示"ID"及"姓名",不需"關係"</t>
    <phoneticPr fontId="6" type="noConversion"/>
  </si>
  <si>
    <t>違約適用方式重新排版呈現以精簡為原則</t>
    <phoneticPr fontId="6" type="noConversion"/>
  </si>
  <si>
    <t>"督辦姓名"改為"核決主管"</t>
    <phoneticPr fontId="6" type="noConversion"/>
  </si>
  <si>
    <t>"客戶別"後加"管制代碼"說明</t>
    <phoneticPr fontId="6" type="noConversion"/>
  </si>
  <si>
    <t>擔保品提供人增加顯示"姓名"</t>
    <phoneticPr fontId="6" type="noConversion"/>
  </si>
  <si>
    <t>擔保品號碼顯示完整格式1位-2位-7位</t>
    <phoneticPr fontId="6" type="noConversion"/>
  </si>
  <si>
    <t>建號顯示完整格式5位-3位</t>
    <phoneticPr fontId="6" type="noConversion"/>
  </si>
  <si>
    <t>地號顯示完整格式4位-4位</t>
    <phoneticPr fontId="6" type="noConversion"/>
  </si>
  <si>
    <t>"主建物面積"="擔保品所在樓層面積"+"附屬建物面積"</t>
    <phoneticPr fontId="6" type="noConversion"/>
  </si>
  <si>
    <t>非"獨立車位"擔保品,"車位面積"顯示0; "獨立車位"擔保品,"車位面積"="主建物面積"</t>
    <phoneticPr fontId="6" type="noConversion"/>
  </si>
  <si>
    <t>"站別"刪除</t>
    <phoneticPr fontId="6" type="noConversion"/>
  </si>
  <si>
    <t>"保證人"增加顯示"保證類別" (自然人比照)</t>
    <phoneticPr fontId="6" type="noConversion"/>
  </si>
  <si>
    <t>增加顯示"共同借款人"及"合併額度控管"資訊</t>
    <phoneticPr fontId="6" type="noConversion"/>
  </si>
  <si>
    <t>2021-08-31 將調整後的格式 Email給會議相關人員確認,再開會說明</t>
    <phoneticPr fontId="6" type="noConversion"/>
  </si>
  <si>
    <t>放款金額是否檢查擔保品"可分配金額</t>
    <phoneticPr fontId="6" type="noConversion"/>
  </si>
  <si>
    <t>[計件代碼2]、[計件代碼2金額]新增功能是否保留待議</t>
    <phoneticPr fontId="6" type="noConversion"/>
  </si>
  <si>
    <t>待和負責核心IT單位確認[撥款匯款媒體檔]上傳核心系統作法</t>
    <phoneticPr fontId="6" type="noConversion"/>
  </si>
  <si>
    <t>提供整批匯款單格式及列印樣張</t>
    <phoneticPr fontId="6" type="noConversion"/>
  </si>
  <si>
    <t>陳政皓經理
賴文育</t>
    <phoneticPr fontId="6" type="noConversion"/>
  </si>
  <si>
    <t>撥款前[L2154 額度資料維護]可維護的額度欄位,於L3100調整為不可輸入,如於撥款前,欲調整相關欄位,調整於[L2154]維護</t>
    <phoneticPr fontId="6" type="noConversion"/>
  </si>
  <si>
    <t>[首次利率調整日期]欄位,調整排版至[利率]標籤</t>
    <phoneticPr fontId="6" type="noConversion"/>
  </si>
  <si>
    <t>主管放行時,[應收付明細]之[匯款銀行],無正確顯示</t>
    <phoneticPr fontId="6" type="noConversion"/>
  </si>
  <si>
    <t>[應收付明細]之[戶名],向左對齊</t>
    <phoneticPr fontId="6" type="noConversion"/>
  </si>
  <si>
    <t>L3002</t>
    <phoneticPr fontId="6" type="noConversion"/>
  </si>
  <si>
    <t>條件加[撥款日期]期間</t>
    <phoneticPr fontId="6" type="noConversion"/>
  </si>
  <si>
    <t>輸出加[戶名]欄位</t>
    <phoneticPr fontId="6" type="noConversion"/>
  </si>
  <si>
    <t>L3916</t>
    <phoneticPr fontId="6" type="noConversion"/>
  </si>
  <si>
    <t>[代碼]加中文說明</t>
    <phoneticPr fontId="6" type="noConversion"/>
  </si>
  <si>
    <t>[週期]加單位說明</t>
    <phoneticPr fontId="6" type="noConversion"/>
  </si>
  <si>
    <t>L4101</t>
    <phoneticPr fontId="6" type="noConversion"/>
  </si>
  <si>
    <t>增加輸出AML檢核結果</t>
    <phoneticPr fontId="6" type="noConversion"/>
  </si>
  <si>
    <t>增加條件[查詢類別]</t>
    <phoneticPr fontId="6" type="noConversion"/>
  </si>
  <si>
    <t>蔡珮瑜、張舜雯</t>
    <phoneticPr fontId="6" type="noConversion"/>
  </si>
  <si>
    <r>
      <t xml:space="preserve">由原"生效工作月"設計,改成"工作月期間",判斷設定有效期間
</t>
    </r>
    <r>
      <rPr>
        <sz val="12"/>
        <color rgb="FFFF0000"/>
        <rFont val="標楷體"/>
        <family val="4"/>
        <charset val="136"/>
      </rPr>
      <t>註:經賴桑確認已為工作月期間,故無更改</t>
    </r>
    <phoneticPr fontId="6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</si>
  <si>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2</t>
    </r>
    <phoneticPr fontId="6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</si>
  <si>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2</t>
    </r>
    <phoneticPr fontId="6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</si>
  <si>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3</t>
    </r>
    <phoneticPr fontId="6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</si>
  <si>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3</t>
    </r>
    <phoneticPr fontId="6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</si>
  <si>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7</t>
    </r>
    <phoneticPr fontId="6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</si>
  <si>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8</t>
    </r>
    <phoneticPr fontId="6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</si>
  <si>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9</t>
    </r>
    <phoneticPr fontId="6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</si>
  <si>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4</t>
    </r>
    <phoneticPr fontId="6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</si>
  <si>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4</t>
    </r>
    <phoneticPr fontId="6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</si>
  <si>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5</t>
    </r>
    <phoneticPr fontId="6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</si>
  <si>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5</t>
    </r>
    <phoneticPr fontId="6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</si>
  <si>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6</t>
    </r>
    <phoneticPr fontId="6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</si>
  <si>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6</t>
    </r>
    <phoneticPr fontId="6" type="noConversion"/>
  </si>
  <si>
    <t>8/4安排說明後仍須調整，預計8/13調整後再安排說明。
2021/8/16 陸續會議中確認。</t>
    <phoneticPr fontId="6" type="noConversion"/>
  </si>
  <si>
    <t>併共用額度討論</t>
    <phoneticPr fontId="6" type="noConversion"/>
  </si>
  <si>
    <t>黃智偉</t>
    <phoneticPr fontId="6" type="noConversion"/>
  </si>
  <si>
    <t>余家興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</si>
  <si>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</si>
  <si>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</si>
  <si>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</si>
  <si>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</si>
  <si>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高</t>
    <phoneticPr fontId="6" type="noConversion"/>
  </si>
  <si>
    <t>黃智偉</t>
    <phoneticPr fontId="6" type="noConversion"/>
  </si>
  <si>
    <t>L3110</t>
    <phoneticPr fontId="6" type="noConversion"/>
  </si>
  <si>
    <t>比照[L3100撥款],撥款前[L2154 額度資料維護]可維護的欄位,於L3110調整為不可輸入,如於撥款前,欲調整相關欄位,調整於[L2154]維護</t>
    <phoneticPr fontId="6" type="noConversion"/>
  </si>
  <si>
    <t>預約撥款到期作業後又訂正,登放序號需顯示空白</t>
    <phoneticPr fontId="6" type="noConversion"/>
  </si>
  <si>
    <t>L6984</t>
    <phoneticPr fontId="6" type="noConversion"/>
  </si>
  <si>
    <t>L3912</t>
    <phoneticPr fontId="6" type="noConversion"/>
  </si>
  <si>
    <t>需放行交易,主管資訊未顯示</t>
    <phoneticPr fontId="6" type="noConversion"/>
  </si>
  <si>
    <t>L3005</t>
    <phoneticPr fontId="6" type="noConversion"/>
  </si>
  <si>
    <t>輸出[暫收款金額]改為[暫收抵繳]</t>
    <phoneticPr fontId="6" type="noConversion"/>
  </si>
  <si>
    <t>移除[商品利率]欄位</t>
    <phoneticPr fontId="6" type="noConversion"/>
  </si>
  <si>
    <t>L3721</t>
    <phoneticPr fontId="6" type="noConversion"/>
  </si>
  <si>
    <t>交易L3005,[暫收抵繳]表示方式,調整後再說明</t>
    <phoneticPr fontId="6" type="noConversion"/>
  </si>
  <si>
    <t>「聯貸案訂約登錄」作業流程</t>
    <phoneticPr fontId="6" type="noConversion"/>
  </si>
  <si>
    <t xml:space="preserve">企金
陳政皓經理
</t>
    <phoneticPr fontId="6" type="noConversion"/>
  </si>
  <si>
    <t>陳昱衡</t>
    <phoneticPr fontId="6" type="noConversion"/>
  </si>
  <si>
    <t>陳昱衡</t>
    <phoneticPr fontId="6" type="noConversion"/>
  </si>
  <si>
    <t>陳昱衡</t>
    <phoneticPr fontId="6" type="noConversion"/>
  </si>
  <si>
    <t>L1</t>
  </si>
  <si>
    <t>L1109</t>
  </si>
  <si>
    <t>L2</t>
  </si>
  <si>
    <t>L2018</t>
  </si>
  <si>
    <t>L2019</t>
  </si>
  <si>
    <t>L2079</t>
  </si>
  <si>
    <t>L2021</t>
  </si>
  <si>
    <t>L2035</t>
  </si>
  <si>
    <t>L2903</t>
  </si>
  <si>
    <t>L2918</t>
  </si>
  <si>
    <t>L2913</t>
  </si>
  <si>
    <t>L2038</t>
  </si>
  <si>
    <t>L2039</t>
  </si>
  <si>
    <t>L2041</t>
  </si>
  <si>
    <t>L2047</t>
  </si>
  <si>
    <t>L2049</t>
  </si>
  <si>
    <t>L2911</t>
  </si>
  <si>
    <t>L2912</t>
  </si>
  <si>
    <t>L2914</t>
  </si>
  <si>
    <t>L2919</t>
  </si>
  <si>
    <t>L2922</t>
  </si>
  <si>
    <t>L2078</t>
  </si>
  <si>
    <t>L2603</t>
  </si>
  <si>
    <t>L2605</t>
  </si>
  <si>
    <t>L2613</t>
  </si>
  <si>
    <t>L2941</t>
  </si>
  <si>
    <t>L2932</t>
  </si>
  <si>
    <t>L2077</t>
  </si>
  <si>
    <t>L2980</t>
  </si>
  <si>
    <t>L2061</t>
  </si>
  <si>
    <t>L2062</t>
  </si>
  <si>
    <t>L2614</t>
  </si>
  <si>
    <t>L3</t>
  </si>
  <si>
    <t>L3922</t>
  </si>
  <si>
    <t>L3009</t>
  </si>
  <si>
    <t>L3008</t>
  </si>
  <si>
    <t>L3220</t>
  </si>
  <si>
    <t>L3230</t>
  </si>
  <si>
    <t>L3943</t>
  </si>
  <si>
    <t>L3420</t>
  </si>
  <si>
    <t>L3440</t>
  </si>
  <si>
    <t>L3701</t>
  </si>
  <si>
    <t>L3711</t>
  </si>
  <si>
    <t>L3712</t>
  </si>
  <si>
    <t>L4</t>
  </si>
  <si>
    <t>L4002</t>
  </si>
  <si>
    <t>L4921</t>
  </si>
  <si>
    <t>L4721</t>
  </si>
  <si>
    <t>L4320</t>
  </si>
  <si>
    <t>L4322</t>
  </si>
  <si>
    <t>L4321</t>
  </si>
  <si>
    <t>L4042</t>
  </si>
  <si>
    <t>L4043</t>
  </si>
  <si>
    <t>L4414</t>
  </si>
  <si>
    <t>L4942</t>
  </si>
  <si>
    <t>L4943</t>
  </si>
  <si>
    <t>L4941</t>
  </si>
  <si>
    <t>L4510</t>
  </si>
  <si>
    <t>L4500</t>
  </si>
  <si>
    <t>L5</t>
  </si>
  <si>
    <t>L5906</t>
  </si>
  <si>
    <t>L5801</t>
  </si>
  <si>
    <t>L5905</t>
  </si>
  <si>
    <t>L5106</t>
  </si>
  <si>
    <t>L5908</t>
  </si>
  <si>
    <t>L5909</t>
  </si>
  <si>
    <t>L5910</t>
  </si>
  <si>
    <t>L5911</t>
  </si>
  <si>
    <t>L5912</t>
  </si>
  <si>
    <t>L5024</t>
  </si>
  <si>
    <t>L5053</t>
  </si>
  <si>
    <t>L5054</t>
  </si>
  <si>
    <t>L5511</t>
  </si>
  <si>
    <t>L5512</t>
  </si>
  <si>
    <t>L5959</t>
  </si>
  <si>
    <t>L5953</t>
  </si>
  <si>
    <t>L5513</t>
  </si>
  <si>
    <t>L5055</t>
  </si>
  <si>
    <t>L5061</t>
  </si>
  <si>
    <t>L5071</t>
  </si>
  <si>
    <t>L5075</t>
  </si>
  <si>
    <t>L5709</t>
  </si>
  <si>
    <t>L5710</t>
  </si>
  <si>
    <t>L5073</t>
  </si>
  <si>
    <t>L5981</t>
  </si>
  <si>
    <t>L6</t>
  </si>
  <si>
    <t>L6103</t>
  </si>
  <si>
    <t>L6104</t>
  </si>
  <si>
    <t>L6904</t>
  </si>
  <si>
    <t>L6032</t>
  </si>
  <si>
    <t>L6031</t>
  </si>
  <si>
    <t>L6030</t>
  </si>
  <si>
    <t>L6503</t>
  </si>
  <si>
    <t>L6052</t>
  </si>
  <si>
    <t>L6061</t>
  </si>
  <si>
    <t>L6062</t>
  </si>
  <si>
    <t>L6063</t>
  </si>
  <si>
    <t>L6064</t>
  </si>
  <si>
    <t>L6065</t>
  </si>
  <si>
    <t>L6067</t>
  </si>
  <si>
    <t>L6070</t>
  </si>
  <si>
    <t>L6071</t>
  </si>
  <si>
    <t>L6072</t>
  </si>
  <si>
    <t>L6073</t>
  </si>
  <si>
    <t>L6074</t>
  </si>
  <si>
    <t>L6075</t>
  </si>
  <si>
    <t>L6079</t>
  </si>
  <si>
    <t>L6083</t>
  </si>
  <si>
    <t>L6084</t>
  </si>
  <si>
    <t>L6085</t>
  </si>
  <si>
    <t>L6086</t>
  </si>
  <si>
    <t>L6087</t>
  </si>
  <si>
    <t>L7913</t>
  </si>
  <si>
    <t>L7</t>
  </si>
  <si>
    <t>L7201</t>
  </si>
  <si>
    <t>L7901</t>
  </si>
  <si>
    <t>L7022</t>
  </si>
  <si>
    <t>L7904</t>
  </si>
  <si>
    <t>L7902</t>
  </si>
  <si>
    <t>L7203</t>
  </si>
  <si>
    <t>L7903</t>
  </si>
  <si>
    <t>L8080</t>
  </si>
  <si>
    <t>L8</t>
  </si>
  <si>
    <t>L8112</t>
  </si>
  <si>
    <t>L8113</t>
  </si>
  <si>
    <t>L8201</t>
  </si>
  <si>
    <t>L8202</t>
  </si>
  <si>
    <t>L8921</t>
  </si>
  <si>
    <t>L8922</t>
  </si>
  <si>
    <t>L8923</t>
  </si>
  <si>
    <t>L8924</t>
  </si>
  <si>
    <t>L8437</t>
  </si>
  <si>
    <t>L8403</t>
  </si>
  <si>
    <t>L8030</t>
  </si>
  <si>
    <t>L8404</t>
  </si>
  <si>
    <t>L8405</t>
  </si>
  <si>
    <t>L8406</t>
  </si>
  <si>
    <t>L8407</t>
  </si>
  <si>
    <t>L8408</t>
  </si>
  <si>
    <t>L8439</t>
  </si>
  <si>
    <t>L8438</t>
  </si>
  <si>
    <t>L8418</t>
  </si>
  <si>
    <t>L8419</t>
  </si>
  <si>
    <t>L8420</t>
  </si>
  <si>
    <t>L8421</t>
  </si>
  <si>
    <t>L8422</t>
  </si>
  <si>
    <t>L8423</t>
  </si>
  <si>
    <t>L8424</t>
  </si>
  <si>
    <t>L8425</t>
  </si>
  <si>
    <t>L8426</t>
  </si>
  <si>
    <t>L8427</t>
  </si>
  <si>
    <t>L8429</t>
  </si>
  <si>
    <t>L8430</t>
  </si>
  <si>
    <t>L8431</t>
  </si>
  <si>
    <t>L8432</t>
  </si>
  <si>
    <t>L8433</t>
  </si>
  <si>
    <t>L8434</t>
  </si>
  <si>
    <t>L8435</t>
  </si>
  <si>
    <t>L8436</t>
  </si>
  <si>
    <t>L8411</t>
  </si>
  <si>
    <t>L8409</t>
  </si>
  <si>
    <t>L8410</t>
  </si>
  <si>
    <t>L8412</t>
  </si>
  <si>
    <t>L8413</t>
  </si>
  <si>
    <t>L8414</t>
  </si>
  <si>
    <t>L8415</t>
  </si>
  <si>
    <t>L8416</t>
  </si>
  <si>
    <t>L8417</t>
  </si>
  <si>
    <t>L8401</t>
  </si>
  <si>
    <t>L8402</t>
  </si>
  <si>
    <t>L8350</t>
  </si>
  <si>
    <t>L8351</t>
  </si>
  <si>
    <t>L8950</t>
  </si>
  <si>
    <t>L8701</t>
  </si>
  <si>
    <t>L9130</t>
  </si>
  <si>
    <t>L9</t>
  </si>
  <si>
    <t>L9131</t>
  </si>
  <si>
    <t>L9132</t>
  </si>
  <si>
    <t>L9133</t>
  </si>
  <si>
    <t>L9701</t>
  </si>
  <si>
    <t>L9702</t>
  </si>
  <si>
    <t>L9703</t>
  </si>
  <si>
    <t>L9704</t>
  </si>
  <si>
    <t>L9705</t>
  </si>
  <si>
    <t>L9706</t>
  </si>
  <si>
    <t>L9707</t>
  </si>
  <si>
    <t>L9708</t>
  </si>
  <si>
    <t>L9709</t>
  </si>
  <si>
    <t>L9712</t>
  </si>
  <si>
    <t>L9710</t>
  </si>
  <si>
    <t>L9711</t>
  </si>
  <si>
    <t>L9715</t>
  </si>
  <si>
    <t>L9714</t>
  </si>
  <si>
    <t>L9713</t>
  </si>
  <si>
    <t>L9717</t>
  </si>
  <si>
    <t>L9725</t>
  </si>
  <si>
    <t>L9722</t>
  </si>
  <si>
    <t>L9718</t>
  </si>
  <si>
    <t>L9724</t>
  </si>
  <si>
    <t>L9723</t>
  </si>
  <si>
    <t>L9716</t>
  </si>
  <si>
    <t>L9719</t>
  </si>
  <si>
    <t>L9720</t>
  </si>
  <si>
    <t>L9721</t>
  </si>
  <si>
    <t>L9801</t>
  </si>
  <si>
    <t>L9802</t>
  </si>
  <si>
    <t>L9803</t>
  </si>
  <si>
    <t>L9804</t>
  </si>
  <si>
    <t>L9805</t>
  </si>
  <si>
    <t>L9806</t>
  </si>
  <si>
    <t>Menu</t>
    <phoneticPr fontId="6" type="noConversion"/>
  </si>
  <si>
    <t>L5-1</t>
    <phoneticPr fontId="6" type="noConversion"/>
  </si>
  <si>
    <t>L6-1</t>
    <phoneticPr fontId="6" type="noConversion"/>
  </si>
  <si>
    <t>L4-2?</t>
    <phoneticPr fontId="6" type="noConversion"/>
  </si>
  <si>
    <t>?</t>
    <phoneticPr fontId="6" type="noConversion"/>
  </si>
  <si>
    <t>Eric</t>
    <phoneticPr fontId="6" type="noConversion"/>
  </si>
  <si>
    <t>L2060</t>
  </si>
  <si>
    <t>L2060</t>
    <phoneticPr fontId="6" type="noConversion"/>
  </si>
  <si>
    <t>L2600</t>
    <phoneticPr fontId="6" type="noConversion"/>
  </si>
  <si>
    <t>TranNo</t>
    <phoneticPr fontId="42" type="noConversion"/>
  </si>
  <si>
    <t>MenuNo</t>
    <phoneticPr fontId="42" type="noConversion"/>
  </si>
  <si>
    <t>SubMenuNo</t>
    <phoneticPr fontId="42" type="noConversion"/>
  </si>
  <si>
    <t>L2022</t>
  </si>
  <si>
    <t>L650A</t>
  </si>
  <si>
    <t>L650B</t>
  </si>
  <si>
    <t>L650C</t>
  </si>
  <si>
    <t>L650D</t>
  </si>
  <si>
    <t>L8067</t>
  </si>
  <si>
    <t>2021/9/7 :Version</t>
    <phoneticPr fontId="6" type="noConversion"/>
  </si>
  <si>
    <t>更改交易代號為L2060(原L3010)</t>
    <phoneticPr fontId="6" type="noConversion"/>
  </si>
  <si>
    <t>更改交易代號為L2600(原L3600)</t>
    <phoneticPr fontId="6" type="noConversion"/>
  </si>
  <si>
    <t>新增[聯貸編號],由系統自動編號(5碼)(原L3600)</t>
    <phoneticPr fontId="6" type="noConversion"/>
  </si>
  <si>
    <t>新增[國內或國際聯貸]輸入欄位(原L3600)</t>
    <phoneticPr fontId="6" type="noConversion"/>
  </si>
  <si>
    <t>聯貸案訂約明細資料查詢 (2021/9/7 L3010改)</t>
  </si>
  <si>
    <t>聯貸案訂約登錄 (2021/9/7 L3600改)</t>
  </si>
  <si>
    <t>L4941</t>
    <phoneticPr fontId="6" type="noConversion"/>
  </si>
  <si>
    <t>ACH授權資料歷史紀錄查詢</t>
  </si>
  <si>
    <t>L4942</t>
    <phoneticPr fontId="6" type="noConversion"/>
  </si>
  <si>
    <t>郵局授權資料歷史紀錄查詢</t>
  </si>
  <si>
    <t>2021/11/22-26</t>
  </si>
  <si>
    <t>2021/11/22-26</t>
    <phoneticPr fontId="6" type="noConversion"/>
  </si>
  <si>
    <t>查詢輸出欄位[授權狀態],改為顯示"完成新增授權","完成取消授權"</t>
    <phoneticPr fontId="6" type="noConversion"/>
  </si>
  <si>
    <t>L4410</t>
    <phoneticPr fontId="6" type="noConversion"/>
  </si>
  <si>
    <t>按鈕需依修改狀態顯示[暫停授權]或[恢復授權]</t>
    <phoneticPr fontId="6" type="noConversion"/>
  </si>
  <si>
    <t>帳號變更為"暫停"時,要檢查目前是否有額度設定扣款授權,無有效額度使用則不允許暫停</t>
    <phoneticPr fontId="6" type="noConversion"/>
  </si>
  <si>
    <t>依ACH及郵局帳號授權顯示不同輸出欄位</t>
    <phoneticPr fontId="6" type="noConversion"/>
  </si>
  <si>
    <t>增加輸出欄位[最後異動時間]</t>
    <phoneticPr fontId="6" type="noConversion"/>
  </si>
  <si>
    <t>[暫停]後[恢復]的[申請代碼]說明[成功新增]改為[恢復授權]</t>
    <phoneticPr fontId="6" type="noConversion"/>
  </si>
  <si>
    <t>[最後修改員編]需顯示[姓名]</t>
    <phoneticPr fontId="6" type="noConversion"/>
  </si>
  <si>
    <t>另提機制</t>
    <phoneticPr fontId="6" type="noConversion"/>
  </si>
  <si>
    <t>增加戶號所有有效額度[繳款方式]整合查詢</t>
  </si>
  <si>
    <t>由額度新增授權帳號,需回額度修改或刪除授權資料,於L4042需隱藏[修改]及[刪除]按鈕</t>
    <phoneticPr fontId="6" type="noConversion"/>
  </si>
  <si>
    <t>於[扣款帳號]輸入時,顯示"已授權帳號"</t>
    <phoneticPr fontId="6" type="noConversion"/>
  </si>
  <si>
    <t>火險資料未更新</t>
    <phoneticPr fontId="6" type="noConversion"/>
  </si>
  <si>
    <t>L4412</t>
    <phoneticPr fontId="6" type="noConversion"/>
  </si>
  <si>
    <t>[扣款人ＩＤ]需帶[授權檔ID],非戶號ID</t>
    <phoneticPr fontId="6" type="noConversion"/>
  </si>
  <si>
    <t>輸出欄位[帳號碼]改為[用戶編號],值=扣款人ID(10)+郵局存款別(1)+戶號(7)+帳號碼(2)</t>
    <phoneticPr fontId="6" type="noConversion"/>
  </si>
  <si>
    <t>需增加控管"未託收"票,不可抽票</t>
    <phoneticPr fontId="6" type="noConversion"/>
  </si>
  <si>
    <t>原[作業項目]項目"服務中心代收抽退票"改"服務中心代收抽票"</t>
    <phoneticPr fontId="6" type="noConversion"/>
  </si>
  <si>
    <t>L6101</t>
    <phoneticPr fontId="6" type="noConversion"/>
  </si>
  <si>
    <t>執行完支票關帳,如下圖選項時,產出媒體時,新格式的媒體檔由"核心傳票媒體檔"改為"總帳傳票媒體檔"</t>
    <phoneticPr fontId="6" type="noConversion"/>
  </si>
  <si>
    <t>支票關帳處理,不含抽、退票處理</t>
    <phoneticPr fontId="6" type="noConversion"/>
  </si>
  <si>
    <t>L3007</t>
    <phoneticPr fontId="6" type="noConversion"/>
  </si>
  <si>
    <t>增加[支票號碼]查詢條件</t>
    <phoneticPr fontId="6" type="noConversion"/>
  </si>
  <si>
    <t>一張支票有多筆銷帳時,查詢出只顯示一筆,需另按[支票內容]連結[L3943 支票內容查詢],查詢銷帳明細</t>
    <phoneticPr fontId="6" type="noConversion"/>
  </si>
  <si>
    <t>交易功能併入[L3007 暫收支票明細資料查詢]</t>
    <phoneticPr fontId="6" type="noConversion"/>
  </si>
  <si>
    <t>增加顯示"銷帳明細"資料</t>
    <phoneticPr fontId="6" type="noConversion"/>
  </si>
  <si>
    <t>[L3220 暫收款退還]退票時,需列印會計傳票,廠商另提設計</t>
    <phoneticPr fontId="6" type="noConversion"/>
  </si>
  <si>
    <t>暫收款退還及整批撥款的整批匯款作業，與如何連結核心匯款系統機制有關，請IT了解並與放款部順過作業流程後，再行討論</t>
    <phoneticPr fontId="6" type="noConversion"/>
  </si>
  <si>
    <t>陳綺萍</t>
    <phoneticPr fontId="6" type="noConversion"/>
  </si>
  <si>
    <r>
      <t>提供以下二種方案,供企金確認作業流程(原L3600)
(1).【方案1】
(2).【方案2】</t>
    </r>
    <r>
      <rPr>
        <sz val="12"/>
        <color rgb="FFFF0000"/>
        <rFont val="標楷體"/>
        <family val="4"/>
        <charset val="136"/>
      </rPr>
      <t>經清河和企金確認後,採方案二</t>
    </r>
    <phoneticPr fontId="6" type="noConversion"/>
  </si>
  <si>
    <t>黃智偉</t>
    <phoneticPr fontId="6" type="noConversion"/>
  </si>
  <si>
    <t>於[暫收款金額]新增[契變手續費]查詢按鈕,連結【L2061貸後契變手續費明細資料查詢(未入帳)】,帶回[手續費]金額</t>
    <phoneticPr fontId="6" type="noConversion"/>
  </si>
  <si>
    <t xml:space="preserve">按[銀扣]按鈕時(紅框),連結【L4943銀行扣款檔資料查詢】時,查詢條件的預設值,調整如下(綠框):
(1).戶號:當筆契變手續費資料的戶號
(2).入帳日期:期間為查詢當筆契變手續費資料的建檔日期到日曆日
</t>
    <phoneticPr fontId="6" type="noConversion"/>
  </si>
  <si>
    <t>[契變日期]預設值為日曆日</t>
    <phoneticPr fontId="6" type="noConversion"/>
  </si>
  <si>
    <t>[經辦]需帶出經辦代碼及姓名</t>
    <phoneticPr fontId="6" type="noConversion"/>
  </si>
  <si>
    <t>[功能]查詢時,新增[會計日期]與[交易序號]資訊</t>
    <phoneticPr fontId="6" type="noConversion"/>
  </si>
  <si>
    <t>列印時需加印經辦姓名,補印時需加印"補列印"</t>
    <phoneticPr fontId="6" type="noConversion"/>
  </si>
  <si>
    <t>輸出欄位[己入帳]狀態A改為Y</t>
    <phoneticPr fontId="6" type="noConversion"/>
  </si>
  <si>
    <t>輸出欄位[交易金額]要分[起帳金額]跟[銷帳金額]兩個欄位</t>
    <phoneticPr fontId="6" type="noConversion"/>
  </si>
  <si>
    <t>L6908</t>
    <phoneticPr fontId="6" type="noConversion"/>
  </si>
  <si>
    <t>完成URS程式
(審閱+2W)</t>
    <phoneticPr fontId="6" type="noConversion"/>
  </si>
  <si>
    <r>
      <t xml:space="preserve">加[客戶查詢]按鈕,可查詢客戶身份證字號及帶回戶名
</t>
    </r>
    <r>
      <rPr>
        <sz val="12"/>
        <color rgb="FFFF0000"/>
        <rFont val="標楷體"/>
        <family val="4"/>
        <charset val="136"/>
      </rPr>
      <t>[廠商註]併入L2306 借款戶關係人/關係企業維護</t>
    </r>
    <phoneticPr fontId="6" type="noConversion"/>
  </si>
  <si>
    <r>
      <t xml:space="preserve">[關係人統編]如為既有客戶,則自動顯示[關係人姓名]不可修改
</t>
    </r>
    <r>
      <rPr>
        <sz val="12"/>
        <color rgb="FFFF0000"/>
        <rFont val="標楷體"/>
        <family val="4"/>
        <charset val="136"/>
      </rPr>
      <t>[廠商註]併入L2306 借款戶關係人/關係企業維護</t>
    </r>
    <phoneticPr fontId="6" type="noConversion"/>
  </si>
  <si>
    <r>
      <t>增加客戶[統一編號]必須存在[客戶檔CustMain],並自動顯示[客戶姓名]</t>
    </r>
    <r>
      <rPr>
        <sz val="12"/>
        <color rgb="FFFF0000"/>
        <rFont val="標楷體"/>
        <family val="4"/>
        <charset val="136"/>
      </rPr>
      <t>[廠商註]併入L2306 借款戶關係人/關係企業維護</t>
    </r>
    <phoneticPr fontId="6" type="noConversion"/>
  </si>
  <si>
    <t>邱怡婷</t>
    <phoneticPr fontId="6" type="noConversion"/>
  </si>
  <si>
    <t>「L2111 案件申請登錄」確認企金需另設計輸入畫面或共用輸入畫面</t>
    <phoneticPr fontId="6" type="noConversion"/>
  </si>
  <si>
    <t>2021/08/25 下午3:15 email主旨：OO_新壽擔保品分配表-企金餘屋貸款新壽擔保品分配表-企金餘屋貸款，附件：
OO_新壽擔保品分配表-企金餘屋貸款.xlsx</t>
    <phoneticPr fontId="6" type="noConversion"/>
  </si>
  <si>
    <t>2021/9/23 Line回覆：放款金額是否檢查擔保品可分配金額，主要企金多筆擔保品能夠清楚建檔與部分塗銷就可檢查</t>
    <phoneticPr fontId="6" type="noConversion"/>
  </si>
  <si>
    <t>2021/9/23 Line回覆：撥款檔增加計件代碼2控管已經決定不做</t>
    <phoneticPr fontId="6" type="noConversion"/>
  </si>
  <si>
    <t>2021/9/23 Line回覆：整批匯款樣張再提供</t>
    <phoneticPr fontId="6" type="noConversion"/>
  </si>
  <si>
    <t>​Susan 2021/08/27上午10:19 email主旨：放款帳務系統-需求審查確認會議 會議記錄 2021/8/24-補充-擔保品現行輸行"聯貸案"</t>
    <phoneticPr fontId="6" type="noConversion"/>
  </si>
  <si>
    <t>L4450</t>
    <phoneticPr fontId="6" type="noConversion"/>
  </si>
  <si>
    <t>增加輸入欄位[作業項目],可輸入項目：[1: ACH 扣款 / 2:郵局扣款 /9:全部]</t>
    <phoneticPr fontId="6" type="noConversion"/>
  </si>
  <si>
    <t>產出[銀行扣款明細表] 
(1).需增加浮水印
(2) [還款類別]為火險費時， [應繳日]修改為[保險迄日]，[繳息迄日]修改為[到期年月]</t>
    <phoneticPr fontId="6" type="noConversion"/>
  </si>
  <si>
    <t>作業流程圖補充AML後續處理說明</t>
    <phoneticPr fontId="6" type="noConversion"/>
  </si>
  <si>
    <t>[功能]為新增時, 依[還款類別]自動計算並寫入扣款檔，經辦可利用修改功能調整內容</t>
    <phoneticPr fontId="6" type="noConversion"/>
  </si>
  <si>
    <t>產出[銀扣媒體檔未產出清單],增加[戶名]輸出欄位，排序及跳頁條件依據[作業項目]欄位：[1: ACH 扣款 / 2:郵局扣款 /9:全部]</t>
    <phoneticPr fontId="6" type="noConversion"/>
  </si>
  <si>
    <t>[扣款銀行]欄位,增加[998:ACH扣款]選項</t>
    <phoneticPr fontId="6" type="noConversion"/>
  </si>
  <si>
    <t>於[查詢選項]選擇[2.上限金額 / 3.下限金額]時,增加可輸入查詢條件 [作業項目]</t>
    <phoneticPr fontId="6" type="noConversion"/>
  </si>
  <si>
    <t>[作業項目],可輸入項目：[1: ACH 扣款 / 2:郵局扣款 /9:全部]</t>
    <phoneticPr fontId="6" type="noConversion"/>
  </si>
  <si>
    <t>[銀行別]欄位,增加[998:ACH扣款]選項</t>
    <phoneticPr fontId="6" type="noConversion"/>
  </si>
  <si>
    <t>增加查詢明細機制，內容參考AS400[4-13-20 ACH 扣款檔資料維護]中查詢之欄位</t>
    <phoneticPr fontId="6" type="noConversion"/>
  </si>
  <si>
    <t>約定還款及法拍費用，需HOLD暫收款，不可予期款抵用</t>
    <phoneticPr fontId="6" type="noConversion"/>
  </si>
  <si>
    <t>火險費不可暫收抵繳，其他如帳管費、契變手續費、短收期款已加入期款(可抵繳)</t>
    <phoneticPr fontId="6" type="noConversion"/>
  </si>
  <si>
    <t>銀扣暫收抵繳</t>
  </si>
  <si>
    <t>L698A</t>
    <phoneticPr fontId="6" type="noConversion"/>
  </si>
  <si>
    <t>應處理清單</t>
    <phoneticPr fontId="6" type="noConversion"/>
  </si>
  <si>
    <t>[資料日期]欄位改為日曆日</t>
    <phoneticPr fontId="6" type="noConversion"/>
  </si>
  <si>
    <t>簡訊檔送出後，檔案可在 [LC009報表及檔案查詢]中查詢及開啟</t>
    <phoneticPr fontId="6" type="noConversion"/>
  </si>
  <si>
    <t>2021/9/13上</t>
    <phoneticPr fontId="42" type="noConversion"/>
  </si>
  <si>
    <t>2021/9/13下</t>
    <phoneticPr fontId="42" type="noConversion"/>
  </si>
  <si>
    <t>葛展宇經理</t>
    <phoneticPr fontId="42" type="noConversion"/>
  </si>
  <si>
    <t>葛展宇經理</t>
  </si>
  <si>
    <t>柯文齡經理</t>
  </si>
  <si>
    <t>吳承憲</t>
    <phoneticPr fontId="42" type="noConversion"/>
  </si>
  <si>
    <t>陳政皓經理</t>
    <phoneticPr fontId="42" type="noConversion"/>
  </si>
  <si>
    <t>陳俞辛</t>
    <phoneticPr fontId="42" type="noConversion"/>
  </si>
  <si>
    <t>蔡進健-缺席</t>
    <phoneticPr fontId="42" type="noConversion"/>
  </si>
  <si>
    <t>李秋燕-缺席</t>
    <phoneticPr fontId="42" type="noConversion"/>
  </si>
  <si>
    <t>陳俞辛-缺席</t>
    <phoneticPr fontId="42" type="noConversion"/>
  </si>
  <si>
    <t>蔡進健</t>
  </si>
  <si>
    <t>程慧娟</t>
  </si>
  <si>
    <t>宋郁宏</t>
  </si>
  <si>
    <t>更新日期：2021/9/24</t>
    <phoneticPr fontId="6" type="noConversion"/>
  </si>
  <si>
    <t>柯文齡經理</t>
    <phoneticPr fontId="6" type="noConversion"/>
  </si>
  <si>
    <t>李珮君</t>
    <phoneticPr fontId="6" type="noConversion"/>
  </si>
  <si>
    <t>鄧雪美</t>
  </si>
  <si>
    <t>L5701</t>
    <phoneticPr fontId="6" type="noConversion"/>
  </si>
  <si>
    <t>修改功能時,部分欄位沒有帶出中文顯示</t>
    <phoneticPr fontId="6" type="noConversion"/>
  </si>
  <si>
    <t>需顯示受理調解機構代號中文,欄位值與L8030的受理調解機構代號相同</t>
    <phoneticPr fontId="6" type="noConversion"/>
  </si>
  <si>
    <t>新增按鈕-連結聯徵資料的債務人聯絡電話</t>
    <phoneticPr fontId="6" type="noConversion"/>
  </si>
  <si>
    <t>延期繳款年月若無值則顯示空白</t>
    <phoneticPr fontId="6" type="noConversion"/>
  </si>
  <si>
    <t>新增按鈕-連結喘息期歷程(L6932篩選延期繳款年月起訖)</t>
    <phoneticPr fontId="6" type="noConversion"/>
  </si>
  <si>
    <t>異動延期繳款年月時,須同步維護下次繳款日及還款結束日</t>
    <phoneticPr fontId="6" type="noConversion"/>
  </si>
  <si>
    <t>延期年月改為顯示民國年月,若值=0則顯示空白</t>
    <phoneticPr fontId="6" type="noConversion"/>
  </si>
  <si>
    <t>連結法催紀錄L5960時,函催只做案件種類為債協部分:前置協商毀諾(未依約履行)通知函, 前置協商逾期繳款通知函</t>
    <phoneticPr fontId="6" type="noConversion"/>
  </si>
  <si>
    <t>到期日改為還款結束日</t>
    <phoneticPr fontId="6" type="noConversion"/>
  </si>
  <si>
    <t>點選查詢時改為連結到新代號L5976債權案件主檔內容查詢</t>
    <phoneticPr fontId="6" type="noConversion"/>
  </si>
  <si>
    <t>L5970</t>
    <phoneticPr fontId="6" type="noConversion"/>
  </si>
  <si>
    <t>年利率可輸入0</t>
    <phoneticPr fontId="6" type="noConversion"/>
  </si>
  <si>
    <t>L5075債務協商滯繳/應繳明細查詢:未曾繳款時繳息迄日值為何?</t>
    <phoneticPr fontId="6" type="noConversion"/>
  </si>
  <si>
    <t>查詢篩選條件增加試算後的預設交易別,增加輸出欄位:試算後預設的交易別(如L5702欄位值),在畫面最下面增加整批入帳按鈕</t>
    <phoneticPr fontId="6" type="noConversion"/>
  </si>
  <si>
    <t>交易完成時顯示提示訊息成功失敗總筆數與金額</t>
    <phoneticPr fontId="6" type="noConversion"/>
  </si>
  <si>
    <t>新增按鈕查詢客戶撥付統計資料:連結到新交易L5977客戶最大債權撥付統計查詢,以客戶戶號+案件序號查詢最大債權撥付統計資料</t>
    <phoneticPr fontId="6" type="noConversion"/>
  </si>
  <si>
    <t>L5971</t>
    <phoneticPr fontId="6" type="noConversion"/>
  </si>
  <si>
    <t>新增按鈕連動L5711撥付金額調整:未製檔才顯示按鈕</t>
    <phoneticPr fontId="6" type="noConversion"/>
  </si>
  <si>
    <t>新增交易L5711撥付金額調整,以戶號+案件序號+製檔日=0為篩選條件,顯示欄位:身分證字號、戶號、戶名、案件序號、債權機構、機構名稱、撥付金額、累計撥付金額,僅開放撥付金額供調整,一併維護累計撥付金額,檢核修改後撥付金額加總需與修改前撥付金額加總相同</t>
    <phoneticPr fontId="6" type="noConversion"/>
  </si>
  <si>
    <t>新壽內部討論後再決定L597A的整批入帳方式</t>
    <phoneticPr fontId="6" type="noConversion"/>
  </si>
  <si>
    <t>一般債權匯款檔</t>
    <phoneticPr fontId="6" type="noConversion"/>
  </si>
  <si>
    <t xml:space="preserve">取消[訂正]功能,另新增輸入欄位[功能],選項說明:
(1).產出媒體檔:產生銀行扣款媒體
(2).重置媒體碼:取代[訂正]功能機制
</t>
    <phoneticPr fontId="6" type="noConversion"/>
  </si>
  <si>
    <t xml:space="preserve">[查詢選項]增加輸入項目：[5.扣款金額=0 /
 6.媒體檔總金額]；
 (1)可輸入欄位[銀行別/還款類別/入帳日期]
 (2)[查詢選項]為[6.媒體檔總金額]時，[還款類別]欄限輸入[01期款/05火險費/99全部]，若查詢當時媒體尚未產出則出錯誤訊息。
</t>
    <phoneticPr fontId="6" type="noConversion"/>
  </si>
  <si>
    <t>L4600</t>
    <phoneticPr fontId="6" type="noConversion"/>
  </si>
  <si>
    <t>到期檔產出後，續保資料中[火災險保險金額]/[火災險保費]/[地震險保險金額]/[地震險保費]均需顯示為0</t>
    <phoneticPr fontId="6" type="noConversion"/>
  </si>
  <si>
    <t>輸入欄位[火險到期年月],預設為2個月</t>
  </si>
  <si>
    <t>L4611</t>
    <phoneticPr fontId="6" type="noConversion"/>
  </si>
  <si>
    <t>執行功能[自保]時，[會計日期/入通知檔/交易序號/處理代碼/轉催收日/轉催編號]欄位隱藏</t>
    <phoneticPr fontId="6" type="noConversion"/>
  </si>
  <si>
    <t>執行功能[新增]時，[火險保額/火險保費/地震險保額/地震險保費/保險起日/保險迄日]欄位改輸入右方[維護後-火險保額/維護後-火險保費/維護後-地震險保額/維護後-地震險保費/維護後-保險起日/維護後-保險迄日]欄位</t>
  </si>
  <si>
    <t>[會計日期]無值時，[交易序號]顯示空白</t>
    <phoneticPr fontId="6" type="noConversion"/>
  </si>
  <si>
    <t>L4601</t>
    <phoneticPr fontId="6" type="noConversion"/>
  </si>
  <si>
    <t>餘額(未撥貸或已結案)之續保處理如下說明
(1).執行後產生[續保資料錯誤明細表]
(2).更新續保檔資料</t>
    <phoneticPr fontId="6" type="noConversion"/>
  </si>
  <si>
    <t>L4603</t>
    <phoneticPr fontId="6" type="noConversion"/>
  </si>
  <si>
    <t>餘額(未撥貸或已結案)之續保處理如下說明
(1).執行後產生[續保資料錯誤明細表]
(2).不寫入通知檔</t>
    <phoneticPr fontId="6" type="noConversion"/>
  </si>
  <si>
    <t>[保單號碼]改為[原保單號碼]</t>
    <phoneticPr fontId="6" type="noConversion"/>
  </si>
  <si>
    <t>通知方式</t>
    <phoneticPr fontId="6" type="noConversion"/>
  </si>
  <si>
    <t>額度檔未設定通知方式時，通知方式以簡訊優先，再書面，再email</t>
    <phoneticPr fontId="6" type="noConversion"/>
  </si>
  <si>
    <t>[應處理清單]中email及簡訊資料查詢           
(1).[明細鍵值]欄位以中文顯示</t>
    <phoneticPr fontId="6" type="noConversion"/>
  </si>
  <si>
    <t>[應處理清單]火險續保簡訊檔內容待確認</t>
    <phoneticPr fontId="6" type="noConversion"/>
  </si>
  <si>
    <t>邵淑微
林清河</t>
    <phoneticPr fontId="6" type="noConversion"/>
  </si>
  <si>
    <t>待淑微提供火險續保通知單email之樣張</t>
    <phoneticPr fontId="6" type="noConversion"/>
  </si>
  <si>
    <t>[保單險種不足明細表]計算公式</t>
    <phoneticPr fontId="6" type="noConversion"/>
  </si>
  <si>
    <t>1.9/24 email (火險通知單相關範本) 已提供
2.範本中第一頁寄送地址頁面不需提供</t>
    <phoneticPr fontId="6" type="noConversion"/>
  </si>
  <si>
    <t>送出簽核檢核日</t>
    <phoneticPr fontId="6" type="noConversion"/>
  </si>
  <si>
    <t>"經理"字眼改用"主管"</t>
    <phoneticPr fontId="6" type="noConversion"/>
  </si>
  <si>
    <t>新增輸入欄位[啟用記號],可輸入選項:Y:啟用,N:停用</t>
    <phoneticPr fontId="6" type="noConversion"/>
  </si>
  <si>
    <t>移除[刪除]按鈕</t>
    <phoneticPr fontId="6" type="noConversion"/>
  </si>
  <si>
    <t>增加輸出欄位[啟用記號]</t>
    <phoneticPr fontId="6" type="noConversion"/>
  </si>
  <si>
    <t>增加查詢條件[代碼檔名稱]模糊比對機制,如下圖</t>
    <phoneticPr fontId="6" type="noConversion"/>
  </si>
  <si>
    <t>[啟用記號]值N:未啟用,改為N:停用</t>
    <phoneticPr fontId="6" type="noConversion"/>
  </si>
  <si>
    <t>[假日]日期小於日曆日時,不顯示[刪除]按鈕</t>
    <phoneticPr fontId="6" type="noConversion"/>
  </si>
  <si>
    <t>V</t>
    <phoneticPr fontId="6" type="noConversion"/>
  </si>
  <si>
    <t>高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</si>
  <si>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</si>
  <si>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</si>
  <si>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</si>
  <si>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</si>
  <si>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</si>
  <si>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高</t>
    <phoneticPr fontId="6" type="noConversion"/>
  </si>
  <si>
    <t>作業流程圖補充AML後續處理說明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</si>
  <si>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</si>
  <si>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</si>
  <si>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</si>
  <si>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</si>
  <si>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</si>
  <si>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[L2153核准登錄]時可輸入[違約適用方式是否按商品設定]</t>
    <phoneticPr fontId="6" type="noConversion"/>
  </si>
  <si>
    <t>L2153核准登錄時輸入核准層級</t>
    <phoneticPr fontId="6" type="noConversion"/>
  </si>
  <si>
    <t>地區別資料查詢</t>
    <phoneticPr fontId="6" type="noConversion"/>
  </si>
  <si>
    <t>地區別資料維護</t>
    <phoneticPr fontId="6" type="noConversion"/>
  </si>
  <si>
    <t>程慧娟</t>
    <phoneticPr fontId="6" type="noConversion"/>
  </si>
  <si>
    <t>L1111</t>
    <phoneticPr fontId="6" type="noConversion"/>
  </si>
  <si>
    <t>顧客基本資料維護-自然人</t>
  </si>
  <si>
    <t>顧客基本資料維護-法人</t>
  </si>
  <si>
    <t>顧客基本資料變更-自然人</t>
  </si>
  <si>
    <t>顧客基本資料變更-法人</t>
  </si>
  <si>
    <t>顧客基本資料維護-身份證號／統一編號變更</t>
    <phoneticPr fontId="6" type="noConversion"/>
  </si>
  <si>
    <t>顧客聯絡電話維護</t>
    <phoneticPr fontId="6" type="noConversion"/>
  </si>
  <si>
    <t>公司戶財務狀況明細資料查詢</t>
    <phoneticPr fontId="6" type="noConversion"/>
  </si>
  <si>
    <t>公司戶財務狀況管理</t>
    <phoneticPr fontId="6" type="noConversion"/>
  </si>
  <si>
    <t>關聯戶資料維護 (交易改由L2306執行)</t>
    <phoneticPr fontId="6" type="noConversion"/>
  </si>
  <si>
    <t>URS交二審</t>
    <phoneticPr fontId="6" type="noConversion"/>
  </si>
  <si>
    <t>債權案件主檔內容查詢</t>
  </si>
  <si>
    <t>客戶最大債權撥付統計查詢</t>
  </si>
  <si>
    <t>撥付金額調整</t>
  </si>
  <si>
    <t>L5976</t>
  </si>
  <si>
    <t>L5977</t>
  </si>
  <si>
    <t>L5711</t>
  </si>
  <si>
    <t>URS版本</t>
    <phoneticPr fontId="6" type="noConversion"/>
  </si>
  <si>
    <t>PJ201800012_URS_2業務作業_V1.2.doc</t>
  </si>
  <si>
    <t>[保單險種不足明細表]待提供樣張</t>
    <phoneticPr fontId="6" type="noConversion"/>
  </si>
  <si>
    <t>2021/9/29已提供</t>
    <phoneticPr fontId="6" type="noConversion"/>
  </si>
  <si>
    <t>原AS400/6-11,交易名稱變更為"地區別資料查詢"</t>
    <phoneticPr fontId="6" type="noConversion"/>
  </si>
  <si>
    <t>原AS400/6-11,交易名稱變更為"地區別資料維護"</t>
    <phoneticPr fontId="6" type="noConversion"/>
  </si>
  <si>
    <t>原AS400/6-35,交易名稱變更為"聯徵報送-地區別資料查詢"</t>
    <phoneticPr fontId="6" type="noConversion"/>
  </si>
  <si>
    <t>輸入條件[地區別]增加選單</t>
    <phoneticPr fontId="6" type="noConversion"/>
  </si>
  <si>
    <t>原AS400/6-35,交易名稱變更為"聯徵報送-地區別資料維護"</t>
    <phoneticPr fontId="6" type="noConversion"/>
  </si>
  <si>
    <t>輸入欄位[地區別]增加選單</t>
    <phoneticPr fontId="6" type="noConversion"/>
  </si>
  <si>
    <t>增加[JCIC縣市碼]及[JCIC鄉鎮碼]</t>
    <phoneticPr fontId="6" type="noConversion"/>
  </si>
  <si>
    <t>[地區類別]目前無其他交易使用,隱藏欄位</t>
    <phoneticPr fontId="6" type="noConversion"/>
  </si>
  <si>
    <t>增加[行業別]查詢條件</t>
    <phoneticPr fontId="6" type="noConversion"/>
  </si>
  <si>
    <t>配合主管授權等級控管,增加輸入欄位[授權等級],經辦預設0,主管限輸入1~9</t>
    <phoneticPr fontId="6" type="noConversion"/>
  </si>
  <si>
    <t>確認AS400/ L6605逾期新增減少原因維護資料,使用狀況</t>
    <phoneticPr fontId="6" type="noConversion"/>
  </si>
  <si>
    <t>新增輸入欄位[統一編號],非必輸欄位</t>
    <phoneticPr fontId="6" type="noConversion"/>
  </si>
  <si>
    <t>交易名稱變更為"會計變動數值設定查詢"</t>
    <phoneticPr fontId="6" type="noConversion"/>
  </si>
  <si>
    <t>交易名稱變更為"會計變動數值設定"</t>
    <phoneticPr fontId="6" type="noConversion"/>
  </si>
  <si>
    <t>上線前需轉入最新行庫資料</t>
    <phoneticPr fontId="6" type="noConversion"/>
  </si>
  <si>
    <t>序號</t>
    <phoneticPr fontId="6" type="noConversion"/>
  </si>
  <si>
    <t>於L4500設定之[媒體日期]當天，[應處理清單]
執行[15日薪]及[非15日薪]扣薪媒體檔產出作
業：
(1)有扣薪媒體明細資料時產生檔案。
(2)無扣薪媒體明細資料時產生空檔。</t>
    <phoneticPr fontId="6" type="noConversion"/>
  </si>
  <si>
    <t>未於L4500設定之日期不產生資料檔</t>
    <phoneticPr fontId="6" type="noConversion"/>
  </si>
  <si>
    <t>L4200</t>
    <phoneticPr fontId="6" type="noConversion"/>
  </si>
  <si>
    <t>扣款回應檔上傳時檢核處理：
與提出檔之總金額及筆數檢核是否相同，不同時
顯示提示訊息。</t>
  </si>
  <si>
    <t>歸類為[不處理]之條件：
(1)與提出檔資料不符、扣款失敗、實扣金額為0
 (2)產出失敗報表
(3)後續處理：若為[與提出檔資料不符]之情況，
待查明原因後需要入帳時執行
L4210其他還款來源建檔(L4921[新增來源建檔]按鈕進入) -&gt; L4002整批入帳作業執行[轉暫收]</t>
    <phoneticPr fontId="6" type="noConversion"/>
  </si>
  <si>
    <t>增加欄位[查詢選項]：
1：15日薪
2：非15日薪</t>
    <phoneticPr fontId="6" type="noConversion"/>
  </si>
  <si>
    <t>產出之報表中不要顯示[程式ID]及[報表]欄位</t>
    <phoneticPr fontId="6" type="noConversion"/>
  </si>
  <si>
    <t>L4511</t>
    <phoneticPr fontId="6" type="noConversion"/>
  </si>
  <si>
    <t>L4520</t>
    <phoneticPr fontId="6" type="noConversion"/>
  </si>
  <si>
    <t>查詢單改為產出報表，另增加2份報表：
  (1)員工扣薪總傳票明細表
  (2)火險費沖銷明細表(員工扣薪)</t>
    <phoneticPr fontId="6" type="noConversion"/>
  </si>
  <si>
    <t>L6905</t>
    <phoneticPr fontId="6" type="noConversion"/>
  </si>
  <si>
    <t>增加查詢[銷帳編號]欄位</t>
    <phoneticPr fontId="6" type="noConversion"/>
  </si>
  <si>
    <t>逾期時併入員工扣薪作業處理，請清河確認有關逾期處理及應扣金額計算方式</t>
    <phoneticPr fontId="6" type="noConversion"/>
  </si>
  <si>
    <t xml:space="preserve">邵淑微
林清河
</t>
    <phoneticPr fontId="6" type="noConversion"/>
  </si>
  <si>
    <t>針對轉換資料，若票據金額等於該額度期金時，以該額度入帳</t>
    <phoneticPr fontId="6" type="noConversion"/>
  </si>
  <si>
    <t>L6001</t>
    <phoneticPr fontId="6" type="noConversion"/>
  </si>
  <si>
    <t>檢核條件：未兌現入帳之票據會每天顯示</t>
    <phoneticPr fontId="6" type="noConversion"/>
  </si>
  <si>
    <t>[處理事項說明]欄位加註該票據[未兌現]</t>
    <phoneticPr fontId="6" type="noConversion"/>
  </si>
  <si>
    <t>期款收回順序</t>
    <phoneticPr fontId="6" type="noConversion"/>
  </si>
  <si>
    <t>期款收回順序：
回收費用</t>
    <phoneticPr fontId="6" type="noConversion"/>
  </si>
  <si>
    <t>依額度回收本息及欠繳：
(1)依計息起迄日先到先還。
(2)相同計息起迄日時，按利率由高至低依序償還</t>
    <phoneticPr fontId="6" type="noConversion"/>
  </si>
  <si>
    <t>異動日期</t>
    <phoneticPr fontId="6" type="noConversion"/>
  </si>
  <si>
    <t>關聯戶資料查詢 (交易改由L2035執行)</t>
    <phoneticPr fontId="6" type="noConversion"/>
  </si>
  <si>
    <t>2021/9/24會議中確認：其值為[協商申請日]</t>
    <phoneticPr fontId="6" type="noConversion"/>
  </si>
  <si>
    <t>2021/9/30清河提供資訊</t>
    <phoneticPr fontId="6" type="noConversion"/>
  </si>
  <si>
    <t>異動規劃</t>
    <phoneticPr fontId="6" type="noConversion"/>
  </si>
  <si>
    <t>併入應處理清單</t>
    <phoneticPr fontId="6" type="noConversion"/>
  </si>
  <si>
    <t>交易改由L2035執行</t>
    <phoneticPr fontId="6" type="noConversion"/>
  </si>
  <si>
    <t>交易改由L2306執行</t>
    <phoneticPr fontId="6" type="noConversion"/>
  </si>
  <si>
    <r>
      <t xml:space="preserve">因為L6085查詢條件及輸出欄位,均有涵蓋L6086提供機制,所以L6086整併入L6085
</t>
    </r>
    <r>
      <rPr>
        <sz val="12"/>
        <color rgb="FFFF0000"/>
        <rFont val="標楷體"/>
        <family val="4"/>
        <charset val="136"/>
      </rPr>
      <t>註:因多個交易包含L6755本新增時,需用到此查詢帶回各單位、部室代號</t>
    </r>
    <phoneticPr fontId="6" type="noConversion"/>
  </si>
  <si>
    <t>2021/10/5 email</t>
    <phoneticPr fontId="6" type="noConversion"/>
  </si>
  <si>
    <t>借款戶關係人/關係企業查詢</t>
    <phoneticPr fontId="6" type="noConversion"/>
  </si>
  <si>
    <t xml:space="preserve">借款戶關係人/關係企業維護           </t>
    <phoneticPr fontId="6" type="noConversion"/>
  </si>
  <si>
    <t>PJ201800012_URS_5管理性作業_V1.2.DOCX</t>
  </si>
  <si>
    <t>L5712</t>
    <phoneticPr fontId="6" type="noConversion"/>
  </si>
  <si>
    <t>暫收解入</t>
    <phoneticPr fontId="6" type="noConversion"/>
  </si>
  <si>
    <t>配合ELOAN共同借款人登錄,調整如下說明
新貸中系統調整說明:
(1).L2111新增電文欄位「共同借款人」,有值時代表為共同借款人案件,處理如下:
(2).會將同一「案件編號」的額度,自動連結為共同借款人戶(同「L2118共同借款人資料登錄」作業內容)
(3).將申請案件,自動改用「共同借款人」的統編對應之戶號]</t>
    <phoneticPr fontId="6" type="noConversion"/>
  </si>
  <si>
    <t>L2111</t>
    <phoneticPr fontId="6" type="noConversion"/>
  </si>
  <si>
    <t>授權帳號已提出,不可修改授權帳號,並加註說明"說明:扣款帳號已提出授權待授權銀行回覆,不可變更"</t>
    <phoneticPr fontId="6" type="noConversion"/>
  </si>
  <si>
    <t>俞辛</t>
    <phoneticPr fontId="6" type="noConversion"/>
  </si>
  <si>
    <t>1.聯貸費用處理
2.取消部份抵押品,核准金額的顯示
3.L2111企金件,商品HELP展示</t>
    <phoneticPr fontId="6" type="noConversion"/>
  </si>
  <si>
    <t>L2154</t>
    <phoneticPr fontId="6" type="noConversion"/>
  </si>
  <si>
    <t>楊智誠</t>
    <phoneticPr fontId="6" type="noConversion"/>
  </si>
  <si>
    <t>刪除輸出欄位[案號]</t>
    <phoneticPr fontId="6" type="noConversion"/>
  </si>
  <si>
    <t>尹少玄</t>
    <phoneticPr fontId="6" type="noConversion"/>
  </si>
  <si>
    <t>PJ201800012_URS_3帳務作業_V1.81</t>
  </si>
  <si>
    <t>L8030</t>
    <phoneticPr fontId="6" type="noConversion"/>
  </si>
  <si>
    <t>消債條例JCIC報送作業</t>
    <phoneticPr fontId="6" type="noConversion"/>
  </si>
  <si>
    <t>L8301</t>
    <phoneticPr fontId="6" type="noConversion"/>
  </si>
  <si>
    <t>L8302</t>
    <phoneticPr fontId="6" type="noConversion"/>
  </si>
  <si>
    <t>L8303</t>
    <phoneticPr fontId="6" type="noConversion"/>
  </si>
  <si>
    <t>L8304</t>
    <phoneticPr fontId="6" type="noConversion"/>
  </si>
  <si>
    <t>L8305</t>
    <phoneticPr fontId="6" type="noConversion"/>
  </si>
  <si>
    <t>L8306</t>
    <phoneticPr fontId="6" type="noConversion"/>
  </si>
  <si>
    <t>L8307</t>
    <phoneticPr fontId="6" type="noConversion"/>
  </si>
  <si>
    <t>L8308</t>
    <phoneticPr fontId="6" type="noConversion"/>
  </si>
  <si>
    <t>L8309</t>
    <phoneticPr fontId="6" type="noConversion"/>
  </si>
  <si>
    <t>L8310</t>
    <phoneticPr fontId="6" type="noConversion"/>
  </si>
  <si>
    <t>L8320</t>
    <phoneticPr fontId="6" type="noConversion"/>
  </si>
  <si>
    <t>L8311</t>
    <phoneticPr fontId="6" type="noConversion"/>
  </si>
  <si>
    <t>L8312</t>
    <phoneticPr fontId="6" type="noConversion"/>
  </si>
  <si>
    <t>L8313</t>
    <phoneticPr fontId="6" type="noConversion"/>
  </si>
  <si>
    <t>L8314</t>
    <phoneticPr fontId="6" type="noConversion"/>
  </si>
  <si>
    <t>L8315</t>
    <phoneticPr fontId="6" type="noConversion"/>
  </si>
  <si>
    <t>L8316</t>
    <phoneticPr fontId="6" type="noConversion"/>
  </si>
  <si>
    <t>L8317</t>
    <phoneticPr fontId="6" type="noConversion"/>
  </si>
  <si>
    <t>L8318</t>
    <phoneticPr fontId="6" type="noConversion"/>
  </si>
  <si>
    <t>L8319</t>
    <phoneticPr fontId="6" type="noConversion"/>
  </si>
  <si>
    <t>L8321</t>
    <phoneticPr fontId="6" type="noConversion"/>
  </si>
  <si>
    <t>L8322</t>
    <phoneticPr fontId="6" type="noConversion"/>
  </si>
  <si>
    <t>L8323</t>
    <phoneticPr fontId="6" type="noConversion"/>
  </si>
  <si>
    <t>L8324</t>
    <phoneticPr fontId="6" type="noConversion"/>
  </si>
  <si>
    <t>L8325</t>
    <phoneticPr fontId="6" type="noConversion"/>
  </si>
  <si>
    <t>L8326</t>
    <phoneticPr fontId="6" type="noConversion"/>
  </si>
  <si>
    <t>L8327</t>
    <phoneticPr fontId="6" type="noConversion"/>
  </si>
  <si>
    <t>L8328</t>
    <phoneticPr fontId="6" type="noConversion"/>
  </si>
  <si>
    <t>L8329</t>
    <phoneticPr fontId="6" type="noConversion"/>
  </si>
  <si>
    <t>L8330</t>
    <phoneticPr fontId="6" type="noConversion"/>
  </si>
  <si>
    <t>L8331</t>
    <phoneticPr fontId="6" type="noConversion"/>
  </si>
  <si>
    <t>L8332</t>
    <phoneticPr fontId="6" type="noConversion"/>
  </si>
  <si>
    <t>L8333</t>
    <phoneticPr fontId="6" type="noConversion"/>
  </si>
  <si>
    <t>L8334</t>
    <phoneticPr fontId="6" type="noConversion"/>
  </si>
  <si>
    <t>L8335</t>
    <phoneticPr fontId="6" type="noConversion"/>
  </si>
  <si>
    <t>L8336</t>
    <phoneticPr fontId="6" type="noConversion"/>
  </si>
  <si>
    <t>L8337</t>
    <phoneticPr fontId="6" type="noConversion"/>
  </si>
  <si>
    <t>L8031</t>
    <phoneticPr fontId="6" type="noConversion"/>
  </si>
  <si>
    <t>L8032</t>
    <phoneticPr fontId="6" type="noConversion"/>
  </si>
  <si>
    <t>L8033</t>
    <phoneticPr fontId="6" type="noConversion"/>
  </si>
  <si>
    <t>L8034</t>
    <phoneticPr fontId="6" type="noConversion"/>
  </si>
  <si>
    <t>L8035</t>
    <phoneticPr fontId="6" type="noConversion"/>
  </si>
  <si>
    <t>L8036</t>
    <phoneticPr fontId="6" type="noConversion"/>
  </si>
  <si>
    <t>L8037</t>
    <phoneticPr fontId="6" type="noConversion"/>
  </si>
  <si>
    <t>L8038</t>
    <phoneticPr fontId="6" type="noConversion"/>
  </si>
  <si>
    <t>L8039</t>
    <phoneticPr fontId="6" type="noConversion"/>
  </si>
  <si>
    <t>L8040</t>
    <phoneticPr fontId="6" type="noConversion"/>
  </si>
  <si>
    <t>L8041</t>
    <phoneticPr fontId="6" type="noConversion"/>
  </si>
  <si>
    <t>L8042</t>
    <phoneticPr fontId="6" type="noConversion"/>
  </si>
  <si>
    <t>L8043</t>
    <phoneticPr fontId="6" type="noConversion"/>
  </si>
  <si>
    <t>L8044</t>
    <phoneticPr fontId="6" type="noConversion"/>
  </si>
  <si>
    <t>L8045</t>
    <phoneticPr fontId="6" type="noConversion"/>
  </si>
  <si>
    <t>L8046</t>
    <phoneticPr fontId="6" type="noConversion"/>
  </si>
  <si>
    <t>L8047</t>
    <phoneticPr fontId="6" type="noConversion"/>
  </si>
  <si>
    <t>L8048</t>
    <phoneticPr fontId="6" type="noConversion"/>
  </si>
  <si>
    <t>L8049</t>
    <phoneticPr fontId="6" type="noConversion"/>
  </si>
  <si>
    <t>L8050</t>
    <phoneticPr fontId="6" type="noConversion"/>
  </si>
  <si>
    <t>L8051</t>
    <phoneticPr fontId="6" type="noConversion"/>
  </si>
  <si>
    <t>L8052</t>
    <phoneticPr fontId="6" type="noConversion"/>
  </si>
  <si>
    <t>L8053</t>
    <phoneticPr fontId="6" type="noConversion"/>
  </si>
  <si>
    <t>L8054</t>
    <phoneticPr fontId="6" type="noConversion"/>
  </si>
  <si>
    <t>L8055</t>
    <phoneticPr fontId="6" type="noConversion"/>
  </si>
  <si>
    <t>L8056</t>
    <phoneticPr fontId="6" type="noConversion"/>
  </si>
  <si>
    <t>L8057</t>
    <phoneticPr fontId="6" type="noConversion"/>
  </si>
  <si>
    <t>L8058</t>
    <phoneticPr fontId="6" type="noConversion"/>
  </si>
  <si>
    <t>L8059</t>
    <phoneticPr fontId="6" type="noConversion"/>
  </si>
  <si>
    <t>L8060</t>
    <phoneticPr fontId="6" type="noConversion"/>
  </si>
  <si>
    <t>L8061</t>
    <phoneticPr fontId="6" type="noConversion"/>
  </si>
  <si>
    <t>L8062</t>
    <phoneticPr fontId="6" type="noConversion"/>
  </si>
  <si>
    <t>L8063</t>
    <phoneticPr fontId="6" type="noConversion"/>
  </si>
  <si>
    <t>L8064</t>
    <phoneticPr fontId="6" type="noConversion"/>
  </si>
  <si>
    <t>L8065</t>
    <phoneticPr fontId="6" type="noConversion"/>
  </si>
  <si>
    <t>L8066</t>
    <phoneticPr fontId="6" type="noConversion"/>
  </si>
  <si>
    <t>L8067</t>
    <phoneticPr fontId="6" type="noConversion"/>
  </si>
  <si>
    <t>L8403</t>
    <phoneticPr fontId="6" type="noConversion"/>
  </si>
  <si>
    <t>L8404</t>
    <phoneticPr fontId="6" type="noConversion"/>
  </si>
  <si>
    <t>L8405</t>
    <phoneticPr fontId="6" type="noConversion"/>
  </si>
  <si>
    <t>L8406</t>
    <phoneticPr fontId="6" type="noConversion"/>
  </si>
  <si>
    <t>L8407</t>
    <phoneticPr fontId="6" type="noConversion"/>
  </si>
  <si>
    <t>L8408</t>
    <phoneticPr fontId="6" type="noConversion"/>
  </si>
  <si>
    <t>L8409</t>
    <phoneticPr fontId="6" type="noConversion"/>
  </si>
  <si>
    <t>L8410</t>
    <phoneticPr fontId="6" type="noConversion"/>
  </si>
  <si>
    <t>L8411</t>
    <phoneticPr fontId="6" type="noConversion"/>
  </si>
  <si>
    <t>L8412</t>
    <phoneticPr fontId="6" type="noConversion"/>
  </si>
  <si>
    <t>L8413</t>
    <phoneticPr fontId="6" type="noConversion"/>
  </si>
  <si>
    <t>L8414</t>
    <phoneticPr fontId="6" type="noConversion"/>
  </si>
  <si>
    <t>L8415</t>
    <phoneticPr fontId="6" type="noConversion"/>
  </si>
  <si>
    <t>L8416</t>
    <phoneticPr fontId="6" type="noConversion"/>
  </si>
  <si>
    <t>L8417</t>
    <phoneticPr fontId="6" type="noConversion"/>
  </si>
  <si>
    <t>L8418</t>
    <phoneticPr fontId="6" type="noConversion"/>
  </si>
  <si>
    <t>L8419</t>
    <phoneticPr fontId="6" type="noConversion"/>
  </si>
  <si>
    <t>L8420</t>
    <phoneticPr fontId="6" type="noConversion"/>
  </si>
  <si>
    <t>L8421</t>
    <phoneticPr fontId="6" type="noConversion"/>
  </si>
  <si>
    <t>L8422</t>
    <phoneticPr fontId="6" type="noConversion"/>
  </si>
  <si>
    <t>L8423</t>
    <phoneticPr fontId="6" type="noConversion"/>
  </si>
  <si>
    <t>L8424</t>
    <phoneticPr fontId="6" type="noConversion"/>
  </si>
  <si>
    <t>L8425</t>
    <phoneticPr fontId="6" type="noConversion"/>
  </si>
  <si>
    <t>L8426</t>
    <phoneticPr fontId="6" type="noConversion"/>
  </si>
  <si>
    <t>L8427</t>
    <phoneticPr fontId="6" type="noConversion"/>
  </si>
  <si>
    <t>L8428</t>
    <phoneticPr fontId="6" type="noConversion"/>
  </si>
  <si>
    <t>L8429</t>
    <phoneticPr fontId="6" type="noConversion"/>
  </si>
  <si>
    <t>L8430</t>
    <phoneticPr fontId="6" type="noConversion"/>
  </si>
  <si>
    <t>L8431</t>
    <phoneticPr fontId="6" type="noConversion"/>
  </si>
  <si>
    <t>L8432</t>
    <phoneticPr fontId="6" type="noConversion"/>
  </si>
  <si>
    <t>L8433</t>
    <phoneticPr fontId="6" type="noConversion"/>
  </si>
  <si>
    <t>L8434</t>
    <phoneticPr fontId="6" type="noConversion"/>
  </si>
  <si>
    <t>L8435</t>
    <phoneticPr fontId="6" type="noConversion"/>
  </si>
  <si>
    <t>L8436</t>
    <phoneticPr fontId="6" type="noConversion"/>
  </si>
  <si>
    <t>L8437</t>
    <phoneticPr fontId="6" type="noConversion"/>
  </si>
  <si>
    <t>L8438</t>
    <phoneticPr fontId="6" type="noConversion"/>
  </si>
  <si>
    <t>L8439</t>
    <phoneticPr fontId="6" type="noConversion"/>
  </si>
  <si>
    <t>程式規劃異動</t>
    <phoneticPr fontId="6" type="noConversion"/>
  </si>
  <si>
    <t>聯貸案訂約登錄</t>
    <phoneticPr fontId="6" type="noConversion"/>
  </si>
  <si>
    <t>聯貸案訂約明細資料查詢</t>
    <phoneticPr fontId="6" type="noConversion"/>
  </si>
  <si>
    <t xml:space="preserve">法務費轉催收傳票開立作業 </t>
    <phoneticPr fontId="6" type="noConversion"/>
  </si>
  <si>
    <t>L3913</t>
    <phoneticPr fontId="6" type="noConversion"/>
  </si>
  <si>
    <t>計息明細查詢</t>
    <phoneticPr fontId="6" type="noConversion"/>
  </si>
  <si>
    <t>新增2021/10/19</t>
    <phoneticPr fontId="6" type="noConversion"/>
  </si>
  <si>
    <t>由L3010更名2021/9/7</t>
    <phoneticPr fontId="6" type="noConversion"/>
  </si>
  <si>
    <t>由L3600更名2021/9/7</t>
    <phoneticPr fontId="6" type="noConversion"/>
  </si>
  <si>
    <t>由L1906併入 2021/7/26</t>
    <phoneticPr fontId="6" type="noConversion"/>
  </si>
  <si>
    <t>由L1106併入 2021/7/26</t>
    <phoneticPr fontId="6" type="noConversion"/>
  </si>
  <si>
    <t>L2022</t>
    <phoneticPr fontId="6" type="noConversion"/>
  </si>
  <si>
    <t>L2222</t>
    <phoneticPr fontId="6" type="noConversion"/>
  </si>
  <si>
    <t>L2036</t>
    <phoneticPr fontId="6" type="noConversion"/>
  </si>
  <si>
    <t>所有關係人資料查詢</t>
  </si>
  <si>
    <t>與授信戶關係登錄</t>
    <phoneticPr fontId="6" type="noConversion"/>
  </si>
  <si>
    <t>借款戶關係人/關係企業明細查詢</t>
    <phoneticPr fontId="6" type="noConversion"/>
  </si>
  <si>
    <t>L6102</t>
    <phoneticPr fontId="6" type="noConversion"/>
  </si>
  <si>
    <t>核心傳票相關單獨作業</t>
    <phoneticPr fontId="6" type="noConversion"/>
  </si>
  <si>
    <t xml:space="preserve">回收試算                 </t>
  </si>
  <si>
    <t>L2305</t>
    <phoneticPr fontId="6" type="noConversion"/>
  </si>
  <si>
    <t xml:space="preserve">借款戶關係人/關係企業維護(整批)         </t>
    <phoneticPr fontId="6" type="noConversion"/>
  </si>
  <si>
    <t>施美娟、李珮君、陳俞辛(企金)</t>
    <phoneticPr fontId="6" type="noConversion"/>
  </si>
  <si>
    <t>陳俞辛(企金)</t>
  </si>
  <si>
    <t>消債條列JCIC報送</t>
  </si>
  <si>
    <t>新增2021/10/18</t>
    <phoneticPr fontId="6" type="noConversion"/>
  </si>
  <si>
    <t>新增2021/9/24</t>
    <phoneticPr fontId="6" type="noConversion"/>
  </si>
  <si>
    <t>2021/11/03-5</t>
    <phoneticPr fontId="6" type="noConversion"/>
  </si>
  <si>
    <t>2021/11/01-2</t>
    <phoneticPr fontId="6" type="noConversion"/>
  </si>
  <si>
    <t>2021/11/17-19</t>
    <phoneticPr fontId="6" type="noConversion"/>
  </si>
  <si>
    <t>2021/10/15,2021/9/29</t>
    <phoneticPr fontId="6" type="noConversion"/>
  </si>
  <si>
    <t>2021/10/15, 2021/10/12</t>
    <phoneticPr fontId="6" type="noConversion"/>
  </si>
  <si>
    <t>2021/10/19, 2021/9/16</t>
    <phoneticPr fontId="6" type="noConversion"/>
  </si>
  <si>
    <t>2021/10/19, 2021/10/18, 2021/10/13</t>
    <phoneticPr fontId="6" type="noConversion"/>
  </si>
  <si>
    <t>2021/10/19, 2021/10/18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</si>
  <si>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</si>
  <si>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</si>
  <si>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</si>
  <si>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賴文育</t>
    <phoneticPr fontId="6" type="noConversion"/>
  </si>
  <si>
    <t>高</t>
    <phoneticPr fontId="6" type="noConversion"/>
  </si>
  <si>
    <t>V</t>
    <phoneticPr fontId="6" type="noConversion"/>
  </si>
  <si>
    <t>高</t>
    <phoneticPr fontId="6" type="noConversion"/>
  </si>
  <si>
    <t>V</t>
    <phoneticPr fontId="6" type="noConversion"/>
  </si>
  <si>
    <t>賴文育</t>
    <phoneticPr fontId="6" type="noConversion"/>
  </si>
  <si>
    <t>消債主檔041-協商開始暨停催通知資料</t>
  </si>
  <si>
    <t>消債主檔042-回報無擔保債權金額資料</t>
  </si>
  <si>
    <t>消債主檔043-回報有擔保債權金額資料</t>
  </si>
  <si>
    <t>消債主檔044-請求同意債務清償方案通知資料</t>
  </si>
  <si>
    <t>消債主檔045-回報是否同意債務清償方案資料</t>
  </si>
  <si>
    <t>消債主檔046-結案通知資料檔案格式</t>
  </si>
  <si>
    <t>消債主檔047-金融機構無擔保債務協議資料檔案</t>
  </si>
  <si>
    <t>消債主檔048-債務人基本資料</t>
  </si>
  <si>
    <t>消債主檔049-債務清償方案法院認可資料檔案</t>
  </si>
  <si>
    <t>消債主檔050-債務人繳款資料檔案</t>
  </si>
  <si>
    <t>消債主檔051-延期繳款（喘息期）資料檔案</t>
  </si>
  <si>
    <t>消債主檔052-前置協商相關資料報送例外處理</t>
  </si>
  <si>
    <t>消債主檔053-同意報送例外處理檔案</t>
  </si>
  <si>
    <t>消債主檔054-單獨全數受清償資料檔案</t>
  </si>
  <si>
    <t>消債主檔055-消債條例更生案件資料報送</t>
  </si>
  <si>
    <t>消債主檔056-消債條例清算案件資料報送</t>
  </si>
  <si>
    <t>消債主檔060-前置協商受理變更還款條件申請暨請求回報剩餘債權通知資料</t>
  </si>
  <si>
    <t>消債主檔061-回報協商剩餘債權金額資料</t>
  </si>
  <si>
    <t>消債主檔062-金融機構無擔保債務變更還款條件協議資料</t>
  </si>
  <si>
    <t>消債主檔063-變更還款方案結案通知資料</t>
  </si>
  <si>
    <t>消債主檔440-前置調解受理申請暨請求回報債權通知資料</t>
  </si>
  <si>
    <t>消債主檔442-前置調解回報無擔保債權金額資料</t>
  </si>
  <si>
    <t>消債主檔443-前置調解回報有擔保債權金額資料</t>
  </si>
  <si>
    <t>消債主檔444-前置調解債務人基本資料</t>
  </si>
  <si>
    <t>消債主檔446-前置調解結案通知資料</t>
  </si>
  <si>
    <t>消債主檔447-前置調解金融機構無擔保債務協議資料</t>
  </si>
  <si>
    <t>消債主檔448-前置調解無擔保債務分配表資料</t>
  </si>
  <si>
    <t>消債主檔450-前置調解債務人繳款資料</t>
  </si>
  <si>
    <t>消債主檔451-前置調解延期繳款資料</t>
  </si>
  <si>
    <t>消債主檔454-前置調解單獨全數受清償資料</t>
  </si>
  <si>
    <t>消債主檔570-受理更生款項統一收付通知資料</t>
  </si>
  <si>
    <t>消債主檔571-更生款項統一收付回報債權資料</t>
  </si>
  <si>
    <t>消債主檔572-更生款項統一收款及撥付款項分配表資料檔案</t>
  </si>
  <si>
    <t>消債主檔573-更生債務人繳款資料</t>
  </si>
  <si>
    <t>消債主檔574-更生款項統一收付結案通知資料</t>
  </si>
  <si>
    <t>消債主檔575-債權金額異動通知資料</t>
  </si>
  <si>
    <t>消債主檔040-前置協商受理申請暨請求回報償權通知資料</t>
    <phoneticPr fontId="6" type="noConversion"/>
  </si>
  <si>
    <t>消債歷程查詢040-前置協商受理申請暨請求回報償權通知資料</t>
  </si>
  <si>
    <t>消債歷程查詢041-協商開始暨停催通知資料</t>
  </si>
  <si>
    <t>消債歷程查詢042-回報無擔保債權金額資料</t>
  </si>
  <si>
    <t>消債歷程查詢043-回報有擔保債權金額資料</t>
  </si>
  <si>
    <t>消債歷程查詢044-請求同意債務清償方案通知資料</t>
  </si>
  <si>
    <t>消債歷程查詢045-回報是否同意債務清償方案資料</t>
  </si>
  <si>
    <t>消債歷程查詢046-結案通知資料檔案格式</t>
  </si>
  <si>
    <t>消債歷程查詢047-金融機構無擔保債務協議資料檔案</t>
  </si>
  <si>
    <t>消債歷程查詢048-債務人基本資料</t>
  </si>
  <si>
    <t>消債歷程查詢049-債務清償方案法院認可資料檔案</t>
  </si>
  <si>
    <t>消債歷程查詢050-債務人繳款資料檔案</t>
  </si>
  <si>
    <t>消債歷程查詢051-延期繳款（喘息期）資料檔案</t>
  </si>
  <si>
    <t>消債歷程查詢052-前置協商相關資料報送例外處理</t>
  </si>
  <si>
    <t>消債歷程查詢053-同意報送例外處理檔案</t>
  </si>
  <si>
    <t>消債歷程查詢054-單獨全數受清償資料檔案</t>
  </si>
  <si>
    <t>消債歷程查詢055-消債條例更生案件資料報送</t>
  </si>
  <si>
    <t>消債歷程查詢056-消債條例清算案件資料報送</t>
  </si>
  <si>
    <t>消債歷程查詢060-前置協商受理變更還款條件申請暨請求回報剩餘債權通知資料</t>
  </si>
  <si>
    <t>消債歷程查詢061-回報協商剩餘債權金額資料</t>
  </si>
  <si>
    <t>消債歷程查詢062-金融機構無擔保債務變更還款條件協議資料</t>
  </si>
  <si>
    <t>消債歷程查詢063-變更還款方案結案通知資料</t>
  </si>
  <si>
    <t>消債歷程查詢440-前置調解受理申請暨請求回報債權通知資料</t>
  </si>
  <si>
    <t>消債歷程查詢442-前置調解回報無擔保債權金額資料</t>
  </si>
  <si>
    <t>消債歷程查詢443-前置調解回報有擔保債權金額資料</t>
  </si>
  <si>
    <t>消債歷程查詢444-前置調解債務人基本資料</t>
  </si>
  <si>
    <t>消債歷程查詢446-前置調解結案通知資料</t>
  </si>
  <si>
    <t>消債歷程查詢447-前置調解金融機構無擔保債務協議資料</t>
  </si>
  <si>
    <t>消債歷程查詢448-前置調解無擔保債務分配表資料</t>
  </si>
  <si>
    <t>消債歷程查詢450-前置調解債務人繳款資料</t>
  </si>
  <si>
    <t>消債歷程查詢451-前置調解延期繳款資料</t>
  </si>
  <si>
    <t>消債歷程查詢454-前置調解單獨全數受清償資料</t>
  </si>
  <si>
    <t>消債歷程查詢570-受理更生款項統一收付通知資料</t>
  </si>
  <si>
    <t>消債歷程查詢571-更生款項統一收付回報債權資料</t>
  </si>
  <si>
    <t>消債歷程查詢572-更生款項統一收款及撥付款項分配表資料檔案</t>
  </si>
  <si>
    <t>消債歷程查詢573-更生債務人繳款資料</t>
  </si>
  <si>
    <t>消債歷程查詢574-更生款項統一收付結案通知資料</t>
  </si>
  <si>
    <t>消債歷程查詢575-債權金額異動通知資料</t>
  </si>
  <si>
    <t>消債檔案匯出040-前置協商受理申請暨請求回報償權通知資料</t>
  </si>
  <si>
    <t>消債檔案匯出041-協商開始暨停催通知資料</t>
  </si>
  <si>
    <t>消債檔案匯出042-回報無擔保債權金額資料</t>
  </si>
  <si>
    <t>消債檔案匯出043-回報有擔保債權金額資料</t>
  </si>
  <si>
    <t>消債檔案匯出044-請求同意債務清償方案通知資料</t>
  </si>
  <si>
    <t>消債檔案匯出045-回報是否同意債務清償方案資料</t>
  </si>
  <si>
    <t>消債檔案匯出046-結案通知資料檔案格式</t>
  </si>
  <si>
    <t>消債檔案匯出047-金融機構無擔保債務協議資料檔案</t>
  </si>
  <si>
    <t>消債檔案匯出048-債務人基本資料</t>
  </si>
  <si>
    <t>消債檔案匯出049-債務清償方案法院認可資料檔案</t>
  </si>
  <si>
    <t>消債檔案匯出050-債務人繳款資料檔案</t>
  </si>
  <si>
    <t>消債檔案匯出051-延期繳款（喘息期）資料檔案</t>
  </si>
  <si>
    <t>消債檔案匯出052-前置協商相關資料報送例外處理</t>
  </si>
  <si>
    <t>消債檔案匯出053-同意報送例外處理檔案</t>
  </si>
  <si>
    <t>消債檔案匯出054-單獨全數受清償資料檔案</t>
  </si>
  <si>
    <t>消債檔案匯出055-消債條例更生案件資料報送</t>
  </si>
  <si>
    <t>消債檔案匯出056-消債條例清算案件資料報送</t>
  </si>
  <si>
    <t>消債檔案匯出060-前置協商受理變更還款條件申請暨請求回報剩餘債權通知資料</t>
  </si>
  <si>
    <t>消債檔案匯出061-回報協商剩餘債權金額資料</t>
  </si>
  <si>
    <t>消債檔案匯出062-金融機構無擔保債務變更還款條件協議資料</t>
  </si>
  <si>
    <t>消債檔案匯出063-變更還款方案結案通知資料</t>
  </si>
  <si>
    <t>消債檔案匯出440-前置調解受理申請暨請求回報債權通知資料</t>
  </si>
  <si>
    <t>消債檔案匯出442-前置調解回報無擔保債權金額資料</t>
  </si>
  <si>
    <t>消債檔案匯出443-前置調解回報有擔保債權金額資料</t>
  </si>
  <si>
    <t>消債檔案匯出444-前置調解債務人基本資料</t>
  </si>
  <si>
    <t>消債檔案匯出446-前置調解結案通知資料</t>
  </si>
  <si>
    <t>消債檔案匯出447-前置調解金融機構無擔保債務協議資料</t>
  </si>
  <si>
    <t>消債檔案匯出448-前置調解無擔保債務分配表資料</t>
  </si>
  <si>
    <t>消債檔案匯出450-前置調解債務人繳款資料</t>
  </si>
  <si>
    <t>消債檔案匯出451-前置調解延期繳款資料</t>
  </si>
  <si>
    <t>消債檔案匯出454-前置調解單獨全數受清償資料</t>
  </si>
  <si>
    <t>消債檔案匯出570-受理更生款項統一收付通知資料</t>
  </si>
  <si>
    <t>消債檔案匯出571-更生款項統一收付回報債權資料</t>
  </si>
  <si>
    <t>消債檔案匯出572-更生款項統一收款及撥付款項分配表資料檔案</t>
  </si>
  <si>
    <t>消債檔案匯出573-更生債務人繳款資料</t>
  </si>
  <si>
    <t>消債檔案匯出574-更生款項統一收付結案通知資料</t>
  </si>
  <si>
    <t>消債檔案匯出575-債權金額異動通知資料</t>
  </si>
  <si>
    <t>IT審核人</t>
    <phoneticPr fontId="6" type="noConversion"/>
  </si>
  <si>
    <t>收到User
審查意見</t>
    <phoneticPr fontId="6" type="noConversion"/>
  </si>
  <si>
    <t>收到IT
審查意見</t>
    <phoneticPr fontId="6" type="noConversion"/>
  </si>
  <si>
    <t>審閱說明
預排</t>
    <phoneticPr fontId="6" type="noConversion"/>
  </si>
  <si>
    <t>2021/10/19, 2021/10/18, 2021/9/8</t>
    <phoneticPr fontId="6" type="noConversion"/>
  </si>
  <si>
    <t>2021/10/19, 2021/10/18, 2021/8/30</t>
    <phoneticPr fontId="6" type="noConversion"/>
  </si>
  <si>
    <t>2021/10/19, 2021/10/18, 2021/10/13,2021/9/14</t>
    <phoneticPr fontId="6" type="noConversion"/>
  </si>
  <si>
    <t>2021/10/18, 2021/9/13</t>
    <phoneticPr fontId="6" type="noConversion"/>
  </si>
  <si>
    <t>2021/10/18, 2021/9/14</t>
    <phoneticPr fontId="6" type="noConversion"/>
  </si>
  <si>
    <t>2021/10/18, 2021/9/29</t>
    <phoneticPr fontId="6" type="noConversion"/>
  </si>
  <si>
    <t>User審閱人</t>
    <phoneticPr fontId="6" type="noConversion"/>
  </si>
  <si>
    <t>回覆IT
審查意見</t>
    <phoneticPr fontId="6" type="noConversion"/>
  </si>
  <si>
    <t>正式
交付審查</t>
    <phoneticPr fontId="6" type="noConversion"/>
  </si>
  <si>
    <t>欄1</t>
    <phoneticPr fontId="6" type="noConversion"/>
  </si>
  <si>
    <r>
      <rPr>
        <sz val="11"/>
        <color theme="1"/>
        <rFont val="細明體"/>
        <family val="3"/>
        <charset val="136"/>
      </rPr>
      <t>新增交易</t>
    </r>
    <r>
      <rPr>
        <sz val="11"/>
        <color theme="1"/>
        <rFont val="新細明體"/>
        <family val="2"/>
        <scheme val="minor"/>
      </rPr>
      <t>13</t>
    </r>
    <phoneticPr fontId="6" type="noConversion"/>
  </si>
  <si>
    <r>
      <rPr>
        <sz val="11"/>
        <color theme="1"/>
        <rFont val="細明體"/>
        <family val="3"/>
        <charset val="136"/>
      </rPr>
      <t>新增交易</t>
    </r>
    <r>
      <rPr>
        <sz val="11"/>
        <color theme="1"/>
        <rFont val="Candara"/>
        <family val="2"/>
      </rPr>
      <t>112</t>
    </r>
    <r>
      <rPr>
        <sz val="11"/>
        <color theme="1"/>
        <rFont val="細明體"/>
        <family val="3"/>
        <charset val="136"/>
      </rPr>
      <t>債</t>
    </r>
    <r>
      <rPr>
        <sz val="11"/>
        <color theme="1"/>
        <rFont val="Candara"/>
        <family val="2"/>
      </rPr>
      <t>JCIC</t>
    </r>
    <r>
      <rPr>
        <sz val="11"/>
        <color theme="1"/>
        <rFont val="細明體"/>
        <family val="3"/>
        <charset val="136"/>
      </rPr>
      <t>報送</t>
    </r>
    <phoneticPr fontId="6" type="noConversion"/>
  </si>
  <si>
    <t>備註</t>
    <phoneticPr fontId="6" type="noConversion"/>
  </si>
  <si>
    <t>[應處理清單]作業有相同功能</t>
    <phoneticPr fontId="6" type="noConversion"/>
  </si>
  <si>
    <t>PJ201800012_URS_1顧客管理作業_V1.41.docx</t>
    <phoneticPr fontId="6" type="noConversion"/>
  </si>
  <si>
    <t>結清客戶個人資料控管明細資料查詢</t>
    <phoneticPr fontId="6" type="noConversion"/>
  </si>
  <si>
    <t>借款戶關係人/關係企業維護(整批)</t>
    <phoneticPr fontId="6" type="noConversion"/>
  </si>
  <si>
    <t>借款戶關係人/關係企業查詢</t>
  </si>
  <si>
    <t>借款戶關係人/關係企業維護</t>
  </si>
  <si>
    <t>關聯戶放款資料查詢</t>
  </si>
  <si>
    <t>結清客戶個人資料控管維護</t>
  </si>
  <si>
    <t>擔保品重評明細資料查詢</t>
  </si>
  <si>
    <t>擔保品重評資料登錄</t>
  </si>
  <si>
    <t>案件處理清單</t>
  </si>
  <si>
    <t>案件資料查詢</t>
  </si>
  <si>
    <t>電催明細資料查詢</t>
  </si>
  <si>
    <t>電催登錄</t>
  </si>
  <si>
    <t>面催明細資料查詢</t>
  </si>
  <si>
    <t>面催登錄</t>
  </si>
  <si>
    <t>函催明細資料查詢</t>
  </si>
  <si>
    <t>函催登錄</t>
  </si>
  <si>
    <t>法務進度明細資料查詢</t>
  </si>
  <si>
    <t>法務進度登錄</t>
  </si>
  <si>
    <t>提醒事項查詢</t>
  </si>
  <si>
    <t>提醒事項登錄</t>
  </si>
  <si>
    <r>
      <rPr>
        <b/>
        <sz val="10"/>
        <rFont val="標楷體"/>
        <family val="4"/>
        <charset val="136"/>
      </rPr>
      <t>疑似洗錢</t>
    </r>
    <r>
      <rPr>
        <sz val="10"/>
        <rFont val="標楷體"/>
        <family val="4"/>
        <charset val="136"/>
      </rPr>
      <t>樣態檢核查詢</t>
    </r>
    <phoneticPr fontId="6" type="noConversion"/>
  </si>
  <si>
    <t>預估安排</t>
    <phoneticPr fontId="6" type="noConversion"/>
  </si>
  <si>
    <t>需求規格書檢視會議進度</t>
  </si>
  <si>
    <t>L1</t>
    <phoneticPr fontId="6" type="noConversion"/>
  </si>
  <si>
    <t>L2</t>
    <phoneticPr fontId="6" type="noConversion"/>
  </si>
  <si>
    <t>L3</t>
    <phoneticPr fontId="6" type="noConversion"/>
  </si>
  <si>
    <t>總數</t>
    <phoneticPr fontId="6" type="noConversion"/>
  </si>
  <si>
    <t>送出簽核截止</t>
    <phoneticPr fontId="6" type="noConversion"/>
  </si>
  <si>
    <r>
      <rPr>
        <sz val="11"/>
        <rFont val="微軟正黑體"/>
        <family val="2"/>
        <charset val="136"/>
      </rPr>
      <t>日期</t>
    </r>
    <phoneticPr fontId="6" type="noConversion"/>
  </si>
  <si>
    <r>
      <rPr>
        <sz val="11"/>
        <rFont val="微軟正黑體"/>
        <family val="2"/>
        <charset val="136"/>
      </rPr>
      <t>週</t>
    </r>
    <phoneticPr fontId="6" type="noConversion"/>
  </si>
  <si>
    <r>
      <rPr>
        <sz val="11"/>
        <rFont val="微軟正黑體"/>
        <family val="2"/>
        <charset val="136"/>
      </rPr>
      <t>合計數</t>
    </r>
    <phoneticPr fontId="6" type="noConversion"/>
  </si>
  <si>
    <r>
      <rPr>
        <sz val="11"/>
        <rFont val="微軟正黑體"/>
        <family val="2"/>
        <charset val="136"/>
      </rPr>
      <t>累計預估</t>
    </r>
    <phoneticPr fontId="6" type="noConversion"/>
  </si>
  <si>
    <r>
      <rPr>
        <sz val="11"/>
        <rFont val="微軟正黑體"/>
        <family val="2"/>
        <charset val="136"/>
      </rPr>
      <t>累計完成</t>
    </r>
    <phoneticPr fontId="6" type="noConversion"/>
  </si>
  <si>
    <r>
      <rPr>
        <sz val="11"/>
        <rFont val="微軟正黑體"/>
        <family val="2"/>
        <charset val="136"/>
      </rPr>
      <t>延遲數</t>
    </r>
    <phoneticPr fontId="6" type="noConversion"/>
  </si>
  <si>
    <r>
      <rPr>
        <sz val="11"/>
        <rFont val="微軟正黑體"/>
        <family val="2"/>
        <charset val="136"/>
      </rPr>
      <t>累計預估達成率</t>
    </r>
    <phoneticPr fontId="6" type="noConversion"/>
  </si>
  <si>
    <r>
      <rPr>
        <sz val="11"/>
        <rFont val="微軟正黑體"/>
        <family val="2"/>
        <charset val="136"/>
      </rPr>
      <t>累計實際達成率</t>
    </r>
    <phoneticPr fontId="6" type="noConversion"/>
  </si>
  <si>
    <t>意見截止</t>
    <phoneticPr fontId="6" type="noConversion"/>
  </si>
  <si>
    <t>意見回覆</t>
    <phoneticPr fontId="6" type="noConversion"/>
  </si>
  <si>
    <t>意見回覆進度</t>
    <phoneticPr fontId="6" type="noConversion"/>
  </si>
  <si>
    <t>最新回覆日</t>
    <phoneticPr fontId="6" type="noConversion"/>
  </si>
  <si>
    <t>L9133</t>
    <phoneticPr fontId="6" type="noConversion"/>
  </si>
  <si>
    <t>放款會計與主檔餘額檢核表</t>
    <phoneticPr fontId="6" type="noConversion"/>
  </si>
  <si>
    <t>浮水印顯示資訊錯誤</t>
    <phoneticPr fontId="6" type="noConversion"/>
  </si>
  <si>
    <t>不需產出[L9133放款會計與主檔餘額檢核表]</t>
    <phoneticPr fontId="6" type="noConversion"/>
  </si>
  <si>
    <t>URS審查意見回覆進度</t>
    <phoneticPr fontId="6" type="noConversion"/>
  </si>
  <si>
    <t>收到審查意見(人)</t>
    <phoneticPr fontId="6" type="noConversion"/>
  </si>
  <si>
    <t>最後意見
收到日</t>
    <phoneticPr fontId="6" type="noConversion"/>
  </si>
  <si>
    <t>預計
最遲回覆</t>
    <phoneticPr fontId="6" type="noConversion"/>
  </si>
  <si>
    <t>送出SKL認可簽核</t>
    <phoneticPr fontId="6" type="noConversion"/>
  </si>
  <si>
    <t>二輪確認
交審</t>
    <phoneticPr fontId="6" type="noConversion"/>
  </si>
  <si>
    <t>交付簽核
審查</t>
    <phoneticPr fontId="6" type="noConversion"/>
  </si>
  <si>
    <t>交付進度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</si>
</sst>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m/dd;@"/>
    <numFmt numFmtId="177" formatCode="mm/dd"/>
    <numFmt numFmtId="178" formatCode="[$-404]aaa;@"/>
    <numFmt numFmtId="179" formatCode="0.0%"/>
    <numFmt numFmtId="180" formatCode="0_);[Red]\(0\)"/>
    <numFmt numFmtId="181" formatCode="yyyy/m/d\ h:mm;@"/>
  </numFmts>
  <fonts count="69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細明體"/>
      <family val="3"/>
      <charset val="136"/>
    </font>
    <font>
      <sz val="11"/>
      <color theme="1"/>
      <name val="Candara"/>
      <family val="3"/>
      <charset val="136"/>
    </font>
    <font>
      <sz val="9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theme="1"/>
      <name val="DengXian"/>
      <family val="1"/>
    </font>
    <font>
      <sz val="11"/>
      <color theme="1"/>
      <name val="Candara"/>
      <family val="2"/>
    </font>
    <font>
      <b/>
      <sz val="6"/>
      <color theme="0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indexed="8"/>
      <name val="新細明體"/>
      <family val="2"/>
      <scheme val="minor"/>
    </font>
    <font>
      <sz val="6"/>
      <color rgb="FFFF0000"/>
      <name val="標楷體"/>
      <family val="4"/>
      <charset val="136"/>
    </font>
    <font>
      <sz val="11"/>
      <color theme="1"/>
      <name val="Candara"/>
      <family val="2"/>
    </font>
    <font>
      <sz val="11"/>
      <name val="Candara"/>
      <family val="2"/>
    </font>
    <font>
      <b/>
      <sz val="10"/>
      <color theme="1"/>
      <name val="標楷體"/>
      <family val="4"/>
      <charset val="136"/>
    </font>
    <font>
      <b/>
      <sz val="8"/>
      <color theme="1"/>
      <name val="標楷體"/>
      <family val="4"/>
      <charset val="136"/>
    </font>
    <font>
      <sz val="12"/>
      <color rgb="FF00B050"/>
      <name val="標楷體"/>
      <family val="4"/>
      <charset val="136"/>
    </font>
    <font>
      <sz val="10"/>
      <color theme="0" tint="-0.34998626667073579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6" tint="0.39997558519241921"/>
      <name val="標楷體"/>
      <family val="4"/>
      <charset val="136"/>
    </font>
    <font>
      <b/>
      <sz val="10"/>
      <name val="標楷體"/>
      <family val="4"/>
      <charset val="136"/>
    </font>
    <font>
      <sz val="8"/>
      <color theme="1"/>
      <name val="新細明體"/>
      <family val="2"/>
      <scheme val="minor"/>
    </font>
    <font>
      <b/>
      <sz val="11"/>
      <color rgb="FFC00000"/>
      <name val="Candara"/>
      <family val="2"/>
    </font>
    <font>
      <sz val="11"/>
      <name val="微軟正黑體"/>
      <family val="2"/>
      <charset val="136"/>
    </font>
    <font>
      <b/>
      <sz val="11"/>
      <color rgb="FFC00000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0"/>
      <color theme="1"/>
      <name val="Candara"/>
      <family val="2"/>
    </font>
    <font>
      <sz val="10"/>
      <color rgb="FFFF0000"/>
      <name val="Candara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1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0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21">
    <xf numFmtId="0" fontId="0" fillId="0" borderId="0" xfId="0"/>
    <xf numFmtId="14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NumberFormat="1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0" borderId="0" xfId="0" applyFont="1"/>
    <xf numFmtId="49" fontId="7" fillId="0" borderId="0" xfId="0" applyNumberFormat="1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wrapText="1"/>
    </xf>
    <xf numFmtId="0" fontId="12" fillId="0" borderId="0" xfId="0" applyFont="1"/>
    <xf numFmtId="0" fontId="16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6"/>
    <xf numFmtId="0" fontId="21" fillId="0" borderId="0" xfId="7" applyFont="1" applyAlignment="1">
      <alignment horizontal="left" vertical="center"/>
    </xf>
    <xf numFmtId="0" fontId="23" fillId="0" borderId="0" xfId="7" applyFont="1">
      <alignment vertical="center"/>
    </xf>
    <xf numFmtId="0" fontId="24" fillId="0" borderId="6" xfId="7" applyFont="1" applyBorder="1" applyAlignment="1">
      <alignment horizontal="left" vertical="center" wrapText="1" indent="1"/>
    </xf>
    <xf numFmtId="0" fontId="24" fillId="0" borderId="7" xfId="7" applyFont="1" applyBorder="1" applyAlignment="1">
      <alignment horizontal="left" vertical="center" wrapText="1" indent="1"/>
    </xf>
    <xf numFmtId="0" fontId="24" fillId="0" borderId="8" xfId="7" applyFont="1" applyBorder="1" applyAlignment="1">
      <alignment horizontal="left" vertical="center" wrapText="1" indent="1"/>
    </xf>
    <xf numFmtId="0" fontId="24" fillId="0" borderId="9" xfId="7" applyFont="1" applyBorder="1" applyAlignment="1">
      <alignment horizontal="left" vertical="center" wrapText="1" indent="1"/>
    </xf>
    <xf numFmtId="0" fontId="24" fillId="0" borderId="10" xfId="7" applyFont="1" applyBorder="1" applyAlignment="1">
      <alignment horizontal="left" vertical="center" wrapText="1" indent="1"/>
    </xf>
    <xf numFmtId="0" fontId="24" fillId="0" borderId="2" xfId="7" applyFont="1" applyBorder="1" applyAlignment="1">
      <alignment horizontal="left" vertical="center" wrapText="1" indent="1"/>
    </xf>
    <xf numFmtId="0" fontId="24" fillId="0" borderId="12" xfId="7" applyFont="1" applyBorder="1" applyAlignment="1">
      <alignment horizontal="left" vertical="center" wrapText="1" indent="1"/>
    </xf>
    <xf numFmtId="0" fontId="24" fillId="11" borderId="10" xfId="7" applyFont="1" applyFill="1" applyBorder="1" applyAlignment="1">
      <alignment horizontal="left" vertical="center" wrapText="1" indent="1"/>
    </xf>
    <xf numFmtId="0" fontId="24" fillId="11" borderId="11" xfId="7" applyFont="1" applyFill="1" applyBorder="1" applyAlignment="1">
      <alignment horizontal="left" vertical="center" wrapText="1" indent="1"/>
    </xf>
    <xf numFmtId="0" fontId="24" fillId="11" borderId="2" xfId="7" applyFont="1" applyFill="1" applyBorder="1" applyAlignment="1">
      <alignment horizontal="left" vertical="center" wrapText="1" indent="1"/>
    </xf>
    <xf numFmtId="0" fontId="24" fillId="11" borderId="12" xfId="7" applyFont="1" applyFill="1" applyBorder="1" applyAlignment="1">
      <alignment horizontal="left" vertical="center" wrapText="1" indent="1"/>
    </xf>
    <xf numFmtId="0" fontId="24" fillId="12" borderId="10" xfId="7" applyFont="1" applyFill="1" applyBorder="1" applyAlignment="1">
      <alignment horizontal="left" vertical="center" wrapText="1" indent="1"/>
    </xf>
    <xf numFmtId="0" fontId="24" fillId="12" borderId="11" xfId="7" applyFont="1" applyFill="1" applyBorder="1" applyAlignment="1">
      <alignment horizontal="left" vertical="center" wrapText="1" indent="1"/>
    </xf>
    <xf numFmtId="0" fontId="24" fillId="12" borderId="2" xfId="7" applyFont="1" applyFill="1" applyBorder="1" applyAlignment="1">
      <alignment horizontal="left" vertical="center" wrapText="1" indent="1"/>
    </xf>
    <xf numFmtId="0" fontId="24" fillId="12" borderId="12" xfId="7" applyFont="1" applyFill="1" applyBorder="1" applyAlignment="1">
      <alignment horizontal="left" vertical="center" wrapText="1" indent="1"/>
    </xf>
    <xf numFmtId="0" fontId="24" fillId="6" borderId="10" xfId="7" applyFont="1" applyFill="1" applyBorder="1" applyAlignment="1">
      <alignment horizontal="left" vertical="center" wrapText="1" indent="1"/>
    </xf>
    <xf numFmtId="0" fontId="24" fillId="6" borderId="11" xfId="7" applyFont="1" applyFill="1" applyBorder="1" applyAlignment="1">
      <alignment horizontal="left" vertical="center" wrapText="1" indent="1"/>
    </xf>
    <xf numFmtId="0" fontId="24" fillId="6" borderId="2" xfId="7" applyFont="1" applyFill="1" applyBorder="1" applyAlignment="1">
      <alignment horizontal="left" vertical="center" wrapText="1" indent="1"/>
    </xf>
    <xf numFmtId="0" fontId="24" fillId="6" borderId="12" xfId="7" applyFont="1" applyFill="1" applyBorder="1" applyAlignment="1">
      <alignment horizontal="left" vertical="center" wrapText="1" indent="1"/>
    </xf>
    <xf numFmtId="0" fontId="24" fillId="6" borderId="13" xfId="7" applyFont="1" applyFill="1" applyBorder="1" applyAlignment="1">
      <alignment horizontal="left" vertical="center" wrapText="1" indent="1"/>
    </xf>
    <xf numFmtId="0" fontId="24" fillId="6" borderId="14" xfId="7" applyFont="1" applyFill="1" applyBorder="1" applyAlignment="1">
      <alignment horizontal="left" vertical="center" wrapText="1" indent="1"/>
    </xf>
    <xf numFmtId="0" fontId="24" fillId="6" borderId="15" xfId="7" applyFont="1" applyFill="1" applyBorder="1" applyAlignment="1">
      <alignment horizontal="left" vertical="center" wrapText="1" indent="1"/>
    </xf>
    <xf numFmtId="0" fontId="24" fillId="6" borderId="16" xfId="7" applyFont="1" applyFill="1" applyBorder="1" applyAlignment="1">
      <alignment horizontal="left" vertical="center" wrapText="1" indent="1"/>
    </xf>
    <xf numFmtId="0" fontId="25" fillId="0" borderId="11" xfId="7" applyFont="1" applyBorder="1" applyAlignment="1">
      <alignment horizontal="left" vertical="center" wrapText="1" indent="1"/>
    </xf>
    <xf numFmtId="0" fontId="13" fillId="13" borderId="0" xfId="0" applyFont="1" applyFill="1"/>
    <xf numFmtId="9" fontId="13" fillId="13" borderId="0" xfId="5" applyFont="1" applyFill="1" applyAlignment="1"/>
    <xf numFmtId="0" fontId="13" fillId="7" borderId="0" xfId="0" applyFont="1" applyFill="1"/>
    <xf numFmtId="0" fontId="20" fillId="13" borderId="0" xfId="0" applyFont="1" applyFill="1"/>
    <xf numFmtId="0" fontId="20" fillId="13" borderId="0" xfId="0" applyFont="1" applyFill="1" applyAlignment="1">
      <alignment horizontal="left"/>
    </xf>
    <xf numFmtId="0" fontId="15" fillId="0" borderId="0" xfId="0" applyFont="1" applyAlignment="1">
      <alignment vertical="center" wrapText="1"/>
    </xf>
    <xf numFmtId="0" fontId="27" fillId="5" borderId="0" xfId="0" applyFont="1" applyFill="1" applyAlignment="1">
      <alignment horizontal="center"/>
    </xf>
    <xf numFmtId="14" fontId="13" fillId="0" borderId="0" xfId="0" applyNumberFormat="1" applyFont="1"/>
    <xf numFmtId="176" fontId="13" fillId="0" borderId="0" xfId="0" applyNumberFormat="1" applyFont="1"/>
    <xf numFmtId="14" fontId="13" fillId="0" borderId="0" xfId="0" applyNumberFormat="1" applyFont="1" applyAlignment="1">
      <alignment horizontal="left"/>
    </xf>
    <xf numFmtId="176" fontId="13" fillId="7" borderId="0" xfId="0" applyNumberFormat="1" applyFont="1" applyFill="1"/>
    <xf numFmtId="14" fontId="13" fillId="13" borderId="0" xfId="0" applyNumberFormat="1" applyFont="1" applyFill="1"/>
    <xf numFmtId="0" fontId="20" fillId="0" borderId="0" xfId="0" applyFont="1"/>
    <xf numFmtId="176" fontId="20" fillId="13" borderId="0" xfId="0" applyNumberFormat="1" applyFont="1" applyFill="1"/>
    <xf numFmtId="176" fontId="20" fillId="0" borderId="0" xfId="0" applyNumberFormat="1" applyFont="1"/>
    <xf numFmtId="49" fontId="7" fillId="0" borderId="0" xfId="0" quotePrefix="1" applyNumberFormat="1" applyFont="1" applyFill="1" applyAlignment="1">
      <alignment horizontal="left" vertical="center"/>
    </xf>
    <xf numFmtId="0" fontId="12" fillId="13" borderId="0" xfId="0" applyFont="1" applyFill="1"/>
    <xf numFmtId="177" fontId="20" fillId="13" borderId="0" xfId="0" applyNumberFormat="1" applyFont="1" applyFill="1" applyAlignment="1">
      <alignment horizontal="left"/>
    </xf>
    <xf numFmtId="177" fontId="20" fillId="13" borderId="0" xfId="0" applyNumberFormat="1" applyFont="1" applyFill="1" applyAlignment="1">
      <alignment horizontal="right"/>
    </xf>
    <xf numFmtId="177" fontId="13" fillId="13" borderId="0" xfId="0" applyNumberFormat="1" applyFont="1" applyFill="1" applyAlignment="1">
      <alignment horizontal="right"/>
    </xf>
    <xf numFmtId="177" fontId="13" fillId="7" borderId="0" xfId="0" applyNumberFormat="1" applyFont="1" applyFill="1" applyAlignment="1">
      <alignment horizontal="right"/>
    </xf>
    <xf numFmtId="177" fontId="13" fillId="0" borderId="0" xfId="0" applyNumberFormat="1" applyFont="1" applyAlignment="1">
      <alignment horizontal="right"/>
    </xf>
    <xf numFmtId="0" fontId="12" fillId="0" borderId="0" xfId="0" applyFont="1" applyAlignment="1">
      <alignment wrapText="1"/>
    </xf>
    <xf numFmtId="0" fontId="29" fillId="8" borderId="0" xfId="0" applyFont="1" applyFill="1" applyAlignment="1">
      <alignment horizontal="center" vertical="center"/>
    </xf>
    <xf numFmtId="178" fontId="29" fillId="8" borderId="0" xfId="0" applyNumberFormat="1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14" fontId="13" fillId="0" borderId="0" xfId="0" applyNumberFormat="1" applyFont="1" applyAlignment="1">
      <alignment horizontal="center"/>
    </xf>
    <xf numFmtId="17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9" fontId="13" fillId="0" borderId="0" xfId="5" applyFont="1" applyAlignment="1">
      <alignment horizontal="center"/>
    </xf>
    <xf numFmtId="14" fontId="13" fillId="7" borderId="0" xfId="0" applyNumberFormat="1" applyFont="1" applyFill="1" applyAlignment="1">
      <alignment horizontal="center"/>
    </xf>
    <xf numFmtId="178" fontId="13" fillId="7" borderId="0" xfId="0" applyNumberFormat="1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177" fontId="26" fillId="13" borderId="0" xfId="0" applyNumberFormat="1" applyFont="1" applyFill="1" applyAlignment="1">
      <alignment horizontal="left"/>
    </xf>
    <xf numFmtId="0" fontId="26" fillId="13" borderId="0" xfId="0" applyFont="1" applyFill="1"/>
    <xf numFmtId="176" fontId="26" fillId="13" borderId="0" xfId="0" applyNumberFormat="1" applyFont="1" applyFill="1"/>
    <xf numFmtId="177" fontId="30" fillId="13" borderId="0" xfId="0" applyNumberFormat="1" applyFont="1" applyFill="1" applyAlignment="1">
      <alignment horizontal="right"/>
    </xf>
    <xf numFmtId="179" fontId="13" fillId="0" borderId="0" xfId="5" applyNumberFormat="1" applyFont="1" applyAlignment="1">
      <alignment horizontal="center"/>
    </xf>
    <xf numFmtId="179" fontId="29" fillId="8" borderId="0" xfId="0" applyNumberFormat="1" applyFont="1" applyFill="1" applyAlignment="1">
      <alignment horizontal="center" vertical="center"/>
    </xf>
    <xf numFmtId="179" fontId="16" fillId="8" borderId="0" xfId="5" applyNumberFormat="1" applyFont="1" applyFill="1" applyAlignment="1">
      <alignment horizontal="center" vertical="center" wrapText="1"/>
    </xf>
    <xf numFmtId="179" fontId="13" fillId="7" borderId="0" xfId="5" applyNumberFormat="1" applyFont="1" applyFill="1" applyAlignment="1">
      <alignment horizontal="center"/>
    </xf>
    <xf numFmtId="179" fontId="13" fillId="0" borderId="0" xfId="0" applyNumberFormat="1" applyFont="1" applyAlignment="1">
      <alignment horizontal="center"/>
    </xf>
    <xf numFmtId="179" fontId="0" fillId="0" borderId="0" xfId="0" applyNumberFormat="1"/>
    <xf numFmtId="179" fontId="29" fillId="8" borderId="0" xfId="5" applyNumberFormat="1" applyFont="1" applyFill="1" applyAlignment="1">
      <alignment horizontal="center" vertical="center"/>
    </xf>
    <xf numFmtId="0" fontId="20" fillId="13" borderId="0" xfId="0" applyNumberFormat="1" applyFont="1" applyFill="1"/>
    <xf numFmtId="0" fontId="13" fillId="13" borderId="0" xfId="0" applyNumberFormat="1" applyFont="1" applyFill="1"/>
    <xf numFmtId="0" fontId="13" fillId="0" borderId="0" xfId="0" applyFont="1" applyFill="1"/>
    <xf numFmtId="176" fontId="20" fillId="0" borderId="0" xfId="0" applyNumberFormat="1" applyFont="1" applyFill="1"/>
    <xf numFmtId="176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/>
    <xf numFmtId="14" fontId="13" fillId="0" borderId="0" xfId="0" applyNumberFormat="1" applyFont="1" applyFill="1"/>
    <xf numFmtId="14" fontId="13" fillId="0" borderId="0" xfId="5" applyNumberFormat="1" applyFont="1" applyFill="1" applyAlignment="1"/>
    <xf numFmtId="14" fontId="20" fillId="0" borderId="0" xfId="5" applyNumberFormat="1" applyFont="1" applyFill="1" applyAlignment="1"/>
    <xf numFmtId="0" fontId="20" fillId="0" borderId="0" xfId="0" applyFont="1" applyFill="1"/>
    <xf numFmtId="0" fontId="20" fillId="0" borderId="0" xfId="0" applyNumberFormat="1" applyFont="1" applyFill="1"/>
    <xf numFmtId="0" fontId="13" fillId="0" borderId="0" xfId="0" applyNumberFormat="1" applyFont="1" applyFill="1"/>
    <xf numFmtId="0" fontId="25" fillId="11" borderId="2" xfId="7" applyFont="1" applyFill="1" applyBorder="1" applyAlignment="1">
      <alignment horizontal="left" vertical="center" wrapText="1" indent="1"/>
    </xf>
    <xf numFmtId="0" fontId="32" fillId="9" borderId="18" xfId="0" applyFont="1" applyFill="1" applyBorder="1" applyAlignment="1">
      <alignment vertical="center"/>
    </xf>
    <xf numFmtId="0" fontId="32" fillId="9" borderId="19" xfId="0" applyFont="1" applyFill="1" applyBorder="1" applyAlignment="1">
      <alignment vertical="center"/>
    </xf>
    <xf numFmtId="0" fontId="32" fillId="8" borderId="20" xfId="0" applyFont="1" applyFill="1" applyBorder="1"/>
    <xf numFmtId="0" fontId="32" fillId="8" borderId="21" xfId="0" applyFont="1" applyFill="1" applyBorder="1"/>
    <xf numFmtId="0" fontId="32" fillId="10" borderId="20" xfId="0" applyFont="1" applyFill="1" applyBorder="1"/>
    <xf numFmtId="0" fontId="32" fillId="10" borderId="21" xfId="0" applyFont="1" applyFill="1" applyBorder="1"/>
    <xf numFmtId="0" fontId="32" fillId="10" borderId="22" xfId="0" applyFont="1" applyFill="1" applyBorder="1"/>
    <xf numFmtId="0" fontId="32" fillId="10" borderId="0" xfId="0" applyFont="1" applyFill="1"/>
    <xf numFmtId="0" fontId="32" fillId="14" borderId="0" xfId="0" applyFont="1" applyFill="1" applyAlignment="1">
      <alignment vertical="center"/>
    </xf>
    <xf numFmtId="9" fontId="13" fillId="0" borderId="0" xfId="5" applyFont="1" applyAlignment="1"/>
    <xf numFmtId="0" fontId="34" fillId="0" borderId="0" xfId="0" applyFont="1"/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14" fontId="34" fillId="0" borderId="0" xfId="0" applyNumberFormat="1" applyFont="1" applyAlignment="1">
      <alignment horizontal="center" vertical="center" wrapText="1"/>
    </xf>
    <xf numFmtId="14" fontId="34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14" fontId="31" fillId="0" borderId="0" xfId="0" applyNumberFormat="1" applyFont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14" fontId="35" fillId="0" borderId="0" xfId="0" applyNumberFormat="1" applyFont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4" fillId="0" borderId="0" xfId="0" applyFont="1" applyAlignment="1">
      <alignment vertical="top" wrapText="1"/>
    </xf>
    <xf numFmtId="14" fontId="31" fillId="0" borderId="0" xfId="0" applyNumberFormat="1" applyFont="1" applyAlignment="1">
      <alignment horizontal="center" vertical="top"/>
    </xf>
    <xf numFmtId="0" fontId="36" fillId="0" borderId="0" xfId="0" applyFont="1" applyAlignment="1">
      <alignment vertical="top" wrapText="1"/>
    </xf>
    <xf numFmtId="14" fontId="34" fillId="0" borderId="0" xfId="0" applyNumberFormat="1" applyFont="1" applyAlignment="1">
      <alignment horizontal="center" vertical="top"/>
    </xf>
    <xf numFmtId="0" fontId="34" fillId="0" borderId="0" xfId="0" applyFont="1" applyAlignment="1">
      <alignment vertical="top"/>
    </xf>
    <xf numFmtId="0" fontId="13" fillId="0" borderId="0" xfId="0" applyNumberFormat="1" applyFont="1" applyAlignment="1">
      <alignment horizontal="center"/>
    </xf>
    <xf numFmtId="0" fontId="13" fillId="7" borderId="0" xfId="0" applyNumberFormat="1" applyFont="1" applyFill="1" applyAlignment="1">
      <alignment horizontal="center"/>
    </xf>
    <xf numFmtId="14" fontId="13" fillId="0" borderId="0" xfId="2" applyNumberFormat="1" applyFont="1"/>
    <xf numFmtId="0" fontId="13" fillId="0" borderId="0" xfId="2" applyFont="1"/>
    <xf numFmtId="0" fontId="13" fillId="0" borderId="0" xfId="2" applyFont="1" applyAlignment="1">
      <alignment horizontal="center"/>
    </xf>
    <xf numFmtId="0" fontId="13" fillId="7" borderId="0" xfId="2" applyFont="1" applyFill="1"/>
    <xf numFmtId="14" fontId="38" fillId="15" borderId="0" xfId="7" applyNumberFormat="1" applyFont="1" applyFill="1" applyAlignment="1">
      <alignment horizontal="center" vertical="center"/>
    </xf>
    <xf numFmtId="0" fontId="34" fillId="0" borderId="0" xfId="0" applyFont="1" applyAlignment="1">
      <alignment horizontal="center" vertical="top"/>
    </xf>
    <xf numFmtId="0" fontId="39" fillId="0" borderId="0" xfId="0" applyFont="1" applyAlignment="1">
      <alignment vertical="center"/>
    </xf>
    <xf numFmtId="14" fontId="13" fillId="0" borderId="0" xfId="2" applyNumberFormat="1" applyFont="1" applyAlignment="1">
      <alignment horizontal="right"/>
    </xf>
    <xf numFmtId="0" fontId="13" fillId="0" borderId="0" xfId="2" applyFont="1" applyAlignment="1">
      <alignment horizontal="right"/>
    </xf>
    <xf numFmtId="0" fontId="30" fillId="0" borderId="0" xfId="2" applyFont="1" applyAlignment="1">
      <alignment horizontal="right"/>
    </xf>
    <xf numFmtId="0" fontId="13" fillId="13" borderId="0" xfId="2" applyFont="1" applyFill="1" applyAlignment="1">
      <alignment horizontal="center"/>
    </xf>
    <xf numFmtId="0" fontId="13" fillId="7" borderId="0" xfId="2" applyFont="1" applyFill="1" applyAlignment="1">
      <alignment horizontal="right"/>
    </xf>
    <xf numFmtId="0" fontId="30" fillId="7" borderId="0" xfId="2" applyFont="1" applyFill="1" applyAlignment="1">
      <alignment horizontal="right"/>
    </xf>
    <xf numFmtId="0" fontId="37" fillId="0" borderId="0" xfId="0" applyFont="1" applyAlignment="1">
      <alignment vertical="top" wrapText="1"/>
    </xf>
    <xf numFmtId="0" fontId="36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34" fillId="0" borderId="0" xfId="0" applyFont="1" applyAlignment="1">
      <alignment horizontal="left" vertical="top" wrapText="1"/>
    </xf>
    <xf numFmtId="0" fontId="31" fillId="0" borderId="0" xfId="0" applyFont="1" applyAlignment="1">
      <alignment horizontal="center" vertical="top"/>
    </xf>
    <xf numFmtId="0" fontId="31" fillId="0" borderId="0" xfId="0" applyFont="1" applyAlignment="1">
      <alignment vertical="top" wrapText="1"/>
    </xf>
    <xf numFmtId="0" fontId="31" fillId="0" borderId="0" xfId="0" applyFont="1" applyAlignment="1">
      <alignment vertical="top"/>
    </xf>
    <xf numFmtId="0" fontId="28" fillId="0" borderId="0" xfId="0" applyFont="1" applyAlignment="1">
      <alignment vertical="top"/>
    </xf>
    <xf numFmtId="0" fontId="40" fillId="0" borderId="0" xfId="2" applyFont="1"/>
    <xf numFmtId="0" fontId="41" fillId="0" borderId="0" xfId="2" applyFont="1"/>
    <xf numFmtId="14" fontId="44" fillId="0" borderId="0" xfId="0" applyNumberFormat="1" applyFont="1" applyAlignment="1">
      <alignment horizontal="center"/>
    </xf>
    <xf numFmtId="178" fontId="44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NumberFormat="1" applyFont="1" applyAlignment="1">
      <alignment horizontal="center"/>
    </xf>
    <xf numFmtId="179" fontId="44" fillId="0" borderId="0" xfId="5" applyNumberFormat="1" applyFont="1" applyAlignment="1">
      <alignment horizontal="center"/>
    </xf>
    <xf numFmtId="14" fontId="39" fillId="0" borderId="0" xfId="0" applyNumberFormat="1" applyFont="1" applyAlignment="1">
      <alignment horizontal="center"/>
    </xf>
    <xf numFmtId="0" fontId="39" fillId="0" borderId="0" xfId="0" applyFont="1" applyFill="1" applyAlignment="1">
      <alignment vertic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horizontal="center"/>
    </xf>
    <xf numFmtId="0" fontId="39" fillId="0" borderId="0" xfId="0" applyFont="1"/>
    <xf numFmtId="0" fontId="39" fillId="0" borderId="0" xfId="0" applyNumberFormat="1" applyFont="1" applyAlignment="1">
      <alignment vertical="center"/>
    </xf>
    <xf numFmtId="49" fontId="39" fillId="0" borderId="0" xfId="0" applyNumberFormat="1" applyFont="1" applyFill="1" applyAlignment="1">
      <alignment vertical="center"/>
    </xf>
    <xf numFmtId="14" fontId="34" fillId="2" borderId="0" xfId="0" applyNumberFormat="1" applyFont="1" applyFill="1" applyAlignment="1">
      <alignment horizontal="center" vertical="center" wrapText="1"/>
    </xf>
    <xf numFmtId="14" fontId="45" fillId="0" borderId="0" xfId="0" applyNumberFormat="1" applyFont="1" applyAlignment="1">
      <alignment horizontal="center"/>
    </xf>
    <xf numFmtId="178" fontId="45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0" fontId="45" fillId="0" borderId="0" xfId="0" applyNumberFormat="1" applyFont="1" applyAlignment="1">
      <alignment horizontal="center"/>
    </xf>
    <xf numFmtId="179" fontId="45" fillId="0" borderId="0" xfId="5" applyNumberFormat="1" applyFont="1" applyAlignment="1">
      <alignment horizontal="center"/>
    </xf>
    <xf numFmtId="14" fontId="46" fillId="0" borderId="0" xfId="2" applyNumberFormat="1" applyFont="1" applyAlignment="1">
      <alignment horizontal="center"/>
    </xf>
    <xf numFmtId="0" fontId="46" fillId="0" borderId="0" xfId="2" applyFont="1"/>
    <xf numFmtId="14" fontId="34" fillId="2" borderId="0" xfId="0" applyNumberFormat="1" applyFont="1" applyFill="1" applyAlignment="1">
      <alignment horizontal="center" vertical="center"/>
    </xf>
    <xf numFmtId="0" fontId="33" fillId="5" borderId="4" xfId="0" applyFont="1" applyFill="1" applyBorder="1" applyAlignment="1">
      <alignment horizontal="center" vertical="center" wrapText="1"/>
    </xf>
    <xf numFmtId="14" fontId="47" fillId="0" borderId="0" xfId="0" applyNumberFormat="1" applyFont="1" applyAlignment="1">
      <alignment horizontal="center"/>
    </xf>
    <xf numFmtId="178" fontId="47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0" fontId="47" fillId="0" borderId="0" xfId="0" applyNumberFormat="1" applyFont="1" applyAlignment="1">
      <alignment horizontal="center"/>
    </xf>
    <xf numFmtId="179" fontId="47" fillId="0" borderId="0" xfId="5" applyNumberFormat="1" applyFont="1" applyAlignment="1">
      <alignment horizontal="center"/>
    </xf>
    <xf numFmtId="14" fontId="45" fillId="7" borderId="0" xfId="0" applyNumberFormat="1" applyFont="1" applyFill="1" applyAlignment="1">
      <alignment horizontal="center"/>
    </xf>
    <xf numFmtId="178" fontId="47" fillId="7" borderId="0" xfId="0" applyNumberFormat="1" applyFont="1" applyFill="1" applyAlignment="1">
      <alignment horizontal="center"/>
    </xf>
    <xf numFmtId="0" fontId="47" fillId="7" borderId="0" xfId="0" applyFont="1" applyFill="1" applyAlignment="1">
      <alignment horizontal="center"/>
    </xf>
    <xf numFmtId="0" fontId="47" fillId="7" borderId="0" xfId="0" applyNumberFormat="1" applyFont="1" applyFill="1" applyAlignment="1">
      <alignment horizontal="center"/>
    </xf>
    <xf numFmtId="179" fontId="47" fillId="7" borderId="0" xfId="5" applyNumberFormat="1" applyFont="1" applyFill="1" applyAlignment="1">
      <alignment horizontal="center"/>
    </xf>
    <xf numFmtId="14" fontId="47" fillId="7" borderId="0" xfId="0" applyNumberFormat="1" applyFont="1" applyFill="1" applyAlignment="1">
      <alignment horizontal="center"/>
    </xf>
    <xf numFmtId="0" fontId="13" fillId="0" borderId="0" xfId="0" pivotButton="1" applyFont="1"/>
    <xf numFmtId="0" fontId="13" fillId="0" borderId="0" xfId="0" applyNumberFormat="1" applyFont="1"/>
    <xf numFmtId="0" fontId="13" fillId="0" borderId="0" xfId="0" pivotButton="1" applyFont="1" applyAlignment="1">
      <alignment horizontal="right"/>
    </xf>
    <xf numFmtId="14" fontId="13" fillId="0" borderId="0" xfId="0" pivotButton="1" applyNumberFormat="1" applyFont="1"/>
    <xf numFmtId="0" fontId="13" fillId="0" borderId="0" xfId="0" pivotButton="1" applyFont="1" applyAlignment="1"/>
    <xf numFmtId="0" fontId="33" fillId="5" borderId="0" xfId="0" applyFont="1" applyFill="1" applyAlignment="1">
      <alignment horizontal="center" vertical="top"/>
    </xf>
    <xf numFmtId="0" fontId="48" fillId="5" borderId="0" xfId="0" applyFont="1" applyFill="1" applyAlignment="1">
      <alignment horizontal="right" vertical="top"/>
    </xf>
    <xf numFmtId="14" fontId="33" fillId="5" borderId="0" xfId="0" applyNumberFormat="1" applyFont="1" applyFill="1" applyAlignment="1">
      <alignment horizontal="center" vertical="top"/>
    </xf>
    <xf numFmtId="0" fontId="43" fillId="0" borderId="0" xfId="0" applyFont="1" applyAlignment="1">
      <alignment horizontal="center" vertical="top"/>
    </xf>
    <xf numFmtId="14" fontId="29" fillId="8" borderId="0" xfId="0" applyNumberFormat="1" applyFont="1" applyFill="1" applyAlignment="1">
      <alignment horizontal="center" vertical="center"/>
    </xf>
    <xf numFmtId="0" fontId="34" fillId="0" borderId="0" xfId="0" applyFont="1" applyAlignment="1">
      <alignment horizontal="left" vertical="center" wrapText="1"/>
    </xf>
    <xf numFmtId="0" fontId="30" fillId="0" borderId="0" xfId="0" applyFont="1"/>
    <xf numFmtId="0" fontId="34" fillId="0" borderId="0" xfId="0" applyFont="1" applyAlignment="1">
      <alignment horizontal="center" vertical="center" wrapText="1"/>
    </xf>
    <xf numFmtId="180" fontId="13" fillId="0" borderId="0" xfId="0" applyNumberFormat="1" applyFont="1"/>
    <xf numFmtId="180" fontId="32" fillId="5" borderId="19" xfId="0" applyNumberFormat="1" applyFont="1" applyFill="1" applyBorder="1" applyAlignment="1">
      <alignment horizontal="center" vertical="center"/>
    </xf>
    <xf numFmtId="180" fontId="13" fillId="0" borderId="0" xfId="0" applyNumberFormat="1" applyFont="1" applyAlignment="1">
      <alignment horizontal="center"/>
    </xf>
    <xf numFmtId="0" fontId="32" fillId="5" borderId="17" xfId="0" applyFont="1" applyFill="1" applyBorder="1" applyAlignment="1">
      <alignment horizontal="center" vertical="center"/>
    </xf>
    <xf numFmtId="14" fontId="49" fillId="0" borderId="0" xfId="0" applyNumberFormat="1" applyFont="1" applyAlignment="1">
      <alignment horizontal="center"/>
    </xf>
    <xf numFmtId="178" fontId="49" fillId="0" borderId="0" xfId="0" applyNumberFormat="1" applyFont="1" applyAlignment="1">
      <alignment horizontal="center"/>
    </xf>
    <xf numFmtId="0" fontId="49" fillId="0" borderId="0" xfId="0" applyFont="1" applyAlignment="1">
      <alignment horizontal="center"/>
    </xf>
    <xf numFmtId="0" fontId="49" fillId="0" borderId="0" xfId="0" applyNumberFormat="1" applyFont="1" applyAlignment="1">
      <alignment horizontal="center"/>
    </xf>
    <xf numFmtId="179" fontId="49" fillId="0" borderId="0" xfId="5" applyNumberFormat="1" applyFont="1" applyAlignment="1">
      <alignment horizontal="center"/>
    </xf>
    <xf numFmtId="180" fontId="29" fillId="8" borderId="0" xfId="0" applyNumberFormat="1" applyFont="1" applyFill="1" applyAlignment="1">
      <alignment horizontal="center" vertical="center"/>
    </xf>
    <xf numFmtId="180" fontId="13" fillId="7" borderId="0" xfId="0" applyNumberFormat="1" applyFont="1" applyFill="1" applyAlignment="1">
      <alignment horizontal="center"/>
    </xf>
    <xf numFmtId="180" fontId="44" fillId="0" borderId="0" xfId="0" applyNumberFormat="1" applyFont="1" applyAlignment="1">
      <alignment horizontal="center"/>
    </xf>
    <xf numFmtId="180" fontId="45" fillId="0" borderId="0" xfId="0" applyNumberFormat="1" applyFont="1" applyAlignment="1">
      <alignment horizontal="center"/>
    </xf>
    <xf numFmtId="180" fontId="47" fillId="0" borderId="0" xfId="0" applyNumberFormat="1" applyFont="1" applyAlignment="1">
      <alignment horizontal="center"/>
    </xf>
    <xf numFmtId="180" fontId="47" fillId="7" borderId="0" xfId="0" applyNumberFormat="1" applyFont="1" applyFill="1" applyAlignment="1">
      <alignment horizontal="center"/>
    </xf>
    <xf numFmtId="178" fontId="50" fillId="0" borderId="0" xfId="0" applyNumberFormat="1" applyFont="1" applyAlignment="1">
      <alignment horizontal="center"/>
    </xf>
    <xf numFmtId="0" fontId="50" fillId="0" borderId="0" xfId="0" applyNumberFormat="1" applyFont="1" applyAlignment="1">
      <alignment horizontal="center"/>
    </xf>
    <xf numFmtId="0" fontId="50" fillId="0" borderId="0" xfId="0" applyFont="1" applyAlignment="1">
      <alignment horizontal="center"/>
    </xf>
    <xf numFmtId="179" fontId="50" fillId="0" borderId="0" xfId="5" applyNumberFormat="1" applyFont="1" applyAlignment="1">
      <alignment horizontal="center"/>
    </xf>
    <xf numFmtId="178" fontId="50" fillId="7" borderId="0" xfId="0" applyNumberFormat="1" applyFont="1" applyFill="1" applyAlignment="1">
      <alignment horizontal="center"/>
    </xf>
    <xf numFmtId="0" fontId="50" fillId="7" borderId="0" xfId="0" applyNumberFormat="1" applyFont="1" applyFill="1" applyAlignment="1">
      <alignment horizontal="center"/>
    </xf>
    <xf numFmtId="0" fontId="50" fillId="7" borderId="0" xfId="0" applyFont="1" applyFill="1" applyAlignment="1">
      <alignment horizontal="center"/>
    </xf>
    <xf numFmtId="179" fontId="50" fillId="7" borderId="0" xfId="5" applyNumberFormat="1" applyFont="1" applyFill="1" applyAlignment="1">
      <alignment horizontal="center"/>
    </xf>
    <xf numFmtId="0" fontId="34" fillId="2" borderId="0" xfId="0" applyFont="1" applyFill="1" applyAlignment="1">
      <alignment horizontal="center" vertical="center"/>
    </xf>
    <xf numFmtId="14" fontId="8" fillId="0" borderId="0" xfId="0" applyNumberFormat="1" applyFont="1"/>
    <xf numFmtId="0" fontId="51" fillId="0" borderId="0" xfId="11">
      <alignment vertical="center"/>
    </xf>
    <xf numFmtId="14" fontId="7" fillId="0" borderId="0" xfId="0" applyNumberFormat="1" applyFont="1" applyAlignment="1">
      <alignment vertical="center"/>
    </xf>
    <xf numFmtId="14" fontId="7" fillId="0" borderId="0" xfId="0" applyNumberFormat="1" applyFont="1" applyFill="1" applyAlignment="1">
      <alignment vertical="center"/>
    </xf>
    <xf numFmtId="14" fontId="39" fillId="0" borderId="0" xfId="0" applyNumberFormat="1" applyFont="1" applyAlignment="1">
      <alignment vertical="center"/>
    </xf>
    <xf numFmtId="0" fontId="14" fillId="0" borderId="0" xfId="0" applyNumberFormat="1" applyFont="1" applyFill="1" applyAlignment="1">
      <alignment vertical="center"/>
    </xf>
    <xf numFmtId="0" fontId="8" fillId="0" borderId="0" xfId="0" applyFont="1" applyFill="1"/>
    <xf numFmtId="0" fontId="7" fillId="0" borderId="0" xfId="0" applyNumberFormat="1" applyFont="1" applyFill="1" applyAlignment="1">
      <alignment vertical="center"/>
    </xf>
    <xf numFmtId="0" fontId="9" fillId="0" borderId="0" xfId="2" applyAlignment="1">
      <alignment horizontal="center" vertical="center"/>
    </xf>
    <xf numFmtId="0" fontId="9" fillId="2" borderId="0" xfId="2" applyFill="1" applyAlignment="1">
      <alignment horizontal="center" vertical="center"/>
    </xf>
    <xf numFmtId="14" fontId="51" fillId="7" borderId="0" xfId="11" applyNumberFormat="1" applyFill="1">
      <alignment vertical="center"/>
    </xf>
    <xf numFmtId="0" fontId="52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 wrapText="1"/>
    </xf>
    <xf numFmtId="14" fontId="53" fillId="7" borderId="0" xfId="0" applyNumberFormat="1" applyFont="1" applyFill="1" applyAlignment="1">
      <alignment horizontal="center"/>
    </xf>
    <xf numFmtId="178" fontId="53" fillId="7" borderId="0" xfId="0" applyNumberFormat="1" applyFont="1" applyFill="1" applyAlignment="1">
      <alignment horizontal="center"/>
    </xf>
    <xf numFmtId="0" fontId="53" fillId="7" borderId="0" xfId="0" applyNumberFormat="1" applyFont="1" applyFill="1" applyAlignment="1">
      <alignment horizontal="center"/>
    </xf>
    <xf numFmtId="0" fontId="53" fillId="7" borderId="0" xfId="0" applyFont="1" applyFill="1" applyAlignment="1">
      <alignment horizontal="center"/>
    </xf>
    <xf numFmtId="179" fontId="53" fillId="7" borderId="0" xfId="5" applyNumberFormat="1" applyFont="1" applyFill="1" applyAlignment="1">
      <alignment horizontal="center"/>
    </xf>
    <xf numFmtId="0" fontId="29" fillId="8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horizontal="center" vertical="center"/>
    </xf>
    <xf numFmtId="14" fontId="39" fillId="0" borderId="0" xfId="0" applyNumberFormat="1" applyFont="1" applyFill="1" applyAlignment="1">
      <alignment horizontal="center" vertical="center"/>
    </xf>
    <xf numFmtId="14" fontId="39" fillId="0" borderId="0" xfId="0" applyNumberFormat="1" applyFont="1" applyFill="1" applyAlignment="1">
      <alignment vertical="center"/>
    </xf>
    <xf numFmtId="0" fontId="54" fillId="0" borderId="0" xfId="0" applyFont="1" applyAlignment="1">
      <alignment horizontal="center"/>
    </xf>
    <xf numFmtId="0" fontId="54" fillId="0" borderId="0" xfId="0" applyNumberFormat="1" applyFont="1" applyAlignment="1">
      <alignment horizontal="center"/>
    </xf>
    <xf numFmtId="0" fontId="55" fillId="0" borderId="0" xfId="12" applyFont="1" applyAlignment="1">
      <alignment horizontal="center" vertical="center"/>
    </xf>
    <xf numFmtId="14" fontId="8" fillId="0" borderId="0" xfId="12" applyNumberFormat="1" applyFont="1" applyAlignment="1">
      <alignment horizontal="center" vertical="center"/>
    </xf>
    <xf numFmtId="0" fontId="8" fillId="0" borderId="0" xfId="12" applyFont="1" applyAlignment="1">
      <alignment horizontal="center" vertical="center"/>
    </xf>
    <xf numFmtId="0" fontId="8" fillId="0" borderId="0" xfId="12" applyFont="1" applyAlignment="1">
      <alignment horizontal="center" vertical="center" wrapText="1"/>
    </xf>
    <xf numFmtId="14" fontId="56" fillId="0" borderId="0" xfId="12" applyNumberFormat="1" applyFont="1" applyAlignment="1">
      <alignment horizontal="center" vertical="center"/>
    </xf>
    <xf numFmtId="0" fontId="8" fillId="4" borderId="0" xfId="12" applyFont="1" applyFill="1" applyAlignment="1">
      <alignment horizontal="left" vertical="center"/>
    </xf>
    <xf numFmtId="0" fontId="57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57" fillId="0" borderId="0" xfId="0" applyFont="1" applyAlignment="1">
      <alignment horizontal="center" vertical="center"/>
    </xf>
    <xf numFmtId="0" fontId="57" fillId="0" borderId="0" xfId="0" applyFont="1" applyAlignment="1">
      <alignment vertical="center"/>
    </xf>
    <xf numFmtId="14" fontId="57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top" wrapText="1"/>
    </xf>
    <xf numFmtId="0" fontId="54" fillId="0" borderId="0" xfId="0" applyFont="1"/>
    <xf numFmtId="0" fontId="33" fillId="10" borderId="2" xfId="0" applyFont="1" applyFill="1" applyBorder="1" applyAlignment="1">
      <alignment horizontal="center" vertical="center"/>
    </xf>
    <xf numFmtId="0" fontId="33" fillId="10" borderId="5" xfId="0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49" fontId="7" fillId="0" borderId="0" xfId="0" applyNumberFormat="1" applyFont="1" applyFill="1" applyAlignment="1">
      <alignment vertical="center"/>
    </xf>
    <xf numFmtId="14" fontId="59" fillId="0" borderId="0" xfId="0" applyNumberFormat="1" applyFont="1"/>
    <xf numFmtId="0" fontId="59" fillId="0" borderId="0" xfId="0" applyFont="1" applyAlignment="1">
      <alignment horizontal="center" vertical="center"/>
    </xf>
    <xf numFmtId="0" fontId="59" fillId="0" borderId="0" xfId="0" applyFont="1"/>
    <xf numFmtId="14" fontId="59" fillId="0" borderId="0" xfId="0" applyNumberFormat="1" applyFont="1" applyAlignment="1">
      <alignment horizontal="left" vertical="center"/>
    </xf>
    <xf numFmtId="14" fontId="8" fillId="0" borderId="0" xfId="0" applyNumberFormat="1" applyFont="1" applyFill="1"/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right"/>
    </xf>
    <xf numFmtId="14" fontId="7" fillId="0" borderId="0" xfId="0" applyNumberFormat="1" applyFont="1" applyAlignment="1">
      <alignment horizontal="left" vertical="center"/>
    </xf>
    <xf numFmtId="14" fontId="7" fillId="0" borderId="0" xfId="0" applyNumberFormat="1" applyFont="1" applyFill="1" applyAlignment="1">
      <alignment horizontal="left" vertical="center"/>
    </xf>
    <xf numFmtId="14" fontId="7" fillId="0" borderId="0" xfId="0" applyNumberFormat="1" applyFont="1" applyFill="1" applyAlignment="1">
      <alignment horizontal="left"/>
    </xf>
    <xf numFmtId="14" fontId="39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/>
    </xf>
    <xf numFmtId="14" fontId="60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 vertical="center"/>
    </xf>
    <xf numFmtId="14" fontId="58" fillId="0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33" fillId="5" borderId="3" xfId="0" applyFont="1" applyFill="1" applyBorder="1" applyAlignment="1">
      <alignment horizontal="center" vertical="center"/>
    </xf>
    <xf numFmtId="0" fontId="33" fillId="5" borderId="5" xfId="0" applyFont="1" applyFill="1" applyBorder="1" applyAlignment="1">
      <alignment horizontal="center" vertical="center"/>
    </xf>
    <xf numFmtId="0" fontId="33" fillId="9" borderId="2" xfId="0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 wrapText="1"/>
    </xf>
    <xf numFmtId="0" fontId="39" fillId="16" borderId="0" xfId="0" applyFont="1" applyFill="1" applyAlignment="1">
      <alignment horizontal="center" vertical="center" wrapText="1"/>
    </xf>
    <xf numFmtId="181" fontId="7" fillId="0" borderId="0" xfId="0" applyNumberFormat="1" applyFont="1" applyAlignment="1">
      <alignment horizontal="center" vertical="center" wrapText="1"/>
    </xf>
    <xf numFmtId="181" fontId="7" fillId="0" borderId="0" xfId="0" applyNumberFormat="1" applyFont="1" applyFill="1" applyAlignment="1">
      <alignment horizontal="left" vertical="center"/>
    </xf>
    <xf numFmtId="181" fontId="7" fillId="0" borderId="0" xfId="0" applyNumberFormat="1" applyFont="1" applyAlignment="1">
      <alignment horizontal="left"/>
    </xf>
    <xf numFmtId="0" fontId="59" fillId="0" borderId="0" xfId="0" applyFont="1" applyAlignment="1">
      <alignment vertical="center"/>
    </xf>
    <xf numFmtId="14" fontId="13" fillId="0" borderId="0" xfId="0" applyNumberFormat="1" applyFont="1" applyFill="1" applyAlignment="1">
      <alignment horizontal="center"/>
    </xf>
    <xf numFmtId="179" fontId="13" fillId="0" borderId="0" xfId="5" applyNumberFormat="1" applyFont="1" applyAlignment="1"/>
    <xf numFmtId="179" fontId="41" fillId="0" borderId="0" xfId="5" applyNumberFormat="1" applyFont="1" applyAlignment="1"/>
    <xf numFmtId="0" fontId="8" fillId="0" borderId="0" xfId="0" applyFont="1" applyAlignment="1">
      <alignment horizontal="left"/>
    </xf>
    <xf numFmtId="49" fontId="7" fillId="0" borderId="0" xfId="0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0" fontId="7" fillId="0" borderId="0" xfId="0" applyFont="1" applyAlignment="1">
      <alignment horizontal="right"/>
    </xf>
    <xf numFmtId="0" fontId="39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81" fontId="7" fillId="0" borderId="0" xfId="0" applyNumberFormat="1" applyFont="1" applyFill="1" applyAlignment="1">
      <alignment horizontal="left"/>
    </xf>
    <xf numFmtId="0" fontId="0" fillId="0" borderId="0" xfId="0" applyAlignment="1">
      <alignment vertical="top"/>
    </xf>
    <xf numFmtId="0" fontId="7" fillId="0" borderId="2" xfId="0" applyFont="1" applyFill="1" applyBorder="1" applyAlignment="1">
      <alignment vertical="top"/>
    </xf>
    <xf numFmtId="0" fontId="7" fillId="0" borderId="2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14" fontId="7" fillId="0" borderId="2" xfId="0" applyNumberFormat="1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2" xfId="0" applyFont="1" applyFill="1" applyBorder="1" applyAlignment="1">
      <alignment vertical="top" wrapText="1"/>
    </xf>
    <xf numFmtId="0" fontId="7" fillId="0" borderId="2" xfId="0" applyFont="1" applyBorder="1" applyAlignment="1">
      <alignment vertical="top"/>
    </xf>
    <xf numFmtId="0" fontId="7" fillId="0" borderId="5" xfId="0" applyFont="1" applyBorder="1" applyAlignment="1">
      <alignment horizontal="center" vertical="top"/>
    </xf>
    <xf numFmtId="0" fontId="7" fillId="0" borderId="5" xfId="0" applyFont="1" applyBorder="1" applyAlignment="1">
      <alignment vertical="top"/>
    </xf>
    <xf numFmtId="14" fontId="7" fillId="0" borderId="5" xfId="0" applyNumberFormat="1" applyFont="1" applyBorder="1" applyAlignment="1">
      <alignment horizontal="left" vertical="top"/>
    </xf>
    <xf numFmtId="0" fontId="7" fillId="0" borderId="6" xfId="0" applyFont="1" applyBorder="1" applyAlignment="1">
      <alignment horizontal="center" vertical="top"/>
    </xf>
    <xf numFmtId="0" fontId="7" fillId="0" borderId="8" xfId="0" applyFont="1" applyFill="1" applyBorder="1" applyAlignment="1">
      <alignment vertical="top"/>
    </xf>
    <xf numFmtId="0" fontId="7" fillId="0" borderId="8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14" fontId="7" fillId="0" borderId="8" xfId="0" applyNumberFormat="1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10" xfId="0" applyFont="1" applyFill="1" applyBorder="1" applyAlignment="1">
      <alignment horizontal="center" vertical="top"/>
    </xf>
    <xf numFmtId="0" fontId="7" fillId="0" borderId="12" xfId="0" applyFont="1" applyBorder="1" applyAlignment="1">
      <alignment horizontal="left" vertical="top"/>
    </xf>
    <xf numFmtId="0" fontId="7" fillId="0" borderId="10" xfId="0" applyFont="1" applyBorder="1" applyAlignment="1">
      <alignment horizontal="center" vertical="top"/>
    </xf>
    <xf numFmtId="0" fontId="7" fillId="0" borderId="12" xfId="0" applyFont="1" applyBorder="1" applyAlignment="1">
      <alignment vertical="top"/>
    </xf>
    <xf numFmtId="0" fontId="7" fillId="0" borderId="13" xfId="0" applyFont="1" applyFill="1" applyBorder="1" applyAlignment="1">
      <alignment horizontal="center" vertical="top"/>
    </xf>
    <xf numFmtId="0" fontId="7" fillId="0" borderId="15" xfId="0" applyFont="1" applyFill="1" applyBorder="1" applyAlignment="1">
      <alignment vertical="top"/>
    </xf>
    <xf numFmtId="0" fontId="7" fillId="0" borderId="15" xfId="0" applyFont="1" applyBorder="1" applyAlignment="1">
      <alignment horizontal="center" vertical="top"/>
    </xf>
    <xf numFmtId="0" fontId="8" fillId="0" borderId="15" xfId="0" applyFont="1" applyBorder="1" applyAlignment="1">
      <alignment horizontal="center" vertical="top"/>
    </xf>
    <xf numFmtId="14" fontId="7" fillId="0" borderId="15" xfId="0" applyNumberFormat="1" applyFont="1" applyBorder="1" applyAlignment="1">
      <alignment horizontal="left" vertical="top"/>
    </xf>
    <xf numFmtId="0" fontId="7" fillId="0" borderId="16" xfId="0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7" fillId="0" borderId="9" xfId="0" applyFont="1" applyBorder="1" applyAlignment="1">
      <alignment vertical="top"/>
    </xf>
    <xf numFmtId="0" fontId="7" fillId="0" borderId="13" xfId="0" applyFont="1" applyBorder="1" applyAlignment="1">
      <alignment horizontal="center" vertical="top"/>
    </xf>
    <xf numFmtId="0" fontId="7" fillId="0" borderId="15" xfId="0" applyFont="1" applyBorder="1" applyAlignment="1">
      <alignment vertical="top"/>
    </xf>
    <xf numFmtId="0" fontId="7" fillId="0" borderId="24" xfId="0" applyFont="1" applyBorder="1" applyAlignment="1">
      <alignment horizontal="center" vertical="top" wrapText="1"/>
    </xf>
    <xf numFmtId="0" fontId="7" fillId="0" borderId="25" xfId="0" applyFont="1" applyBorder="1" applyAlignment="1">
      <alignment horizontal="center" vertical="top" wrapText="1"/>
    </xf>
    <xf numFmtId="49" fontId="7" fillId="0" borderId="25" xfId="0" applyNumberFormat="1" applyFont="1" applyBorder="1" applyAlignment="1">
      <alignment horizontal="center" vertical="top"/>
    </xf>
    <xf numFmtId="14" fontId="7" fillId="0" borderId="25" xfId="0" applyNumberFormat="1" applyFont="1" applyBorder="1" applyAlignment="1">
      <alignment horizontal="center" vertical="top"/>
    </xf>
    <xf numFmtId="0" fontId="7" fillId="0" borderId="25" xfId="0" applyFont="1" applyFill="1" applyBorder="1" applyAlignment="1">
      <alignment horizontal="center" vertical="top"/>
    </xf>
    <xf numFmtId="0" fontId="7" fillId="0" borderId="26" xfId="0" applyFont="1" applyFill="1" applyBorder="1" applyAlignment="1">
      <alignment vertical="top"/>
    </xf>
    <xf numFmtId="0" fontId="7" fillId="0" borderId="27" xfId="0" applyFont="1" applyBorder="1" applyAlignment="1">
      <alignment horizontal="center" vertical="top"/>
    </xf>
    <xf numFmtId="0" fontId="7" fillId="0" borderId="28" xfId="0" applyFont="1" applyBorder="1" applyAlignment="1">
      <alignment vertical="top"/>
    </xf>
    <xf numFmtId="0" fontId="7" fillId="0" borderId="15" xfId="0" applyFont="1" applyFill="1" applyBorder="1" applyAlignment="1">
      <alignment vertical="top" wrapText="1"/>
    </xf>
    <xf numFmtId="0" fontId="7" fillId="0" borderId="16" xfId="0" applyFont="1" applyBorder="1" applyAlignment="1">
      <alignment horizontal="left" vertical="top"/>
    </xf>
    <xf numFmtId="0" fontId="62" fillId="0" borderId="0" xfId="0" applyFont="1" applyAlignment="1">
      <alignment vertical="top"/>
    </xf>
    <xf numFmtId="180" fontId="13" fillId="0" borderId="0" xfId="5" applyNumberFormat="1" applyFont="1" applyAlignment="1">
      <alignment horizontal="center"/>
    </xf>
    <xf numFmtId="180" fontId="13" fillId="7" borderId="0" xfId="5" applyNumberFormat="1" applyFont="1" applyFill="1" applyAlignment="1">
      <alignment horizontal="center"/>
    </xf>
    <xf numFmtId="180" fontId="44" fillId="0" borderId="0" xfId="5" applyNumberFormat="1" applyFont="1" applyAlignment="1">
      <alignment horizontal="center"/>
    </xf>
    <xf numFmtId="180" fontId="45" fillId="0" borderId="0" xfId="5" applyNumberFormat="1" applyFont="1" applyAlignment="1">
      <alignment horizontal="center"/>
    </xf>
    <xf numFmtId="180" fontId="47" fillId="0" borderId="0" xfId="5" applyNumberFormat="1" applyFont="1" applyAlignment="1">
      <alignment horizontal="center"/>
    </xf>
    <xf numFmtId="180" fontId="47" fillId="7" borderId="0" xfId="5" applyNumberFormat="1" applyFont="1" applyFill="1" applyAlignment="1">
      <alignment horizontal="center"/>
    </xf>
    <xf numFmtId="180" fontId="49" fillId="0" borderId="0" xfId="5" applyNumberFormat="1" applyFont="1" applyAlignment="1">
      <alignment horizontal="center"/>
    </xf>
    <xf numFmtId="180" fontId="50" fillId="0" borderId="0" xfId="5" applyNumberFormat="1" applyFont="1" applyAlignment="1">
      <alignment horizontal="center"/>
    </xf>
    <xf numFmtId="180" fontId="50" fillId="7" borderId="0" xfId="5" applyNumberFormat="1" applyFont="1" applyFill="1" applyAlignment="1">
      <alignment horizontal="center"/>
    </xf>
    <xf numFmtId="180" fontId="53" fillId="7" borderId="0" xfId="5" applyNumberFormat="1" applyFont="1" applyFill="1" applyAlignment="1">
      <alignment horizontal="center"/>
    </xf>
    <xf numFmtId="14" fontId="63" fillId="0" borderId="0" xfId="0" applyNumberFormat="1" applyFont="1" applyAlignment="1">
      <alignment horizontal="left"/>
    </xf>
    <xf numFmtId="14" fontId="54" fillId="15" borderId="0" xfId="0" applyNumberFormat="1" applyFont="1" applyFill="1" applyAlignment="1">
      <alignment horizontal="center" vertical="center"/>
    </xf>
    <xf numFmtId="178" fontId="54" fillId="15" borderId="0" xfId="0" applyNumberFormat="1" applyFont="1" applyFill="1" applyAlignment="1">
      <alignment horizontal="center" vertical="center"/>
    </xf>
    <xf numFmtId="180" fontId="54" fillId="15" borderId="0" xfId="0" applyNumberFormat="1" applyFont="1" applyFill="1" applyAlignment="1">
      <alignment horizontal="center" vertical="center"/>
    </xf>
    <xf numFmtId="0" fontId="54" fillId="15" borderId="0" xfId="0" applyFont="1" applyFill="1" applyAlignment="1">
      <alignment horizontal="center" vertical="center"/>
    </xf>
    <xf numFmtId="0" fontId="54" fillId="15" borderId="0" xfId="0" applyNumberFormat="1" applyFont="1" applyFill="1" applyAlignment="1">
      <alignment horizontal="center" vertical="center"/>
    </xf>
    <xf numFmtId="179" fontId="54" fillId="15" borderId="0" xfId="5" applyNumberFormat="1" applyFont="1" applyFill="1" applyAlignment="1">
      <alignment horizontal="center" vertical="center"/>
    </xf>
    <xf numFmtId="179" fontId="54" fillId="15" borderId="0" xfId="0" applyNumberFormat="1" applyFont="1" applyFill="1" applyAlignment="1">
      <alignment horizontal="center" vertical="center"/>
    </xf>
    <xf numFmtId="179" fontId="64" fillId="15" borderId="0" xfId="5" applyNumberFormat="1" applyFont="1" applyFill="1" applyAlignment="1">
      <alignment horizontal="center" vertical="center" wrapText="1"/>
    </xf>
    <xf numFmtId="180" fontId="64" fillId="15" borderId="0" xfId="5" applyNumberFormat="1" applyFont="1" applyFill="1" applyAlignment="1">
      <alignment horizontal="center" vertical="center" wrapText="1"/>
    </xf>
    <xf numFmtId="0" fontId="54" fillId="15" borderId="0" xfId="0" applyFont="1" applyFill="1" applyAlignment="1">
      <alignment vertical="center"/>
    </xf>
    <xf numFmtId="14" fontId="65" fillId="0" borderId="0" xfId="0" applyNumberFormat="1" applyFont="1" applyAlignment="1">
      <alignment horizontal="left"/>
    </xf>
    <xf numFmtId="0" fontId="33" fillId="5" borderId="3" xfId="0" applyFont="1" applyFill="1" applyBorder="1" applyAlignment="1">
      <alignment horizontal="center" vertical="center"/>
    </xf>
    <xf numFmtId="0" fontId="33" fillId="5" borderId="4" xfId="0" applyFont="1" applyFill="1" applyBorder="1" applyAlignment="1">
      <alignment horizontal="center" vertical="center"/>
    </xf>
    <xf numFmtId="0" fontId="33" fillId="5" borderId="5" xfId="0" applyFont="1" applyFill="1" applyBorder="1" applyAlignment="1">
      <alignment horizontal="center" vertical="center"/>
    </xf>
    <xf numFmtId="0" fontId="33" fillId="5" borderId="3" xfId="0" applyFont="1" applyFill="1" applyBorder="1" applyAlignment="1">
      <alignment horizontal="center" vertical="center" wrapText="1"/>
    </xf>
    <xf numFmtId="0" fontId="33" fillId="5" borderId="4" xfId="0" applyFont="1" applyFill="1" applyBorder="1" applyAlignment="1">
      <alignment horizontal="center" vertical="center" wrapText="1"/>
    </xf>
    <xf numFmtId="0" fontId="33" fillId="5" borderId="5" xfId="0" applyFont="1" applyFill="1" applyBorder="1" applyAlignment="1">
      <alignment horizontal="center" vertical="center" wrapText="1"/>
    </xf>
    <xf numFmtId="0" fontId="33" fillId="9" borderId="3" xfId="0" applyFont="1" applyFill="1" applyBorder="1" applyAlignment="1">
      <alignment horizontal="center" vertical="center"/>
    </xf>
    <xf numFmtId="0" fontId="33" fillId="9" borderId="5" xfId="0" applyFont="1" applyFill="1" applyBorder="1" applyAlignment="1">
      <alignment horizontal="center" vertical="center"/>
    </xf>
    <xf numFmtId="0" fontId="33" fillId="5" borderId="20" xfId="0" applyFont="1" applyFill="1" applyBorder="1" applyAlignment="1">
      <alignment horizontal="center" vertical="center"/>
    </xf>
    <xf numFmtId="0" fontId="33" fillId="5" borderId="21" xfId="0" applyFont="1" applyFill="1" applyBorder="1" applyAlignment="1">
      <alignment horizontal="center" vertical="center"/>
    </xf>
    <xf numFmtId="0" fontId="33" fillId="5" borderId="11" xfId="0" applyFont="1" applyFill="1" applyBorder="1" applyAlignment="1">
      <alignment horizontal="center" vertical="center"/>
    </xf>
    <xf numFmtId="0" fontId="33" fillId="8" borderId="22" xfId="0" applyFont="1" applyFill="1" applyBorder="1" applyAlignment="1">
      <alignment horizontal="center" vertical="center"/>
    </xf>
    <xf numFmtId="0" fontId="33" fillId="8" borderId="0" xfId="0" applyFont="1" applyFill="1" applyBorder="1" applyAlignment="1">
      <alignment horizontal="center" vertical="center"/>
    </xf>
    <xf numFmtId="0" fontId="33" fillId="8" borderId="23" xfId="0" applyFont="1" applyFill="1" applyBorder="1" applyAlignment="1">
      <alignment horizontal="center" vertical="center"/>
    </xf>
    <xf numFmtId="9" fontId="12" fillId="0" borderId="0" xfId="5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4" fontId="66" fillId="15" borderId="0" xfId="0" applyNumberFormat="1" applyFont="1" applyFill="1" applyAlignment="1">
      <alignment horizontal="center" vertical="center" wrapText="1"/>
    </xf>
    <xf numFmtId="180" fontId="66" fillId="15" borderId="0" xfId="0" applyNumberFormat="1" applyFont="1" applyFill="1" applyAlignment="1">
      <alignment horizontal="center" vertical="center" wrapText="1"/>
    </xf>
    <xf numFmtId="0" fontId="66" fillId="15" borderId="0" xfId="0" applyFont="1" applyFill="1" applyAlignment="1">
      <alignment horizontal="center" vertical="center" wrapText="1"/>
    </xf>
    <xf numFmtId="179" fontId="66" fillId="15" borderId="0" xfId="0" applyNumberFormat="1" applyFont="1" applyFill="1" applyAlignment="1">
      <alignment horizontal="center" vertical="center" wrapText="1"/>
    </xf>
    <xf numFmtId="0" fontId="66" fillId="15" borderId="0" xfId="0" applyNumberFormat="1" applyFont="1" applyFill="1" applyAlignment="1">
      <alignment horizontal="center" vertical="center" wrapText="1"/>
    </xf>
    <xf numFmtId="14" fontId="67" fillId="13" borderId="0" xfId="0" applyNumberFormat="1" applyFont="1" applyFill="1" applyAlignment="1">
      <alignment horizontal="center"/>
    </xf>
    <xf numFmtId="180" fontId="67" fillId="13" borderId="0" xfId="0" applyNumberFormat="1" applyFont="1" applyFill="1" applyAlignment="1">
      <alignment horizontal="center"/>
    </xf>
    <xf numFmtId="0" fontId="67" fillId="13" borderId="0" xfId="0" applyNumberFormat="1" applyFont="1" applyFill="1" applyAlignment="1">
      <alignment horizontal="center"/>
    </xf>
    <xf numFmtId="9" fontId="67" fillId="13" borderId="0" xfId="5" applyFont="1" applyFill="1" applyAlignment="1">
      <alignment horizontal="center"/>
    </xf>
    <xf numFmtId="14" fontId="67" fillId="13" borderId="0" xfId="5" applyNumberFormat="1" applyFont="1" applyFill="1" applyAlignment="1">
      <alignment horizontal="center"/>
    </xf>
    <xf numFmtId="14" fontId="67" fillId="0" borderId="0" xfId="0" applyNumberFormat="1" applyFont="1" applyAlignment="1">
      <alignment horizontal="right"/>
    </xf>
    <xf numFmtId="180" fontId="67" fillId="0" borderId="0" xfId="0" applyNumberFormat="1" applyFont="1" applyAlignment="1">
      <alignment horizontal="center"/>
    </xf>
    <xf numFmtId="14" fontId="67" fillId="0" borderId="0" xfId="0" applyNumberFormat="1" applyFont="1" applyAlignment="1">
      <alignment horizontal="center"/>
    </xf>
    <xf numFmtId="0" fontId="67" fillId="0" borderId="0" xfId="0" applyNumberFormat="1" applyFont="1" applyAlignment="1">
      <alignment horizontal="center"/>
    </xf>
    <xf numFmtId="9" fontId="67" fillId="0" borderId="0" xfId="5" applyFont="1" applyAlignment="1">
      <alignment horizontal="center"/>
    </xf>
    <xf numFmtId="14" fontId="67" fillId="0" borderId="0" xfId="5" applyNumberFormat="1" applyFont="1" applyAlignment="1">
      <alignment horizontal="center"/>
    </xf>
    <xf numFmtId="14" fontId="68" fillId="0" borderId="0" xfId="0" applyNumberFormat="1" applyFont="1" applyAlignment="1">
      <alignment horizontal="center"/>
    </xf>
  </cellXfs>
  <cellStyles count="14">
    <cellStyle name="一般" xfId="0" builtinId="0"/>
    <cellStyle name="一般 10" xfId="13" xr:uid="{00000000-0005-0000-0000-000001000000}"/>
    <cellStyle name="一般 2" xfId="2" xr:uid="{00000000-0005-0000-0000-000002000000}"/>
    <cellStyle name="一般 2 2" xfId="7" xr:uid="{00000000-0005-0000-0000-000003000000}"/>
    <cellStyle name="一般 3" xfId="8" xr:uid="{00000000-0005-0000-0000-000004000000}"/>
    <cellStyle name="一般 3 2" xfId="4" xr:uid="{00000000-0005-0000-0000-000005000000}"/>
    <cellStyle name="一般 4" xfId="9" xr:uid="{00000000-0005-0000-0000-000006000000}"/>
    <cellStyle name="一般 5" xfId="1" xr:uid="{00000000-0005-0000-0000-000007000000}"/>
    <cellStyle name="一般 6" xfId="3" xr:uid="{00000000-0005-0000-0000-000008000000}"/>
    <cellStyle name="一般 7" xfId="10" xr:uid="{00000000-0005-0000-0000-000009000000}"/>
    <cellStyle name="一般 8" xfId="11" xr:uid="{00000000-0005-0000-0000-00000A000000}"/>
    <cellStyle name="一般 9" xfId="12" xr:uid="{00000000-0005-0000-0000-00000B000000}"/>
    <cellStyle name="百分比" xfId="5" builtinId="5"/>
    <cellStyle name="超連結" xfId="6" builtinId="8"/>
  </cellStyles>
  <dxfs count="1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0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0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0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family val="4"/>
        <charset val="136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family val="4"/>
        <charset val="136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family val="4"/>
        <charset val="136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family val="4"/>
        <charset val="136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family val="4"/>
        <charset val="136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family val="4"/>
        <charset val="136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80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0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ndara"/>
        <scheme val="none"/>
      </font>
      <fill>
        <patternFill patternType="solid">
          <fgColor indexed="64"/>
          <bgColor theme="9" tint="0.39997558519241921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101600</xdr:colOff>
          <xdr:row>14</xdr:row>
          <xdr:rowOff>31750</xdr:rowOff>
        </xdr:from>
        <xdr:to>
          <xdr:col>8</xdr:col>
          <xdr:colOff>298450</xdr:colOff>
          <xdr:row>14</xdr:row>
          <xdr:rowOff>215900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8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63500</xdr:colOff>
          <xdr:row>34</xdr:row>
          <xdr:rowOff>25400</xdr:rowOff>
        </xdr:from>
        <xdr:to>
          <xdr:col>8</xdr:col>
          <xdr:colOff>292100</xdr:colOff>
          <xdr:row>34</xdr:row>
          <xdr:rowOff>215900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8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/>
      </xdr:nvSpPr>
      <xdr:spPr>
        <a:xfrm>
          <a:off x="806450" y="6826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127000</xdr:colOff>
      <xdr:row>9</xdr:row>
      <xdr:rowOff>120650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SpPr/>
      </xdr:nvSpPr>
      <xdr:spPr>
        <a:xfrm>
          <a:off x="1447800" y="16573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127000</xdr:colOff>
      <xdr:row>8</xdr:row>
      <xdr:rowOff>120650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00000000-0008-0000-1400-00000E000000}"/>
            </a:ext>
          </a:extLst>
        </xdr:cNvPr>
        <xdr:cNvSpPr/>
      </xdr:nvSpPr>
      <xdr:spPr>
        <a:xfrm>
          <a:off x="1447800" y="14732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127000</xdr:colOff>
      <xdr:row>7</xdr:row>
      <xdr:rowOff>120650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SpPr/>
      </xdr:nvSpPr>
      <xdr:spPr>
        <a:xfrm>
          <a:off x="1447800" y="12890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127000</xdr:colOff>
      <xdr:row>6</xdr:row>
      <xdr:rowOff>120650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000000-0008-0000-1400-000010000000}"/>
            </a:ext>
          </a:extLst>
        </xdr:cNvPr>
        <xdr:cNvSpPr/>
      </xdr:nvSpPr>
      <xdr:spPr>
        <a:xfrm>
          <a:off x="1447800" y="11049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127000</xdr:colOff>
      <xdr:row>5</xdr:row>
      <xdr:rowOff>120650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00000000-0008-0000-1400-000011000000}"/>
            </a:ext>
          </a:extLst>
        </xdr:cNvPr>
        <xdr:cNvSpPr/>
      </xdr:nvSpPr>
      <xdr:spPr>
        <a:xfrm>
          <a:off x="1447800" y="9207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127000</xdr:colOff>
      <xdr:row>3</xdr:row>
      <xdr:rowOff>120650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00000000-0008-0000-1400-000012000000}"/>
            </a:ext>
          </a:extLst>
        </xdr:cNvPr>
        <xdr:cNvSpPr/>
      </xdr:nvSpPr>
      <xdr:spPr>
        <a:xfrm>
          <a:off x="1447800" y="5524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127000</xdr:colOff>
      <xdr:row>2</xdr:row>
      <xdr:rowOff>120650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SpPr/>
      </xdr:nvSpPr>
      <xdr:spPr>
        <a:xfrm>
          <a:off x="1447800" y="368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ocuments\0.&#33836;&#20107;&#23452;&#36890;&#35338;&#3763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SIT&#28204;&#35430;&#21151;&#33021;&#28165;&#21934;-202109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清單"/>
      <sheetName val="外部輸出入介面"/>
      <sheetName val="報表清單"/>
      <sheetName val="流程"/>
      <sheetName val="流程tmp"/>
      <sheetName val="交付狀況統計"/>
      <sheetName val="Defect分析"/>
      <sheetName val="退回交易1100316"/>
      <sheetName val="延遲交付"/>
      <sheetName val="xx負責人"/>
      <sheetName val="負責人tmp"/>
      <sheetName val="AS400需求明細"/>
      <sheetName val="取消交易"/>
      <sheetName val="連結交易"/>
      <sheetName val="SIT測試交付-功能"/>
      <sheetName val="按鈕字樣"/>
      <sheetName val="段式_提交_關帳檢核"/>
      <sheetName val="報表需求會議"/>
      <sheetName val="報表tmp"/>
      <sheetName val="Eric-20210603"/>
      <sheetName val="待確認流程"/>
      <sheetName val="通過"/>
      <sheetName val="實際測試日"/>
      <sheetName val="實際測試日-1"/>
      <sheetName val="預測功能"/>
      <sheetName val="進度追蹤_old"/>
      <sheetName val="統計總表"/>
    </sheetNames>
    <sheetDataSet>
      <sheetData sheetId="0" refreshError="1">
        <row r="1">
          <cell r="E1" t="str">
            <v>功能項目
/代號</v>
          </cell>
        </row>
        <row r="2">
          <cell r="E2" t="str">
            <v>L2001</v>
          </cell>
        </row>
        <row r="3">
          <cell r="E3" t="str">
            <v>L2101</v>
          </cell>
        </row>
        <row r="4">
          <cell r="E4" t="str">
            <v>L3901</v>
          </cell>
        </row>
        <row r="5">
          <cell r="E5" t="str">
            <v>L1906</v>
          </cell>
        </row>
        <row r="6">
          <cell r="E6" t="str">
            <v>L1106</v>
          </cell>
        </row>
        <row r="7">
          <cell r="E7" t="str">
            <v>L1907</v>
          </cell>
        </row>
        <row r="8">
          <cell r="E8" t="str">
            <v>L1107</v>
          </cell>
        </row>
        <row r="9">
          <cell r="E9" t="str">
            <v>L1001</v>
          </cell>
        </row>
        <row r="10">
          <cell r="E10" t="str">
            <v>L1101</v>
          </cell>
        </row>
        <row r="11">
          <cell r="E11" t="str">
            <v>L1102</v>
          </cell>
        </row>
        <row r="12">
          <cell r="E12" t="str">
            <v>L1109</v>
          </cell>
        </row>
        <row r="13">
          <cell r="E13" t="str">
            <v>L1103</v>
          </cell>
        </row>
        <row r="14">
          <cell r="E14" t="str">
            <v>L1104</v>
          </cell>
        </row>
        <row r="15">
          <cell r="E15" t="str">
            <v>L1905</v>
          </cell>
        </row>
        <row r="16">
          <cell r="E16" t="str">
            <v>L1105</v>
          </cell>
        </row>
        <row r="17">
          <cell r="E17" t="str">
            <v>L190A</v>
          </cell>
        </row>
        <row r="18">
          <cell r="E18" t="str">
            <v>L3001</v>
          </cell>
        </row>
        <row r="19">
          <cell r="E19" t="str">
            <v>L6070</v>
          </cell>
        </row>
        <row r="20">
          <cell r="E20" t="str">
            <v>L6700</v>
          </cell>
        </row>
        <row r="21">
          <cell r="E21" t="str">
            <v>L2921</v>
          </cell>
        </row>
        <row r="22">
          <cell r="E22" t="str">
            <v>L2801</v>
          </cell>
        </row>
        <row r="23">
          <cell r="E23" t="str">
            <v>L2020</v>
          </cell>
        </row>
        <row r="24">
          <cell r="E24" t="str">
            <v>L2250</v>
          </cell>
        </row>
        <row r="25">
          <cell r="E25" t="str">
            <v>L2902</v>
          </cell>
        </row>
        <row r="26">
          <cell r="E26" t="str">
            <v>L2035</v>
          </cell>
        </row>
        <row r="27">
          <cell r="E27" t="str">
            <v>L2306</v>
          </cell>
        </row>
        <row r="28">
          <cell r="E28" t="str">
            <v>L2039</v>
          </cell>
        </row>
        <row r="29">
          <cell r="E29" t="str">
            <v>L2480</v>
          </cell>
        </row>
        <row r="30">
          <cell r="E30" t="str">
            <v>L2038</v>
          </cell>
        </row>
        <row r="31">
          <cell r="E31" t="str">
            <v>L2018</v>
          </cell>
        </row>
        <row r="32">
          <cell r="E32" t="str">
            <v>L2118</v>
          </cell>
        </row>
        <row r="33">
          <cell r="E33" t="str">
            <v>L291A</v>
          </cell>
        </row>
        <row r="34">
          <cell r="E34" t="str">
            <v>L2019</v>
          </cell>
        </row>
        <row r="35">
          <cell r="E35" t="str">
            <v>L2119</v>
          </cell>
        </row>
        <row r="36">
          <cell r="E36" t="str">
            <v>L291B</v>
          </cell>
        </row>
        <row r="37">
          <cell r="E37" t="str">
            <v>L2021</v>
          </cell>
        </row>
        <row r="38">
          <cell r="E38" t="str">
            <v>L2221</v>
          </cell>
        </row>
        <row r="39">
          <cell r="E39" t="str">
            <v>L2010</v>
          </cell>
        </row>
        <row r="40">
          <cell r="E40" t="str">
            <v>L2111</v>
          </cell>
        </row>
        <row r="41">
          <cell r="E41" t="str">
            <v>L2153</v>
          </cell>
        </row>
        <row r="42">
          <cell r="E42" t="str">
            <v>L2151</v>
          </cell>
        </row>
        <row r="43">
          <cell r="E43" t="str">
            <v>L2112</v>
          </cell>
        </row>
        <row r="44">
          <cell r="E44" t="str">
            <v>L2015</v>
          </cell>
        </row>
        <row r="45">
          <cell r="E45" t="str">
            <v>L2154</v>
          </cell>
        </row>
        <row r="46">
          <cell r="E46" t="str">
            <v>L3915</v>
          </cell>
        </row>
        <row r="47">
          <cell r="E47" t="str">
            <v>L2016</v>
          </cell>
        </row>
        <row r="48">
          <cell r="E48" t="str">
            <v>L2061</v>
          </cell>
        </row>
        <row r="49">
          <cell r="E49" t="str">
            <v>L2670</v>
          </cell>
        </row>
        <row r="50">
          <cell r="E50" t="str">
            <v>L2062</v>
          </cell>
        </row>
        <row r="51">
          <cell r="E51" t="str">
            <v>L2911</v>
          </cell>
        </row>
        <row r="52">
          <cell r="E52" t="str">
            <v>L2411</v>
          </cell>
        </row>
        <row r="53">
          <cell r="E53" t="str">
            <v>L2412</v>
          </cell>
        </row>
        <row r="54">
          <cell r="E54" t="str">
            <v>L2413</v>
          </cell>
        </row>
        <row r="55">
          <cell r="E55" t="str">
            <v>L2414</v>
          </cell>
        </row>
        <row r="56">
          <cell r="E56" t="str">
            <v>L2912</v>
          </cell>
        </row>
        <row r="57">
          <cell r="E57" t="str">
            <v>L2913</v>
          </cell>
        </row>
        <row r="58">
          <cell r="E58" t="str">
            <v>L2914</v>
          </cell>
        </row>
        <row r="59">
          <cell r="E59" t="str">
            <v>L2041</v>
          </cell>
        </row>
        <row r="60">
          <cell r="E60" t="str">
            <v>L2415</v>
          </cell>
        </row>
        <row r="61">
          <cell r="E61" t="str">
            <v>L2042</v>
          </cell>
        </row>
        <row r="62">
          <cell r="E62" t="str">
            <v>L2416</v>
          </cell>
        </row>
        <row r="63">
          <cell r="E63" t="str">
            <v>L2919</v>
          </cell>
        </row>
        <row r="64">
          <cell r="E64" t="str">
            <v>L2922</v>
          </cell>
        </row>
        <row r="65">
          <cell r="E65" t="str">
            <v>L2049</v>
          </cell>
        </row>
        <row r="66">
          <cell r="E66" t="str">
            <v>L2047</v>
          </cell>
        </row>
        <row r="67">
          <cell r="E67" t="str">
            <v>L4060</v>
          </cell>
        </row>
        <row r="68">
          <cell r="E68" t="str">
            <v>L4610</v>
          </cell>
        </row>
        <row r="69">
          <cell r="E69" t="str">
            <v>L2017</v>
          </cell>
        </row>
        <row r="70">
          <cell r="E70" t="str">
            <v>L2417</v>
          </cell>
        </row>
        <row r="71">
          <cell r="E71" t="str">
            <v>L2903</v>
          </cell>
        </row>
        <row r="72">
          <cell r="E72" t="str">
            <v>L2915</v>
          </cell>
        </row>
        <row r="73">
          <cell r="E73" t="str">
            <v>L2916</v>
          </cell>
        </row>
        <row r="74">
          <cell r="E74" t="str">
            <v>L2918</v>
          </cell>
        </row>
        <row r="75">
          <cell r="E75" t="str">
            <v>L2418</v>
          </cell>
        </row>
        <row r="76">
          <cell r="E76" t="str">
            <v>L8080</v>
          </cell>
        </row>
        <row r="77">
          <cell r="E77" t="str">
            <v>L8100</v>
          </cell>
        </row>
        <row r="78">
          <cell r="E78" t="str">
            <v>L8081</v>
          </cell>
        </row>
        <row r="79">
          <cell r="E79" t="str">
            <v>L8101</v>
          </cell>
        </row>
        <row r="80">
          <cell r="E80" t="str">
            <v>L8110</v>
          </cell>
        </row>
        <row r="81">
          <cell r="E81" t="str">
            <v>L4611</v>
          </cell>
        </row>
        <row r="82">
          <cell r="E82" t="str">
            <v>L4600</v>
          </cell>
        </row>
        <row r="83">
          <cell r="E83" t="str">
            <v>L4601</v>
          </cell>
        </row>
        <row r="84">
          <cell r="E84" t="str">
            <v>L4603</v>
          </cell>
        </row>
        <row r="85">
          <cell r="E85" t="str">
            <v>L4960</v>
          </cell>
        </row>
        <row r="86">
          <cell r="E86" t="str">
            <v>L4961</v>
          </cell>
        </row>
        <row r="87">
          <cell r="E87" t="str">
            <v>L4602</v>
          </cell>
        </row>
        <row r="88">
          <cell r="E88" t="str">
            <v>L4604</v>
          </cell>
        </row>
        <row r="89">
          <cell r="E89" t="str">
            <v>L4605</v>
          </cell>
        </row>
        <row r="90">
          <cell r="E90" t="str">
            <v>L4606</v>
          </cell>
        </row>
        <row r="91">
          <cell r="E91" t="str">
            <v>L4962</v>
          </cell>
        </row>
        <row r="92">
          <cell r="E92" t="str">
            <v>L4965</v>
          </cell>
        </row>
        <row r="93">
          <cell r="E93" t="str">
            <v>L4964</v>
          </cell>
        </row>
        <row r="94">
          <cell r="E94" t="str">
            <v>L3010</v>
          </cell>
        </row>
        <row r="95">
          <cell r="E95" t="str">
            <v>L3600</v>
          </cell>
        </row>
        <row r="96">
          <cell r="E96" t="str">
            <v>L9110</v>
          </cell>
        </row>
        <row r="97">
          <cell r="E97" t="str">
            <v>L6063</v>
          </cell>
        </row>
        <row r="98">
          <cell r="E98" t="str">
            <v>L6603</v>
          </cell>
        </row>
        <row r="99">
          <cell r="E99" t="str">
            <v>L6079</v>
          </cell>
        </row>
        <row r="100">
          <cell r="E100" t="str">
            <v>L6709</v>
          </cell>
        </row>
        <row r="101">
          <cell r="E101" t="str">
            <v>L6082</v>
          </cell>
        </row>
        <row r="102">
          <cell r="E102" t="str">
            <v>L6752</v>
          </cell>
        </row>
        <row r="103">
          <cell r="E103" t="str">
            <v>L6754</v>
          </cell>
        </row>
        <row r="104">
          <cell r="E104" t="str">
            <v>L6084</v>
          </cell>
        </row>
        <row r="105">
          <cell r="E105" t="str">
            <v>L4042</v>
          </cell>
        </row>
        <row r="106">
          <cell r="E106" t="str">
            <v>L4410</v>
          </cell>
        </row>
        <row r="107">
          <cell r="E107" t="str">
            <v>L4040</v>
          </cell>
        </row>
        <row r="108">
          <cell r="E108" t="str">
            <v>L4043</v>
          </cell>
        </row>
        <row r="109">
          <cell r="E109" t="str">
            <v>L4412</v>
          </cell>
        </row>
        <row r="110">
          <cell r="E110" t="str">
            <v>L4041</v>
          </cell>
        </row>
        <row r="111">
          <cell r="E111" t="str">
            <v>L4414</v>
          </cell>
        </row>
        <row r="112">
          <cell r="E112" t="str">
            <v>L4940</v>
          </cell>
        </row>
        <row r="113">
          <cell r="E113" t="str">
            <v>L4451</v>
          </cell>
        </row>
        <row r="114">
          <cell r="E114" t="str">
            <v>L4943</v>
          </cell>
        </row>
        <row r="115">
          <cell r="E115" t="str">
            <v>L4452</v>
          </cell>
        </row>
        <row r="116">
          <cell r="E116" t="str">
            <v>L4453</v>
          </cell>
        </row>
        <row r="117">
          <cell r="E117" t="str">
            <v>L4454</v>
          </cell>
        </row>
        <row r="118">
          <cell r="E118" t="str">
            <v>L4450</v>
          </cell>
        </row>
        <row r="119">
          <cell r="E119" t="str">
            <v>L3003</v>
          </cell>
        </row>
        <row r="120">
          <cell r="E120" t="str">
            <v>L3110</v>
          </cell>
        </row>
        <row r="121">
          <cell r="E121" t="str">
            <v>L3120</v>
          </cell>
        </row>
        <row r="122">
          <cell r="E122" t="str">
            <v>L6984</v>
          </cell>
        </row>
        <row r="123">
          <cell r="E123" t="str">
            <v>L3100</v>
          </cell>
        </row>
        <row r="124">
          <cell r="E124" t="str">
            <v>L3002</v>
          </cell>
        </row>
        <row r="125">
          <cell r="E125" t="str">
            <v>L3916</v>
          </cell>
        </row>
        <row r="126">
          <cell r="E126" t="str">
            <v>L4101</v>
          </cell>
        </row>
        <row r="127">
          <cell r="E127" t="str">
            <v>L4001</v>
          </cell>
        </row>
        <row r="128">
          <cell r="E128" t="str">
            <v>L4901</v>
          </cell>
        </row>
        <row r="129">
          <cell r="E129" t="str">
            <v>L6201</v>
          </cell>
        </row>
        <row r="130">
          <cell r="E130" t="str">
            <v>L4500</v>
          </cell>
        </row>
        <row r="131">
          <cell r="E131" t="str">
            <v>L4950</v>
          </cell>
        </row>
        <row r="132">
          <cell r="E132" t="str">
            <v>L4510</v>
          </cell>
        </row>
        <row r="133">
          <cell r="E133" t="str">
            <v>L4511</v>
          </cell>
        </row>
        <row r="134">
          <cell r="E134" t="str">
            <v>L4951</v>
          </cell>
        </row>
        <row r="135">
          <cell r="E135" t="str">
            <v>L4512</v>
          </cell>
        </row>
        <row r="136">
          <cell r="E136" t="str">
            <v>L4200</v>
          </cell>
        </row>
        <row r="137">
          <cell r="E137" t="str">
            <v>L4920</v>
          </cell>
        </row>
        <row r="138">
          <cell r="E138" t="str">
            <v>L4002</v>
          </cell>
        </row>
        <row r="139">
          <cell r="E139" t="str">
            <v>L420A</v>
          </cell>
        </row>
        <row r="140">
          <cell r="E140" t="str">
            <v>L420B</v>
          </cell>
        </row>
        <row r="141">
          <cell r="E141" t="str">
            <v>L4925</v>
          </cell>
        </row>
        <row r="142">
          <cell r="E142" t="str">
            <v>L4520</v>
          </cell>
        </row>
        <row r="143">
          <cell r="E143" t="str">
            <v>L6101</v>
          </cell>
        </row>
        <row r="144">
          <cell r="E144" t="str">
            <v>L4701</v>
          </cell>
        </row>
        <row r="145">
          <cell r="E145" t="str">
            <v>L3410</v>
          </cell>
        </row>
        <row r="146">
          <cell r="E146" t="str">
            <v>L3420</v>
          </cell>
        </row>
        <row r="147">
          <cell r="E147" t="str">
            <v>L3210</v>
          </cell>
        </row>
        <row r="148">
          <cell r="E148" t="str">
            <v>L3007</v>
          </cell>
        </row>
        <row r="149">
          <cell r="E149" t="str">
            <v>L3008</v>
          </cell>
        </row>
        <row r="150">
          <cell r="E150" t="str">
            <v>L3009</v>
          </cell>
        </row>
        <row r="151">
          <cell r="E151" t="str">
            <v>L3220</v>
          </cell>
        </row>
        <row r="152">
          <cell r="E152" t="str">
            <v>L3230</v>
          </cell>
        </row>
        <row r="153">
          <cell r="E153" t="str">
            <v>L4210</v>
          </cell>
        </row>
        <row r="154">
          <cell r="E154" t="str">
            <v>L4921</v>
          </cell>
        </row>
        <row r="155">
          <cell r="E155" t="str">
            <v>L4930</v>
          </cell>
        </row>
        <row r="156">
          <cell r="E156" t="str">
            <v>L4201</v>
          </cell>
        </row>
        <row r="157">
          <cell r="E157" t="str">
            <v>L4202</v>
          </cell>
        </row>
        <row r="158">
          <cell r="E158" t="str">
            <v>L4203</v>
          </cell>
        </row>
        <row r="159">
          <cell r="E159" t="str">
            <v>L4204</v>
          </cell>
        </row>
        <row r="160">
          <cell r="E160" t="str">
            <v>L4205</v>
          </cell>
        </row>
        <row r="161">
          <cell r="E161" t="str">
            <v>L4702</v>
          </cell>
        </row>
        <row r="162">
          <cell r="E162" t="str">
            <v>L4703</v>
          </cell>
        </row>
        <row r="163">
          <cell r="E163" t="str">
            <v>L3921</v>
          </cell>
        </row>
        <row r="164">
          <cell r="E164" t="str">
            <v>L3200</v>
          </cell>
        </row>
        <row r="165">
          <cell r="E165" t="str">
            <v>L3911</v>
          </cell>
        </row>
        <row r="166">
          <cell r="E166" t="str">
            <v>L3912</v>
          </cell>
        </row>
        <row r="167">
          <cell r="E167" t="str">
            <v>L3005</v>
          </cell>
        </row>
        <row r="168">
          <cell r="E168" t="str">
            <v>L6901</v>
          </cell>
        </row>
        <row r="169">
          <cell r="E169" t="str">
            <v>L3925</v>
          </cell>
        </row>
        <row r="170">
          <cell r="E170" t="str">
            <v>L3926</v>
          </cell>
        </row>
        <row r="171">
          <cell r="E171" t="str">
            <v>L3004</v>
          </cell>
        </row>
        <row r="172">
          <cell r="E172" t="str">
            <v>L3130</v>
          </cell>
        </row>
        <row r="173">
          <cell r="E173" t="str">
            <v>L6902</v>
          </cell>
        </row>
        <row r="174">
          <cell r="E174" t="str">
            <v>L6903</v>
          </cell>
        </row>
        <row r="175">
          <cell r="E175" t="str">
            <v>L6904</v>
          </cell>
        </row>
        <row r="176">
          <cell r="E176" t="str">
            <v>L6905</v>
          </cell>
        </row>
        <row r="177">
          <cell r="E177" t="str">
            <v>L6907</v>
          </cell>
        </row>
        <row r="178">
          <cell r="E178" t="str">
            <v>L6908</v>
          </cell>
        </row>
        <row r="179">
          <cell r="E179" t="str">
            <v>L6906</v>
          </cell>
        </row>
        <row r="180">
          <cell r="E180" t="str">
            <v>L6001</v>
          </cell>
        </row>
        <row r="181">
          <cell r="E181" t="str">
            <v>L492A</v>
          </cell>
        </row>
        <row r="182">
          <cell r="E182" t="str">
            <v>L3943</v>
          </cell>
        </row>
        <row r="183">
          <cell r="E183" t="str">
            <v>L3922</v>
          </cell>
        </row>
        <row r="184">
          <cell r="E184" t="str">
            <v>L2631</v>
          </cell>
        </row>
        <row r="185">
          <cell r="E185" t="str">
            <v>L2931</v>
          </cell>
        </row>
        <row r="186">
          <cell r="E186" t="str">
            <v>L6982</v>
          </cell>
        </row>
        <row r="187">
          <cell r="E187" t="str">
            <v>L6983</v>
          </cell>
        </row>
        <row r="188">
          <cell r="E188" t="str">
            <v>L3924</v>
          </cell>
        </row>
        <row r="189">
          <cell r="E189" t="str">
            <v>L3440</v>
          </cell>
        </row>
        <row r="190">
          <cell r="E190" t="str">
            <v>L2077</v>
          </cell>
        </row>
        <row r="191">
          <cell r="E191" t="str">
            <v>L2932</v>
          </cell>
        </row>
        <row r="192">
          <cell r="E192" t="str">
            <v>L2632</v>
          </cell>
        </row>
        <row r="193">
          <cell r="E193" t="str">
            <v>L2076</v>
          </cell>
        </row>
        <row r="194">
          <cell r="E194" t="str">
            <v>L6981</v>
          </cell>
        </row>
        <row r="195">
          <cell r="E195" t="str">
            <v>L4322</v>
          </cell>
        </row>
        <row r="196">
          <cell r="E196" t="str">
            <v>L6031</v>
          </cell>
        </row>
        <row r="197">
          <cell r="E197" t="str">
            <v>L6032</v>
          </cell>
        </row>
        <row r="198">
          <cell r="E198" t="str">
            <v>L6301</v>
          </cell>
        </row>
        <row r="199">
          <cell r="E199" t="str">
            <v>L6302</v>
          </cell>
        </row>
        <row r="200">
          <cell r="E200" t="str">
            <v>L4320</v>
          </cell>
        </row>
        <row r="201">
          <cell r="E201" t="str">
            <v>L4031</v>
          </cell>
        </row>
        <row r="202">
          <cell r="E202" t="str">
            <v>L4321</v>
          </cell>
        </row>
        <row r="203">
          <cell r="E203" t="str">
            <v>L4325</v>
          </cell>
        </row>
        <row r="204">
          <cell r="E204" t="str">
            <v>L3932</v>
          </cell>
        </row>
        <row r="205">
          <cell r="E205" t="str">
            <v>L3721</v>
          </cell>
        </row>
        <row r="206">
          <cell r="E206" t="str">
            <v>L4931</v>
          </cell>
        </row>
        <row r="207">
          <cell r="E207" t="str">
            <v>L4721</v>
          </cell>
        </row>
        <row r="208">
          <cell r="E208" t="str">
            <v>L4030</v>
          </cell>
        </row>
        <row r="209">
          <cell r="E209" t="str">
            <v>L2980</v>
          </cell>
        </row>
        <row r="210">
          <cell r="E210" t="str">
            <v>L3923</v>
          </cell>
        </row>
        <row r="211">
          <cell r="E211" t="str">
            <v>L3711</v>
          </cell>
        </row>
        <row r="212">
          <cell r="E212" t="str">
            <v>L3712</v>
          </cell>
        </row>
        <row r="213">
          <cell r="E213" t="str">
            <v>L3701</v>
          </cell>
        </row>
        <row r="214">
          <cell r="E214" t="str">
            <v>L2079</v>
          </cell>
        </row>
        <row r="215">
          <cell r="E215" t="str">
            <v>L2702</v>
          </cell>
        </row>
        <row r="216">
          <cell r="E216" t="str">
            <v>L2072</v>
          </cell>
        </row>
        <row r="217">
          <cell r="E217" t="str">
            <v>L2073</v>
          </cell>
        </row>
        <row r="218">
          <cell r="E218" t="str">
            <v>L2703</v>
          </cell>
        </row>
        <row r="219">
          <cell r="E219" t="str">
            <v>L1908</v>
          </cell>
        </row>
        <row r="220">
          <cell r="E220" t="str">
            <v>L1108</v>
          </cell>
        </row>
        <row r="221">
          <cell r="E221" t="str">
            <v>L5060</v>
          </cell>
        </row>
        <row r="222">
          <cell r="E222" t="str">
            <v>L5960</v>
          </cell>
        </row>
        <row r="223">
          <cell r="E223" t="str">
            <v>L5961</v>
          </cell>
        </row>
        <row r="224">
          <cell r="E224" t="str">
            <v>L5601</v>
          </cell>
        </row>
        <row r="225">
          <cell r="E225" t="str">
            <v>L5962</v>
          </cell>
        </row>
        <row r="226">
          <cell r="E226" t="str">
            <v>L5602</v>
          </cell>
        </row>
        <row r="227">
          <cell r="E227" t="str">
            <v>L5963</v>
          </cell>
        </row>
        <row r="228">
          <cell r="E228" t="str">
            <v>L5603</v>
          </cell>
        </row>
        <row r="229">
          <cell r="E229" t="str">
            <v>L5964</v>
          </cell>
        </row>
        <row r="230">
          <cell r="E230" t="str">
            <v>L5604</v>
          </cell>
        </row>
        <row r="231">
          <cell r="E231" t="str">
            <v>L5605</v>
          </cell>
        </row>
        <row r="232">
          <cell r="E232" t="str">
            <v>L5965</v>
          </cell>
        </row>
        <row r="233">
          <cell r="E233" t="str">
            <v>L5061</v>
          </cell>
        </row>
        <row r="234">
          <cell r="E234" t="str">
            <v>L2078</v>
          </cell>
        </row>
        <row r="235">
          <cell r="E235" t="str">
            <v>L2601</v>
          </cell>
        </row>
        <row r="236">
          <cell r="E236" t="str">
            <v>L2602</v>
          </cell>
        </row>
        <row r="237">
          <cell r="E237" t="str">
            <v>L2941</v>
          </cell>
        </row>
        <row r="238">
          <cell r="E238" t="str">
            <v>L2942</v>
          </cell>
        </row>
        <row r="239">
          <cell r="E239" t="str">
            <v>L2603</v>
          </cell>
        </row>
        <row r="240">
          <cell r="E240" t="str">
            <v>L2605</v>
          </cell>
        </row>
        <row r="241">
          <cell r="E241" t="str">
            <v>L2613</v>
          </cell>
        </row>
        <row r="242">
          <cell r="E242" t="str">
            <v>L2614</v>
          </cell>
        </row>
        <row r="243">
          <cell r="E243" t="str">
            <v>L5705</v>
          </cell>
        </row>
        <row r="244">
          <cell r="E244" t="str">
            <v>L5706</v>
          </cell>
        </row>
        <row r="245">
          <cell r="E245" t="str">
            <v>L5071</v>
          </cell>
        </row>
        <row r="246">
          <cell r="E246" t="str">
            <v>L5971</v>
          </cell>
        </row>
        <row r="247">
          <cell r="E247" t="str">
            <v>L5972</v>
          </cell>
        </row>
        <row r="248">
          <cell r="E248" t="str">
            <v>L5973</v>
          </cell>
        </row>
        <row r="249">
          <cell r="E249" t="str">
            <v>L5707</v>
          </cell>
        </row>
        <row r="250">
          <cell r="E250" t="str">
            <v>L5708</v>
          </cell>
        </row>
        <row r="251">
          <cell r="E251" t="str">
            <v>L5709</v>
          </cell>
        </row>
        <row r="252">
          <cell r="E252" t="str">
            <v>L5975</v>
          </cell>
        </row>
        <row r="253">
          <cell r="E253" t="str">
            <v>L5075</v>
          </cell>
        </row>
        <row r="254">
          <cell r="E254" t="str">
            <v>L5701</v>
          </cell>
        </row>
        <row r="255">
          <cell r="E255" t="str">
            <v>L5981</v>
          </cell>
        </row>
        <row r="256">
          <cell r="E256" t="str">
            <v>L5974</v>
          </cell>
        </row>
        <row r="257">
          <cell r="E257" t="str">
            <v>L5703</v>
          </cell>
        </row>
        <row r="258">
          <cell r="E258" t="str">
            <v>L5970</v>
          </cell>
        </row>
        <row r="259">
          <cell r="E259" t="str">
            <v>L5704</v>
          </cell>
        </row>
        <row r="260">
          <cell r="E260" t="str">
            <v>L5073</v>
          </cell>
        </row>
        <row r="261">
          <cell r="E261" t="str">
            <v>L5074</v>
          </cell>
        </row>
        <row r="262">
          <cell r="E262" t="str">
            <v>L5702</v>
          </cell>
        </row>
        <row r="263">
          <cell r="E263" t="str">
            <v>L5710</v>
          </cell>
        </row>
        <row r="264">
          <cell r="E264" t="str">
            <v>L597A</v>
          </cell>
        </row>
        <row r="265">
          <cell r="E265" t="str">
            <v>L5511</v>
          </cell>
        </row>
        <row r="266">
          <cell r="E266" t="str">
            <v>L5512</v>
          </cell>
        </row>
        <row r="267">
          <cell r="E267" t="str">
            <v>L6081</v>
          </cell>
        </row>
        <row r="268">
          <cell r="E268" t="str">
            <v>L6751</v>
          </cell>
        </row>
        <row r="269">
          <cell r="E269" t="str">
            <v>L5402</v>
          </cell>
        </row>
        <row r="270">
          <cell r="E270" t="str">
            <v>L5021</v>
          </cell>
        </row>
        <row r="271">
          <cell r="E271" t="str">
            <v>L5401</v>
          </cell>
        </row>
        <row r="272">
          <cell r="E272" t="str">
            <v>L5024</v>
          </cell>
        </row>
        <row r="273">
          <cell r="E273" t="str">
            <v>L5405</v>
          </cell>
        </row>
        <row r="274">
          <cell r="E274" t="str">
            <v>L5022</v>
          </cell>
        </row>
        <row r="275">
          <cell r="E275" t="str">
            <v>L5407</v>
          </cell>
        </row>
        <row r="276">
          <cell r="E276" t="str">
            <v>L6085</v>
          </cell>
        </row>
        <row r="277">
          <cell r="E277" t="str">
            <v>L6755</v>
          </cell>
        </row>
        <row r="278">
          <cell r="E278" t="str">
            <v>L5023</v>
          </cell>
        </row>
        <row r="279">
          <cell r="E279" t="str">
            <v>L5406</v>
          </cell>
        </row>
        <row r="280">
          <cell r="E280" t="str">
            <v>L5908</v>
          </cell>
        </row>
        <row r="281">
          <cell r="E281" t="str">
            <v>L5909</v>
          </cell>
        </row>
        <row r="282">
          <cell r="E282" t="str">
            <v>L5910</v>
          </cell>
        </row>
        <row r="283">
          <cell r="E283" t="str">
            <v>L5911</v>
          </cell>
        </row>
        <row r="284">
          <cell r="E284" t="str">
            <v>L5912</v>
          </cell>
        </row>
        <row r="285">
          <cell r="E285" t="str">
            <v>L5051</v>
          </cell>
        </row>
        <row r="286">
          <cell r="E286" t="str">
            <v>L5501</v>
          </cell>
        </row>
        <row r="287">
          <cell r="E287" t="str">
            <v>L5052</v>
          </cell>
        </row>
        <row r="288">
          <cell r="E288" t="str">
            <v>L5502</v>
          </cell>
        </row>
        <row r="289">
          <cell r="E289" t="str">
            <v>L5053</v>
          </cell>
        </row>
        <row r="290">
          <cell r="E290" t="str">
            <v>L5503</v>
          </cell>
        </row>
        <row r="291">
          <cell r="E291" t="str">
            <v>L5054</v>
          </cell>
        </row>
        <row r="292">
          <cell r="E292" t="str">
            <v>L5504</v>
          </cell>
        </row>
        <row r="293">
          <cell r="E293" t="str">
            <v>L6932</v>
          </cell>
        </row>
        <row r="294">
          <cell r="E294" t="str">
            <v>L5951</v>
          </cell>
        </row>
        <row r="295">
          <cell r="E295" t="str">
            <v>L5510</v>
          </cell>
        </row>
        <row r="296">
          <cell r="E296" t="str">
            <v>L5952</v>
          </cell>
        </row>
        <row r="297">
          <cell r="E297" t="str">
            <v>L5953</v>
          </cell>
        </row>
        <row r="298">
          <cell r="E298" t="str">
            <v>L5959</v>
          </cell>
        </row>
        <row r="299">
          <cell r="E299" t="str">
            <v>L6087</v>
          </cell>
        </row>
        <row r="300">
          <cell r="E300" t="str">
            <v>L6787</v>
          </cell>
        </row>
        <row r="301">
          <cell r="E301" t="str">
            <v>L6994</v>
          </cell>
        </row>
        <row r="302">
          <cell r="E302" t="str">
            <v>L6757</v>
          </cell>
        </row>
        <row r="303">
          <cell r="E303" t="str">
            <v>L5500</v>
          </cell>
        </row>
        <row r="304">
          <cell r="E304" t="str">
            <v>L6503</v>
          </cell>
        </row>
        <row r="305">
          <cell r="E305" t="str">
            <v>L5903</v>
          </cell>
        </row>
        <row r="306">
          <cell r="E306" t="str">
            <v>L5103</v>
          </cell>
        </row>
        <row r="307">
          <cell r="E307" t="str">
            <v>L5104</v>
          </cell>
        </row>
        <row r="308">
          <cell r="E308" t="str">
            <v>L5901</v>
          </cell>
        </row>
        <row r="309">
          <cell r="E309" t="str">
            <v>L5101</v>
          </cell>
        </row>
        <row r="310">
          <cell r="E310" t="str">
            <v>L5902</v>
          </cell>
        </row>
        <row r="311">
          <cell r="E311" t="str">
            <v>L5102</v>
          </cell>
        </row>
        <row r="312">
          <cell r="E312" t="str">
            <v>L5905</v>
          </cell>
        </row>
        <row r="313">
          <cell r="E313" t="str">
            <v>L5105</v>
          </cell>
        </row>
        <row r="314">
          <cell r="E314" t="str">
            <v>L5106</v>
          </cell>
        </row>
        <row r="315">
          <cell r="E315" t="str">
            <v>L6077</v>
          </cell>
        </row>
        <row r="316">
          <cell r="E316" t="str">
            <v>L6707</v>
          </cell>
        </row>
        <row r="317">
          <cell r="E317" t="str">
            <v>L5906</v>
          </cell>
        </row>
        <row r="318">
          <cell r="E318" t="str">
            <v>L5116</v>
          </cell>
        </row>
        <row r="319">
          <cell r="E319" t="str">
            <v>L8921</v>
          </cell>
        </row>
        <row r="320">
          <cell r="E320" t="str">
            <v>L8201</v>
          </cell>
        </row>
        <row r="321">
          <cell r="E321" t="str">
            <v>L8924</v>
          </cell>
        </row>
        <row r="322">
          <cell r="E322" t="str">
            <v>L8202</v>
          </cell>
        </row>
        <row r="323">
          <cell r="E323" t="str">
            <v>L8922</v>
          </cell>
        </row>
        <row r="324">
          <cell r="E324" t="str">
            <v>L8203</v>
          </cell>
        </row>
        <row r="325">
          <cell r="E325" t="str">
            <v>L8923</v>
          </cell>
        </row>
        <row r="326">
          <cell r="E326" t="str">
            <v>L8204</v>
          </cell>
        </row>
        <row r="327">
          <cell r="E327" t="str">
            <v>L6030</v>
          </cell>
        </row>
        <row r="328">
          <cell r="E328" t="str">
            <v>L6310</v>
          </cell>
        </row>
        <row r="329">
          <cell r="E329" t="str">
            <v>L6041</v>
          </cell>
        </row>
        <row r="330">
          <cell r="E330" t="str">
            <v>L6401</v>
          </cell>
        </row>
        <row r="331">
          <cell r="E331" t="str">
            <v>L6042</v>
          </cell>
        </row>
        <row r="332">
          <cell r="E332" t="str">
            <v>L6402</v>
          </cell>
        </row>
        <row r="333">
          <cell r="E333" t="str">
            <v>L6043</v>
          </cell>
        </row>
        <row r="334">
          <cell r="E334" t="str">
            <v>L6403</v>
          </cell>
        </row>
        <row r="335">
          <cell r="E335" t="str">
            <v>L6044</v>
          </cell>
        </row>
        <row r="336">
          <cell r="E336" t="str">
            <v>L6501</v>
          </cell>
        </row>
        <row r="337">
          <cell r="E337" t="str">
            <v>L6061</v>
          </cell>
        </row>
        <row r="338">
          <cell r="E338" t="str">
            <v>L6601</v>
          </cell>
        </row>
        <row r="339">
          <cell r="E339" t="str">
            <v>L6062</v>
          </cell>
        </row>
        <row r="340">
          <cell r="E340" t="str">
            <v>L6602</v>
          </cell>
        </row>
        <row r="341">
          <cell r="E341" t="str">
            <v>L6064</v>
          </cell>
        </row>
        <row r="342">
          <cell r="E342" t="str">
            <v>L6604</v>
          </cell>
        </row>
        <row r="343">
          <cell r="E343" t="str">
            <v>L6065</v>
          </cell>
        </row>
        <row r="344">
          <cell r="E344" t="str">
            <v>L6605</v>
          </cell>
        </row>
        <row r="345">
          <cell r="E345" t="str">
            <v>L6066</v>
          </cell>
        </row>
        <row r="346">
          <cell r="E346" t="str">
            <v>L6606</v>
          </cell>
        </row>
        <row r="347">
          <cell r="E347" t="str">
            <v>L6067</v>
          </cell>
        </row>
        <row r="348">
          <cell r="E348" t="str">
            <v>L6607</v>
          </cell>
        </row>
        <row r="349">
          <cell r="E349" t="str">
            <v>L6071</v>
          </cell>
        </row>
        <row r="350">
          <cell r="E350" t="str">
            <v>L6701</v>
          </cell>
        </row>
        <row r="351">
          <cell r="E351" t="str">
            <v>L6072</v>
          </cell>
        </row>
        <row r="352">
          <cell r="E352" t="str">
            <v>L6702</v>
          </cell>
        </row>
        <row r="353">
          <cell r="E353" t="str">
            <v>L6073</v>
          </cell>
        </row>
        <row r="354">
          <cell r="E354" t="str">
            <v>L6703</v>
          </cell>
        </row>
        <row r="355">
          <cell r="E355" t="str">
            <v>L6074</v>
          </cell>
        </row>
        <row r="356">
          <cell r="E356" t="str">
            <v>L6704</v>
          </cell>
        </row>
        <row r="357">
          <cell r="E357" t="str">
            <v>L6075</v>
          </cell>
        </row>
        <row r="358">
          <cell r="E358" t="str">
            <v>L6705</v>
          </cell>
        </row>
        <row r="359">
          <cell r="E359" t="str">
            <v>L6078</v>
          </cell>
        </row>
        <row r="360">
          <cell r="E360" t="str">
            <v>L6708</v>
          </cell>
        </row>
        <row r="361">
          <cell r="E361" t="str">
            <v>L6083</v>
          </cell>
        </row>
        <row r="362">
          <cell r="E362" t="str">
            <v>L6753</v>
          </cell>
        </row>
        <row r="363">
          <cell r="E363" t="str">
            <v>L6052</v>
          </cell>
        </row>
        <row r="364">
          <cell r="E364" t="str">
            <v>L6502</v>
          </cell>
        </row>
        <row r="365">
          <cell r="E365" t="str">
            <v>L6103</v>
          </cell>
        </row>
        <row r="366">
          <cell r="E366" t="str">
            <v>L6068</v>
          </cell>
        </row>
        <row r="367">
          <cell r="E367" t="str">
            <v>L6608</v>
          </cell>
        </row>
        <row r="368">
          <cell r="E368" t="str">
            <v>L6104</v>
          </cell>
        </row>
        <row r="369">
          <cell r="E369" t="str">
            <v>L6086</v>
          </cell>
        </row>
        <row r="370">
          <cell r="E370" t="str">
            <v>L8112</v>
          </cell>
        </row>
        <row r="371">
          <cell r="E371" t="str">
            <v>L8701</v>
          </cell>
        </row>
        <row r="372">
          <cell r="E372" t="str">
            <v>L5801</v>
          </cell>
        </row>
        <row r="373">
          <cell r="E373" t="str">
            <v>L5811</v>
          </cell>
        </row>
        <row r="374">
          <cell r="E374" t="str">
            <v>L5812</v>
          </cell>
        </row>
        <row r="375">
          <cell r="E375" t="str">
            <v>L5982</v>
          </cell>
        </row>
        <row r="376">
          <cell r="E376" t="str">
            <v>L5813</v>
          </cell>
        </row>
        <row r="377">
          <cell r="E377" t="str">
            <v>L3731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5671293" createdVersion="7" refreshedVersion="7" minRefreshableVersion="3" recordCount="171" xr:uid="{00000000-000A-0000-FFFF-FFFF00000000}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2021-07-22T00:00:00" maxDate="2021-10-01T00:00:00"/>
    </cacheField>
    <cacheField name="完成日期" numFmtId="0">
      <sharedItems containsNonDate="0" containsDate="1" containsString="0" containsBlank="1" minDate="2021-07-21T00:00:00" maxDate="2021-08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018517" createdVersion="7" refreshedVersion="7" minRefreshableVersion="3" recordCount="35" xr:uid="{00000000-000A-0000-FFFF-FFFF01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22T00:00:00"/>
        <d v="2021-07-20T00:00:00"/>
        <d v="2021-07-21T00:00:00"/>
        <d v="2021-07-23T00:00:00"/>
        <d v="2021-07-26T00:00:00"/>
        <d v="2021-07-28T00:00:00"/>
        <d v="2021-07-27T00:00:00"/>
        <d v="2021-07-19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14">
      <sharedItems containsDate="1" containsBlank="1" containsMixedTypes="1" minDate="2021-07-21T00:00:00" maxDate="2021-09-01T00:00:00" count="11">
        <d v="2021-07-26T00:00:00"/>
        <d v="2021-07-30T00:00:00"/>
        <d v="2021-08-06T00:00:00"/>
        <d v="2021-08-11T00:00:00"/>
        <d v="2021-08-13T00:00:00"/>
        <d v="2021-08-20T00:00:00"/>
        <d v="2021-08-30T00:00:00"/>
        <d v="2021-08-31T00:00:00"/>
        <s v="於業績討論時提出"/>
        <m/>
        <d v="2021-07-21T00:00:00" u="1"/>
      </sharedItems>
    </cacheField>
    <cacheField name="執行狀況" numFmtId="0">
      <sharedItems containsBlank="1" longText="1"/>
    </cacheField>
    <cacheField name="實際完工日" numFmtId="14">
      <sharedItems containsNonDate="0" containsDate="1" containsString="0" containsBlank="1" minDate="2021-07-23T00:00:00" maxDate="2021-08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36574" createdVersion="7" refreshedVersion="7" minRefreshableVersion="3" recordCount="381" xr:uid="{00000000-000A-0000-FFFF-FFFF02000000}">
  <cacheSource type="worksheet">
    <worksheetSource ref="A1:V1048576" sheet="URS確認"/>
  </cacheSource>
  <cacheFields count="23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9.報表作業 "/>
        <s v="4.批次作業"/>
        <s v="8.遵循法令作業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8-23T00:00:00"/>
        <d v="2021-07-28T00:00:00"/>
        <d v="2021-07-29T00:00:00"/>
        <d v="2021-08-03T00:00:00"/>
        <d v="2021-07-30T00:00:00"/>
        <d v="2021-08-27T00:00:00"/>
        <d v="2021-08-05T00:00:00"/>
        <d v="2021-08-06T00:00:00"/>
        <d v="2021-08-04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4T00:00:00"/>
        <d v="2021-08-25T00:00:00"/>
        <d v="2021-08-26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NonDate="0" containsDate="1" containsString="0" containsBlank="1" minDate="2021-08-24T00:00:00" maxDate="2021-09-04T00:00:00"/>
    </cacheField>
    <cacheField name="展示時數" numFmtId="0">
      <sharedItems containsBlank="1"/>
    </cacheField>
    <cacheField name="實際展示" numFmtId="0">
      <sharedItems containsNonDate="0" containsDate="1" containsString="0" containsBlank="1" minDate="2021-07-19T00:00:00" maxDate="2021-08-24T00:00:00"/>
    </cacheField>
    <cacheField name="URS調整" numFmtId="0">
      <sharedItems containsNonDate="0" containsString="0" containsBlank="1"/>
    </cacheField>
    <cacheField name="程式調整" numFmtId="0">
      <sharedItems containsNonDate="0" containsString="0" containsBlank="1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s v="上線後2個月內"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d v="2021-07-30T00:00:00"/>
    <d v="2021-07-30T00:00:00"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_x000a_註:排除條件改於L6503業績計算特殊參數設定"/>
    <x v="2"/>
    <d v="2021-08-11T00:00:00"/>
    <d v="2021-08-11T00:00:00"/>
  </r>
  <r>
    <x v="11"/>
    <s v="介紹人加碼獎勵津貼標準設定"/>
    <n v="2"/>
    <s v="由原&quot;生效工作月&quot;設計,改成&quot;工作月期間&quot;,判斷設定有效期間"/>
    <x v="2"/>
    <d v="2021-08-31T00:00:00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2021-07-31T00:00:00"/>
    <d v="2021-07-31T00:00:00"/>
  </r>
  <r>
    <x v="15"/>
    <s v="業績件數及金額核算標準設定"/>
    <n v="1"/>
    <s v="增加新增&quot;計件代碼&quot;流程說明"/>
    <x v="3"/>
    <d v="2021-08-13T00:00:00"/>
    <d v="2021-08-20T00:00:00"/>
  </r>
  <r>
    <x v="15"/>
    <s v="業績件數及金額核算標準設定"/>
    <n v="2"/>
    <s v="允許[新增]當工作月資料或[修改]已生效資料，需主管放行,系統於夜間批次需自動計算當工作月資料"/>
    <x v="3"/>
    <d v="2021-08-31T00:00:00"/>
    <m/>
  </r>
  <r>
    <x v="15"/>
    <s v="業績件數及金額核算標準設定"/>
    <n v="3"/>
    <s v="依據「放款部業績件數及金額核算標準表-1090327修訂.xls」提供建檔說明範例"/>
    <x v="3"/>
    <d v="2021-08-04T00:00:00"/>
    <d v="2021-08-04T00:00:00"/>
  </r>
  <r>
    <x v="15"/>
    <s v="業績件數及金額核算標準設定"/>
    <n v="4"/>
    <s v="調整數字欄位輸入小數位數標準"/>
    <x v="3"/>
    <d v="2021-08-09T00:00:00"/>
    <d v="2021-08-09T00:00:00"/>
  </r>
  <r>
    <x v="16"/>
    <s v="業績件數及金額核算標準設定(整月)"/>
    <n v="1"/>
    <s v="允許複製[新增]當工作月資料，需主管放行,系統於夜間批次需自動計算當工作月資料"/>
    <x v="3"/>
    <d v="2021-09-30T00:00:00"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人工啟動時,如何再同步資料上傳內網系統[[待辦事項4]]葛經理協調相關IT單位確認"/>
    <x v="3"/>
    <s v="改列待辦事項"/>
    <m/>
  </r>
  <r>
    <x v="18"/>
    <s v="撥款                     "/>
    <n v="1"/>
    <s v=" [計件代碼]改成可輸入欄位"/>
    <x v="3"/>
    <d v="2021-08-04T00:00:00"/>
    <d v="2021-08-04T00:00:00"/>
  </r>
  <r>
    <x v="19"/>
    <s v="房貸介紹人業績明細查詢"/>
    <n v="1"/>
    <s v="增加[介紹人]、[戶號]查詢條件,為非必要輸入條件"/>
    <x v="3"/>
    <d v="2021-08-31T00:00:00"/>
    <m/>
  </r>
  <r>
    <x v="19"/>
    <s v="房貸介紹人業績明細查詢"/>
    <n v="2"/>
    <s v="和[L5051房貸介紹人業績處理清單]交易整併[待辦事項5]廠商另提設計"/>
    <x v="3"/>
    <d v="2021-08-31T00:00:00"/>
    <m/>
  </r>
  <r>
    <x v="20"/>
    <s v="房貸專員業績明細查詢"/>
    <n v="1"/>
    <s v="增加[房貸專員]、[戶號]查詢條件,為非必要輸入條件"/>
    <x v="3"/>
    <d v="2021-08-31T00:00:00"/>
    <m/>
  </r>
  <r>
    <x v="20"/>
    <s v="房貸專員業績明細查詢"/>
    <n v="2"/>
    <s v="與[L5052 房貸專員業績處理清單]交易整併[[待辦事項6]廠商另提設計"/>
    <x v="3"/>
    <d v="2021-08-31T00:00:00"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d v="2021-08-31T00:00:00"/>
    <m/>
  </r>
  <r>
    <x v="24"/>
    <s v="顧客基本資料維護-自然人(Eloan2)"/>
    <n v="11"/>
    <s v="增加[是否為金控類似準利害關係人]欄位[註]_x000a_由吳承憲提供顯示邏輯"/>
    <x v="4"/>
    <d v="2021-08-31T00:00:00"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11T00:00:00"/>
    <d v="2021-08-01T00:00:00"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[已確認],不可修改"/>
    <x v="4"/>
    <d v="2021-08-13T00:00:00"/>
    <m/>
  </r>
  <r>
    <x v="25"/>
    <s v="顧客基本資料變更-自然人"/>
    <n v="3"/>
    <s v="[國籍]改為不可修改欄位[李珮君2021.7.27回覆]預設值為&quot;TW&quot;,有修改功能"/>
    <x v="4"/>
    <d v="2021-08-13T00:00:00"/>
    <m/>
  </r>
  <r>
    <x v="25"/>
    <s v="顧客基本資料變更-自然人"/>
    <n v="4"/>
    <s v="[戶籍-地址]輸入參考L1101設計並列輸入"/>
    <x v="4"/>
    <d v="2021-08-30T00:00:00"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30T00:00:00"/>
    <m/>
  </r>
  <r>
    <x v="25"/>
    <s v="顧客基本資料變更-自然人"/>
    <n v="6"/>
    <s v="[通訊-地址]輸入參考L1101設計並列輸入"/>
    <x v="4"/>
    <d v="2021-08-30T00:00:00"/>
    <m/>
  </r>
  <r>
    <x v="25"/>
    <s v="顧客基本資料變更-自然人"/>
    <n v="7"/>
    <s v="增加[同戶籍地圵]按鈕,處理參考L1101交易"/>
    <x v="4"/>
    <d v="2021-08-20T00:00:00"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30T00:00:00"/>
    <m/>
  </r>
  <r>
    <x v="25"/>
    <s v="顧客基本資料變更-自然人"/>
    <n v="9"/>
    <s v="增加[電子信箱]基本格式檢查"/>
    <x v="4"/>
    <d v="2021-08-06T00:00:00"/>
    <d v="2021-08-01T00:00:00"/>
  </r>
  <r>
    <x v="25"/>
    <s v="顧客基本資料變更-自然人"/>
    <n v="10"/>
    <s v="10. 刪除[是否為授信限制對象]、[是否為利害關係人] 、_x000a_[是否為準利害關係人]欄位"/>
    <x v="4"/>
    <d v="2021-08-06T00:00:00"/>
    <d v="2021-08-01T00:00:00"/>
  </r>
  <r>
    <x v="26"/>
    <s v="顧客聯絡電話維護(Eloan14) "/>
    <n v="1"/>
    <s v="增加[異動原因]代碼,請吳承憲提供[吳承憲2021.7.23回覆]此項應由服務課跟催收人員那邊統整"/>
    <x v="4"/>
    <d v="2021-08-31T00:00:00"/>
    <m/>
  </r>
  <r>
    <x v="26"/>
    <s v="顧客聯絡電話維護(Eloan14) "/>
    <n v="2"/>
    <s v="新增聯絡電話時,[啟用]預設值為Y"/>
    <x v="4"/>
    <d v="2021-08-06T00:00:00"/>
    <d v="2021-08-01T00:00:00"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畢"/>
    <x v="4"/>
    <d v="2021-08-06T00:00:00"/>
    <d v="2021-08-01T00:00:00"/>
  </r>
  <r>
    <x v="28"/>
    <s v="員工資料檔查詢"/>
    <n v="1"/>
    <s v="調整查詢條件[員工姓名]為模糊比對"/>
    <x v="5"/>
    <d v="2021-08-04T00:00:00"/>
    <d v="2021-08-04T00:00:00"/>
  </r>
  <r>
    <x v="28"/>
    <s v="員工資料檔查詢"/>
    <n v="2"/>
    <s v="增加輸出欄位[資料日期]"/>
    <x v="5"/>
    <d v="2021-08-04T00:00:00"/>
    <d v="2021-08-04T00:00:00"/>
  </r>
  <r>
    <x v="29"/>
    <s v="申請不列印書面通知書查詢  "/>
    <n v="1"/>
    <s v="提供[戶號-額度]全部&quot;書面通知書&quot;複製功能"/>
    <x v="5"/>
    <d v="2021-08-31T00:00:00"/>
    <m/>
  </r>
  <r>
    <x v="29"/>
    <s v="申請不列印書面通知書查詢  "/>
    <n v="2"/>
    <s v="增加輸出欄位[異動者]、[異動日期]"/>
    <x v="5"/>
    <d v="2021-08-31T00:00:00"/>
    <d v="2021-08-16T00:00:00"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d v="2021-08-31T00:00:00"/>
    <d v="2021-08-16T00:00:00"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d v="2021-08-31T00:00:00"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[陳俞辛2021.7.29回覆] [企金別]值為&quot;2&quot;(企金自然人)時，預設值為&quot;060000&quot;(個人),不可修改_x000a_"/>
    <x v="6"/>
    <d v="2021-08-13T00:00:00"/>
    <d v="2021-08-01T00:00:00"/>
  </r>
  <r>
    <x v="24"/>
    <s v="顧客基本資料維護-自然人(Eloan2)"/>
    <n v="2"/>
    <s v="[英文名稱]移至[姓名]後輸入,長度由20位放大為50位"/>
    <x v="6"/>
    <d v="2021-08-13T00:00:00"/>
    <d v="2021-08-01T00:00:00"/>
  </r>
  <r>
    <x v="24"/>
    <s v="顧客基本資料維護-自然人(Eloan2)"/>
    <n v="3"/>
    <s v="[客戶別]預設值為&quot;00.一般&quot;,可修改"/>
    <x v="6"/>
    <d v="2021-08-13T00:00:00"/>
    <d v="2021-08-01T00:00:00"/>
  </r>
  <r>
    <x v="24"/>
    <s v="顧客基本資料維護-自然人(Eloan2)"/>
    <n v="4"/>
    <s v="比對ELOAN於[身分證字號]前加[是否為護照/居留證]欄位,當值為&quot;Y&quot;(是)時,將[身分證字號]長度由10位放大20位,並不檢查格式_x000a_[註]於8/2說明,為符合聯徵報送,外國人只可輸入&quot;統一證號&quot;及&quot;稅籍編號&quot;格式,需加加檢查機制,輸入&quot;稅籍編號&quot;時,需輸入&quot;護照號號&quot;"/>
    <x v="6"/>
    <d v="2021-08-13T00:00:00"/>
    <d v="2021-08-01T00:00:00"/>
  </r>
  <r>
    <x v="31"/>
    <s v="顧客基本資料維護-法人  "/>
    <n v="1"/>
    <s v="[英文名稱]移至[姓名]後輸入,長度由20位放大為50位"/>
    <x v="6"/>
    <d v="2021-08-13T00:00:00"/>
    <m/>
  </r>
  <r>
    <x v="31"/>
    <s v="顧客基本資料維護-法人  "/>
    <n v="2"/>
    <s v="[客戶別]預設值為&quot;00.一般&quot;,可修改"/>
    <x v="6"/>
    <d v="2021-08-13T00:00:00"/>
    <m/>
  </r>
  <r>
    <x v="31"/>
    <s v="顧客基本資料維護-法人  "/>
    <n v="3"/>
    <s v="[行業別]不可輸入&quot;060000&quot;(個人)"/>
    <x v="6"/>
    <d v="2021-08-13T00:00:00"/>
    <m/>
  </r>
  <r>
    <x v="31"/>
    <s v="顧客基本資料維護-法人  "/>
    <n v="4"/>
    <s v=" [國籍]改標題為[公司註冊地],預設值&quot;TW&quot;,可修改,不可空白"/>
    <x v="6"/>
    <d v="2021-08-13T00:00:00"/>
    <m/>
  </r>
  <r>
    <x v="31"/>
    <s v="顧客基本資料維護-法人  "/>
    <n v="5"/>
    <s v="[負責人身分證字號]當[公司註冊地]為&quot;TW&quot;時,必須輸入"/>
    <x v="6"/>
    <d v="2021-08-13T00:00:00"/>
    <m/>
  </r>
  <r>
    <x v="31"/>
    <s v="顧客基本資料維護-法人  "/>
    <n v="6"/>
    <s v="[負責人姓名]改為必須輸入"/>
    <x v="6"/>
    <d v="2021-08-13T00:00:00"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d v="2021-08-13T00:00:00"/>
    <m/>
  </r>
  <r>
    <x v="31"/>
    <s v="顧客基本資料維護-法人  "/>
    <n v="9"/>
    <s v="增加[客戶交互運用維護]欄位(同【L1109交互運用輸入】交易機制)參考eLoan設計輸入控制"/>
    <x v="6"/>
    <d v="2021-08-13T00:00:00"/>
    <m/>
  </r>
  <r>
    <x v="31"/>
    <s v="顧客基本資料維護-法人  "/>
    <n v="10"/>
    <s v="增加[是否為金控類似準利害關係人]欄位"/>
    <x v="6"/>
    <d v="2021-08-13T00:00:00"/>
    <m/>
  </r>
  <r>
    <x v="31"/>
    <s v="顧客基本資料維護-法人  "/>
    <n v="11"/>
    <s v="新增資料成功處,自動連結【L1105顧客聯絡電話維護】,並控制必須輸入一組聯絡電話"/>
    <x v="6"/>
    <d v="2021-08-13T00:00:00"/>
    <m/>
  </r>
  <r>
    <x v="32"/>
    <s v="顧客基本資料變更-法人  "/>
    <n v="1"/>
    <s v="[戶籍-地址]輸入參考L1102設計並列輸入"/>
    <x v="6"/>
    <d v="2021-08-13T00:00:00"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2"/>
    <s v="顧客基本資料變更-法人  "/>
    <n v="3"/>
    <s v="[通訊-地址]輸入參考L1102設計並列輸入"/>
    <x v="6"/>
    <d v="2021-08-13T00:00:00"/>
    <m/>
  </r>
  <r>
    <x v="32"/>
    <s v="顧客基本資料變更-法人  "/>
    <n v="4"/>
    <s v="增加[同戶籍地圵]按鈕,處理參考L1102交易"/>
    <x v="6"/>
    <d v="2021-08-13T00:00:00"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d v="2021-08-13T00:00:00"/>
    <m/>
  </r>
  <r>
    <x v="32"/>
    <s v="顧客基本資料變更-法人  "/>
    <n v="6"/>
    <s v="增加[電子信箱]基本格式檢查"/>
    <x v="6"/>
    <d v="2021-08-13T00:00:00"/>
    <d v="2021-08-01T00:00:00"/>
  </r>
  <r>
    <x v="32"/>
    <s v="顧客基本資料變更-法人  "/>
    <n v="7"/>
    <s v="刪除[是否為授信限制對象]、[是否為利害關係人] 、[是否為準利害關係人]欄位"/>
    <x v="6"/>
    <d v="2021-08-13T00:00:00"/>
    <d v="2021-08-01T00:00:00"/>
  </r>
  <r>
    <x v="33"/>
    <s v="關聯戶資料維護            "/>
    <n v="1"/>
    <s v="加[客戶查詢]按鈕,可查詢客戶身份證字號及帶回戶名"/>
    <x v="6"/>
    <d v="2021-08-31T00:00:00"/>
    <m/>
  </r>
  <r>
    <x v="33"/>
    <s v="關聯戶資料維護            "/>
    <n v="2"/>
    <s v="增加客戶[統一編號]必須存在[客戶檔CustMain],並自動顯示[客戶姓名]"/>
    <x v="6"/>
    <d v="2021-08-31T00:00:00"/>
    <m/>
  </r>
  <r>
    <x v="33"/>
    <s v="關聯戶資料維護            "/>
    <n v="3"/>
    <s v="[關係人統編]如為既有客戶,則自動顯示[關係人姓名]不可修改"/>
    <x v="6"/>
    <d v="2021-08-31T00:00:00"/>
    <m/>
  </r>
  <r>
    <x v="34"/>
    <s v="企金往來客戶統計表"/>
    <n v="1"/>
    <s v="包含&quot;企金&quot;及&quot;企金自然人&quot;放款明細資料"/>
    <x v="6"/>
    <d v="2021-08-31T00:00:00"/>
    <m/>
  </r>
  <r>
    <x v="34"/>
    <s v="企金往來客戶統計表"/>
    <n v="2"/>
    <s v="為年度報表(由每年度啟始工作月之啟始日,開始出表)"/>
    <x v="6"/>
    <d v="2021-08-31T00:00:00"/>
    <m/>
  </r>
  <r>
    <x v="34"/>
    <s v="企金往來客戶統計表"/>
    <n v="3"/>
    <s v="每筆明細只需顯示[戶號]-[額度]"/>
    <x v="6"/>
    <d v="2021-08-31T00:00:00"/>
    <m/>
  </r>
  <r>
    <x v="34"/>
    <s v="企金往來客戶統計表"/>
    <n v="4"/>
    <s v="[放款日期]放[首撥日期]"/>
    <x v="6"/>
    <d v="2021-08-31T00:00:00"/>
    <m/>
  </r>
  <r>
    <x v="34"/>
    <s v="企金往來客戶統計表"/>
    <n v="5"/>
    <s v="提供[放款性質]說明,[待辦事項3]陳俞辛,供廠商依據[擔保品類別]等欄位判斷 "/>
    <x v="6"/>
    <s v="改列待辦事項"/>
    <m/>
  </r>
  <r>
    <x v="35"/>
    <s v="指標利率種類維護"/>
    <n v="1"/>
    <s v="異動需主管放行"/>
    <x v="6"/>
    <d v="2021-08-31T00:00:00"/>
    <m/>
  </r>
  <r>
    <x v="36"/>
    <s v="指標利率登錄/維護(Eloan18.informatica) "/>
    <n v="1"/>
    <s v="維持需主管放行[註]於2021.7.27確認"/>
    <x v="6"/>
    <d v="2021-08-05T00:00:00"/>
    <d v="2021-08-05T00:00:00"/>
  </r>
  <r>
    <x v="37"/>
    <s v="商品參數維護(Eloan17.informatica)"/>
    <n v="1"/>
    <s v="[是否為協議商品]預設值&quot;N&quot;"/>
    <x v="6"/>
    <d v="2021-08-04T00:00:00"/>
    <d v="2021-08-04T00:00:00"/>
  </r>
  <r>
    <x v="37"/>
    <s v="商品參數維護(Eloan17.informatica)"/>
    <n v="2"/>
    <s v="隱藏[加碼是否依合約]標題,將值顯示於[商品加碼利率]後,顯示Y/N"/>
    <x v="6"/>
    <d v="2021-08-04T00:00:00"/>
    <d v="2021-08-04T00:00:00"/>
  </r>
  <r>
    <x v="37"/>
    <s v="商品參數維護(Eloan17.informatica)"/>
    <n v="3"/>
    <s v="已生效,但額度尚未有使用該商品,可以修改[生效日]"/>
    <x v="6"/>
    <d v="2021-09-20T00:00:00"/>
    <m/>
  </r>
  <r>
    <x v="37"/>
    <s v="商品參數維護(Eloan17.informatica)"/>
    <n v="4"/>
    <s v="增加[手續費],參考[帳管費]設計"/>
    <x v="6"/>
    <d v="2021-09-20T00:00:00"/>
    <m/>
  </r>
  <r>
    <x v="37"/>
    <s v="商品參數維護(Eloan17.informatica)"/>
    <n v="5"/>
    <s v="增加[清償說明]輸入欄位,供「L2153 核准額度登錄」顯示"/>
    <x v="6"/>
    <d v="2021-09-20T00:00:00"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d v="2021-08-31T00:00:00"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d v="2021-09-20T00:00:00"/>
    <m/>
  </r>
  <r>
    <x v="39"/>
    <s v="案件申請登錄(Eloan3)                   "/>
    <n v="4"/>
    <s v="新增時參考[核決層級]控制是否需輸入[核決主管],[註]已知董事會不需輸入"/>
    <x v="6"/>
    <d v="2021-09-20T00:00:00"/>
    <m/>
  </r>
  <r>
    <x v="39"/>
    <s v="案件申請登錄(Eloan3)                   "/>
    <n v="5"/>
    <s v="舊案資料欄位無異動時,可不依新系統邏輯檢查"/>
    <x v="6"/>
    <d v="2021-09-20T00:00:00"/>
    <m/>
  </r>
  <r>
    <x v="39"/>
    <s v="案件申請登錄(Eloan3)                   "/>
    <n v="6"/>
    <s v="廠商需更新ELOAN規格[待辦事項6]"/>
    <x v="6"/>
    <s v="改列待辦事項"/>
    <m/>
  </r>
  <r>
    <x v="39"/>
    <s v="案件申請登錄(Eloan3)                   "/>
    <n v="7"/>
    <s v="廠商提供調整畫面供BU確認[待辦事項7]"/>
    <x v="6"/>
    <s v="改列待辦事項"/>
    <m/>
  </r>
  <r>
    <x v="39"/>
    <s v="案件申請登錄(Eloan3)                   "/>
    <n v="8"/>
    <s v="確認企金需另設計輸入畫面或共用輸入畫面[待辦事項8]"/>
    <x v="6"/>
    <s v="改列待辦事項"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d v="2021-08-13T00:00:00"/>
    <d v="2021-08-05T00:00:00"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d v="2021-09-20T00:00:00"/>
    <m/>
  </r>
  <r>
    <x v="41"/>
    <s v="核准額度登錄(Eloan4)                 "/>
    <n v="4"/>
    <s v="[是否限制清償]改為可修改,文字改帶[L2101商品參數維護]設定清償說明"/>
    <x v="6"/>
    <d v="2021-09-20T00:00:00"/>
    <d v="2021-08-19T00:00:00"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d v="2021-08-06T00:00:00"/>
    <d v="2021-08-05T00:00:00"/>
  </r>
  <r>
    <x v="41"/>
    <s v="核准額度登錄(Eloan4)                 "/>
    <n v="8"/>
    <s v="再寄出調整後畫面供BU確認[註]列入待辦事項"/>
    <x v="6"/>
    <s v="改列待辦事項"/>
    <m/>
  </r>
  <r>
    <x v="41"/>
    <s v="核准額度登錄(Eloan4)                 "/>
    <n v="9"/>
    <s v="提供針對企金使用輸入欄位版本[註]需企金依據現有版本確認所需欄位"/>
    <x v="6"/>
    <s v="改列待辦事項"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d v="2021-09-30T00:00:00"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d v="2021-08-11T00:00:00"/>
    <d v="2021-08-11T00:00:00"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d v="2021-08-10T00:00:00"/>
    <d v="2021-08-05T00:00:00"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d v="2021-09-30T00:00:00"/>
    <m/>
  </r>
  <r>
    <x v="44"/>
    <s v="核准號碼明細資料查詢                    "/>
    <n v="1"/>
    <s v="不掛入選單,為維護交易查詢輔助交易"/>
    <x v="7"/>
    <d v="2021-08-10T00:00:00"/>
    <d v="2021-08-01T00:00:00"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d v="2021-08-31T00:00:00"/>
    <d v="2021-08-13T00:00:00"/>
  </r>
  <r>
    <x v="45"/>
    <s v="交易明細查詢"/>
    <n v="1"/>
    <s v="調整[會計日期]可輸入起訖區間"/>
    <x v="7"/>
    <d v="2021-08-31T00:00:00"/>
    <m/>
  </r>
  <r>
    <x v="46"/>
    <s v="未齊件代碼維護"/>
    <n v="1"/>
    <s v="資料轉換 [未齊件代碼]的[齊件日期計算日]的工作日數，預設為8工作日"/>
    <x v="7"/>
    <d v="2021-08-04T00:00:00"/>
    <d v="2021-08-04T00:00:00"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d v="2021-08-31T00:00:00"/>
    <m/>
  </r>
  <r>
    <x v="47"/>
    <s v="未齊件資料查詢                          "/>
    <n v="1"/>
    <s v="增加查詢條件 _x000a_(1).加[齊件訖日]區間_x000a_(2).加[銷號日期]區間"/>
    <x v="8"/>
    <d v="2021-08-03T00:00:00"/>
    <d v="2021-08-03T00:00:00"/>
  </r>
  <r>
    <x v="47"/>
    <s v="未齊件資料查詢                          "/>
    <n v="2"/>
    <s v="輸出欄位調整說明_x000a_(1).移除[統一編號]_x000a_(2).[齊件日期]改標題為[齊件訖日]_x000a_(3).房貸專員需顯示代號及員工姓名_x000a_(4).增加[備註]"/>
    <x v="8"/>
    <d v="2021-08-03T00:00:00"/>
    <d v="2021-08-03T00:00:00"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d v="2021-09-30T00:00:00"/>
    <m/>
  </r>
  <r>
    <x v="49"/>
    <s v="保證人明細資料查詢                      "/>
    <n v="1"/>
    <s v="增加[額度]查詢條件"/>
    <x v="8"/>
    <d v="2021-08-13T00:00:00"/>
    <d v="2021-08-11T00:00:00"/>
  </r>
  <r>
    <x v="49"/>
    <s v="保證人明細資料查詢                      "/>
    <n v="2"/>
    <s v="將戶號移至共同輸出區,並增加[戶名]資訊"/>
    <x v="8"/>
    <d v="2021-07-29T00:00:00"/>
    <d v="2021-07-29T00:00:00"/>
  </r>
  <r>
    <x v="49"/>
    <s v="保證人明細資料查詢                      "/>
    <n v="3"/>
    <s v="需於URS規格書說明&quot;不開放查詢的客戶管控&quot;的作法"/>
    <x v="8"/>
    <d v="2021-08-18T00:00:00"/>
    <d v="2021-08-18T00:00:00"/>
  </r>
  <r>
    <x v="50"/>
    <s v="保證人資料登錄(Eloan5)                "/>
    <n v="1"/>
    <s v="[異動]時需主管授權"/>
    <x v="8"/>
    <d v="2021-08-03T00:00:00"/>
    <d v="2021-08-03T00:00:00"/>
  </r>
  <r>
    <x v="50"/>
    <s v="保證人資料登錄(Eloan5)                "/>
    <n v="2"/>
    <s v="新增時[保證狀況碼]預設為&quot;1.設定&quot;"/>
    <x v="8"/>
    <d v="2021-08-03T00:00:00"/>
    <d v="2021-08-03T00:00:00"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d v="2021-08-13T00:00:00"/>
    <d v="2021-08-06T00:00:00"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d v="2021-08-20T00:00:00"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d v="2021-08-20T00:00:00"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d v="2021-08-31T00:00:00"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[企金別]值為&quot;2&quot;(企金自然人)時,是否控制不可為&quot;060000&quot;(個人),待與陳俞辛確認"/>
    <s v="張金龍"/>
    <x v="0"/>
    <s v="2021/7/26已確認,並記錄當日會議紀錄"/>
    <d v="2021-07-26T00:00:00"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0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0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1"/>
    <s v="提供「客戶申請合約」最新範本"/>
    <s v="陳政皓經理"/>
    <x v="1"/>
    <s v="110/07/30下午email回復：貸款借據暨授信合約書"/>
    <d v="2021-07-30T00:00:00"/>
  </r>
  <r>
    <x v="4"/>
    <n v="6"/>
    <s v="更新「L2111 案件申請登錄」規格供ELOAN調整程式"/>
    <s v="張金龍"/>
    <x v="2"/>
    <m/>
    <m/>
  </r>
  <r>
    <x v="2"/>
    <n v="1"/>
    <s v="查詢輸出表格，標題二層式顯示(廠商註:因涉及匯出EXCEL功能,待技術評估後,提方案說明)"/>
    <s v="張金龍"/>
    <x v="2"/>
    <s v="以多層標題處理_x000a_以L6994為例"/>
    <d v="2021-08-05T00:00:00"/>
  </r>
  <r>
    <x v="2"/>
    <n v="2"/>
    <s v="依據「放款部業績件數及金額核算標準表-1090327修訂.xls」提供建檔說明範例"/>
    <s v="楊智誠"/>
    <x v="2"/>
    <s v="已完成"/>
    <d v="2021-08-05T00:00:00"/>
  </r>
  <r>
    <x v="4"/>
    <n v="7"/>
    <s v="更新「L2111 案件申請登錄」調整後畫面供BU確認"/>
    <s v="張金龍"/>
    <x v="2"/>
    <m/>
    <m/>
  </r>
  <r>
    <x v="2"/>
    <n v="5"/>
    <s v="[L5951 房貸介紹人業績明細查詢]和[L5051房貸介紹人業績處理清單]交易整併,廠商另提設計"/>
    <s v="張金龍"/>
    <x v="2"/>
    <s v="確定整併,於業績討論時說明"/>
    <d v="2021-08-05T00:00:00"/>
  </r>
  <r>
    <x v="2"/>
    <n v="6"/>
    <s v="[L5952 房貸專員業績明細查詢]與[L5052 房貸專員業績處理清單]交易整併,廠商另提設計"/>
    <s v="張金龍"/>
    <x v="2"/>
    <s v="確定整併,於業績討論時說明"/>
    <d v="2021-08-05T00:00:00"/>
  </r>
  <r>
    <x v="4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d v="2021-07-29T00:00:00"/>
  </r>
  <r>
    <x v="4"/>
    <n v="2"/>
    <s v="【L1105顧客聯絡電話維護】確認[與借款人關係]選項"/>
    <s v="陳俞辛"/>
    <x v="2"/>
    <s v="2021/8/9 email回覆：[與借款人關係]太多職稱，請新增空白欄位，讓企金人員可自由鍵入"/>
    <d v="2021-08-09T00:00:00"/>
  </r>
  <r>
    <x v="4"/>
    <n v="3"/>
    <s v="提供「企金業績統計表」現有[放款性質]"/>
    <s v="陳俞辛"/>
    <x v="2"/>
    <s v="2021/7/27 (週二) 下午 12:30 已mail 檔案"/>
    <d v="2021-07-27T00:00:00"/>
  </r>
  <r>
    <x v="4"/>
    <n v="5"/>
    <s v="提供&quot;核決層級&quot;輸入欄位ELOAN作法"/>
    <s v="吳承憲"/>
    <x v="2"/>
    <s v="email回覆"/>
    <d v="2021-08-04T00:00:00"/>
  </r>
  <r>
    <x v="5"/>
    <n v="3"/>
    <s v="更新「L2801 未齊案件管理」開發規格"/>
    <s v="張金龍"/>
    <x v="3"/>
    <m/>
    <m/>
  </r>
  <r>
    <x v="5"/>
    <n v="4"/>
    <s v="未齊件代碼維護,目前ELOAN亦需提供經辦維護機制，提供新貸中系統資料格式供ELOAN參考"/>
    <s v="張金龍"/>
    <x v="3"/>
    <m/>
    <m/>
  </r>
  <r>
    <x v="5"/>
    <n v="5"/>
    <s v="提供未齊件資料於[齊件訖日]到期前3工作日,通知EMAIL範例"/>
    <s v="張金龍"/>
    <x v="3"/>
    <m/>
    <m/>
  </r>
  <r>
    <x v="5"/>
    <n v="1"/>
    <s v="補提供未齊件報表樣張"/>
    <s v="陳政皓經理"/>
    <x v="3"/>
    <s v="2021/7/28 EMAIL提供"/>
    <d v="2021-07-28T00:00:00"/>
  </r>
  <r>
    <x v="5"/>
    <n v="2"/>
    <s v="「L2801 未齊案件管理」待確認[齊件代碼]是否可修改"/>
    <s v="徐名弘"/>
    <x v="3"/>
    <s v="2021/8/11 email：_x000a_未齊件管理須代碼可以_x000a_(1)新增-配合未來有新類型或者之前未定義可以進行新增_x000a_(2)修改-配合未來名稱修改進行維護_x000a_(3)刪除-無該項文件時刪除，或者配合日後相關作業辦理_x000a_"/>
    <d v="2021-08-11T00:00:00"/>
  </r>
  <r>
    <x v="5"/>
    <n v="6"/>
    <s v="提供&quot;貸借款申請書&quot;之&quot;擔保品提供人&quot;填寫資料,並註記必須填寫及不必填寫的項目"/>
    <s v="陳政皓經理"/>
    <x v="3"/>
    <s v="110/07/30下午email回復"/>
    <d v="2021-07-30T00:00:00"/>
  </r>
  <r>
    <x v="0"/>
    <n v="4"/>
    <s v="L1105增加聯絡電話[異動原因]代碼"/>
    <s v="陳政皓經理"/>
    <x v="4"/>
    <s v="[吳承憲2021.7.23回覆] 此項應由服務課跟催收人員那邊統整_x000a_[政皓經理2021/08/12回覆]關於增加聯絡電話[異動原因]代碼，除1.客戶提出申請以外，請新增2.催收人員新增。"/>
    <d v="2021-08-12T00:00:00"/>
  </r>
  <r>
    <x v="6"/>
    <n v="3"/>
    <s v="請企金提供[指標利率種類],供廠商協助建檔參考"/>
    <s v="陳俞辛"/>
    <x v="4"/>
    <s v="[陳俞辛2021.7.29回覆]"/>
    <d v="2021-07-29T00:00:00"/>
  </r>
  <r>
    <x v="6"/>
    <n v="4"/>
    <s v="提供各[未齊件代碼]的[齊件日期計算日]的工作日數，供廠商建檔參考"/>
    <s v="徐名弘"/>
    <x v="4"/>
    <s v="2021/8/11 email ：_x000a_1.規範_x000a_依撥款案件審核作業SOP辦理，依規八個工作日內，另控管「信貸、保貸、信用卡」之還款水單13個工作日內完成，特殊個案以核准批覆條件為準。_x000a_(1)原則=8個工作日。(如代償後謄本+火險單)_x000a_(2)控管「信貸、保貸、信用卡」之還款水單=13個工作日。_x000a_基本上13個工作日，但_x000a_A.客戶沒馬上要撥_x000a_B.(3)特例_x000a_C其他文件:資金用途文件等等各種情形_x000a_(3)特例=以核准批覆條件為準。(工作日不一定)_x000a_2.計算起始日_x000a_計算方式自撥款日起算，為工作日不含假日_x000a_以110年8月為準，撥款日為8/2者，控管8個工作日之案件，含撥款當日計算，即8/11為最後一日。_x000a_3.提醒日的日期及計算方式已提過，不另贅述。_x000a_"/>
    <d v="2021-08-11T00:00:00"/>
  </r>
  <r>
    <x v="3"/>
    <n v="2"/>
    <s v="依據「客戶申請合約」最新範本,說明新客戶建檔相關規劃"/>
    <s v="張金龍"/>
    <x v="5"/>
    <m/>
    <m/>
  </r>
  <r>
    <x v="4"/>
    <n v="9"/>
    <s v="&quot;聯貸案件&quot;於額度查詢顯示,規劃和&quot;共用額度&quot;一起說明"/>
    <s v="賴文育"/>
    <x v="5"/>
    <s v="8/4安排說明後仍須調整，預計8/13調整後再安排說明。"/>
    <m/>
  </r>
  <r>
    <x v="7"/>
    <n v="1"/>
    <s v="提供下載&quot;上傳資料最新範本&quot;機制規劃說明"/>
    <s v="張金龍"/>
    <x v="6"/>
    <m/>
    <m/>
  </r>
  <r>
    <x v="2"/>
    <n v="4"/>
    <s v="L5500 工作日業績結算,人工啟動時,如何再同步資料上傳內網系統"/>
    <s v="葛展宇經理"/>
    <x v="7"/>
    <m/>
    <m/>
  </r>
  <r>
    <x v="4"/>
    <n v="4"/>
    <s v="台北金融業拆款定盤利率匯入利率的流程討論"/>
    <s v="賴文育"/>
    <x v="7"/>
    <m/>
    <m/>
  </r>
  <r>
    <x v="4"/>
    <n v="8"/>
    <s v="「L2111 案件申請登錄」確認企金需另設計輸入畫面或共用輸入畫面"/>
    <s v="陳俞辛"/>
    <x v="7"/>
    <s v="2021/8/9回覆：此「L2111 案件申請登錄」會另與企金同仁再做討論。"/>
    <m/>
  </r>
  <r>
    <x v="6"/>
    <n v="2"/>
    <s v="撥款後調整[貸款期間(月)][追蹤事項]於「L3701放款內容變更」討論"/>
    <s v="賴文育"/>
    <x v="7"/>
    <m/>
    <m/>
  </r>
  <r>
    <x v="6"/>
    <n v="1"/>
    <s v="於撥款後,於L2154 額度資料維護,修改業績介紹人,房貸專員,協辦人員"/>
    <s v="張金龍"/>
    <x v="8"/>
    <m/>
    <m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n v="1"/>
    <s v="L6"/>
    <x v="0"/>
    <m/>
    <s v="L6082"/>
    <s v=".F.1.1/.3.B.2"/>
    <s v="放款業績工作月查詢"/>
    <s v="賴文育"/>
    <s v="楊智誠"/>
    <x v="0"/>
    <m/>
    <m/>
    <d v="2021-07-19T00:00:00"/>
    <m/>
    <m/>
    <s v="涂宇欣"/>
    <s v="張淑遠"/>
    <m/>
    <n v="1"/>
    <s v="B"/>
    <m/>
    <m/>
    <m/>
  </r>
  <r>
    <n v="2"/>
    <s v="L6"/>
    <x v="0"/>
    <m/>
    <s v="L6752"/>
    <s v=".F.1.2/.3.B.2.1"/>
    <s v="放款業績工作月維護"/>
    <s v="賴文育"/>
    <s v="楊智誠"/>
    <x v="0"/>
    <m/>
    <m/>
    <d v="2021-07-19T00:00:00"/>
    <m/>
    <m/>
    <s v="涂宇欣"/>
    <s v="張淑遠"/>
    <m/>
    <n v="1"/>
    <s v="T"/>
    <m/>
    <m/>
    <m/>
  </r>
  <r>
    <n v="3"/>
    <s v="L5"/>
    <x v="1"/>
    <m/>
    <s v="L5402"/>
    <s v=".F.2.1"/>
    <s v="年度業績目標更新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4"/>
    <s v="L5"/>
    <x v="1"/>
    <m/>
    <s v="L5021"/>
    <s v=".F.2.2"/>
    <s v="房貸專員明細資料查詢                "/>
    <s v="張金龍"/>
    <s v="張嘉榮"/>
    <x v="0"/>
    <m/>
    <m/>
    <d v="2021-07-19T00:00:00"/>
    <m/>
    <m/>
    <s v="涂宇欣"/>
    <s v="張淑遠"/>
    <m/>
    <n v="1"/>
    <s v="B"/>
    <m/>
    <m/>
    <m/>
  </r>
  <r>
    <n v="5"/>
    <s v="L5"/>
    <x v="1"/>
    <m/>
    <s v="L5401"/>
    <s v=".F.2.2.1"/>
    <s v="房貸專員資料維護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m/>
    <d v="2021-07-20T00:00:00"/>
    <m/>
    <m/>
    <s v="涂宇欣"/>
    <s v="李珮君"/>
    <m/>
    <n v="1"/>
    <s v="B"/>
    <m/>
    <m/>
    <m/>
  </r>
  <r>
    <n v="7"/>
    <s v="L5"/>
    <x v="1"/>
    <m/>
    <s v="L5406"/>
    <s v=".F.2.3/.F.2.4.3"/>
    <s v="晤談人員資料維護                    "/>
    <s v="張金龍"/>
    <s v="張嘉榮"/>
    <x v="0"/>
    <m/>
    <m/>
    <d v="2021-07-20T00:00:00"/>
    <m/>
    <m/>
    <s v="涂宇欣"/>
    <s v="李珮君"/>
    <m/>
    <n v="1"/>
    <s v="T"/>
    <m/>
    <m/>
    <m/>
  </r>
  <r>
    <n v="8"/>
    <s v="L5"/>
    <x v="1"/>
    <m/>
    <s v="L5024"/>
    <s v=".F.2.3"/>
    <s v="目標金額、累計目標金額查詢          "/>
    <s v="張金龍"/>
    <s v="張嘉榮"/>
    <x v="0"/>
    <m/>
    <m/>
    <d v="2021-07-19T00:00:00"/>
    <m/>
    <m/>
    <s v="涂宇欣"/>
    <s v="張淑遠"/>
    <m/>
    <n v="1"/>
    <s v="B"/>
    <m/>
    <m/>
    <m/>
  </r>
  <r>
    <n v="9"/>
    <s v="L5"/>
    <x v="1"/>
    <m/>
    <s v="L5405"/>
    <s v=".F.2.3.1"/>
    <s v="更改目標金額、累計目標金額          "/>
    <s v="張金龍"/>
    <s v="張嘉榮"/>
    <x v="0"/>
    <m/>
    <m/>
    <d v="2021-07-19T00:00:00"/>
    <m/>
    <m/>
    <s v="涂宇欣"/>
    <s v="張淑遠"/>
    <m/>
    <n v="1"/>
    <s v="T"/>
    <m/>
    <m/>
    <m/>
  </r>
  <r>
    <n v="10"/>
    <s v="L5"/>
    <x v="1"/>
    <m/>
    <s v="L5022"/>
    <s v=".F.2.4"/>
    <s v="協辦人員等級明細資料查詢            "/>
    <s v="張金龍"/>
    <s v="張嘉榮"/>
    <x v="0"/>
    <m/>
    <m/>
    <d v="2021-07-20T00:00:00"/>
    <m/>
    <m/>
    <s v="涂宇欣"/>
    <s v="張淑遠"/>
    <m/>
    <n v="1"/>
    <s v="B"/>
    <m/>
    <m/>
    <m/>
  </r>
  <r>
    <n v="11"/>
    <s v="L5"/>
    <x v="1"/>
    <m/>
    <s v="L5407"/>
    <s v=".F.2.4.1"/>
    <s v="房貸協辦人員等級維護                "/>
    <s v="張金龍"/>
    <s v="張嘉榮"/>
    <x v="0"/>
    <m/>
    <m/>
    <d v="2021-07-20T00:00:00"/>
    <m/>
    <m/>
    <s v="涂宇欣"/>
    <s v="張淑遠"/>
    <m/>
    <n v="1"/>
    <s v="T"/>
    <m/>
    <m/>
    <m/>
  </r>
  <r>
    <n v="12"/>
    <s v="L6"/>
    <x v="0"/>
    <m/>
    <s v="L6083"/>
    <s v=".F.2.5/.J.J"/>
    <s v="房貸專員所屬業務部室查詢"/>
    <s v="賴文育"/>
    <s v="楊智誠"/>
    <x v="0"/>
    <m/>
    <m/>
    <m/>
    <m/>
    <m/>
    <s v="涂宇欣"/>
    <s v="張淑遠"/>
    <m/>
    <n v="1"/>
    <s v="B"/>
    <m/>
    <m/>
    <m/>
  </r>
  <r>
    <n v="13"/>
    <s v="L6"/>
    <x v="0"/>
    <m/>
    <s v="L6753"/>
    <s v=".F.2.5/.J.J"/>
    <s v="房貸專員所屬業務部室維護"/>
    <s v="賴文育"/>
    <s v="楊智誠"/>
    <x v="0"/>
    <m/>
    <m/>
    <m/>
    <m/>
    <m/>
    <s v="涂宇欣"/>
    <s v="張淑遠"/>
    <m/>
    <n v="1"/>
    <s v="T"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m/>
    <d v="2021-07-21T00:00:00"/>
    <m/>
    <m/>
    <s v="涂宇欣"/>
    <s v="張淑遠"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m/>
    <d v="2021-07-21T00:00:00"/>
    <m/>
    <m/>
    <s v="涂宇欣"/>
    <s v="張淑遠"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m/>
    <d v="2021-07-21T00:00:00"/>
    <m/>
    <m/>
    <s v="涂宇欣"/>
    <s v="陳政皓"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m/>
    <d v="2021-07-21T00:00:00"/>
    <m/>
    <m/>
    <s v="涂宇欣"/>
    <s v="張淑遠"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m/>
    <d v="2021-07-20T00:00:00"/>
    <m/>
    <m/>
    <s v="李珮琪"/>
    <s v="張淑遠"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m/>
    <d v="2021-07-20T00:00:00"/>
    <m/>
    <m/>
    <s v="李珮琪"/>
    <s v="張淑遠"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m/>
    <d v="2021-07-20T00:00:00"/>
    <m/>
    <m/>
    <s v="涂宇欣"/>
    <s v="張淑遠"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m/>
    <d v="2021-07-20T00:00:00"/>
    <m/>
    <m/>
    <s v="涂宇欣"/>
    <s v="張淑遠"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m/>
    <d v="2021-07-20T00:00:00"/>
    <m/>
    <m/>
    <s v="涂宇欣"/>
    <s v="陳政皓"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m/>
    <d v="2021-07-20T00:00:00"/>
    <m/>
    <m/>
    <s v="涂宇欣"/>
    <s v="張淑遠"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m/>
    <d v="2021-07-21T00:00:00"/>
    <m/>
    <m/>
    <s v="涂宇欣"/>
    <s v="張淑遠"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m/>
    <m/>
    <m/>
    <s v="涂宇欣"/>
    <s v="李珮君"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m/>
    <m/>
    <m/>
    <s v="涂宇欣"/>
    <s v="李珮君"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m/>
    <m/>
    <m/>
    <s v="涂宇欣"/>
    <s v="李珮君"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m/>
    <m/>
    <m/>
    <s v="涂宇欣"/>
    <s v="李珮君"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m/>
    <m/>
    <m/>
    <s v="涂宇欣"/>
    <s v="李珮君"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m/>
    <m/>
    <m/>
    <s v="涂宇欣"/>
    <s v="李珮君"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m/>
    <m/>
    <m/>
    <s v="涂宇欣"/>
    <s v="張淑遠"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m/>
    <m/>
    <m/>
    <s v="涂宇欣"/>
    <s v="尹少玄"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m/>
    <m/>
    <m/>
    <s v="涂宇欣"/>
    <s v="尹少玄"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m/>
    <m/>
    <m/>
    <s v="涂宇欣"/>
    <s v="尹少玄"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m/>
    <m/>
    <m/>
    <s v="涂宇欣"/>
    <s v="張淑遠"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m/>
    <m/>
    <m/>
    <s v="涂宇欣"/>
    <s v="張淑遠"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m/>
    <m/>
    <m/>
    <s v="涂宇欣"/>
    <s v="張淑遠"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m/>
    <m/>
    <m/>
    <s v="涂宇欣"/>
    <s v="尹少玄"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m/>
    <m/>
    <m/>
    <s v="涂宇欣"/>
    <s v="張淑遠"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m/>
    <m/>
    <m/>
    <s v="涂宇欣"/>
    <s v="張淑遠"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m/>
    <m/>
    <m/>
    <s v="涂宇欣"/>
    <s v="張淑遠"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m/>
    <m/>
    <m/>
    <s v="涂宇欣"/>
    <s v="張淑遠"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m/>
    <m/>
    <m/>
    <s v="涂宇欣"/>
    <s v="張淑遠"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m/>
    <m/>
    <m/>
    <s v="涂宇欣"/>
    <s v="張淑遠"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m/>
    <d v="2021-07-22T00:00:00"/>
    <m/>
    <m/>
    <s v="吳承憲"/>
    <s v="李珮君"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m/>
    <d v="2021-07-22T00:00:00"/>
    <m/>
    <m/>
    <s v="吳承憲"/>
    <s v="李珮君"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m/>
    <d v="2021-07-26T00:00:00"/>
    <m/>
    <m/>
    <s v="吳承憲"/>
    <s v="陳俞辛"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m/>
    <d v="2021-07-22T00:00:00"/>
    <m/>
    <m/>
    <s v="吳承憲"/>
    <s v="李珮君"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m/>
    <d v="2021-07-26T00:00:00"/>
    <m/>
    <m/>
    <s v="吳承憲"/>
    <s v="陳俞辛"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m/>
    <m/>
    <m/>
    <s v="吳承憲"/>
    <s v="李珮君"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m/>
    <d v="2021-07-22T00:00:00"/>
    <m/>
    <m/>
    <s v="吳承憲"/>
    <s v="陳俞辛"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m/>
    <d v="2021-07-22T00:00:00"/>
    <m/>
    <m/>
    <s v="吳承憲"/>
    <s v="陳俞辛"/>
    <m/>
    <m/>
    <m/>
    <m/>
    <m/>
    <m/>
  </r>
  <r>
    <n v="53"/>
    <s v="L1"/>
    <x v="2"/>
    <m/>
    <s v="L190A"/>
    <s v=".3.B.4"/>
    <s v="員工資料檔查詢"/>
    <s v="賴文育"/>
    <s v="張嘉榮"/>
    <x v="3"/>
    <m/>
    <m/>
    <d v="2021-07-23T00:00:00"/>
    <m/>
    <m/>
    <s v="吳承憲"/>
    <s v="蔡珮瑜"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m/>
    <d v="2021-07-23T00:00:00"/>
    <m/>
    <m/>
    <s v="涂宇欣"/>
    <s v="陳政皓"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m/>
    <d v="2021-07-23T00:00:00"/>
    <m/>
    <m/>
    <s v="涂宇欣"/>
    <s v="陳政皓"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m/>
    <m/>
    <m/>
    <s v="吳承憲"/>
    <s v="施美娟"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m/>
    <m/>
    <m/>
    <s v="吳承憲"/>
    <s v="施美娟"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m/>
    <d v="2021-07-26T00:00:00"/>
    <m/>
    <m/>
    <s v="吳承憲"/>
    <s v="AS400已無使用"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m/>
    <d v="2021-07-26T00:00:00"/>
    <m/>
    <m/>
    <s v="吳承憲"/>
    <s v="AS400已無使用"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m/>
    <d v="2021-07-26T00:00:00"/>
    <m/>
    <m/>
    <s v="吳承憲"/>
    <s v="蔡珮瑜"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m/>
    <d v="2021-07-26T00:00:00"/>
    <m/>
    <m/>
    <s v="吳承憲"/>
    <s v="蔡珮瑜"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m/>
    <d v="2021-07-26T00:00:00"/>
    <m/>
    <m/>
    <s v="吳承憲"/>
    <s v="李珮君"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m/>
    <d v="2021-07-26T00:00:00"/>
    <m/>
    <m/>
    <s v="吳承憲"/>
    <s v="李珮君"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m/>
    <d v="2021-07-26T00:00:00"/>
    <m/>
    <m/>
    <s v="吳承憲"/>
    <s v="李珮君"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m/>
    <d v="2021-07-26T00:00:00"/>
    <m/>
    <m/>
    <s v="吳承憲"/>
    <s v="李珮君"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m/>
    <d v="2021-07-26T00:00:00"/>
    <m/>
    <m/>
    <s v="吳承憲"/>
    <s v="李珮君"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m/>
    <d v="2021-07-27T00:00:00"/>
    <m/>
    <m/>
    <s v="吳承憲"/>
    <s v="李珮君"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6"/>
    <x v="3"/>
    <m/>
    <s v="L6700"/>
    <s v=".3.1.1.7"/>
    <s v="未齊件代碼維護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2"/>
    <x v="3"/>
    <m/>
    <s v="L2921"/>
    <s v=".3.1.1.7"/>
    <s v="未齊件資料查詢             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1"/>
    <s v="L2"/>
    <x v="3"/>
    <m/>
    <s v="L2801"/>
    <s v=".3.1.1.7.1"/>
    <s v="未齊案件管理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m/>
    <m/>
    <d v="2021-07-28T00:00:00"/>
    <m/>
    <m/>
    <s v="吳承憲"/>
    <s v="陳政皓"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m/>
    <s v="L2"/>
    <x v="3"/>
    <m/>
    <s v="L2018"/>
    <m/>
    <s v="共同借款人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8"/>
    <m/>
    <s v="共同借款人資料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A"/>
    <m/>
    <s v="共同借款人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19"/>
    <m/>
    <s v="合併額度控管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9"/>
    <m/>
    <s v="合併額度控管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B"/>
    <m/>
    <s v="合併額度控管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21"/>
    <m/>
    <s v="交易關係人查詢"/>
    <s v="賴文育"/>
    <s v="陳昱衡"/>
    <x v="6"/>
    <m/>
    <m/>
    <d v="2021-08-23T00:00:00"/>
    <m/>
    <m/>
    <s v="吳承憲"/>
    <s v="李珮君"/>
    <s v="企金"/>
    <m/>
    <m/>
    <m/>
    <m/>
    <m/>
  </r>
  <r>
    <m/>
    <s v="L2"/>
    <x v="3"/>
    <m/>
    <s v="L2221"/>
    <m/>
    <s v="交易關係人維護"/>
    <s v="賴文育"/>
    <s v="陳昱衡"/>
    <x v="6"/>
    <m/>
    <m/>
    <d v="2021-08-23T00:00:00"/>
    <m/>
    <m/>
    <s v="吳承憲"/>
    <s v="李珮君"/>
    <s v="企金"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7"/>
    <d v="2021-08-24T00:00:00"/>
    <s v="3.5hr"/>
    <m/>
    <m/>
    <m/>
    <s v="吳承憲"/>
    <s v="李珮君"/>
    <s v="企金"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7"/>
    <d v="2021-08-24T00:00:00"/>
    <s v="5.5hr"/>
    <m/>
    <m/>
    <m/>
    <s v="吳承憲"/>
    <s v="李珮君"/>
    <s v="企金"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8"/>
    <s v="L2"/>
    <x v="3"/>
    <s v="擔保品2"/>
    <s v="L2918"/>
    <s v=".3.7"/>
    <s v="擔保品他項權利查詢"/>
    <s v="賴文育"/>
    <s v="陳昱衡"/>
    <x v="7"/>
    <d v="2021-08-25T00:00:00"/>
    <s v="3.5hr"/>
    <m/>
    <m/>
    <m/>
    <s v="吳承憲"/>
    <s v="尹少玄"/>
    <s v="企金"/>
    <m/>
    <m/>
    <m/>
    <m/>
    <m/>
  </r>
  <r>
    <n v="90"/>
    <s v="L2"/>
    <x v="3"/>
    <s v="擔保品2"/>
    <s v="L2418"/>
    <s v=".3.7"/>
    <s v="他項權利資料登錄(Eloan16)"/>
    <s v="賴文育"/>
    <s v="余家興"/>
    <x v="8"/>
    <d v="2021-08-25T00:00:00"/>
    <s v="3.5hr"/>
    <m/>
    <m/>
    <m/>
    <s v="吳承憲"/>
    <s v="李珮君"/>
    <s v="企金"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9"/>
    <d v="2021-08-25T00:00:00"/>
    <s v="3.5hr"/>
    <m/>
    <m/>
    <m/>
    <s v="吳承憲"/>
    <s v="李珮君"/>
    <s v="企金"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8"/>
    <d v="2021-08-25T00:00:00"/>
    <s v="3.5hr"/>
    <m/>
    <m/>
    <m/>
    <s v="吳承憲"/>
    <s v="李珮君"/>
    <s v="企金"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8"/>
    <d v="2021-08-25T00:00:00"/>
    <s v="3.5hr"/>
    <m/>
    <m/>
    <m/>
    <s v="吳承憲"/>
    <s v="李珮君"/>
    <s v="企金"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10"/>
    <d v="2021-08-27T00:00:00"/>
    <s v="5.5hr"/>
    <m/>
    <m/>
    <m/>
    <s v="吳承憲"/>
    <s v="李穎"/>
    <s v="企金"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127"/>
    <s v="L3"/>
    <x v="4"/>
    <m/>
    <s v="L3901"/>
    <s v=".2"/>
    <s v="貸款試算                 "/>
    <s v="賴文育"/>
    <s v="余家興"/>
    <x v="9"/>
    <d v="2021-08-30T00:00:00"/>
    <s v="3.5hr"/>
    <m/>
    <m/>
    <m/>
    <s v="李珮琪"/>
    <s v="蔡珮瑜"/>
    <m/>
    <m/>
    <m/>
    <m/>
    <m/>
    <m/>
  </r>
  <r>
    <n v="366"/>
    <s v="L9"/>
    <x v="5"/>
    <m/>
    <s v="L9110"/>
    <s v=".3.A.7"/>
    <s v="首次撥款審核資料表"/>
    <s v="賴文育"/>
    <s v="楊智誠"/>
    <x v="11"/>
    <d v="2021-08-30T00:00:00"/>
    <s v="3.5hr"/>
    <m/>
    <m/>
    <m/>
    <s v="李珮琪"/>
    <s v="陳政皓"/>
    <m/>
    <m/>
    <m/>
    <m/>
    <m/>
    <m/>
  </r>
  <r>
    <n v="132"/>
    <s v="L3"/>
    <x v="4"/>
    <m/>
    <s v="L3003"/>
    <s v=".3.D.1"/>
    <s v="預約撥款明細資料查詢     "/>
    <s v="賴文育"/>
    <s v="余家興"/>
    <x v="9"/>
    <d v="2021-08-31T00:00:00"/>
    <s v="5.5hr"/>
    <m/>
    <m/>
    <m/>
    <s v="涂宇欣"/>
    <s v="尹少玄"/>
    <m/>
    <m/>
    <m/>
    <m/>
    <m/>
    <m/>
  </r>
  <r>
    <n v="133"/>
    <s v="L3"/>
    <x v="4"/>
    <m/>
    <s v="L3110"/>
    <s v=".3.D.1.1"/>
    <s v="預約撥款    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4"/>
    <s v="L3"/>
    <x v="4"/>
    <m/>
    <s v="L3120"/>
    <s v=".3.D.1.1"/>
    <s v="預約撥款刪除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5"/>
    <s v="L6"/>
    <x v="0"/>
    <m/>
    <s v="L6984"/>
    <s v=".3.D.1.1/3.F.1"/>
    <s v="預約撥款到期作業"/>
    <s v="賴文育"/>
    <s v="余家興"/>
    <x v="9"/>
    <d v="2021-08-31T00:00:00"/>
    <s v="5.5hr"/>
    <m/>
    <m/>
    <m/>
    <s v="涂宇欣"/>
    <s v="尹少玄"/>
    <m/>
    <m/>
    <m/>
    <m/>
    <m/>
    <m/>
  </r>
  <r>
    <n v="136"/>
    <s v="L3"/>
    <x v="4"/>
    <m/>
    <s v="L3100"/>
    <s v=".3.D.2"/>
    <s v="撥款                     "/>
    <s v="賴文育"/>
    <s v="余家興"/>
    <x v="9"/>
    <d v="2021-09-01T00:00:00"/>
    <s v="3.5hr"/>
    <m/>
    <m/>
    <m/>
    <s v="涂宇欣"/>
    <s v="尹少玄"/>
    <m/>
    <m/>
    <m/>
    <m/>
    <m/>
    <m/>
  </r>
  <r>
    <n v="137"/>
    <s v="L3"/>
    <x v="4"/>
    <m/>
    <s v="L3002"/>
    <s v=".3.D.3.2"/>
    <s v="撥款明細資料查詢         "/>
    <s v="賴文育"/>
    <s v="余家興"/>
    <x v="9"/>
    <d v="2021-09-01T00:00:00"/>
    <s v="3.5hr"/>
    <m/>
    <m/>
    <m/>
    <s v="涂宇欣"/>
    <s v="蔡珮瑜"/>
    <m/>
    <m/>
    <m/>
    <m/>
    <m/>
    <m/>
  </r>
  <r>
    <n v="138"/>
    <s v="L3"/>
    <x v="4"/>
    <m/>
    <s v="L3916"/>
    <s v=".3.D.3.2.1"/>
    <s v="撥款內容查詢             "/>
    <s v="賴文育"/>
    <s v="余家興"/>
    <x v="9"/>
    <d v="2021-09-01T00:00:00"/>
    <s v="3.5hr"/>
    <m/>
    <m/>
    <m/>
    <s v="涂宇欣"/>
    <s v="蔡珮瑜"/>
    <m/>
    <m/>
    <m/>
    <m/>
    <m/>
    <m/>
  </r>
  <r>
    <n v="128"/>
    <s v="L3"/>
    <x v="4"/>
    <m/>
    <s v="L3001"/>
    <s v=".3.1.1.4/3.D.3"/>
    <s v="放款明細資料查詢         "/>
    <s v="賴文育"/>
    <s v="余家興"/>
    <x v="9"/>
    <d v="2021-09-02T00:00:00"/>
    <s v="3.5hr"/>
    <m/>
    <m/>
    <m/>
    <s v="涂宇欣"/>
    <s v="蔡珮瑜"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9"/>
    <d v="2021-09-02T00:00:00"/>
    <s v="3.5hr"/>
    <m/>
    <m/>
    <m/>
    <s v="吳承憲"/>
    <s v="許慧玉"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9"/>
    <d v="2021-09-02T00:00:00"/>
    <s v="3.5hr"/>
    <m/>
    <m/>
    <m/>
    <s v="吳承憲"/>
    <s v="陳俞辛"/>
    <m/>
    <m/>
    <m/>
    <m/>
    <m/>
    <m/>
  </r>
  <r>
    <n v="151"/>
    <s v="L3"/>
    <x v="4"/>
    <m/>
    <s v="L3912"/>
    <s v=".5.3.3.1"/>
    <s v="交易內容查詢             "/>
    <s v="賴文育"/>
    <s v="余家興"/>
    <x v="12"/>
    <d v="2021-09-03T00:00:00"/>
    <s v="5.5hr"/>
    <m/>
    <m/>
    <m/>
    <s v="林清河"/>
    <s v="蔡珮瑜"/>
    <m/>
    <m/>
    <m/>
    <m/>
    <m/>
    <m/>
  </r>
  <r>
    <n v="152"/>
    <s v="L3"/>
    <x v="4"/>
    <m/>
    <s v="L3005"/>
    <s v=".5.3.4"/>
    <s v="交易明細資料查詢         "/>
    <s v="賴文育"/>
    <s v="余家興"/>
    <x v="12"/>
    <d v="2021-09-03T00:00:00"/>
    <s v="5.5hr"/>
    <m/>
    <m/>
    <m/>
    <s v="林清河"/>
    <s v="蔡珮瑜"/>
    <m/>
    <m/>
    <m/>
    <m/>
    <m/>
    <m/>
  </r>
  <r>
    <n v="161"/>
    <s v="L3"/>
    <x v="4"/>
    <m/>
    <s v="L3932"/>
    <s v=".8.4"/>
    <s v="借戶利率查詢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2"/>
    <s v="L3"/>
    <x v="4"/>
    <m/>
    <s v="L3721"/>
    <s v=".8.4.1"/>
    <s v="借戶利率變更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6"/>
    <s v="L3"/>
    <x v="4"/>
    <m/>
    <s v="L3701"/>
    <s v=".A.2.1"/>
    <s v="放款內容變更             "/>
    <s v="賴文育"/>
    <s v="余家興"/>
    <x v="13"/>
    <d v="2021-09-03T00:00:00"/>
    <s v="5.5hr"/>
    <m/>
    <m/>
    <m/>
    <s v="涂宇欣"/>
    <s v="蔡珮瑜"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9"/>
    <m/>
    <m/>
    <m/>
    <m/>
    <m/>
    <s v="涂宇欣"/>
    <s v="陳政皓"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9"/>
    <m/>
    <m/>
    <m/>
    <m/>
    <m/>
    <s v="涂宇欣"/>
    <s v="陳政皓"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9"/>
    <m/>
    <m/>
    <m/>
    <m/>
    <m/>
    <s v="涂宇欣"/>
    <s v="陳政皓"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9"/>
    <m/>
    <m/>
    <m/>
    <m/>
    <m/>
    <s v="涂宇欣"/>
    <s v="陳政皓"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9"/>
    <m/>
    <m/>
    <m/>
    <m/>
    <m/>
    <s v="涂宇欣"/>
    <s v="蔡珮瑜"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9"/>
    <m/>
    <m/>
    <m/>
    <m/>
    <m/>
    <s v="涂宇欣"/>
    <s v="蔡珮瑜"/>
    <m/>
    <m/>
    <m/>
    <m/>
    <m/>
    <m/>
  </r>
  <r>
    <n v="103"/>
    <s v="L2"/>
    <x v="3"/>
    <m/>
    <s v="L2062"/>
    <s v=".3.3.4"/>
    <s v="貸後契變手續費明細資料查詢"/>
    <s v="賴文育"/>
    <s v="陳昱衡"/>
    <x v="9"/>
    <m/>
    <m/>
    <m/>
    <m/>
    <m/>
    <s v="涂宇欣"/>
    <s v="蔡珮瑜"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9"/>
    <m/>
    <m/>
    <m/>
    <m/>
    <m/>
    <s v="吳承憲"/>
    <s v="李珮君"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9"/>
    <m/>
    <m/>
    <m/>
    <m/>
    <m/>
    <s v="李珮琪"/>
    <s v="蔡珮瑜"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9"/>
    <m/>
    <m/>
    <m/>
    <m/>
    <m/>
    <s v="李珮琪"/>
    <s v="蔡珮瑜"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9"/>
    <m/>
    <m/>
    <m/>
    <m/>
    <m/>
    <s v="李珮琪"/>
    <s v="蔡珮瑜"/>
    <m/>
    <m/>
    <m/>
    <m/>
    <m/>
    <m/>
  </r>
  <r>
    <n v="109"/>
    <s v="L2"/>
    <x v="3"/>
    <m/>
    <s v="L2932"/>
    <s v=".7.6.1"/>
    <s v="額度清償資料"/>
    <s v="賴文育"/>
    <s v="余家興"/>
    <x v="9"/>
    <m/>
    <m/>
    <m/>
    <m/>
    <m/>
    <s v="李珮琪"/>
    <s v="蔡珮瑜"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9"/>
    <m/>
    <m/>
    <m/>
    <m/>
    <m/>
    <s v="李珮琪"/>
    <s v="蔡珮瑜"/>
    <m/>
    <m/>
    <m/>
    <m/>
    <m/>
    <m/>
  </r>
  <r>
    <n v="111"/>
    <s v="L2"/>
    <x v="3"/>
    <m/>
    <s v="L2076"/>
    <s v=".7.6.2"/>
    <s v="領取清償證明作業"/>
    <s v="賴文育"/>
    <s v="余家興"/>
    <x v="9"/>
    <m/>
    <m/>
    <m/>
    <m/>
    <m/>
    <s v="李珮琪"/>
    <s v="邵淑微"/>
    <m/>
    <m/>
    <m/>
    <m/>
    <m/>
    <m/>
  </r>
  <r>
    <n v="112"/>
    <s v="L2"/>
    <x v="3"/>
    <m/>
    <s v="L2079"/>
    <s v=".A.3.2"/>
    <s v="展期件新舊對照查詢"/>
    <s v="賴文育"/>
    <s v="陳昱衡"/>
    <x v="9"/>
    <m/>
    <m/>
    <m/>
    <m/>
    <m/>
    <s v="涂宇欣"/>
    <s v="陳政皓"/>
    <m/>
    <m/>
    <m/>
    <m/>
    <m/>
    <m/>
  </r>
  <r>
    <n v="117"/>
    <s v="L2"/>
    <x v="3"/>
    <m/>
    <s v="L2980"/>
    <s v=".8.8"/>
    <s v="個人房貸調整案"/>
    <s v="賴文育"/>
    <s v="陳昱衡"/>
    <x v="9"/>
    <m/>
    <m/>
    <m/>
    <m/>
    <m/>
    <s v="林清河"/>
    <s v="陳政皓"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9"/>
    <m/>
    <m/>
    <m/>
    <m/>
    <m/>
    <s v="林清河"/>
    <s v="張舜雯"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9"/>
    <m/>
    <m/>
    <m/>
    <m/>
    <m/>
    <s v="林清河"/>
    <s v="張舜雯"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9"/>
    <m/>
    <m/>
    <m/>
    <m/>
    <m/>
    <s v="林清河"/>
    <s v="張舜雯"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9"/>
    <m/>
    <m/>
    <m/>
    <m/>
    <m/>
    <s v="林清河"/>
    <s v="張舜雯"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9"/>
    <m/>
    <m/>
    <m/>
    <m/>
    <m/>
    <s v="林清河"/>
    <s v="張舜雯"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9"/>
    <m/>
    <m/>
    <m/>
    <m/>
    <m/>
    <s v="林清河"/>
    <s v="張舜雯"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9"/>
    <m/>
    <m/>
    <m/>
    <m/>
    <m/>
    <s v="林清河"/>
    <s v="張舜雯"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9"/>
    <m/>
    <m/>
    <m/>
    <m/>
    <m/>
    <s v="林清河"/>
    <s v="張舜雯"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9"/>
    <m/>
    <m/>
    <m/>
    <m/>
    <m/>
    <s v="林清河"/>
    <s v="邵淑微"/>
    <m/>
    <m/>
    <m/>
    <m/>
    <m/>
    <m/>
  </r>
  <r>
    <n v="129"/>
    <s v="L3"/>
    <x v="4"/>
    <m/>
    <s v="L3915"/>
    <s v=".3.3.1.1"/>
    <s v="額度資料查詢             "/>
    <s v="賴文育"/>
    <s v="余家興"/>
    <x v="9"/>
    <m/>
    <m/>
    <m/>
    <m/>
    <m/>
    <s v="吳承憲"/>
    <s v="蔡珮瑜"/>
    <m/>
    <m/>
    <m/>
    <m/>
    <m/>
    <m/>
  </r>
  <r>
    <n v="139"/>
    <s v="L3"/>
    <x v="4"/>
    <m/>
    <s v="L3410"/>
    <s v=".4.3.4"/>
    <s v="結案登錄-可欠繳          "/>
    <s v="賴文育"/>
    <s v="余家興"/>
    <x v="14"/>
    <m/>
    <m/>
    <m/>
    <m/>
    <m/>
    <s v="涂宇欣"/>
    <s v="邵淑微"/>
    <m/>
    <m/>
    <m/>
    <m/>
    <m/>
    <m/>
  </r>
  <r>
    <n v="140"/>
    <s v="L3"/>
    <x v="4"/>
    <m/>
    <s v="L3420"/>
    <s v=".4.3.4"/>
    <s v="結案登錄-不可欠繳"/>
    <s v="賴文育"/>
    <s v="余家興"/>
    <x v="14"/>
    <m/>
    <m/>
    <m/>
    <m/>
    <m/>
    <s v="涂宇欣"/>
    <s v="蔡珮瑜"/>
    <m/>
    <m/>
    <m/>
    <m/>
    <m/>
    <m/>
  </r>
  <r>
    <n v="141"/>
    <s v="L3"/>
    <x v="4"/>
    <m/>
    <s v="L3731"/>
    <s v=".4.3.5"/>
    <s v="呆帳戶改呆帳結案戶"/>
    <s v="賴文育"/>
    <s v="余家興"/>
    <x v="14"/>
    <m/>
    <m/>
    <m/>
    <m/>
    <m/>
    <s v="李珮琪"/>
    <s v="邵淑微"/>
    <m/>
    <m/>
    <m/>
    <m/>
    <m/>
    <m/>
  </r>
  <r>
    <n v="142"/>
    <s v="L3"/>
    <x v="4"/>
    <m/>
    <s v="L3210"/>
    <s v=".4.4.1"/>
    <s v="暫收款登錄               "/>
    <s v="賴文育"/>
    <s v="余家興"/>
    <x v="14"/>
    <m/>
    <m/>
    <m/>
    <m/>
    <m/>
    <s v="李珮琪"/>
    <s v="邵淑微"/>
    <m/>
    <m/>
    <m/>
    <m/>
    <m/>
    <m/>
  </r>
  <r>
    <n v="143"/>
    <s v="L3"/>
    <x v="4"/>
    <m/>
    <s v="L3007"/>
    <s v=".4.4.2"/>
    <s v="暫收支票明細資料查詢     "/>
    <s v="賴文育"/>
    <s v="余家興"/>
    <x v="14"/>
    <m/>
    <m/>
    <m/>
    <m/>
    <m/>
    <s v="李珮琪"/>
    <s v="邵淑微"/>
    <m/>
    <m/>
    <m/>
    <m/>
    <m/>
    <m/>
  </r>
  <r>
    <n v="144"/>
    <s v="L3"/>
    <x v="4"/>
    <m/>
    <s v="L3008"/>
    <s v=".4.4.3"/>
    <s v="支票明細資料查詢-依客戶"/>
    <s v="賴文育"/>
    <s v="余家興"/>
    <x v="14"/>
    <m/>
    <m/>
    <m/>
    <m/>
    <m/>
    <s v="李珮琪"/>
    <s v="邵淑微"/>
    <m/>
    <m/>
    <m/>
    <m/>
    <m/>
    <m/>
  </r>
  <r>
    <n v="145"/>
    <s v="L3"/>
    <x v="4"/>
    <m/>
    <s v="L3009"/>
    <s v=".4.4.4"/>
    <s v="支票明細資料查詢-全部"/>
    <s v="賴文育"/>
    <s v="余家興"/>
    <x v="14"/>
    <m/>
    <m/>
    <m/>
    <m/>
    <m/>
    <s v="李珮琪"/>
    <s v="邵淑微"/>
    <m/>
    <m/>
    <m/>
    <m/>
    <m/>
    <m/>
  </r>
  <r>
    <n v="146"/>
    <s v="L3"/>
    <x v="4"/>
    <m/>
    <s v="L3220"/>
    <s v=".4.4.5"/>
    <s v="暫收款退還               "/>
    <s v="賴文育"/>
    <s v="余家興"/>
    <x v="14"/>
    <m/>
    <m/>
    <m/>
    <m/>
    <m/>
    <s v="李珮琪"/>
    <s v="邵淑微"/>
    <m/>
    <m/>
    <m/>
    <m/>
    <m/>
    <m/>
  </r>
  <r>
    <n v="147"/>
    <s v="L3"/>
    <x v="4"/>
    <m/>
    <s v="L3230"/>
    <s v=".4.4.6"/>
    <s v="暫收款銷帳"/>
    <s v="賴文育"/>
    <s v="余家興"/>
    <x v="14"/>
    <m/>
    <m/>
    <m/>
    <m/>
    <m/>
    <s v="李珮琪"/>
    <s v="邵淑微"/>
    <m/>
    <m/>
    <m/>
    <m/>
    <m/>
    <m/>
  </r>
  <r>
    <n v="148"/>
    <s v="L3"/>
    <x v="4"/>
    <m/>
    <s v="L3921"/>
    <s v=".5.3.1"/>
    <s v="回收試算                 "/>
    <s v="賴文育"/>
    <s v="余家興"/>
    <x v="14"/>
    <m/>
    <m/>
    <m/>
    <m/>
    <m/>
    <s v="李珮琪"/>
    <s v="蔡珮瑜"/>
    <m/>
    <m/>
    <m/>
    <m/>
    <m/>
    <m/>
  </r>
  <r>
    <n v="149"/>
    <s v="L3"/>
    <x v="4"/>
    <m/>
    <s v="L3200"/>
    <s v=".5.3.2"/>
    <s v="回收登錄                 "/>
    <s v="賴文育"/>
    <s v="余家興"/>
    <x v="14"/>
    <m/>
    <m/>
    <m/>
    <m/>
    <m/>
    <s v="李珮琪"/>
    <s v="蔡珮瑜"/>
    <m/>
    <m/>
    <m/>
    <m/>
    <m/>
    <m/>
  </r>
  <r>
    <n v="150"/>
    <s v="L3"/>
    <x v="4"/>
    <m/>
    <s v="L3911"/>
    <s v=".5.3.3"/>
    <s v="繳息情形查詢             "/>
    <s v="賴文育"/>
    <s v="余家興"/>
    <x v="12"/>
    <m/>
    <m/>
    <m/>
    <m/>
    <m/>
    <s v="李珮琪"/>
    <s v="蔡珮瑜"/>
    <m/>
    <m/>
    <m/>
    <m/>
    <m/>
    <m/>
  </r>
  <r>
    <n v="153"/>
    <s v="L3"/>
    <x v="4"/>
    <m/>
    <s v="L3925"/>
    <s v=".5.3.5"/>
    <s v="還款分配試算             "/>
    <s v="賴文育"/>
    <s v="余家興"/>
    <x v="12"/>
    <m/>
    <m/>
    <m/>
    <m/>
    <m/>
    <s v="李珮琪"/>
    <s v="蔡珮瑜"/>
    <m/>
    <m/>
    <m/>
    <m/>
    <m/>
    <m/>
  </r>
  <r>
    <n v="154"/>
    <s v="L3"/>
    <x v="4"/>
    <m/>
    <s v="L3926"/>
    <s v=".5.3.6"/>
    <s v="變更期款試算             "/>
    <s v="賴文育"/>
    <s v="余家興"/>
    <x v="12"/>
    <m/>
    <m/>
    <m/>
    <m/>
    <m/>
    <s v="李珮琪"/>
    <s v="蔡珮瑜"/>
    <m/>
    <m/>
    <m/>
    <m/>
    <m/>
    <m/>
  </r>
  <r>
    <n v="155"/>
    <s v="L3"/>
    <x v="4"/>
    <m/>
    <s v="L3004"/>
    <s v=".5.3.6.1"/>
    <s v="約定部分償還明細資料查詢 "/>
    <s v="賴文育"/>
    <s v="余家興"/>
    <x v="12"/>
    <m/>
    <m/>
    <m/>
    <m/>
    <m/>
    <s v="李珮琪"/>
    <s v="蔡珮瑜"/>
    <m/>
    <m/>
    <m/>
    <m/>
    <m/>
    <m/>
  </r>
  <r>
    <n v="156"/>
    <s v="L3"/>
    <x v="4"/>
    <m/>
    <s v="L3130"/>
    <s v=".5.3.6.1"/>
    <s v="約定部分償還登錄         "/>
    <s v="賴文育"/>
    <s v="余家興"/>
    <x v="12"/>
    <m/>
    <m/>
    <m/>
    <m/>
    <m/>
    <s v="李珮琪"/>
    <s v="蔡珮瑜"/>
    <m/>
    <m/>
    <m/>
    <m/>
    <m/>
    <m/>
  </r>
  <r>
    <n v="157"/>
    <s v="L3"/>
    <x v="4"/>
    <m/>
    <s v="L3943"/>
    <s v=".6.1.4.1"/>
    <s v="支票內容查詢             "/>
    <s v="賴文育"/>
    <s v="余家興"/>
    <x v="12"/>
    <m/>
    <m/>
    <m/>
    <m/>
    <m/>
    <s v="李珮琪"/>
    <s v="邵淑微"/>
    <m/>
    <m/>
    <m/>
    <m/>
    <m/>
    <m/>
  </r>
  <r>
    <n v="158"/>
    <s v="L3"/>
    <x v="4"/>
    <m/>
    <s v="L3922"/>
    <s v=".7.3.1"/>
    <s v="結案試算                 "/>
    <s v="賴文育"/>
    <s v="余家興"/>
    <x v="12"/>
    <m/>
    <m/>
    <m/>
    <m/>
    <m/>
    <s v="李珮琪"/>
    <s v="蔡珮瑜"/>
    <m/>
    <m/>
    <m/>
    <m/>
    <m/>
    <m/>
  </r>
  <r>
    <n v="159"/>
    <s v="L3"/>
    <x v="4"/>
    <m/>
    <s v="L3924"/>
    <s v=".7.4.4"/>
    <s v="催收回復試算             "/>
    <s v="賴文育"/>
    <s v="余家興"/>
    <x v="12"/>
    <m/>
    <m/>
    <m/>
    <m/>
    <m/>
    <s v="林清河"/>
    <s v="邵淑微"/>
    <m/>
    <m/>
    <m/>
    <m/>
    <m/>
    <m/>
  </r>
  <r>
    <n v="160"/>
    <s v="L3"/>
    <x v="4"/>
    <m/>
    <s v="L3440"/>
    <s v=".7.4.5"/>
    <s v="催收回復登錄             "/>
    <s v="賴文育"/>
    <s v="余家興"/>
    <x v="12"/>
    <m/>
    <m/>
    <m/>
    <m/>
    <m/>
    <s v="林清河"/>
    <s v="邵淑微"/>
    <m/>
    <m/>
    <m/>
    <m/>
    <m/>
    <m/>
  </r>
  <r>
    <n v="163"/>
    <s v="L3"/>
    <x v="4"/>
    <m/>
    <s v="L3923"/>
    <s v=".A.1.1"/>
    <s v="應繳日試算               "/>
    <s v="賴文育"/>
    <s v="余家興"/>
    <x v="13"/>
    <m/>
    <m/>
    <m/>
    <m/>
    <m/>
    <s v="李珮琪"/>
    <s v="蔡珮瑜"/>
    <m/>
    <m/>
    <m/>
    <m/>
    <m/>
    <m/>
  </r>
  <r>
    <n v="164"/>
    <s v="L3"/>
    <x v="4"/>
    <m/>
    <s v="L3711"/>
    <s v=".A.1.2"/>
    <s v="應繳日變更-不可欠繳      "/>
    <s v="賴文育"/>
    <s v="余家興"/>
    <x v="13"/>
    <m/>
    <m/>
    <m/>
    <m/>
    <m/>
    <s v="涂宇欣"/>
    <s v="蔡珮瑜"/>
    <m/>
    <m/>
    <m/>
    <m/>
    <m/>
    <m/>
  </r>
  <r>
    <n v="165"/>
    <s v="L3"/>
    <x v="4"/>
    <m/>
    <s v="L3712"/>
    <s v=".A.1.3"/>
    <s v="應繳日變更-可欠繳        "/>
    <s v="賴文育"/>
    <s v="余家興"/>
    <x v="13"/>
    <m/>
    <m/>
    <m/>
    <m/>
    <m/>
    <s v="涂宇欣"/>
    <s v="蔡珮瑜"/>
    <m/>
    <m/>
    <m/>
    <m/>
    <m/>
    <m/>
  </r>
  <r>
    <n v="167"/>
    <s v="L4"/>
    <x v="6"/>
    <m/>
    <s v="L4060"/>
    <s v=".3.4.4"/>
    <s v="額度擔保品保險單關聯查詢   "/>
    <s v="賴文育"/>
    <s v="黃梓峻"/>
    <x v="13"/>
    <m/>
    <m/>
    <m/>
    <m/>
    <m/>
    <s v="吳承憲"/>
    <s v="邵淑微"/>
    <m/>
    <m/>
    <m/>
    <m/>
    <m/>
    <m/>
  </r>
  <r>
    <n v="168"/>
    <s v="L4"/>
    <x v="6"/>
    <m/>
    <s v="L4610"/>
    <s v=".3.4.4.1"/>
    <s v="保險單明細資料登錄(Eloan9)"/>
    <s v="賴文育"/>
    <s v="黃梓峻"/>
    <x v="13"/>
    <m/>
    <m/>
    <m/>
    <m/>
    <m/>
    <s v="吳承憲"/>
    <s v="邵淑微"/>
    <m/>
    <m/>
    <m/>
    <m/>
    <m/>
    <m/>
  </r>
  <r>
    <n v="169"/>
    <s v="L4"/>
    <x v="6"/>
    <m/>
    <s v="L4611"/>
    <s v=".3.A.1.1"/>
    <s v="續約保單資料維護           "/>
    <s v="賴文育"/>
    <s v="黃梓峻"/>
    <x v="13"/>
    <m/>
    <m/>
    <m/>
    <m/>
    <m/>
    <s v="吳承憲"/>
    <s v="邵淑微"/>
    <m/>
    <m/>
    <m/>
    <m/>
    <m/>
    <m/>
  </r>
  <r>
    <n v="170"/>
    <s v="L4"/>
    <x v="6"/>
    <m/>
    <s v="L4600"/>
    <s v=".3.A.1.2"/>
    <s v="火險到期檔產生作業         "/>
    <s v="賴文育"/>
    <s v="黃梓峻"/>
    <x v="13"/>
    <m/>
    <m/>
    <m/>
    <m/>
    <m/>
    <s v="吳承憲"/>
    <s v="邵淑微"/>
    <m/>
    <m/>
    <m/>
    <m/>
    <m/>
    <m/>
  </r>
  <r>
    <n v="171"/>
    <s v="L4"/>
    <x v="6"/>
    <m/>
    <s v="L4601"/>
    <s v=".3.A.1.3"/>
    <s v="火險詢價作業               "/>
    <s v="賴文育"/>
    <s v="黃梓峻"/>
    <x v="13"/>
    <m/>
    <m/>
    <m/>
    <m/>
    <m/>
    <s v="吳承憲"/>
    <s v="邵淑微"/>
    <m/>
    <m/>
    <m/>
    <m/>
    <m/>
    <m/>
  </r>
  <r>
    <n v="172"/>
    <s v="L4"/>
    <x v="6"/>
    <m/>
    <s v="L4603"/>
    <s v=".3.A.1.4"/>
    <s v="火險通知作業               "/>
    <s v="賴文育"/>
    <s v="黃梓峻"/>
    <x v="13"/>
    <m/>
    <m/>
    <m/>
    <m/>
    <m/>
    <s v="吳承憲"/>
    <s v="邵淑微"/>
    <m/>
    <m/>
    <m/>
    <m/>
    <m/>
    <m/>
  </r>
  <r>
    <n v="173"/>
    <s v="L4"/>
    <x v="6"/>
    <m/>
    <s v="L4960"/>
    <s v=".3.A.1.5"/>
    <s v="火險保費資料查詢(By客戶) "/>
    <s v="賴文育"/>
    <s v="黃梓峻"/>
    <x v="15"/>
    <m/>
    <m/>
    <m/>
    <m/>
    <m/>
    <s v="吳承憲"/>
    <s v="邵淑微"/>
    <m/>
    <m/>
    <m/>
    <m/>
    <m/>
    <m/>
  </r>
  <r>
    <n v="174"/>
    <s v="L4"/>
    <x v="6"/>
    <m/>
    <s v="L4961"/>
    <s v=".3.A.1.6"/>
    <s v="火險保費明細查詢         "/>
    <s v="賴文育"/>
    <s v="黃梓峻"/>
    <x v="15"/>
    <m/>
    <m/>
    <m/>
    <m/>
    <m/>
    <s v="吳承憲"/>
    <s v="邵淑微"/>
    <m/>
    <m/>
    <m/>
    <m/>
    <m/>
    <m/>
  </r>
  <r>
    <n v="175"/>
    <s v="L4"/>
    <x v="6"/>
    <m/>
    <s v="L4602"/>
    <s v=".3.A.1.7"/>
    <s v="火險出單明細表與媒體       "/>
    <s v="賴文育"/>
    <s v="黃梓峻"/>
    <x v="15"/>
    <m/>
    <m/>
    <m/>
    <m/>
    <m/>
    <s v="吳承憲"/>
    <s v="邵淑微"/>
    <m/>
    <m/>
    <m/>
    <m/>
    <m/>
    <m/>
  </r>
  <r>
    <n v="176"/>
    <s v="L4"/>
    <x v="6"/>
    <m/>
    <s v="L4604"/>
    <s v=".3.A.1.8"/>
    <s v="火險保費未繳轉借支作業     "/>
    <s v="賴文育"/>
    <s v="黃梓峻"/>
    <x v="15"/>
    <m/>
    <m/>
    <m/>
    <m/>
    <m/>
    <s v="吳承憲"/>
    <s v="邵淑微"/>
    <m/>
    <m/>
    <m/>
    <m/>
    <m/>
    <m/>
  </r>
  <r>
    <n v="177"/>
    <s v="L4"/>
    <x v="6"/>
    <m/>
    <s v="L4605"/>
    <s v=".3.A.1.9"/>
    <s v="火險最終保單上傳作業       "/>
    <s v="賴文育"/>
    <s v="黃梓峻"/>
    <x v="15"/>
    <m/>
    <m/>
    <m/>
    <m/>
    <m/>
    <s v="吳承憲"/>
    <s v="邵淑微"/>
    <m/>
    <m/>
    <m/>
    <m/>
    <m/>
    <m/>
  </r>
  <r>
    <n v="178"/>
    <s v="L4"/>
    <x v="6"/>
    <m/>
    <s v="L4606"/>
    <s v=".3.A.1.A"/>
    <s v="火險佣金作業               "/>
    <s v="賴文育"/>
    <s v="黃梓峻"/>
    <x v="15"/>
    <m/>
    <m/>
    <m/>
    <m/>
    <m/>
    <s v="吳承憲"/>
    <s v="邵淑微"/>
    <m/>
    <m/>
    <m/>
    <m/>
    <m/>
    <m/>
  </r>
  <r>
    <n v="179"/>
    <s v="L4"/>
    <x v="6"/>
    <m/>
    <s v="L4962"/>
    <s v=".3.A.1.B"/>
    <s v="保險單資料檢核作業       "/>
    <s v="賴文育"/>
    <s v="黃梓峻"/>
    <x v="15"/>
    <m/>
    <m/>
    <m/>
    <m/>
    <m/>
    <s v="吳承憲"/>
    <s v="邵淑微"/>
    <m/>
    <m/>
    <m/>
    <m/>
    <m/>
    <m/>
  </r>
  <r>
    <n v="180"/>
    <s v="L4"/>
    <x v="6"/>
    <m/>
    <s v="L4965"/>
    <s v=".3.A.1.C"/>
    <s v="保險單明細資料查詢       "/>
    <s v="賴文育"/>
    <s v="黃梓峻"/>
    <x v="15"/>
    <m/>
    <m/>
    <m/>
    <m/>
    <m/>
    <s v="吳承憲"/>
    <s v="邵淑微"/>
    <m/>
    <m/>
    <m/>
    <m/>
    <m/>
    <m/>
  </r>
  <r>
    <n v="181"/>
    <s v="L4"/>
    <x v="6"/>
    <m/>
    <s v="L4964"/>
    <s v=".3.A.2.1"/>
    <s v="不動產保險單資料查詢     "/>
    <s v="賴文育"/>
    <s v="黃梓峻"/>
    <x v="15"/>
    <m/>
    <m/>
    <m/>
    <m/>
    <m/>
    <s v="吳承憲"/>
    <s v="邵淑微"/>
    <m/>
    <m/>
    <m/>
    <m/>
    <m/>
    <m/>
  </r>
  <r>
    <n v="182"/>
    <s v="L4"/>
    <x v="6"/>
    <m/>
    <s v="L4042"/>
    <s v=".3.C.1"/>
    <s v="ACH授權資料查詢                      "/>
    <s v="賴文育"/>
    <s v="黃梓峻"/>
    <x v="16"/>
    <m/>
    <m/>
    <m/>
    <m/>
    <m/>
    <s v="涂宇欣"/>
    <s v="許慧玉"/>
    <m/>
    <m/>
    <m/>
    <m/>
    <m/>
    <m/>
  </r>
  <r>
    <n v="183"/>
    <s v="L4"/>
    <x v="6"/>
    <m/>
    <s v="L4410"/>
    <s v=".3.C.1.1"/>
    <s v="ACH授權資料建檔                      "/>
    <s v="賴文育"/>
    <s v="黃梓峻"/>
    <x v="16"/>
    <m/>
    <m/>
    <m/>
    <m/>
    <m/>
    <s v="涂宇欣"/>
    <s v="許慧玉"/>
    <m/>
    <m/>
    <m/>
    <m/>
    <m/>
    <m/>
  </r>
  <r>
    <n v="184"/>
    <s v="L4"/>
    <x v="6"/>
    <m/>
    <s v="L4040"/>
    <s v=".3.C.1.2"/>
    <s v="產生ACH授權提出資料                  "/>
    <s v="賴文育"/>
    <s v="黃梓峻"/>
    <x v="16"/>
    <m/>
    <m/>
    <m/>
    <m/>
    <m/>
    <s v="涂宇欣"/>
    <s v="許慧玉"/>
    <m/>
    <m/>
    <m/>
    <m/>
    <m/>
    <m/>
  </r>
  <r>
    <n v="185"/>
    <s v="L4"/>
    <x v="6"/>
    <m/>
    <s v="L4043"/>
    <s v=".3.C.2"/>
    <s v="郵局授權資料查詢                     "/>
    <s v="賴文育"/>
    <s v="黃梓峻"/>
    <x v="16"/>
    <m/>
    <m/>
    <m/>
    <m/>
    <m/>
    <s v="涂宇欣"/>
    <s v="尹少玄"/>
    <m/>
    <m/>
    <m/>
    <m/>
    <m/>
    <m/>
  </r>
  <r>
    <n v="186"/>
    <s v="L4"/>
    <x v="6"/>
    <m/>
    <s v="L4412"/>
    <s v=".3.C.2.1"/>
    <s v="郵局授權資料建檔                     "/>
    <s v="賴文育"/>
    <s v="黃梓峻"/>
    <x v="16"/>
    <m/>
    <m/>
    <m/>
    <m/>
    <m/>
    <s v="涂宇欣"/>
    <s v="尹少玄"/>
    <m/>
    <m/>
    <m/>
    <m/>
    <m/>
    <m/>
  </r>
  <r>
    <n v="187"/>
    <s v="L4"/>
    <x v="6"/>
    <m/>
    <s v="L4041"/>
    <s v=".3.C.2.2"/>
    <s v="產生郵局授權提出資料                 "/>
    <s v="賴文育"/>
    <s v="黃梓峻"/>
    <x v="16"/>
    <m/>
    <m/>
    <m/>
    <m/>
    <m/>
    <s v="涂宇欣"/>
    <s v="尹少玄"/>
    <m/>
    <m/>
    <m/>
    <m/>
    <m/>
    <m/>
  </r>
  <r>
    <n v="188"/>
    <s v="L4"/>
    <x v="6"/>
    <m/>
    <s v="L4414"/>
    <s v=".3.C.2.3"/>
    <s v="上傳授權提回檔                       "/>
    <s v="賴文育"/>
    <s v="黃梓峻"/>
    <x v="16"/>
    <m/>
    <m/>
    <m/>
    <m/>
    <m/>
    <s v="涂宇欣"/>
    <s v="許慧玉"/>
    <m/>
    <m/>
    <m/>
    <m/>
    <m/>
    <m/>
  </r>
  <r>
    <n v="189"/>
    <s v="L4"/>
    <x v="6"/>
    <m/>
    <s v="L4940"/>
    <s v=".3.C.2.4"/>
    <s v="帳號授權檔查詢"/>
    <s v="賴文育"/>
    <s v="黃梓峻"/>
    <x v="16"/>
    <m/>
    <m/>
    <m/>
    <m/>
    <m/>
    <s v="涂宇欣"/>
    <s v="許慧玉"/>
    <m/>
    <m/>
    <m/>
    <m/>
    <m/>
    <m/>
  </r>
  <r>
    <n v="190"/>
    <s v="L4"/>
    <x v="6"/>
    <m/>
    <s v="L4451"/>
    <s v=".3.C.3.1"/>
    <s v="銀行扣款檔資料維護                   "/>
    <s v="賴文育"/>
    <s v="黃梓峻"/>
    <x v="16"/>
    <m/>
    <m/>
    <m/>
    <m/>
    <m/>
    <s v="李珮琪"/>
    <s v="許慧玉"/>
    <m/>
    <m/>
    <m/>
    <m/>
    <m/>
    <m/>
  </r>
  <r>
    <n v="191"/>
    <s v="L4"/>
    <x v="6"/>
    <m/>
    <s v="L4943"/>
    <s v=".3.C.3/3.3.3.2"/>
    <s v="銀行扣款檔資料查詢                   "/>
    <s v="賴文育"/>
    <s v="黃梓峻"/>
    <x v="16"/>
    <m/>
    <m/>
    <m/>
    <m/>
    <m/>
    <s v="李珮琪"/>
    <s v="許慧玉"/>
    <m/>
    <m/>
    <m/>
    <m/>
    <m/>
    <m/>
  </r>
  <r>
    <n v="192"/>
    <s v="L4"/>
    <x v="6"/>
    <m/>
    <s v="L4452"/>
    <s v=".3.C.4"/>
    <s v="銀行扣款(媒體製作)                   "/>
    <s v="賴文育"/>
    <s v="黃梓峻"/>
    <x v="16"/>
    <m/>
    <m/>
    <m/>
    <m/>
    <m/>
    <s v="李珮琪"/>
    <s v="許慧玉"/>
    <m/>
    <m/>
    <m/>
    <m/>
    <m/>
    <m/>
  </r>
  <r>
    <n v="193"/>
    <s v="L4"/>
    <x v="6"/>
    <m/>
    <s v="L4453"/>
    <s v=".3.C.5"/>
    <s v="銀扣扣款前通知"/>
    <s v="賴文育"/>
    <s v="黃梓峻"/>
    <x v="16"/>
    <m/>
    <m/>
    <m/>
    <m/>
    <m/>
    <s v="李珮琪"/>
    <s v="許慧玉"/>
    <m/>
    <m/>
    <m/>
    <m/>
    <m/>
    <m/>
  </r>
  <r>
    <n v="194"/>
    <s v="L4"/>
    <x v="6"/>
    <m/>
    <s v="L4454"/>
    <s v=".3.C.6"/>
    <s v="產生銀扣扣款失敗                     "/>
    <s v="賴文育"/>
    <s v="黃梓峻"/>
    <x v="16"/>
    <m/>
    <m/>
    <m/>
    <m/>
    <m/>
    <s v="李珮琪"/>
    <s v="許慧玉"/>
    <m/>
    <m/>
    <m/>
    <m/>
    <m/>
    <m/>
  </r>
  <r>
    <n v="195"/>
    <s v="L4"/>
    <x v="6"/>
    <m/>
    <s v="L4450"/>
    <s v=".3.C.7/3.3.3.1"/>
    <s v="產出銀行扣帳檔                       "/>
    <s v="賴文育"/>
    <s v="黃梓峻"/>
    <x v="16"/>
    <m/>
    <m/>
    <m/>
    <m/>
    <m/>
    <s v="李珮琪"/>
    <s v="許慧玉"/>
    <m/>
    <m/>
    <m/>
    <m/>
    <m/>
    <m/>
  </r>
  <r>
    <n v="196"/>
    <s v="L4"/>
    <x v="6"/>
    <m/>
    <s v="L4101"/>
    <s v=".3.E.1"/>
    <s v="撥款匯款作業                         "/>
    <s v="賴文育"/>
    <s v="黃梓峻"/>
    <x v="17"/>
    <m/>
    <m/>
    <m/>
    <m/>
    <m/>
    <s v="涂宇欣"/>
    <s v="尹少玄"/>
    <m/>
    <m/>
    <m/>
    <m/>
    <m/>
    <m/>
  </r>
  <r>
    <n v="197"/>
    <s v="L4"/>
    <x v="6"/>
    <m/>
    <s v="L4001"/>
    <s v=".3.E.2"/>
    <s v="撥款匯款彙總查詢                     "/>
    <s v="賴文育"/>
    <s v="黃梓峻"/>
    <x v="17"/>
    <m/>
    <m/>
    <m/>
    <m/>
    <m/>
    <s v="涂宇欣"/>
    <s v="尹少玄"/>
    <m/>
    <m/>
    <m/>
    <m/>
    <m/>
    <m/>
  </r>
  <r>
    <n v="198"/>
    <s v="L4"/>
    <x v="6"/>
    <m/>
    <s v="L4901"/>
    <s v=".3.E.2.1"/>
    <s v="撥款匯款記錄檔查詢                   "/>
    <s v="賴文育"/>
    <s v="黃梓峻"/>
    <x v="17"/>
    <m/>
    <m/>
    <m/>
    <m/>
    <m/>
    <s v="涂宇欣"/>
    <s v="尹少玄"/>
    <m/>
    <m/>
    <m/>
    <m/>
    <m/>
    <m/>
  </r>
  <r>
    <n v="199"/>
    <s v="L4"/>
    <x v="6"/>
    <m/>
    <s v="L4500"/>
    <s v=".4.2.1"/>
    <s v="設定員工扣薪日程表"/>
    <s v="賴文育"/>
    <s v="黃梓峻"/>
    <x v="17"/>
    <m/>
    <m/>
    <m/>
    <m/>
    <m/>
    <s v="涂宇欣"/>
    <s v="邵淑微"/>
    <m/>
    <m/>
    <m/>
    <m/>
    <m/>
    <m/>
  </r>
  <r>
    <n v="200"/>
    <s v="L4"/>
    <x v="6"/>
    <m/>
    <s v="L4950"/>
    <s v=".4.2.2"/>
    <s v="員工扣薪設定檢核表    "/>
    <s v="賴文育"/>
    <s v="黃梓峻"/>
    <x v="17"/>
    <m/>
    <m/>
    <m/>
    <m/>
    <m/>
    <s v="涂宇欣"/>
    <s v="邵淑微"/>
    <m/>
    <m/>
    <m/>
    <m/>
    <m/>
    <m/>
  </r>
  <r>
    <n v="201"/>
    <s v="L4"/>
    <x v="6"/>
    <m/>
    <s v="L4510"/>
    <s v=".4.2.3"/>
    <s v="產出員工扣薪明細檔"/>
    <s v="賴文育"/>
    <s v="黃梓峻"/>
    <x v="17"/>
    <m/>
    <m/>
    <m/>
    <m/>
    <m/>
    <s v="涂宇欣"/>
    <s v="邵淑微"/>
    <m/>
    <m/>
    <m/>
    <m/>
    <m/>
    <m/>
  </r>
  <r>
    <n v="202"/>
    <s v="L4"/>
    <x v="6"/>
    <m/>
    <s v="L4511"/>
    <s v=".4.2.4"/>
    <s v="產出員工扣薪媒體檔"/>
    <s v="賴文育"/>
    <s v="黃梓峻"/>
    <x v="17"/>
    <m/>
    <m/>
    <m/>
    <m/>
    <m/>
    <s v="涂宇欣"/>
    <s v="邵淑微"/>
    <m/>
    <m/>
    <m/>
    <m/>
    <m/>
    <m/>
  </r>
  <r>
    <n v="203"/>
    <s v="L4"/>
    <x v="6"/>
    <m/>
    <s v="L4951"/>
    <s v=".4.2.5"/>
    <s v="員工扣薪媒體檔查詢"/>
    <s v="賴文育"/>
    <s v="黃梓峻"/>
    <x v="17"/>
    <m/>
    <m/>
    <m/>
    <m/>
    <m/>
    <s v="涂宇欣"/>
    <s v="邵淑微"/>
    <m/>
    <m/>
    <m/>
    <m/>
    <m/>
    <m/>
  </r>
  <r>
    <n v="204"/>
    <s v="L4"/>
    <x v="6"/>
    <m/>
    <s v="L4512"/>
    <s v=".4.2.6"/>
    <s v="員工扣薪媒體檔維護"/>
    <s v="賴文育"/>
    <s v="黃梓峻"/>
    <x v="17"/>
    <m/>
    <m/>
    <m/>
    <m/>
    <m/>
    <s v="涂宇欣"/>
    <s v="邵淑微"/>
    <m/>
    <m/>
    <m/>
    <m/>
    <m/>
    <m/>
  </r>
  <r>
    <n v="205"/>
    <s v="L4"/>
    <x v="6"/>
    <m/>
    <s v="L4200"/>
    <s v=".4.2.7"/>
    <s v="入帳檔上傳作業                       "/>
    <s v="賴文育"/>
    <s v="黃梓峻"/>
    <x v="17"/>
    <m/>
    <m/>
    <m/>
    <m/>
    <m/>
    <s v="李珮琪"/>
    <s v="蔡珮瑜"/>
    <m/>
    <m/>
    <m/>
    <m/>
    <m/>
    <m/>
  </r>
  <r>
    <n v="206"/>
    <s v="L4"/>
    <x v="6"/>
    <m/>
    <s v="L4002"/>
    <s v=".4.2.8"/>
    <s v="整批入帳作業                         "/>
    <s v="賴文育"/>
    <s v="黃梓峻"/>
    <x v="17"/>
    <m/>
    <m/>
    <m/>
    <m/>
    <m/>
    <s v="李珮琪"/>
    <s v="蔡珮瑜"/>
    <m/>
    <m/>
    <m/>
    <m/>
    <m/>
    <m/>
  </r>
  <r>
    <n v="207"/>
    <s v="L4"/>
    <x v="6"/>
    <m/>
    <s v="L420A"/>
    <s v=".4.2.8"/>
    <s v="整批入帳檔檢核作業"/>
    <s v="賴文育"/>
    <s v="黃梓峻"/>
    <x v="17"/>
    <m/>
    <m/>
    <m/>
    <m/>
    <m/>
    <s v="李珮琪"/>
    <s v="許慧玉"/>
    <m/>
    <m/>
    <m/>
    <m/>
    <m/>
    <m/>
  </r>
  <r>
    <n v="208"/>
    <s v="L4"/>
    <x v="6"/>
    <m/>
    <s v="L420B"/>
    <s v=".4.2.8"/>
    <s v="整批入帳檔入帳作業"/>
    <s v="賴文育"/>
    <s v="黃梓峻"/>
    <x v="17"/>
    <m/>
    <m/>
    <m/>
    <m/>
    <m/>
    <s v="李珮琪"/>
    <s v="許慧玉"/>
    <m/>
    <m/>
    <m/>
    <m/>
    <m/>
    <m/>
  </r>
  <r>
    <n v="209"/>
    <s v="L4"/>
    <x v="6"/>
    <m/>
    <s v="L4920"/>
    <s v=".4.2.8"/>
    <s v="整批入帳明細查詢[L4002數字鍵]        "/>
    <s v="賴文育"/>
    <s v="黃梓峻"/>
    <x v="18"/>
    <m/>
    <m/>
    <m/>
    <m/>
    <m/>
    <s v="李珮琪"/>
    <s v="蔡珮瑜"/>
    <m/>
    <m/>
    <m/>
    <m/>
    <m/>
    <m/>
  </r>
  <r>
    <n v="210"/>
    <s v="L4"/>
    <x v="6"/>
    <m/>
    <s v="L4925"/>
    <s v=".4.2.8"/>
    <s v="整批入帳明細查詢(By日期區間)         "/>
    <s v="賴文育"/>
    <s v="黃梓峻"/>
    <x v="18"/>
    <m/>
    <m/>
    <m/>
    <m/>
    <m/>
    <s v="李珮琪"/>
    <s v="蔡珮瑜"/>
    <m/>
    <m/>
    <m/>
    <m/>
    <m/>
    <m/>
  </r>
  <r>
    <n v="211"/>
    <s v="L4"/>
    <x v="6"/>
    <m/>
    <s v="L4520"/>
    <s v=".4.2.9"/>
    <s v="產生員工扣薪回傳報表      "/>
    <s v="賴文育"/>
    <s v="黃梓峻"/>
    <x v="18"/>
    <m/>
    <m/>
    <m/>
    <m/>
    <m/>
    <s v="涂宇欣"/>
    <s v="邵淑微"/>
    <m/>
    <m/>
    <m/>
    <m/>
    <m/>
    <m/>
  </r>
  <r>
    <n v="212"/>
    <s v="L4"/>
    <x v="6"/>
    <m/>
    <s v="L4701"/>
    <s v=".4.3.3"/>
    <s v="票據媒體製作                         "/>
    <s v="賴文育"/>
    <s v="黃梓峻"/>
    <x v="18"/>
    <m/>
    <m/>
    <m/>
    <m/>
    <m/>
    <s v="李珮琪"/>
    <s v="邵淑微"/>
    <m/>
    <m/>
    <m/>
    <m/>
    <m/>
    <m/>
  </r>
  <r>
    <n v="213"/>
    <s v="L4"/>
    <x v="6"/>
    <m/>
    <s v="L4210"/>
    <s v=".5.1.2"/>
    <s v="其他還款來源建檔                     "/>
    <s v="賴文育"/>
    <s v="黃梓峻"/>
    <x v="18"/>
    <m/>
    <m/>
    <m/>
    <m/>
    <m/>
    <s v="李珮琪"/>
    <s v="蔡珮瑜"/>
    <m/>
    <m/>
    <m/>
    <m/>
    <m/>
    <m/>
  </r>
  <r>
    <n v="214"/>
    <s v="L4"/>
    <x v="6"/>
    <m/>
    <s v="L4921"/>
    <s v=".5.1.2.1"/>
    <s v="其他還款來源建檔查詢                 "/>
    <s v="賴文育"/>
    <s v="黃梓峻"/>
    <x v="18"/>
    <m/>
    <m/>
    <m/>
    <m/>
    <m/>
    <s v="李珮琪"/>
    <s v="蔡珮瑜"/>
    <m/>
    <m/>
    <m/>
    <m/>
    <m/>
    <m/>
  </r>
  <r>
    <n v="215"/>
    <s v="L4"/>
    <x v="6"/>
    <m/>
    <s v="L4930"/>
    <s v=".5.1.3.1"/>
    <s v="虛擬轉暫收查詢      "/>
    <s v="賴文育"/>
    <s v="黃梓峻"/>
    <x v="18"/>
    <m/>
    <m/>
    <m/>
    <m/>
    <m/>
    <s v="李珮琪"/>
    <s v="宋郁宏"/>
    <m/>
    <m/>
    <m/>
    <m/>
    <m/>
    <m/>
  </r>
  <r>
    <n v="216"/>
    <s v="L4"/>
    <x v="6"/>
    <m/>
    <s v="L4201"/>
    <s v=".5.1.4.1"/>
    <s v="匯款轉帳明細維護[L4920還款來源數字鍵]"/>
    <s v="賴文育"/>
    <s v="黃梓峻"/>
    <x v="18"/>
    <m/>
    <m/>
    <m/>
    <m/>
    <m/>
    <s v="李珮琪"/>
    <s v="宋郁宏"/>
    <m/>
    <m/>
    <m/>
    <m/>
    <m/>
    <m/>
  </r>
  <r>
    <n v="217"/>
    <s v="L4"/>
    <x v="6"/>
    <m/>
    <s v="L4202"/>
    <s v=".5.1.4.2"/>
    <s v="銀行扣款明細維護[L4920還款來源數字鍵]"/>
    <s v="賴文育"/>
    <s v="黃梓峻"/>
    <x v="18"/>
    <m/>
    <m/>
    <m/>
    <m/>
    <m/>
    <s v="李珮琪"/>
    <s v="許慧玉"/>
    <m/>
    <m/>
    <m/>
    <m/>
    <m/>
    <m/>
  </r>
  <r>
    <n v="218"/>
    <s v="L4"/>
    <x v="6"/>
    <m/>
    <s v="L4203"/>
    <s v=".5.1.4.3"/>
    <s v="郵局扣款明細維護[L4920還款來源數字鍵]"/>
    <s v="賴文育"/>
    <s v="黃梓峻"/>
    <x v="18"/>
    <m/>
    <m/>
    <m/>
    <m/>
    <m/>
    <s v="李珮琪"/>
    <s v="尹少玄"/>
    <m/>
    <m/>
    <m/>
    <m/>
    <m/>
    <m/>
  </r>
  <r>
    <n v="219"/>
    <s v="L4"/>
    <x v="6"/>
    <m/>
    <s v="L4204"/>
    <s v=".5.1.4.4"/>
    <s v="員工扣薪明細維護[L4920還款來源數字鍵]"/>
    <s v="賴文育"/>
    <s v="黃梓峻"/>
    <x v="18"/>
    <m/>
    <m/>
    <m/>
    <m/>
    <m/>
    <s v="李珮琪"/>
    <s v="邵淑微"/>
    <m/>
    <m/>
    <m/>
    <m/>
    <m/>
    <m/>
  </r>
  <r>
    <n v="220"/>
    <s v="L4"/>
    <x v="6"/>
    <m/>
    <s v="L4205"/>
    <s v=".5.1.4.5"/>
    <s v="支票兌現明細維護[L4920還款來源數字鍵]"/>
    <s v="賴文育"/>
    <s v="黃梓峻"/>
    <x v="18"/>
    <m/>
    <m/>
    <m/>
    <m/>
    <m/>
    <s v="李珮琪"/>
    <s v="邵淑微"/>
    <m/>
    <m/>
    <m/>
    <m/>
    <m/>
    <m/>
  </r>
  <r>
    <n v="221"/>
    <s v="L4"/>
    <x v="6"/>
    <m/>
    <s v="L4702"/>
    <s v=".5.1.5"/>
    <s v="產生放款本息攤還表暨繳息通知單       "/>
    <s v="賴文育"/>
    <s v="黃梓峻"/>
    <x v="19"/>
    <m/>
    <m/>
    <m/>
    <m/>
    <m/>
    <s v="李珮琪"/>
    <s v="邵淑微"/>
    <m/>
    <m/>
    <m/>
    <m/>
    <m/>
    <m/>
  </r>
  <r>
    <n v="222"/>
    <s v="L4"/>
    <x v="6"/>
    <m/>
    <s v="L4703"/>
    <s v=".5.1.6"/>
    <s v="產生滯繳通知單                       "/>
    <s v="賴文育"/>
    <s v="黃梓峻"/>
    <x v="19"/>
    <m/>
    <m/>
    <m/>
    <m/>
    <m/>
    <s v="李珮琪"/>
    <s v="邵淑微"/>
    <m/>
    <m/>
    <m/>
    <m/>
    <m/>
    <m/>
  </r>
  <r>
    <n v="223"/>
    <s v="L4"/>
    <x v="6"/>
    <m/>
    <s v="L492A"/>
    <s v=".6.1.1.1"/>
    <s v="已入帳未還款查詢(By戶號)              "/>
    <s v="賴文育"/>
    <s v="黃梓峻"/>
    <x v="19"/>
    <m/>
    <m/>
    <m/>
    <m/>
    <m/>
    <s v="李珮琪"/>
    <s v="蔡珮瑜"/>
    <m/>
    <m/>
    <m/>
    <m/>
    <m/>
    <m/>
  </r>
  <r>
    <n v="224"/>
    <s v="L4"/>
    <x v="6"/>
    <m/>
    <s v="L4322"/>
    <s v=".8.0"/>
    <s v="地區別利率調整設定"/>
    <s v="賴文育"/>
    <s v="黃梓峻"/>
    <x v="19"/>
    <m/>
    <m/>
    <m/>
    <m/>
    <m/>
    <s v="林清河"/>
    <s v="陳政皓"/>
    <m/>
    <m/>
    <m/>
    <m/>
    <m/>
    <m/>
  </r>
  <r>
    <n v="225"/>
    <s v="L4"/>
    <x v="6"/>
    <m/>
    <s v="L4320"/>
    <s v=".8.2"/>
    <s v="產生利率即將變動資料                 "/>
    <s v="賴文育"/>
    <s v="黃梓峻"/>
    <x v="19"/>
    <m/>
    <m/>
    <m/>
    <m/>
    <m/>
    <s v="林清河"/>
    <s v="陳政皓"/>
    <m/>
    <m/>
    <m/>
    <m/>
    <m/>
    <m/>
  </r>
  <r>
    <n v="226"/>
    <s v="L4"/>
    <x v="6"/>
    <m/>
    <s v="L4031"/>
    <s v=".8.3"/>
    <s v="利率調整清單"/>
    <s v="賴文育"/>
    <s v="黃梓峻"/>
    <x v="19"/>
    <m/>
    <m/>
    <m/>
    <m/>
    <m/>
    <s v="林清河"/>
    <s v="陳政皓"/>
    <m/>
    <m/>
    <m/>
    <m/>
    <m/>
    <m/>
  </r>
  <r>
    <n v="227"/>
    <s v="L4"/>
    <x v="6"/>
    <m/>
    <s v="L4321"/>
    <s v=".8.3.1"/>
    <s v="利率調整確認作業"/>
    <s v="賴文育"/>
    <s v="黃梓峻"/>
    <x v="19"/>
    <m/>
    <m/>
    <m/>
    <m/>
    <m/>
    <s v="林清河"/>
    <s v="陳政皓"/>
    <m/>
    <m/>
    <m/>
    <m/>
    <m/>
    <m/>
  </r>
  <r>
    <n v="228"/>
    <s v="L4"/>
    <x v="6"/>
    <m/>
    <s v="L4325"/>
    <s v=".8.3.2"/>
    <s v="個別利率批次輸入"/>
    <s v="賴文育"/>
    <s v="黃梓峻"/>
    <x v="19"/>
    <m/>
    <m/>
    <m/>
    <m/>
    <m/>
    <s v="林清河"/>
    <s v="陳政皓"/>
    <m/>
    <m/>
    <m/>
    <m/>
    <m/>
    <m/>
  </r>
  <r>
    <n v="229"/>
    <s v="L4"/>
    <x v="6"/>
    <m/>
    <s v="L4931"/>
    <s v=".8.5"/>
    <s v="個別調整利率作業                     "/>
    <s v="賴文育"/>
    <s v="黃梓峻"/>
    <x v="19"/>
    <m/>
    <m/>
    <m/>
    <m/>
    <m/>
    <s v="林清河"/>
    <s v="陳政皓"/>
    <m/>
    <m/>
    <m/>
    <m/>
    <m/>
    <m/>
  </r>
  <r>
    <n v="230"/>
    <s v="L4"/>
    <x v="6"/>
    <m/>
    <s v="L4721"/>
    <s v=".8.6"/>
    <s v="整批批次產出利率變動對帳單"/>
    <s v="賴文育"/>
    <s v="黃梓峻"/>
    <x v="19"/>
    <m/>
    <m/>
    <m/>
    <m/>
    <m/>
    <s v="林清河"/>
    <s v="陳政皓"/>
    <m/>
    <m/>
    <m/>
    <m/>
    <m/>
    <m/>
  </r>
  <r>
    <n v="231"/>
    <s v="L4"/>
    <x v="6"/>
    <m/>
    <s v="L4030"/>
    <s v=".8.7"/>
    <s v="調整員工利率作業                     "/>
    <s v="賴文育"/>
    <s v="黃梓峻"/>
    <x v="19"/>
    <m/>
    <m/>
    <m/>
    <m/>
    <m/>
    <s v="林清河"/>
    <s v="蔡珮瑜"/>
    <m/>
    <m/>
    <m/>
    <m/>
    <m/>
    <m/>
  </r>
  <r>
    <n v="232"/>
    <s v="L5"/>
    <x v="1"/>
    <m/>
    <s v="L5060"/>
    <s v=".D.1.1"/>
    <s v="案件處理清單         "/>
    <s v="張金龍"/>
    <s v="張嘉榮"/>
    <x v="20"/>
    <m/>
    <m/>
    <m/>
    <m/>
    <m/>
    <s v="林清河"/>
    <s v="張舜雯"/>
    <m/>
    <m/>
    <m/>
    <m/>
    <m/>
    <m/>
  </r>
  <r>
    <n v="233"/>
    <s v="L5"/>
    <x v="1"/>
    <m/>
    <s v="L5960"/>
    <s v=".D.1.1.1"/>
    <s v="案件資料查詢         "/>
    <s v="張金龍"/>
    <s v="張嘉榮"/>
    <x v="20"/>
    <m/>
    <m/>
    <m/>
    <m/>
    <m/>
    <s v="林清河"/>
    <s v="張舜雯"/>
    <m/>
    <m/>
    <m/>
    <m/>
    <m/>
    <m/>
  </r>
  <r>
    <n v="234"/>
    <s v="L5"/>
    <x v="1"/>
    <m/>
    <s v="L5961"/>
    <s v=".D.1.1.1.1"/>
    <s v="電催明細資料查詢     "/>
    <s v="張金龍"/>
    <s v="張嘉榮"/>
    <x v="20"/>
    <m/>
    <m/>
    <m/>
    <m/>
    <m/>
    <s v="林清河"/>
    <s v="張舜雯"/>
    <m/>
    <m/>
    <m/>
    <m/>
    <m/>
    <m/>
  </r>
  <r>
    <n v="235"/>
    <s v="L5"/>
    <x v="1"/>
    <m/>
    <s v="L5601"/>
    <s v=".D.1.1.1.1.1"/>
    <s v="電催登錄             "/>
    <s v="張金龍"/>
    <s v="張嘉榮"/>
    <x v="20"/>
    <m/>
    <m/>
    <m/>
    <m/>
    <m/>
    <s v="林清河"/>
    <s v="張舜雯"/>
    <m/>
    <m/>
    <m/>
    <m/>
    <m/>
    <m/>
  </r>
  <r>
    <n v="236"/>
    <s v="L5"/>
    <x v="1"/>
    <m/>
    <s v="L5962"/>
    <s v=".D.1.1.1.2"/>
    <s v="面催明細資料查詢     "/>
    <s v="張金龍"/>
    <s v="張嘉榮"/>
    <x v="20"/>
    <m/>
    <m/>
    <m/>
    <m/>
    <m/>
    <s v="林清河"/>
    <s v="張舜雯"/>
    <m/>
    <m/>
    <m/>
    <m/>
    <m/>
    <m/>
  </r>
  <r>
    <n v="237"/>
    <s v="L5"/>
    <x v="1"/>
    <m/>
    <s v="L5602"/>
    <s v=".D.1.1.1.2.1"/>
    <s v="面催登錄             "/>
    <s v="張金龍"/>
    <s v="張嘉榮"/>
    <x v="20"/>
    <m/>
    <m/>
    <m/>
    <m/>
    <m/>
    <s v="林清河"/>
    <s v="張舜雯"/>
    <m/>
    <m/>
    <m/>
    <m/>
    <m/>
    <m/>
  </r>
  <r>
    <n v="238"/>
    <s v="L5"/>
    <x v="1"/>
    <m/>
    <s v="L5963"/>
    <s v=".D.1.1.1.3"/>
    <s v="函催明細資料查詢     "/>
    <s v="張金龍"/>
    <s v="張嘉榮"/>
    <x v="20"/>
    <m/>
    <m/>
    <m/>
    <m/>
    <m/>
    <s v="林清河"/>
    <s v="張舜雯"/>
    <m/>
    <m/>
    <m/>
    <m/>
    <m/>
    <m/>
  </r>
  <r>
    <n v="239"/>
    <s v="L5"/>
    <x v="1"/>
    <m/>
    <s v="L5603"/>
    <s v=".D.1.1.1.3.1"/>
    <s v="函催登錄             "/>
    <s v="張金龍"/>
    <s v="張嘉榮"/>
    <x v="20"/>
    <m/>
    <m/>
    <m/>
    <m/>
    <m/>
    <s v="林清河"/>
    <s v="張舜雯"/>
    <m/>
    <m/>
    <m/>
    <m/>
    <m/>
    <m/>
  </r>
  <r>
    <n v="240"/>
    <s v="L5"/>
    <x v="1"/>
    <m/>
    <s v="L5964"/>
    <s v=".D.1.1.1.4"/>
    <s v="法務進度明細資料查詢 "/>
    <s v="張金龍"/>
    <s v="張嘉榮"/>
    <x v="20"/>
    <m/>
    <m/>
    <m/>
    <m/>
    <m/>
    <s v="林清河"/>
    <s v="張舜雯"/>
    <m/>
    <m/>
    <m/>
    <m/>
    <m/>
    <m/>
  </r>
  <r>
    <n v="241"/>
    <s v="L5"/>
    <x v="1"/>
    <m/>
    <s v="L5604"/>
    <s v=".D.1.1.1.4.1"/>
    <s v="法務進度登錄         "/>
    <s v="張金龍"/>
    <s v="張嘉榮"/>
    <x v="20"/>
    <m/>
    <m/>
    <m/>
    <m/>
    <m/>
    <s v="林清河"/>
    <s v="張舜雯"/>
    <m/>
    <m/>
    <m/>
    <m/>
    <m/>
    <m/>
  </r>
  <r>
    <n v="242"/>
    <s v="L5"/>
    <x v="1"/>
    <m/>
    <s v="L5605"/>
    <s v=".D.1.1.2.1"/>
    <s v="提醒事項登錄         "/>
    <s v="張金龍"/>
    <s v="張嘉榮"/>
    <x v="20"/>
    <m/>
    <m/>
    <m/>
    <m/>
    <m/>
    <s v="林清河"/>
    <s v="張舜雯"/>
    <m/>
    <m/>
    <m/>
    <m/>
    <m/>
    <m/>
  </r>
  <r>
    <n v="243"/>
    <s v="L5"/>
    <x v="1"/>
    <m/>
    <s v="L5965"/>
    <s v=".D.1.1.2/D.1.1.1.5"/>
    <s v="提醒事項查詢         "/>
    <s v="張金龍"/>
    <s v="張嘉榮"/>
    <x v="20"/>
    <m/>
    <m/>
    <m/>
    <m/>
    <m/>
    <s v="林清河"/>
    <s v="張舜雯"/>
    <m/>
    <m/>
    <m/>
    <m/>
    <m/>
    <m/>
  </r>
  <r>
    <n v="244"/>
    <s v="L5"/>
    <x v="1"/>
    <m/>
    <s v="L5061"/>
    <s v=".D.1.1.A"/>
    <s v="催收催繳明細"/>
    <s v="張金龍"/>
    <s v="張嘉榮"/>
    <x v="20"/>
    <m/>
    <m/>
    <m/>
    <m/>
    <m/>
    <s v="林清河"/>
    <s v="張舜雯"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21"/>
    <m/>
    <m/>
    <m/>
    <m/>
    <m/>
    <s v="林清河"/>
    <s v="蔡珮瑜"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21"/>
    <m/>
    <m/>
    <m/>
    <m/>
    <m/>
    <s v="林清河"/>
    <s v="蔡珮瑜"/>
    <m/>
    <m/>
    <m/>
    <m/>
    <m/>
    <m/>
  </r>
  <r>
    <n v="247"/>
    <s v="L5"/>
    <x v="1"/>
    <m/>
    <s v="L5071"/>
    <s v=".E.1.3"/>
    <s v="債權案件明細查詢"/>
    <s v="蘇曉玲"/>
    <s v="蘇曉玲"/>
    <x v="21"/>
    <m/>
    <m/>
    <m/>
    <m/>
    <m/>
    <s v="林清河"/>
    <s v="蔡珮瑜"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21"/>
    <m/>
    <m/>
    <m/>
    <m/>
    <m/>
    <s v="林清河"/>
    <s v="蔡珮瑜"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21"/>
    <m/>
    <m/>
    <m/>
    <m/>
    <m/>
    <s v="林清河"/>
    <s v="蔡珮瑜"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21"/>
    <m/>
    <m/>
    <m/>
    <m/>
    <m/>
    <s v="林清河"/>
    <s v="蔡珮瑜"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21"/>
    <m/>
    <m/>
    <m/>
    <m/>
    <m/>
    <s v="林清河"/>
    <s v="蔡珮瑜"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21"/>
    <m/>
    <m/>
    <m/>
    <m/>
    <m/>
    <s v="林清河"/>
    <s v="蔡珮瑜"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21"/>
    <m/>
    <m/>
    <m/>
    <m/>
    <m/>
    <s v="林清河"/>
    <s v="蔡珮瑜"/>
    <m/>
    <m/>
    <m/>
    <m/>
    <m/>
    <m/>
  </r>
  <r>
    <n v="254"/>
    <s v="L5"/>
    <x v="1"/>
    <m/>
    <s v="L5975"/>
    <s v=".E.1.3.3.1/E.2.2.4"/>
    <s v="最大債權撥付統計查詢"/>
    <s v="蘇曉玲"/>
    <s v="蘇曉玲"/>
    <x v="21"/>
    <m/>
    <m/>
    <m/>
    <m/>
    <m/>
    <s v="林清河"/>
    <s v="蔡珮瑜"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21"/>
    <m/>
    <m/>
    <m/>
    <m/>
    <m/>
    <s v="林清河"/>
    <s v="蔡珮瑜"/>
    <m/>
    <m/>
    <m/>
    <m/>
    <m/>
    <m/>
  </r>
  <r>
    <n v="256"/>
    <s v="L5"/>
    <x v="1"/>
    <m/>
    <s v="L5701"/>
    <s v=".E.1.4"/>
    <s v="債權維護"/>
    <s v="蘇曉玲"/>
    <s v="蘇曉玲"/>
    <x v="22"/>
    <m/>
    <m/>
    <m/>
    <m/>
    <m/>
    <s v="林清河"/>
    <s v="蔡珮瑜"/>
    <m/>
    <m/>
    <m/>
    <m/>
    <m/>
    <m/>
  </r>
  <r>
    <n v="257"/>
    <s v="L5"/>
    <x v="1"/>
    <m/>
    <s v="L5981"/>
    <s v=".E.1.4"/>
    <s v="債權異動歷程查詢"/>
    <s v="蘇曉玲"/>
    <s v="蘇曉玲"/>
    <x v="22"/>
    <m/>
    <m/>
    <m/>
    <m/>
    <m/>
    <s v="林清河"/>
    <s v="蔡珮瑜"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2"/>
    <m/>
    <m/>
    <m/>
    <m/>
    <m/>
    <s v="林清河"/>
    <s v="蔡珮瑜"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2"/>
    <m/>
    <m/>
    <m/>
    <m/>
    <m/>
    <s v="林清河"/>
    <s v="蔡珮瑜"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2"/>
    <m/>
    <m/>
    <m/>
    <m/>
    <m/>
    <s v="林清河"/>
    <s v="蔡珮瑜"/>
    <m/>
    <m/>
    <m/>
    <m/>
    <m/>
    <m/>
  </r>
  <r>
    <n v="261"/>
    <s v="L5"/>
    <x v="1"/>
    <m/>
    <s v="L5073"/>
    <s v=".E.2.1"/>
    <s v="撥付日期查詢                      "/>
    <s v="蘇曉玲"/>
    <s v="蘇曉玲"/>
    <x v="22"/>
    <m/>
    <m/>
    <m/>
    <m/>
    <m/>
    <s v="林清河"/>
    <s v="蔡珮瑜"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2"/>
    <m/>
    <m/>
    <m/>
    <m/>
    <m/>
    <s v="林清河"/>
    <s v="蔡珮瑜"/>
    <m/>
    <m/>
    <m/>
    <m/>
    <m/>
    <m/>
  </r>
  <r>
    <n v="263"/>
    <s v="L5"/>
    <x v="1"/>
    <m/>
    <s v="L5074"/>
    <s v=".E.2.2"/>
    <s v="應處理清單                        "/>
    <s v="蘇曉玲"/>
    <s v="蘇曉玲"/>
    <x v="22"/>
    <m/>
    <m/>
    <m/>
    <m/>
    <m/>
    <s v="林清河"/>
    <s v="蔡珮瑜"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2"/>
    <m/>
    <m/>
    <m/>
    <m/>
    <m/>
    <s v="林清河"/>
    <s v="蔡珮瑜"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2"/>
    <m/>
    <m/>
    <m/>
    <m/>
    <m/>
    <s v="林清河"/>
    <s v="蔡珮瑜"/>
    <m/>
    <m/>
    <m/>
    <m/>
    <m/>
    <m/>
  </r>
  <r>
    <n v="266"/>
    <s v="L5"/>
    <x v="1"/>
    <m/>
    <s v="L597A"/>
    <s v=".E.2.3"/>
    <s v="整批處理"/>
    <s v="蘇曉玲"/>
    <s v="蘇曉玲"/>
    <x v="22"/>
    <m/>
    <m/>
    <m/>
    <m/>
    <m/>
    <s v="林清河"/>
    <s v="蔡珮瑜"/>
    <m/>
    <m/>
    <m/>
    <m/>
    <m/>
    <m/>
  </r>
  <r>
    <n v="267"/>
    <s v="L5"/>
    <x v="1"/>
    <m/>
    <s v="L5982"/>
    <s v=".K.6.2"/>
    <s v="國稅局申報檔查詢"/>
    <s v="賴文育"/>
    <s v="楊智誠"/>
    <x v="23"/>
    <m/>
    <m/>
    <m/>
    <m/>
    <m/>
    <s v="李珮琪"/>
    <s v="邵淑微"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3"/>
    <m/>
    <m/>
    <m/>
    <m/>
    <m/>
    <s v="李珮琪"/>
    <s v="蔡珮瑜"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3"/>
    <m/>
    <m/>
    <m/>
    <m/>
    <m/>
    <s v="李珮琪"/>
    <s v="蔡珮瑜"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3"/>
    <m/>
    <m/>
    <m/>
    <m/>
    <m/>
    <s v="李珮琪"/>
    <s v="蔡珮瑜"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3"/>
    <m/>
    <m/>
    <m/>
    <m/>
    <m/>
    <s v="李珮琪"/>
    <s v="蔡珮瑜"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3"/>
    <m/>
    <m/>
    <m/>
    <m/>
    <m/>
    <s v="李珮琪"/>
    <s v="蔡珮瑜"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3"/>
    <m/>
    <m/>
    <m/>
    <m/>
    <m/>
    <s v="李珮琪"/>
    <s v="施美娟"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3"/>
    <m/>
    <m/>
    <m/>
    <m/>
    <m/>
    <s v="李珮琪"/>
    <s v="施美娟"/>
    <m/>
    <m/>
    <m/>
    <m/>
    <m/>
    <m/>
  </r>
  <r>
    <n v="275"/>
    <s v="L5"/>
    <x v="1"/>
    <m/>
    <s v="L5905"/>
    <s v=".G.3.3"/>
    <s v="覆審案件明細檔查詢"/>
    <s v="賴文育"/>
    <s v="張嘉榮"/>
    <x v="23"/>
    <m/>
    <m/>
    <m/>
    <m/>
    <m/>
    <s v="吳承憲"/>
    <s v="邱怡婷"/>
    <m/>
    <m/>
    <m/>
    <m/>
    <m/>
    <m/>
  </r>
  <r>
    <n v="276"/>
    <s v="L5"/>
    <x v="1"/>
    <m/>
    <s v="L5105"/>
    <s v=".G.3.3.1"/>
    <s v="覆審案件明細檔維護"/>
    <s v="賴文育"/>
    <s v="張嘉榮"/>
    <x v="23"/>
    <m/>
    <m/>
    <m/>
    <m/>
    <m/>
    <s v="吳承憲"/>
    <s v="邱怡婷"/>
    <m/>
    <m/>
    <m/>
    <m/>
    <m/>
    <m/>
  </r>
  <r>
    <n v="277"/>
    <s v="L5"/>
    <x v="1"/>
    <m/>
    <s v="L5106"/>
    <s v=".G.3.3.2"/>
    <s v="產生覆審案件資料明細"/>
    <s v="賴文育"/>
    <s v="張嘉榮"/>
    <x v="23"/>
    <m/>
    <m/>
    <m/>
    <m/>
    <m/>
    <s v="林清河"/>
    <s v="邱怡婷"/>
    <m/>
    <m/>
    <m/>
    <m/>
    <m/>
    <m/>
  </r>
  <r>
    <n v="278"/>
    <s v="L5"/>
    <x v="1"/>
    <m/>
    <s v="L5801"/>
    <s v=".K.5"/>
    <s v="補貼息作業"/>
    <s v="賴文育"/>
    <s v="陳昱衡"/>
    <x v="23"/>
    <m/>
    <m/>
    <m/>
    <m/>
    <m/>
    <s v="涂宇欣"/>
    <s v="邵淑微"/>
    <m/>
    <m/>
    <m/>
    <m/>
    <m/>
    <m/>
  </r>
  <r>
    <n v="279"/>
    <s v="L5"/>
    <x v="1"/>
    <m/>
    <s v="L5811"/>
    <s v=".K.6"/>
    <s v="產生國稅局申報下載檔"/>
    <s v="賴文育"/>
    <s v="楊智誠"/>
    <x v="23"/>
    <m/>
    <m/>
    <m/>
    <m/>
    <m/>
    <s v="李珮琪"/>
    <s v="邵淑微"/>
    <m/>
    <m/>
    <m/>
    <m/>
    <m/>
    <m/>
  </r>
  <r>
    <n v="280"/>
    <s v="L5"/>
    <x v="1"/>
    <m/>
    <s v="L5812"/>
    <s v=".K.6"/>
    <s v="國稅局申報檔維護"/>
    <s v="賴文育"/>
    <s v="楊智誠"/>
    <x v="23"/>
    <m/>
    <m/>
    <m/>
    <m/>
    <m/>
    <s v="李珮琪"/>
    <s v="邵淑微"/>
    <m/>
    <m/>
    <m/>
    <m/>
    <m/>
    <m/>
  </r>
  <r>
    <n v="281"/>
    <s v="L5"/>
    <x v="1"/>
    <m/>
    <s v="L5813"/>
    <s v=".K.6"/>
    <s v="產生國稅局申報媒體檔"/>
    <s v="賴文育"/>
    <s v="楊智誠"/>
    <x v="23"/>
    <m/>
    <m/>
    <m/>
    <m/>
    <m/>
    <s v="李珮琪"/>
    <s v="邵淑微"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3"/>
    <m/>
    <m/>
    <m/>
    <m/>
    <m/>
    <s v="林清河"/>
    <s v="邱怡婷"/>
    <m/>
    <m/>
    <m/>
    <m/>
    <m/>
    <m/>
  </r>
  <r>
    <n v="283"/>
    <s v="L5"/>
    <x v="1"/>
    <s v="客戶作業4"/>
    <s v="L5116"/>
    <s v=".K.7"/>
    <s v="寬限條件控管維護"/>
    <s v="賴文育"/>
    <s v="張嘉榮"/>
    <x v="23"/>
    <m/>
    <m/>
    <m/>
    <m/>
    <m/>
    <s v="林清河"/>
    <s v="邱怡婷"/>
    <m/>
    <m/>
    <m/>
    <m/>
    <m/>
    <m/>
  </r>
  <r>
    <n v="284"/>
    <s v="L6"/>
    <x v="0"/>
    <s v="擔保品1"/>
    <s v="L6063"/>
    <s v=".3.A.8"/>
    <s v="擔保品代號資料查詢"/>
    <s v="賴文育"/>
    <s v="楊智誠"/>
    <x v="24"/>
    <m/>
    <m/>
    <m/>
    <m/>
    <m/>
    <s v="涂宇欣"/>
    <s v="邵淑微"/>
    <m/>
    <m/>
    <m/>
    <m/>
    <m/>
    <m/>
  </r>
  <r>
    <n v="285"/>
    <s v="L6"/>
    <x v="0"/>
    <s v="擔保品1"/>
    <s v="L6603"/>
    <s v=".3.A.8"/>
    <s v="擔保品代號資料維護"/>
    <s v="賴文育"/>
    <s v="楊智誠"/>
    <x v="24"/>
    <m/>
    <m/>
    <m/>
    <m/>
    <m/>
    <s v="涂宇欣"/>
    <s v="蔡珮瑜"/>
    <m/>
    <m/>
    <m/>
    <m/>
    <m/>
    <m/>
  </r>
  <r>
    <n v="286"/>
    <s v="L6"/>
    <x v="0"/>
    <m/>
    <s v="L6079"/>
    <s v=".3.B.1"/>
    <s v="帳冊別目標金額查詢"/>
    <s v="賴文育"/>
    <s v="楊智誠"/>
    <x v="24"/>
    <m/>
    <m/>
    <m/>
    <m/>
    <m/>
    <s v="涂宇欣"/>
    <s v="陳政皓"/>
    <m/>
    <m/>
    <m/>
    <m/>
    <m/>
    <m/>
  </r>
  <r>
    <n v="287"/>
    <s v="L6"/>
    <x v="0"/>
    <m/>
    <s v="L6709"/>
    <s v=".3.B.1.1"/>
    <s v="帳冊別目標金額維護"/>
    <s v="賴文育"/>
    <s v="楊智誠"/>
    <x v="24"/>
    <m/>
    <m/>
    <m/>
    <m/>
    <m/>
    <s v="涂宇欣"/>
    <s v="陳政皓"/>
    <m/>
    <m/>
    <m/>
    <m/>
    <m/>
    <m/>
  </r>
  <r>
    <n v="288"/>
    <s v="L6"/>
    <x v="0"/>
    <m/>
    <s v="L6201"/>
    <s v=".4.1.1"/>
    <s v="其他傳票輸入"/>
    <s v="賴文育"/>
    <s v="楊智誠"/>
    <x v="24"/>
    <m/>
    <m/>
    <m/>
    <m/>
    <m/>
    <s v="涂宇欣"/>
    <s v="陳政皓"/>
    <m/>
    <m/>
    <m/>
    <m/>
    <m/>
    <m/>
  </r>
  <r>
    <n v="289"/>
    <s v="L6"/>
    <x v="0"/>
    <m/>
    <s v="L6101"/>
    <s v=".4.3.2"/>
    <s v="業務關帳作業        "/>
    <s v="賴文育"/>
    <s v="楊智誠"/>
    <x v="24"/>
    <m/>
    <m/>
    <m/>
    <m/>
    <m/>
    <s v="涂宇欣"/>
    <s v="陳政皓"/>
    <m/>
    <m/>
    <m/>
    <m/>
    <m/>
    <m/>
  </r>
  <r>
    <n v="290"/>
    <s v="L6"/>
    <x v="0"/>
    <m/>
    <s v="L6901"/>
    <s v=".5.3.4.1"/>
    <s v="交易分錄清單查詢"/>
    <s v="賴文育"/>
    <s v="楊智誠"/>
    <x v="24"/>
    <m/>
    <m/>
    <m/>
    <m/>
    <m/>
    <s v="涂宇欣"/>
    <s v="蔡珮瑜"/>
    <m/>
    <m/>
    <m/>
    <m/>
    <m/>
    <m/>
  </r>
  <r>
    <n v="291"/>
    <s v="L6"/>
    <x v="0"/>
    <m/>
    <s v="L6902"/>
    <s v=".5.3.6.2"/>
    <s v="會計總帳查詢"/>
    <s v="賴文育"/>
    <s v="楊智誠"/>
    <x v="24"/>
    <m/>
    <m/>
    <m/>
    <m/>
    <m/>
    <s v="涂宇欣"/>
    <s v="蔡珮瑜"/>
    <m/>
    <m/>
    <m/>
    <m/>
    <m/>
    <m/>
  </r>
  <r>
    <n v="292"/>
    <s v="L6"/>
    <x v="0"/>
    <m/>
    <s v="L6903"/>
    <s v=".5.3.6.2"/>
    <s v="會計帳務明細查詢"/>
    <s v="賴文育"/>
    <s v="楊智誠"/>
    <x v="24"/>
    <m/>
    <m/>
    <m/>
    <m/>
    <m/>
    <s v="涂宇欣"/>
    <s v="陳政皓"/>
    <m/>
    <m/>
    <m/>
    <m/>
    <m/>
    <m/>
  </r>
  <r>
    <n v="293"/>
    <s v="L6"/>
    <x v="0"/>
    <m/>
    <s v="L6904"/>
    <s v=".5.3.6.2"/>
    <s v="日結彙計查詢"/>
    <s v="賴文育"/>
    <s v="楊智誠"/>
    <x v="24"/>
    <m/>
    <m/>
    <m/>
    <m/>
    <m/>
    <s v="涂宇欣"/>
    <s v="蔡珮瑜"/>
    <m/>
    <m/>
    <m/>
    <m/>
    <m/>
    <m/>
  </r>
  <r>
    <n v="294"/>
    <s v="L6"/>
    <x v="0"/>
    <m/>
    <s v="L6905"/>
    <s v=".5.3.6.2"/>
    <s v="日結明細查詢"/>
    <s v="賴文育"/>
    <s v="楊智誠"/>
    <x v="24"/>
    <m/>
    <m/>
    <m/>
    <m/>
    <m/>
    <s v="涂宇欣"/>
    <s v="蔡珮瑜"/>
    <m/>
    <m/>
    <m/>
    <m/>
    <m/>
    <m/>
  </r>
  <r>
    <n v="295"/>
    <s v="L6"/>
    <x v="0"/>
    <m/>
    <s v="L6906"/>
    <s v=".5.3.6.2"/>
    <s v="會計分錄查詢"/>
    <s v="賴文育"/>
    <s v="楊智誠"/>
    <x v="24"/>
    <m/>
    <m/>
    <m/>
    <m/>
    <m/>
    <s v="涂宇欣"/>
    <s v="陳政皓"/>
    <m/>
    <m/>
    <m/>
    <m/>
    <m/>
    <m/>
  </r>
  <r>
    <n v="296"/>
    <s v="L6"/>
    <x v="0"/>
    <m/>
    <s v="L6907"/>
    <s v=".5.3.6.2"/>
    <s v="未銷帳餘額明細查詢"/>
    <s v="賴文育"/>
    <s v="楊智誠"/>
    <x v="24"/>
    <m/>
    <m/>
    <m/>
    <m/>
    <m/>
    <s v="林清河"/>
    <s v="蔡珮瑜"/>
    <m/>
    <m/>
    <m/>
    <m/>
    <m/>
    <m/>
  </r>
  <r>
    <n v="297"/>
    <s v="L6"/>
    <x v="0"/>
    <m/>
    <s v="L6908"/>
    <s v=".5.3.6.2"/>
    <s v="銷帳歷史明細查詢"/>
    <s v="賴文育"/>
    <s v="楊智誠"/>
    <x v="24"/>
    <m/>
    <m/>
    <m/>
    <m/>
    <m/>
    <s v="涂宇欣"/>
    <s v="蔡珮瑜"/>
    <m/>
    <m/>
    <m/>
    <m/>
    <m/>
    <m/>
  </r>
  <r>
    <n v="298"/>
    <s v="L6"/>
    <x v="0"/>
    <m/>
    <s v="L6001"/>
    <s v=".5.3.7"/>
    <s v="應處理清單      "/>
    <s v="賴文育"/>
    <s v="余家興"/>
    <x v="6"/>
    <m/>
    <m/>
    <m/>
    <m/>
    <m/>
    <s v="李珮琪"/>
    <s v="蔡珮瑜"/>
    <m/>
    <m/>
    <m/>
    <m/>
    <m/>
    <m/>
  </r>
  <r>
    <n v="299"/>
    <s v="L6"/>
    <x v="0"/>
    <m/>
    <s v="L6982"/>
    <s v=".7.4.2"/>
    <s v="火險費轉列催收作業"/>
    <s v="賴文育"/>
    <s v="余家興"/>
    <x v="6"/>
    <m/>
    <m/>
    <m/>
    <m/>
    <m/>
    <s v="林清河"/>
    <s v="邵淑微"/>
    <m/>
    <m/>
    <m/>
    <m/>
    <m/>
    <m/>
  </r>
  <r>
    <n v="300"/>
    <s v="L6"/>
    <x v="0"/>
    <m/>
    <s v="L6983"/>
    <s v=".7.4.3"/>
    <s v="法務費轉列催收作業"/>
    <s v="賴文育"/>
    <s v="余家興"/>
    <x v="6"/>
    <m/>
    <m/>
    <m/>
    <m/>
    <m/>
    <s v="林清河"/>
    <s v="邵淑微"/>
    <m/>
    <m/>
    <m/>
    <m/>
    <m/>
    <m/>
  </r>
  <r>
    <n v="301"/>
    <s v="L6"/>
    <x v="0"/>
    <m/>
    <s v="L6981"/>
    <s v=".7.7.1"/>
    <s v="放款轉列催收作業"/>
    <s v="賴文育"/>
    <s v="余家興"/>
    <x v="6"/>
    <m/>
    <m/>
    <m/>
    <m/>
    <m/>
    <s v="林清河"/>
    <s v="邵淑微"/>
    <m/>
    <m/>
    <m/>
    <m/>
    <m/>
    <m/>
  </r>
  <r>
    <n v="302"/>
    <s v="L6"/>
    <x v="0"/>
    <s v="商品參數2"/>
    <s v="L6031"/>
    <s v=".8.1"/>
    <s v="指標利率資料"/>
    <s v="賴文育"/>
    <s v="楊智誠"/>
    <x v="6"/>
    <m/>
    <m/>
    <m/>
    <m/>
    <m/>
    <s v="涂宇欣"/>
    <s v="蔡珮瑜"/>
    <m/>
    <m/>
    <m/>
    <m/>
    <m/>
    <m/>
  </r>
  <r>
    <n v="303"/>
    <s v="L6"/>
    <x v="0"/>
    <s v="商品參數2"/>
    <s v="L6032"/>
    <s v=".8.1"/>
    <s v="指標利率資料查詢"/>
    <s v="賴文育"/>
    <s v="楊智誠"/>
    <x v="6"/>
    <m/>
    <m/>
    <m/>
    <m/>
    <m/>
    <s v="涂宇欣"/>
    <s v="蔡珮瑜"/>
    <m/>
    <m/>
    <m/>
    <m/>
    <m/>
    <m/>
  </r>
  <r>
    <n v="304"/>
    <s v="L6"/>
    <x v="0"/>
    <s v="商品參數2"/>
    <s v="L6301"/>
    <s v=".8.1.1"/>
    <s v="指標利率種類維護"/>
    <s v="賴文育"/>
    <s v="楊智誠"/>
    <x v="6"/>
    <m/>
    <m/>
    <m/>
    <m/>
    <m/>
    <s v="涂宇欣"/>
    <s v="邵淑微"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6"/>
    <m/>
    <m/>
    <m/>
    <m/>
    <m/>
    <s v="涂宇欣"/>
    <s v="陳政皓"/>
    <m/>
    <m/>
    <m/>
    <m/>
    <m/>
    <m/>
  </r>
  <r>
    <n v="306"/>
    <s v="L6"/>
    <x v="0"/>
    <m/>
    <s v="L6085"/>
    <s v=".F.2.4.2"/>
    <s v="單位及主管代碼檔查詢"/>
    <s v="賴文育"/>
    <s v="楊智誠"/>
    <x v="6"/>
    <m/>
    <m/>
    <m/>
    <m/>
    <m/>
    <s v="涂宇欣"/>
    <s v="蔡珮瑜"/>
    <m/>
    <m/>
    <m/>
    <m/>
    <m/>
    <m/>
  </r>
  <r>
    <n v="307"/>
    <s v="L6"/>
    <x v="0"/>
    <m/>
    <s v="L6755"/>
    <s v=".F.2.4.2"/>
    <s v="單位及主管代碼檔維護"/>
    <s v="賴文育"/>
    <s v="楊智誠"/>
    <x v="6"/>
    <m/>
    <m/>
    <m/>
    <m/>
    <m/>
    <s v="涂宇欣"/>
    <s v="蔡珮瑜"/>
    <m/>
    <m/>
    <m/>
    <m/>
    <m/>
    <m/>
  </r>
  <r>
    <n v="308"/>
    <s v="L6"/>
    <x v="0"/>
    <m/>
    <s v="L6932"/>
    <s v=".F.2.A"/>
    <s v="資料變更交易查詢"/>
    <s v="賴文育"/>
    <s v="楊智誠"/>
    <x v="6"/>
    <m/>
    <m/>
    <m/>
    <m/>
    <m/>
    <s v="涂宇欣"/>
    <s v="陳政皓"/>
    <m/>
    <m/>
    <m/>
    <m/>
    <m/>
    <m/>
  </r>
  <r>
    <n v="309"/>
    <s v="L6"/>
    <x v="0"/>
    <m/>
    <s v="L6077"/>
    <s v=".G.4.1"/>
    <s v="現金流量預估資料查詢"/>
    <s v="賴文育"/>
    <s v="楊智誠"/>
    <x v="25"/>
    <m/>
    <m/>
    <m/>
    <m/>
    <m/>
    <s v="涂宇欣"/>
    <s v="蔡珮瑜"/>
    <m/>
    <m/>
    <m/>
    <m/>
    <m/>
    <m/>
  </r>
  <r>
    <n v="310"/>
    <s v="L6"/>
    <x v="0"/>
    <m/>
    <s v="L6707"/>
    <s v=".G.4.1.1"/>
    <s v="現金流量預估資料維護"/>
    <s v="賴文育"/>
    <s v="楊智誠"/>
    <x v="25"/>
    <m/>
    <m/>
    <m/>
    <m/>
    <m/>
    <s v="涂宇欣"/>
    <s v="蔡珮瑜"/>
    <m/>
    <m/>
    <m/>
    <m/>
    <m/>
    <m/>
  </r>
  <r>
    <n v="311"/>
    <s v="L6"/>
    <x v="0"/>
    <m/>
    <s v="L6030"/>
    <s v=".J.1"/>
    <s v="特殊/例假日查詢"/>
    <s v="賴文育"/>
    <s v="楊智誠"/>
    <x v="25"/>
    <m/>
    <m/>
    <m/>
    <m/>
    <m/>
    <s v="涂宇欣"/>
    <s v="蔡珮瑜"/>
    <m/>
    <m/>
    <m/>
    <m/>
    <m/>
    <m/>
  </r>
  <r>
    <n v="312"/>
    <s v="L6"/>
    <x v="0"/>
    <m/>
    <s v="L6310"/>
    <s v=".J.1"/>
    <s v="特殊/例假日登錄"/>
    <s v="賴文育"/>
    <s v="楊智誠"/>
    <x v="25"/>
    <m/>
    <m/>
    <m/>
    <m/>
    <m/>
    <s v="涂宇欣"/>
    <s v="蔡珮瑜"/>
    <m/>
    <m/>
    <m/>
    <m/>
    <m/>
    <m/>
  </r>
  <r>
    <n v="313"/>
    <s v="L6"/>
    <x v="0"/>
    <m/>
    <s v="L6041"/>
    <s v=".J.2"/>
    <s v="使用者資料查詢"/>
    <s v="張金龍"/>
    <s v="楊智誠"/>
    <x v="25"/>
    <m/>
    <m/>
    <m/>
    <m/>
    <m/>
    <s v="涂宇欣"/>
    <s v="蔡珮瑜"/>
    <m/>
    <m/>
    <m/>
    <m/>
    <m/>
    <m/>
  </r>
  <r>
    <n v="314"/>
    <s v="L6"/>
    <x v="0"/>
    <m/>
    <s v="L6401"/>
    <s v=".J.2"/>
    <s v="使用者資料維護"/>
    <s v="張金龍"/>
    <s v="楊智誠"/>
    <x v="25"/>
    <m/>
    <m/>
    <m/>
    <m/>
    <m/>
    <s v="涂宇欣"/>
    <s v="陳政皓"/>
    <m/>
    <m/>
    <m/>
    <m/>
    <m/>
    <m/>
  </r>
  <r>
    <n v="315"/>
    <s v="L6"/>
    <x v="0"/>
    <m/>
    <s v="L6042"/>
    <s v=".J.3"/>
    <s v="交易控制檔"/>
    <s v="張金龍"/>
    <s v="楊智誠"/>
    <x v="25"/>
    <m/>
    <m/>
    <m/>
    <m/>
    <m/>
    <s v="涂宇欣"/>
    <s v="蔡珮瑜"/>
    <m/>
    <m/>
    <m/>
    <m/>
    <m/>
    <m/>
  </r>
  <r>
    <n v="316"/>
    <s v="L6"/>
    <x v="0"/>
    <m/>
    <s v="L6402"/>
    <s v=".J.3"/>
    <s v="交易控制檔維護"/>
    <s v="張金龍"/>
    <s v="楊智誠"/>
    <x v="25"/>
    <m/>
    <m/>
    <m/>
    <m/>
    <m/>
    <s v="涂宇欣"/>
    <s v="蔡珮瑜"/>
    <m/>
    <m/>
    <m/>
    <m/>
    <m/>
    <m/>
  </r>
  <r>
    <n v="317"/>
    <s v="L6"/>
    <x v="0"/>
    <m/>
    <s v="L6043"/>
    <s v=".J.4"/>
    <s v="權限群組"/>
    <s v="張金龍"/>
    <s v="楊智誠"/>
    <x v="25"/>
    <m/>
    <m/>
    <m/>
    <m/>
    <m/>
    <s v="涂宇欣"/>
    <s v="蔡珮瑜"/>
    <m/>
    <m/>
    <m/>
    <m/>
    <m/>
    <m/>
  </r>
  <r>
    <n v="318"/>
    <s v="L6"/>
    <x v="0"/>
    <m/>
    <s v="L6403"/>
    <s v=".J.4"/>
    <s v="權限群組維護  "/>
    <s v="張金龍"/>
    <s v="楊智誠"/>
    <x v="25"/>
    <m/>
    <m/>
    <m/>
    <m/>
    <m/>
    <s v="涂宇欣"/>
    <s v="蔡珮瑜"/>
    <m/>
    <m/>
    <m/>
    <m/>
    <m/>
    <m/>
  </r>
  <r>
    <n v="319"/>
    <s v="L6"/>
    <x v="0"/>
    <m/>
    <s v="L6044"/>
    <s v=".J.5"/>
    <s v="主管授權紀錄查詢"/>
    <s v="張金龍"/>
    <s v="楊智誠"/>
    <x v="26"/>
    <m/>
    <m/>
    <m/>
    <m/>
    <m/>
    <s v="涂宇欣"/>
    <s v="蔡珮瑜"/>
    <m/>
    <m/>
    <m/>
    <m/>
    <m/>
    <m/>
  </r>
  <r>
    <n v="320"/>
    <s v="L6"/>
    <x v="0"/>
    <m/>
    <s v="L6061"/>
    <s v=".J.7"/>
    <s v="會計科子細目查詢"/>
    <s v="賴文育"/>
    <s v="楊智誠"/>
    <x v="26"/>
    <m/>
    <m/>
    <m/>
    <m/>
    <m/>
    <s v="涂宇欣"/>
    <s v="蔡珮瑜"/>
    <m/>
    <m/>
    <m/>
    <m/>
    <m/>
    <m/>
  </r>
  <r>
    <n v="321"/>
    <s v="L6"/>
    <x v="0"/>
    <m/>
    <s v="L6601"/>
    <s v=".J.7"/>
    <s v="會計科子細目維護"/>
    <s v="賴文育"/>
    <s v="楊智誠"/>
    <x v="26"/>
    <m/>
    <m/>
    <m/>
    <m/>
    <m/>
    <s v="涂宇欣"/>
    <s v="蔡珮瑜"/>
    <m/>
    <m/>
    <m/>
    <m/>
    <m/>
    <m/>
  </r>
  <r>
    <n v="322"/>
    <s v="L6"/>
    <x v="0"/>
    <m/>
    <s v="L6062"/>
    <s v=".J.8"/>
    <s v="行業別代號查詢"/>
    <s v="賴文育"/>
    <s v="楊智誠"/>
    <x v="26"/>
    <m/>
    <m/>
    <m/>
    <m/>
    <m/>
    <s v="涂宇欣"/>
    <s v="蔡珮瑜"/>
    <m/>
    <m/>
    <m/>
    <m/>
    <m/>
    <m/>
  </r>
  <r>
    <n v="323"/>
    <s v="L6"/>
    <x v="0"/>
    <m/>
    <s v="L6602"/>
    <s v=".J.8"/>
    <s v="行業別代號維護"/>
    <s v="賴文育"/>
    <s v="楊智誠"/>
    <x v="26"/>
    <m/>
    <m/>
    <m/>
    <m/>
    <m/>
    <s v="涂宇欣"/>
    <s v="蔡珮瑜"/>
    <m/>
    <m/>
    <m/>
    <m/>
    <m/>
    <m/>
  </r>
  <r>
    <n v="324"/>
    <s v="L6"/>
    <x v="0"/>
    <m/>
    <s v="L6064"/>
    <s v=".J.9"/>
    <s v="各類代碼檔查詢"/>
    <s v="賴文育"/>
    <s v="楊智誠"/>
    <x v="26"/>
    <m/>
    <m/>
    <m/>
    <m/>
    <m/>
    <s v="李珮琪"/>
    <s v="蔡珮瑜"/>
    <m/>
    <m/>
    <m/>
    <m/>
    <m/>
    <m/>
  </r>
  <r>
    <n v="325"/>
    <s v="L6"/>
    <x v="0"/>
    <m/>
    <s v="L6604"/>
    <s v=".J.9"/>
    <s v="各類代碼檔維護"/>
    <s v="賴文育"/>
    <s v="楊智誠"/>
    <x v="26"/>
    <m/>
    <m/>
    <m/>
    <m/>
    <m/>
    <s v="李珮琪"/>
    <s v="蔡珮瑜"/>
    <m/>
    <m/>
    <m/>
    <m/>
    <m/>
    <m/>
  </r>
  <r>
    <n v="326"/>
    <s v="L6"/>
    <x v="0"/>
    <m/>
    <s v="L6065"/>
    <s v=".J.A"/>
    <s v="逾期新增減少原因查詢"/>
    <s v="賴文育"/>
    <s v="楊智誠"/>
    <x v="26"/>
    <m/>
    <m/>
    <m/>
    <m/>
    <m/>
    <s v="李珮琪"/>
    <s v="蔡珮瑜"/>
    <m/>
    <m/>
    <m/>
    <m/>
    <m/>
    <m/>
  </r>
  <r>
    <n v="327"/>
    <s v="L6"/>
    <x v="0"/>
    <m/>
    <s v="L6605"/>
    <s v=".J.A"/>
    <s v="逾期新增減少原因維護"/>
    <s v="賴文育"/>
    <s v="楊智誠"/>
    <x v="26"/>
    <m/>
    <m/>
    <m/>
    <m/>
    <m/>
    <s v="李珮琪"/>
    <s v="蔡珮瑜"/>
    <m/>
    <m/>
    <m/>
    <m/>
    <m/>
    <m/>
  </r>
  <r>
    <n v="328"/>
    <s v="L6"/>
    <x v="0"/>
    <m/>
    <s v="L6066"/>
    <s v=".J.B"/>
    <s v="主管理由檔查詢"/>
    <s v="賴文育"/>
    <s v="楊智誠"/>
    <x v="26"/>
    <m/>
    <m/>
    <m/>
    <m/>
    <m/>
    <s v="李珮琪"/>
    <s v="蔡珮瑜"/>
    <m/>
    <m/>
    <m/>
    <m/>
    <m/>
    <m/>
  </r>
  <r>
    <n v="329"/>
    <s v="L6"/>
    <x v="0"/>
    <m/>
    <s v="L6606"/>
    <s v=".J.B"/>
    <s v="主管理由檔維護"/>
    <s v="賴文育"/>
    <s v="楊智誠"/>
    <x v="26"/>
    <m/>
    <m/>
    <m/>
    <m/>
    <m/>
    <s v="李珮琪"/>
    <s v="蔡珮瑜"/>
    <m/>
    <m/>
    <m/>
    <m/>
    <m/>
    <m/>
  </r>
  <r>
    <n v="330"/>
    <s v="L6"/>
    <x v="0"/>
    <s v="保證人"/>
    <s v="L6067"/>
    <s v=".J.C"/>
    <s v="保證人關係代碼查詢"/>
    <s v="賴文育"/>
    <s v="楊智誠"/>
    <x v="26"/>
    <m/>
    <m/>
    <m/>
    <m/>
    <m/>
    <s v="李珮琪"/>
    <s v="蔡珮瑜"/>
    <m/>
    <m/>
    <m/>
    <m/>
    <m/>
    <m/>
  </r>
  <r>
    <n v="331"/>
    <s v="L6"/>
    <x v="0"/>
    <s v="保證人"/>
    <s v="L6607"/>
    <s v=".J.C"/>
    <s v="保證人關係代碼維護"/>
    <s v="賴文育"/>
    <s v="楊智誠"/>
    <x v="26"/>
    <m/>
    <m/>
    <m/>
    <m/>
    <m/>
    <s v="李珮琪"/>
    <s v="蔡珮瑜"/>
    <m/>
    <m/>
    <m/>
    <m/>
    <m/>
    <m/>
  </r>
  <r>
    <n v="332"/>
    <s v="L6"/>
    <x v="0"/>
    <m/>
    <s v="L6071"/>
    <s v=".J.D"/>
    <s v="行庫資料查詢"/>
    <s v="賴文育"/>
    <s v="楊智誠"/>
    <x v="26"/>
    <m/>
    <m/>
    <m/>
    <m/>
    <m/>
    <s v="李珮琪"/>
    <s v="蔡珮瑜"/>
    <m/>
    <m/>
    <m/>
    <m/>
    <m/>
    <m/>
  </r>
  <r>
    <n v="333"/>
    <s v="L6"/>
    <x v="0"/>
    <m/>
    <s v="L6701"/>
    <s v=".J.D"/>
    <s v="行庫資料維護"/>
    <s v="賴文育"/>
    <s v="楊智誠"/>
    <x v="26"/>
    <m/>
    <m/>
    <m/>
    <m/>
    <m/>
    <s v="涂宇欣"/>
    <s v="蔡珮瑜"/>
    <m/>
    <m/>
    <m/>
    <m/>
    <m/>
    <m/>
  </r>
  <r>
    <n v="334"/>
    <s v="L6"/>
    <x v="0"/>
    <m/>
    <s v="L6072"/>
    <s v=".J.E"/>
    <s v="營業單位對照檔查詢"/>
    <s v="賴文育"/>
    <s v="楊智誠"/>
    <x v="26"/>
    <m/>
    <m/>
    <m/>
    <m/>
    <m/>
    <s v="涂宇欣"/>
    <s v="蔡珮瑜"/>
    <m/>
    <m/>
    <m/>
    <m/>
    <m/>
    <m/>
  </r>
  <r>
    <n v="335"/>
    <s v="L6"/>
    <x v="0"/>
    <m/>
    <s v="L6702"/>
    <s v=".J.E"/>
    <s v="營業單位對照檔維護"/>
    <s v="賴文育"/>
    <s v="楊智誠"/>
    <x v="26"/>
    <m/>
    <m/>
    <m/>
    <m/>
    <m/>
    <s v="涂宇欣"/>
    <s v="蔡珮瑜"/>
    <m/>
    <m/>
    <m/>
    <m/>
    <m/>
    <m/>
  </r>
  <r>
    <n v="336"/>
    <s v="L6"/>
    <x v="0"/>
    <m/>
    <s v="L6073"/>
    <s v=".J.F"/>
    <s v="保險/鑑定公司資料查詢"/>
    <s v="賴文育"/>
    <s v="楊智誠"/>
    <x v="27"/>
    <m/>
    <m/>
    <m/>
    <m/>
    <m/>
    <s v="涂宇欣"/>
    <s v="蔡珮瑜"/>
    <m/>
    <m/>
    <m/>
    <m/>
    <m/>
    <m/>
  </r>
  <r>
    <n v="337"/>
    <s v="L6"/>
    <x v="0"/>
    <m/>
    <s v="L6703"/>
    <s v=".J.F"/>
    <s v="保險/鑑定公司資料維護"/>
    <s v="賴文育"/>
    <s v="楊智誠"/>
    <x v="27"/>
    <m/>
    <m/>
    <m/>
    <m/>
    <m/>
    <s v="涂宇欣"/>
    <s v="蔡珮瑜"/>
    <m/>
    <m/>
    <m/>
    <m/>
    <m/>
    <m/>
  </r>
  <r>
    <n v="338"/>
    <s v="L6"/>
    <x v="0"/>
    <m/>
    <s v="L6074"/>
    <s v=".J.G"/>
    <s v="聯徵報送-地區別資料查詢"/>
    <s v="賴文育"/>
    <s v="楊智誠"/>
    <x v="27"/>
    <m/>
    <m/>
    <m/>
    <m/>
    <m/>
    <s v="涂宇欣"/>
    <s v="蔡珮瑜"/>
    <m/>
    <m/>
    <m/>
    <m/>
    <m/>
    <m/>
  </r>
  <r>
    <n v="339"/>
    <s v="L6"/>
    <x v="0"/>
    <m/>
    <s v="L6704"/>
    <s v=".J.G"/>
    <s v="聯徵報送-地區別資料維護"/>
    <s v="賴文育"/>
    <s v="楊智誠"/>
    <x v="27"/>
    <m/>
    <m/>
    <m/>
    <m/>
    <m/>
    <s v="涂宇欣"/>
    <s v="蔡珮瑜"/>
    <m/>
    <m/>
    <m/>
    <m/>
    <m/>
    <m/>
  </r>
  <r>
    <n v="340"/>
    <s v="L6"/>
    <x v="0"/>
    <m/>
    <s v="L6075"/>
    <s v=".J.H"/>
    <s v="鄉鎮區資料查詢"/>
    <s v="賴文育"/>
    <s v="楊智誠"/>
    <x v="27"/>
    <m/>
    <m/>
    <m/>
    <m/>
    <m/>
    <s v="涂宇欣"/>
    <s v="蔡珮瑜"/>
    <m/>
    <m/>
    <m/>
    <m/>
    <m/>
    <m/>
  </r>
  <r>
    <n v="341"/>
    <s v="L6"/>
    <x v="0"/>
    <m/>
    <s v="L6705"/>
    <s v=".J.H"/>
    <s v="鄉鎮區資料維護"/>
    <s v="賴文育"/>
    <s v="楊智誠"/>
    <x v="27"/>
    <m/>
    <m/>
    <m/>
    <m/>
    <m/>
    <s v="涂宇欣"/>
    <s v="蔡珮瑜"/>
    <m/>
    <m/>
    <m/>
    <m/>
    <m/>
    <m/>
  </r>
  <r>
    <n v="342"/>
    <s v="L6"/>
    <x v="0"/>
    <m/>
    <s v="L6078"/>
    <s v=".J.I"/>
    <s v="利息收入預算數查詢"/>
    <s v="賴文育"/>
    <s v="楊智誠"/>
    <x v="27"/>
    <m/>
    <m/>
    <m/>
    <m/>
    <m/>
    <s v="林清河"/>
    <s v="蔡珮瑜"/>
    <m/>
    <m/>
    <m/>
    <m/>
    <m/>
    <m/>
  </r>
  <r>
    <n v="343"/>
    <s v="L6"/>
    <x v="0"/>
    <m/>
    <s v="L6708"/>
    <s v=".J.I"/>
    <s v="利息收入預算數維護"/>
    <s v="賴文育"/>
    <s v="楊智誠"/>
    <x v="27"/>
    <m/>
    <m/>
    <m/>
    <m/>
    <m/>
    <s v="林清河"/>
    <s v="蔡珮瑜"/>
    <m/>
    <m/>
    <m/>
    <m/>
    <m/>
    <m/>
  </r>
  <r>
    <n v="344"/>
    <s v="L6"/>
    <x v="0"/>
    <m/>
    <s v="L6052"/>
    <s v=".J.K"/>
    <s v="變動數值設定"/>
    <s v="賴文育"/>
    <s v="楊智誠"/>
    <x v="27"/>
    <m/>
    <m/>
    <m/>
    <m/>
    <m/>
    <s v="涂宇欣"/>
    <s v="蔡珮瑜"/>
    <m/>
    <m/>
    <m/>
    <m/>
    <m/>
    <m/>
  </r>
  <r>
    <n v="345"/>
    <s v="L6"/>
    <x v="0"/>
    <m/>
    <s v="L6502"/>
    <s v=".J.K"/>
    <s v="變動數值設定維護"/>
    <s v="賴文育"/>
    <s v="楊智誠"/>
    <x v="27"/>
    <m/>
    <m/>
    <m/>
    <m/>
    <m/>
    <s v="涂宇欣"/>
    <s v="蔡珮瑜"/>
    <m/>
    <m/>
    <m/>
    <m/>
    <m/>
    <m/>
  </r>
  <r>
    <n v="346"/>
    <s v="L6"/>
    <x v="0"/>
    <m/>
    <s v="L6068"/>
    <s v=".J.L"/>
    <s v="報表代號對照檔查詢"/>
    <s v="賴文育"/>
    <s v="楊智誠"/>
    <x v="27"/>
    <m/>
    <m/>
    <m/>
    <m/>
    <m/>
    <s v="涂宇欣"/>
    <s v="蔡珮瑜"/>
    <m/>
    <m/>
    <m/>
    <m/>
    <m/>
    <m/>
  </r>
  <r>
    <n v="347"/>
    <s v="L6"/>
    <x v="0"/>
    <m/>
    <s v="L6103"/>
    <s v=".J.L"/>
    <s v="報表查詢作業申請    "/>
    <s v="賴文育"/>
    <s v="楊智誠"/>
    <x v="27"/>
    <m/>
    <m/>
    <m/>
    <m/>
    <m/>
    <s v="涂宇欣"/>
    <s v="陳政皓"/>
    <m/>
    <m/>
    <m/>
    <m/>
    <m/>
    <m/>
  </r>
  <r>
    <n v="348"/>
    <s v="L6"/>
    <x v="0"/>
    <m/>
    <s v="L6608"/>
    <s v=".J.L"/>
    <s v="報表代號對照檔維護"/>
    <s v="賴文育"/>
    <s v="楊智誠"/>
    <x v="27"/>
    <m/>
    <m/>
    <m/>
    <m/>
    <m/>
    <s v="涂宇欣"/>
    <s v="蔡珮瑜"/>
    <m/>
    <m/>
    <m/>
    <m/>
    <m/>
    <m/>
  </r>
  <r>
    <n v="349"/>
    <s v="L6"/>
    <x v="0"/>
    <m/>
    <s v="L6104"/>
    <s v=".J.M"/>
    <s v="代理人設定"/>
    <s v="張金龍"/>
    <s v="楊智誠"/>
    <x v="27"/>
    <m/>
    <m/>
    <m/>
    <m/>
    <m/>
    <s v="涂宇欣"/>
    <s v="陳政皓"/>
    <m/>
    <m/>
    <m/>
    <m/>
    <m/>
    <m/>
  </r>
  <r>
    <n v="350"/>
    <s v="L6"/>
    <x v="0"/>
    <m/>
    <s v="L6086"/>
    <s v=".J.N"/>
    <s v="單位代號查詢"/>
    <s v="賴文育"/>
    <s v="楊智誠"/>
    <x v="27"/>
    <m/>
    <m/>
    <m/>
    <m/>
    <m/>
    <s v="涂宇欣"/>
    <s v="蔡珮瑜"/>
    <m/>
    <m/>
    <m/>
    <m/>
    <m/>
    <m/>
  </r>
  <r>
    <n v="351"/>
    <s v="L8"/>
    <x v="7"/>
    <m/>
    <s v="L8110"/>
    <s v=".3.8"/>
    <s v="產製AML每日有效客戶名單"/>
    <s v="賴文育"/>
    <s v="楊智誠"/>
    <x v="11"/>
    <m/>
    <m/>
    <m/>
    <m/>
    <m/>
    <s v="林清河"/>
    <s v="邵淑微"/>
    <m/>
    <m/>
    <m/>
    <m/>
    <m/>
    <m/>
  </r>
  <r>
    <n v="352"/>
    <s v="L8"/>
    <x v="7"/>
    <m/>
    <s v="L8112"/>
    <s v=".I.3"/>
    <s v="金檢查核放款餘額資料Q53撈件"/>
    <s v="賴文育"/>
    <s v="楊智誠"/>
    <x v="11"/>
    <m/>
    <m/>
    <m/>
    <m/>
    <m/>
    <s v="林清河"/>
    <s v="蔡珮瑜"/>
    <m/>
    <m/>
    <m/>
    <m/>
    <m/>
    <m/>
  </r>
  <r>
    <n v="353"/>
    <s v="L8"/>
    <x v="7"/>
    <m/>
    <s v="L8701"/>
    <s v=".I.3"/>
    <s v="產製公務人員報送資料"/>
    <s v="賴文育"/>
    <s v="楊智誠"/>
    <x v="11"/>
    <m/>
    <m/>
    <m/>
    <m/>
    <m/>
    <s v="林清河"/>
    <s v="許慧玉"/>
    <m/>
    <m/>
    <m/>
    <m/>
    <m/>
    <m/>
  </r>
  <r>
    <n v="354"/>
    <s v="L8"/>
    <x v="7"/>
    <m/>
    <s v="L8080"/>
    <s v=".3.8"/>
    <s v="AML姓名檢核查詢"/>
    <s v="張金龍"/>
    <s v="張金龍"/>
    <x v="11"/>
    <m/>
    <m/>
    <m/>
    <m/>
    <m/>
    <s v="林清河"/>
    <s v="施美娟"/>
    <m/>
    <m/>
    <m/>
    <m/>
    <m/>
    <m/>
  </r>
  <r>
    <n v="355"/>
    <s v="L8"/>
    <x v="7"/>
    <m/>
    <s v="L8100"/>
    <s v=".3.8"/>
    <s v="AML姓名檢核"/>
    <s v="張金龍"/>
    <s v="張金龍"/>
    <x v="11"/>
    <m/>
    <m/>
    <m/>
    <m/>
    <m/>
    <s v="林清河"/>
    <s v="施美娟"/>
    <m/>
    <m/>
    <m/>
    <m/>
    <m/>
    <m/>
  </r>
  <r>
    <n v="356"/>
    <s v="L8"/>
    <x v="7"/>
    <m/>
    <s v="L8081"/>
    <s v=".3.8"/>
    <s v="AML定審處理查詢"/>
    <s v="張金龍"/>
    <s v="張金龍"/>
    <x v="11"/>
    <m/>
    <m/>
    <m/>
    <m/>
    <m/>
    <s v="林清河"/>
    <s v="施美娟"/>
    <m/>
    <m/>
    <m/>
    <m/>
    <m/>
    <m/>
  </r>
  <r>
    <n v="357"/>
    <s v="L8"/>
    <x v="7"/>
    <m/>
    <s v="L8101"/>
    <s v=".3.8"/>
    <s v="AML定審處理"/>
    <s v="張金龍"/>
    <s v="張金龍"/>
    <x v="11"/>
    <m/>
    <m/>
    <m/>
    <m/>
    <m/>
    <s v="林清河"/>
    <s v="施美娟"/>
    <m/>
    <m/>
    <m/>
    <m/>
    <m/>
    <m/>
  </r>
  <r>
    <n v="358"/>
    <s v="L8"/>
    <x v="7"/>
    <m/>
    <s v="L8921"/>
    <s v=".I.2.1"/>
    <s v="疑似洗錢樣態檢核查詢"/>
    <s v="賴文育"/>
    <s v="楊智誠"/>
    <x v="11"/>
    <m/>
    <m/>
    <m/>
    <m/>
    <m/>
    <s v="林清河"/>
    <s v="邵淑微"/>
    <m/>
    <m/>
    <m/>
    <m/>
    <m/>
    <m/>
  </r>
  <r>
    <n v="359"/>
    <s v="L8"/>
    <x v="7"/>
    <m/>
    <s v="L8201"/>
    <s v=".I.2.2"/>
    <s v="疑似洗錢樣態條件設定"/>
    <s v="賴文育"/>
    <s v="楊智誠"/>
    <x v="11"/>
    <m/>
    <m/>
    <m/>
    <m/>
    <m/>
    <s v="涂宇欣"/>
    <s v="邵淑微"/>
    <m/>
    <m/>
    <m/>
    <m/>
    <m/>
    <m/>
  </r>
  <r>
    <n v="360"/>
    <s v="L8"/>
    <x v="7"/>
    <m/>
    <s v="L8924"/>
    <s v=".I.2.3"/>
    <s v="疑似洗錢資料變更查詢"/>
    <s v="賴文育"/>
    <s v="楊智誠"/>
    <x v="11"/>
    <m/>
    <m/>
    <m/>
    <m/>
    <m/>
    <s v="林清河"/>
    <s v="邵淑微"/>
    <m/>
    <m/>
    <m/>
    <m/>
    <m/>
    <m/>
  </r>
  <r>
    <n v="361"/>
    <s v="L8"/>
    <x v="7"/>
    <m/>
    <s v="L8202"/>
    <s v=".I.2.4"/>
    <s v="疑似洗錢樣態資料產生"/>
    <s v="賴文育"/>
    <s v="楊智誠"/>
    <x v="11"/>
    <m/>
    <m/>
    <m/>
    <m/>
    <m/>
    <s v="林清河"/>
    <s v="邵淑微"/>
    <m/>
    <m/>
    <m/>
    <m/>
    <m/>
    <m/>
  </r>
  <r>
    <n v="362"/>
    <s v="L8"/>
    <x v="7"/>
    <m/>
    <s v="L8922"/>
    <s v=".I.2.5"/>
    <s v="疑似洗錢交易合理性查詢"/>
    <s v="賴文育"/>
    <s v="楊智誠"/>
    <x v="11"/>
    <m/>
    <m/>
    <m/>
    <m/>
    <m/>
    <s v="涂宇欣"/>
    <s v="蔡珮瑜"/>
    <m/>
    <m/>
    <m/>
    <m/>
    <m/>
    <m/>
  </r>
  <r>
    <n v="363"/>
    <s v="L8"/>
    <x v="7"/>
    <m/>
    <s v="L8203"/>
    <s v=".I.2.6"/>
    <s v="疑似洗錢交易合理性維護"/>
    <s v="賴文育"/>
    <s v="楊智誠"/>
    <x v="11"/>
    <m/>
    <m/>
    <m/>
    <m/>
    <m/>
    <s v="涂宇欣"/>
    <s v="邵淑微"/>
    <m/>
    <m/>
    <m/>
    <m/>
    <m/>
    <m/>
  </r>
  <r>
    <n v="364"/>
    <s v="L8"/>
    <x v="7"/>
    <m/>
    <s v="L8923"/>
    <s v=".I.2.7"/>
    <s v="疑似洗錢交易訪談查詢"/>
    <s v="賴文育"/>
    <s v="楊智誠"/>
    <x v="11"/>
    <m/>
    <m/>
    <m/>
    <m/>
    <m/>
    <s v="涂宇欣"/>
    <s v="蔡珮瑜"/>
    <m/>
    <m/>
    <m/>
    <m/>
    <m/>
    <m/>
  </r>
  <r>
    <n v="365"/>
    <s v="L8"/>
    <x v="7"/>
    <m/>
    <s v="L8204"/>
    <s v=".I.2.8"/>
    <s v="疑似洗錢交易訪談維護"/>
    <s v="賴文育"/>
    <s v="楊智誠"/>
    <x v="11"/>
    <m/>
    <m/>
    <m/>
    <m/>
    <m/>
    <s v="涂宇欣"/>
    <s v="陳政皓"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樞紐分析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3">
    <pivotField showAll="0"/>
    <pivotField showAll="0"/>
    <pivotField axis="axisRow" showAll="0">
      <items count="10">
        <item x="2"/>
        <item x="3"/>
        <item x="4"/>
        <item x="6"/>
        <item x="1"/>
        <item x="0"/>
        <item x="7"/>
        <item x="5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2" subtotal="count" baseField="0" baseItem="0"/>
  </dataFields>
  <formats count="12">
    <format dxfId="76">
      <pivotArea type="all" dataOnly="0" outline="0" fieldPosition="0"/>
    </format>
    <format dxfId="75">
      <pivotArea outline="0" collapsedLevelsAreSubtotals="1" fieldPosition="0"/>
    </format>
    <format dxfId="74">
      <pivotArea type="origin" dataOnly="0" labelOnly="1" outline="0" fieldPosition="0"/>
    </format>
    <format dxfId="73">
      <pivotArea field="9" type="button" dataOnly="0" labelOnly="1" outline="0" axis="axisCol" fieldPosition="0"/>
    </format>
    <format dxfId="72">
      <pivotArea field="-2" type="button" dataOnly="0" labelOnly="1" outline="0" axis="axisCol" fieldPosition="1"/>
    </format>
    <format dxfId="71">
      <pivotArea type="topRight" dataOnly="0" labelOnly="1" outline="0" fieldPosition="0"/>
    </format>
    <format dxfId="70">
      <pivotArea field="2" type="button" dataOnly="0" labelOnly="1" outline="0" axis="axisRow" fieldPosition="0"/>
    </format>
    <format dxfId="69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68">
      <pivotArea dataOnly="0" labelOnly="1" grandRow="1" outline="0" fieldPosition="0"/>
    </format>
    <format dxfId="67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66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65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樞紐分析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4" type="button" dataOnly="0" labelOnly="1" outline="0" axis="axisCol" fieldPosition="0"/>
    </format>
    <format dxfId="61">
      <pivotArea dataOnly="0" labelOnly="1" fieldPosition="0">
        <references count="1">
          <reference field="4" count="0"/>
        </references>
      </pivotArea>
    </format>
    <format dxfId="60">
      <pivotArea dataOnly="0" labelOnly="1" grandRow="1" outline="0" fieldPosition="0"/>
    </format>
    <format dxfId="59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58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57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56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55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54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7"/>
        <item x="1"/>
        <item x="2"/>
        <item x="0"/>
        <item x="3"/>
        <item x="8"/>
        <item x="4"/>
        <item x="6"/>
        <item x="5"/>
        <item t="default"/>
      </items>
    </pivotField>
    <pivotField showAll="0"/>
    <pivotField showAll="0"/>
    <pivotField showAll="0"/>
    <pivotField axis="axisCol" dataField="1" showAll="0">
      <items count="12">
        <item x="6"/>
        <item x="1"/>
        <item m="1" x="10"/>
        <item x="7"/>
        <item x="0"/>
        <item x="5"/>
        <item x="2"/>
        <item x="8"/>
        <item x="4"/>
        <item x="3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52">
      <pivotArea field="4" type="button" dataOnly="0" labelOnly="1" outline="0" axis="axisCol" fieldPosition="0"/>
    </format>
    <format dxfId="51">
      <pivotArea type="all" dataOnly="0" outline="0" fieldPosition="0"/>
    </format>
    <format dxfId="50">
      <pivotArea type="origin" dataOnly="0" labelOnly="1" outline="0" fieldPosition="0"/>
    </format>
    <format dxfId="49">
      <pivotArea field="4" type="button" dataOnly="0" labelOnly="1" outline="0" axis="axisCol" fieldPosition="0"/>
    </format>
    <format dxfId="48">
      <pivotArea field="0" type="button" dataOnly="0" labelOnly="1" outline="0" axis="axisRow" fieldPosition="0"/>
    </format>
    <format dxfId="47">
      <pivotArea dataOnly="0" labelOnly="1" grandRow="1" outline="0" fieldPosition="0"/>
    </format>
    <format dxfId="46">
      <pivotArea field="4" type="button" dataOnly="0" labelOnly="1" outline="0" axis="axisCol" fieldPosition="0"/>
    </format>
    <format dxfId="45">
      <pivotArea type="origin" dataOnly="0" labelOnly="1" outline="0" fieldPosition="0"/>
    </format>
    <format dxfId="44">
      <pivotArea field="0" type="button" dataOnly="0" labelOnly="1" outline="0" axis="axisRow" fieldPosition="0"/>
    </format>
    <format dxfId="43">
      <pivotArea dataOnly="0" labelOnly="1" grandRow="1" outline="0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4" type="button" dataOnly="0" labelOnly="1" outline="0" axis="axisCol" fieldPosition="0"/>
    </format>
    <format dxfId="38">
      <pivotArea field="-2" type="button" dataOnly="0" labelOnly="1" outline="0" axis="axisCol" fieldPosition="1"/>
    </format>
    <format dxfId="37">
      <pivotArea type="topRight" dataOnly="0" labelOnly="1" outline="0" fieldPosition="0"/>
    </format>
    <format dxfId="36">
      <pivotArea field="0" type="button" dataOnly="0" labelOnly="1" outline="0" axis="axisRow" fieldPosition="0"/>
    </format>
    <format dxfId="3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2:K49" totalsRowShown="0" headerRowDxfId="128" dataDxfId="127" dataCellStyle="百分比">
  <autoFilter ref="A2:K49" xr:uid="{00000000-0009-0000-0100-000001000000}"/>
  <tableColumns count="11">
    <tableColumn id="1" xr3:uid="{00000000-0010-0000-0000-000001000000}" name="日期" dataDxfId="126"/>
    <tableColumn id="2" xr3:uid="{00000000-0010-0000-0000-000002000000}" name="週" dataDxfId="125">
      <calculatedColumnFormula>表格1[[#This Row],[日期]]</calculatedColumnFormula>
    </tableColumn>
    <tableColumn id="3" xr3:uid="{00000000-0010-0000-0000-000003000000}" name="合計數" dataDxfId="124">
      <calculatedColumnFormula>COUNTA(URS確認!E:E)-1</calculatedColumnFormula>
    </tableColumn>
    <tableColumn id="4" xr3:uid="{00000000-0010-0000-0000-000004000000}" name="累計預估" dataDxfId="123">
      <calculatedColumnFormula>COUNTIF(URS確認!K:K,"&lt;"&amp;A3+1)</calculatedColumnFormula>
    </tableColumn>
    <tableColumn id="5" xr3:uid="{00000000-0010-0000-0000-000005000000}" name="累計完成" dataDxfId="122">
      <calculatedColumnFormula>COUNTIF(URS確認!L:L,"&lt;"&amp;A3+1)</calculatedColumnFormula>
    </tableColumn>
    <tableColumn id="8" xr3:uid="{00000000-0010-0000-0000-000008000000}" name="延遲數" dataDxfId="121">
      <calculatedColumnFormula>D3-E3</calculatedColumnFormula>
    </tableColumn>
    <tableColumn id="6" xr3:uid="{00000000-0010-0000-0000-000006000000}" name="累計預估達成率" dataDxfId="120" dataCellStyle="百分比">
      <calculatedColumnFormula>表格1[[#This Row],[累計預估]]/表格1[[#This Row],[合計數]]</calculatedColumnFormula>
    </tableColumn>
    <tableColumn id="7" xr3:uid="{00000000-0010-0000-0000-000007000000}" name="累計實際達成率" dataDxfId="119" dataCellStyle="百分比">
      <calculatedColumnFormula>表格1[[#This Row],[累計完成]]/表格1[[#This Row],[合計數]]</calculatedColumnFormula>
    </tableColumn>
    <tableColumn id="9" xr3:uid="{00000000-0010-0000-0000-000009000000}" name="延遲率" dataDxfId="118" dataCellStyle="百分比">
      <calculatedColumnFormula>表格1[[#This Row],[累計預估達成率]]-表格1[[#This Row],[累計實際達成率]]</calculatedColumnFormula>
    </tableColumn>
    <tableColumn id="11" xr3:uid="{3F117FB6-7F86-456A-BABD-7E6B0AD7F11B}" name="預估安排" dataDxfId="117" dataCellStyle="百分比">
      <calculatedColumnFormula>表格1[[#This Row],[累計預估]]-D2</calculatedColumnFormula>
    </tableColumn>
    <tableColumn id="10" xr3:uid="{A9A0653B-2002-409B-A6FB-CECF94D04943}" name="欄1" dataDxfId="116" dataCellStyle="百分比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功能_33" displayName="功能_33" ref="A1:AK499" totalsRowShown="0" headerRowDxfId="115" dataDxfId="114">
  <autoFilter ref="A1:AK499" xr:uid="{00000000-0009-0000-0100-000002000000}"/>
  <tableColumns count="37">
    <tableColumn id="2" xr3:uid="{00000000-0010-0000-0100-000002000000}" name="Eric" dataDxfId="113"/>
    <tableColumn id="1" xr3:uid="{00000000-0010-0000-0100-000001000000}" name="大類" dataDxfId="112">
      <calculatedColumnFormula>LEFT(功能_33[[#This Row],[功能代號]],2)</calculatedColumnFormula>
    </tableColumn>
    <tableColumn id="22" xr3:uid="{00000000-0010-0000-0100-000016000000}" name="業務大類" dataDxfId="111"/>
    <tableColumn id="26" xr3:uid="{00000000-0010-0000-0100-00001A000000}" name="流程" dataDxfId="110"/>
    <tableColumn id="5" xr3:uid="{00000000-0010-0000-0100-000005000000}" name="功能代號" dataDxfId="109"/>
    <tableColumn id="9" xr3:uid="{00000000-0010-0000-0100-000009000000}" name="功能名稱/說明" dataDxfId="108"/>
    <tableColumn id="38" xr3:uid="{00000000-0010-0000-0100-000026000000}" name="程式規劃異動" dataDxfId="107"/>
    <tableColumn id="4" xr3:uid="{00000000-0010-0000-0100-000004000000}" name="SA" dataDxfId="106"/>
    <tableColumn id="11" xr3:uid="{00000000-0010-0000-0100-00000B000000}" name="展示協助" dataDxfId="105"/>
    <tableColumn id="37" xr3:uid="{47615DDE-E8E0-45B9-B552-0874DDEC6071}" name="URS版本" dataDxfId="104"/>
    <tableColumn id="3" xr3:uid="{00000000-0010-0000-0100-000003000000}" name="預計展示" dataDxfId="103"/>
    <tableColumn id="18" xr3:uid="{00000000-0010-0000-0100-000012000000}" name="實際展示" dataDxfId="102"/>
    <tableColumn id="24" xr3:uid="{00000000-0010-0000-0100-000018000000}" name="URS調整" dataDxfId="101">
      <calculatedColumnFormula>IFERROR(IF(VLOOKUP(功能_33[[#This Row],[功能代號]],討論項目!A:H,8,FALSE)=0,"",VLOOKUP(功能_33[[#This Row],[功能代號]],討論項目!A:H,8,FALSE)),"")</calculatedColumnFormula>
    </tableColumn>
    <tableColumn id="20" xr3:uid="{00000000-0010-0000-0100-000014000000}" name="IT" dataDxfId="100"/>
    <tableColumn id="21" xr3:uid="{00000000-0010-0000-0100-000015000000}" name="User" dataDxfId="99"/>
    <tableColumn id="7" xr3:uid="{00000000-0010-0000-0100-000007000000}" name="User2" dataDxfId="98"/>
    <tableColumn id="8" xr3:uid="{00000000-0010-0000-0100-000008000000}" name="段式" dataDxfId="97"/>
    <tableColumn id="10" xr3:uid="{00000000-0010-0000-0100-00000A000000}" name="經辦等級" dataDxfId="96"/>
    <tableColumn id="12" xr3:uid="{00000000-0010-0000-0100-00000C000000}" name="授權" dataDxfId="95"/>
    <tableColumn id="13" xr3:uid="{00000000-0010-0000-0100-00000D000000}" name="訂正" dataDxfId="94"/>
    <tableColumn id="14" xr3:uid="{00000000-0010-0000-0100-00000E000000}" name="修正" dataDxfId="93"/>
    <tableColumn id="16" xr3:uid="{00000000-0010-0000-0100-000010000000}" name="帳務" dataDxfId="92"/>
    <tableColumn id="17" xr3:uid="{00000000-0010-0000-0100-000011000000}" name="額度" dataDxfId="91"/>
    <tableColumn id="15" xr3:uid="{00000000-0010-0000-0100-00000F000000}" name="執行單位" dataDxfId="90">
      <calculatedColumnFormula>VLOOKUP(功能_33[[#This Row],[User]],SKL放款!A:G,7,FALSE)</calculatedColumnFormula>
    </tableColumn>
    <tableColumn id="32" xr3:uid="{00000000-0010-0000-0100-000020000000}" name="完成URS程式_x000a_(審閱+2W)" dataDxfId="89">
      <calculatedColumnFormula>IF(功能_33[[#This Row],[實際展示]]="","",功能_33[[#This Row],[實際展示]]+14)</calculatedColumnFormula>
    </tableColumn>
    <tableColumn id="34" xr3:uid="{00000000-0010-0000-0100-000022000000}" name="URS交二審" dataDxfId="88"/>
    <tableColumn id="31" xr3:uid="{00000000-0010-0000-0100-00001F000000}" name="審閱說明_x000a_預排" dataDxfId="87"/>
    <tableColumn id="27" xr3:uid="{00000000-0010-0000-0100-00001B000000}" name="正式_x000a_交付審查" dataDxfId="86"/>
    <tableColumn id="29" xr3:uid="{A1F8B511-9245-4B2D-800B-DC005B238539}" name="IT審核人" dataDxfId="85"/>
    <tableColumn id="6" xr3:uid="{BD97682B-9B2B-4972-ADDD-7D906A6F4D86}" name="收到IT_x000a_審查意見" dataDxfId="84"/>
    <tableColumn id="35" xr3:uid="{695A77AF-5F22-4CBC-950A-33551BD826B6}" name="回覆IT_x000a_審查意見" dataDxfId="83"/>
    <tableColumn id="33" xr3:uid="{8F350A71-6118-4A85-9AB9-8CC0298D5D66}" name="User審閱人" dataDxfId="82">
      <calculatedColumnFormula>IFERROR(IF(VLOOKUP(功能_33[[#This Row],[功能代號]],Menu!A:D,4,FALSE)=0,"",VLOOKUP(功能_33[[#This Row],[功能代號]],Menu!A:D,4,FALSE)),"")</calculatedColumnFormula>
    </tableColumn>
    <tableColumn id="30" xr3:uid="{136689B0-4194-435D-AF5F-BD000AB883F0}" name="收到User_x000a_審查意見" dataDxfId="81"/>
    <tableColumn id="25" xr3:uid="{00000000-0010-0000-0100-000019000000}" name="送出簽核檢核日" dataDxfId="80">
      <calculatedColumnFormula>VLOOKUP(功能_33[[#This Row],[功能代號]],[3]交易清單!$E:$E,1,FALSE)</calculatedColumnFormula>
    </tableColumn>
    <tableColumn id="19" xr3:uid="{00000000-0010-0000-0100-000013000000}" name="覆測日" dataDxfId="79"/>
    <tableColumn id="28" xr3:uid="{00000000-0010-0000-0100-00001C000000}" name="Menu" dataDxfId="78">
      <calculatedColumnFormula>IFERROR(IF(VLOOKUP(功能_33[[#This Row],[功能代號]],Menu!A:D,4,FALSE)=0,"",VLOOKUP(功能_33[[#This Row],[功能代號]],Menu!A:D,4,FALSE)),"")</calculatedColumnFormula>
    </tableColumn>
    <tableColumn id="23" xr3:uid="{72BBCAC7-0A5E-4A93-AE5E-46B4AD15C4F7}" name="備註" dataDxfId="7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格3" displayName="表格3" ref="A2:V18" totalsRowShown="0" headerRowDxfId="34" dataDxfId="33">
  <autoFilter ref="A2:V18" xr:uid="{00000000-0009-0000-0100-000003000000}"/>
  <tableColumns count="22">
    <tableColumn id="1" xr3:uid="{00000000-0010-0000-0200-000001000000}" name="統計日期" dataDxfId="32"/>
    <tableColumn id="2" xr3:uid="{00000000-0010-0000-0200-000002000000}" name="總計" dataDxfId="31">
      <calculatedColumnFormula>SUM(E3,G3,H3,I3,K3,M3,O3,Q3,U3)</calculatedColumnFormula>
    </tableColumn>
    <tableColumn id="3" xr3:uid="{00000000-0010-0000-0200-000003000000}" name="已完成" dataDxfId="30">
      <calculatedColumnFormula>SUM(F3,H3,J3,L3,N3,P3,R3,V3)</calculatedColumnFormula>
    </tableColumn>
    <tableColumn id="4" xr3:uid="{00000000-0010-0000-0200-000004000000}" name="完成比" dataDxfId="29" dataCellStyle="百分比">
      <calculatedColumnFormula>C3/B3</calculatedColumnFormula>
    </tableColumn>
    <tableColumn id="5" xr3:uid="{00000000-0010-0000-0200-000005000000}" name="累計" dataDxfId="28"/>
    <tableColumn id="6" xr3:uid="{00000000-0010-0000-0200-000006000000}" name="完成" dataDxfId="27"/>
    <tableColumn id="8" xr3:uid="{00000000-0010-0000-0200-000008000000}" name="累計2" dataDxfId="26"/>
    <tableColumn id="9" xr3:uid="{00000000-0010-0000-0200-000009000000}" name="完成2" dataDxfId="25"/>
    <tableColumn id="11" xr3:uid="{00000000-0010-0000-0200-00000B000000}" name="累計3" dataDxfId="24"/>
    <tableColumn id="12" xr3:uid="{00000000-0010-0000-0200-00000C000000}" name="完成3" dataDxfId="23"/>
    <tableColumn id="14" xr3:uid="{00000000-0010-0000-0200-00000E000000}" name="高累計" dataDxfId="22"/>
    <tableColumn id="15" xr3:uid="{00000000-0010-0000-0200-00000F000000}" name="完成7" dataDxfId="21"/>
    <tableColumn id="17" xr3:uid="{00000000-0010-0000-0200-000011000000}" name="中累計" dataDxfId="20"/>
    <tableColumn id="18" xr3:uid="{00000000-0010-0000-0200-000012000000}" name="完成8" dataDxfId="19"/>
    <tableColumn id="20" xr3:uid="{00000000-0010-0000-0200-000014000000}" name="低累計" dataDxfId="18"/>
    <tableColumn id="21" xr3:uid="{00000000-0010-0000-0200-000015000000}" name="完成9" dataDxfId="17"/>
    <tableColumn id="23" xr3:uid="{00000000-0010-0000-0200-000017000000}" name="累計4" dataDxfId="16"/>
    <tableColumn id="24" xr3:uid="{00000000-0010-0000-0200-000018000000}" name="完成4" dataDxfId="15"/>
    <tableColumn id="13" xr3:uid="{00000000-0010-0000-0200-00000D000000}" name="累計5" dataDxfId="14"/>
    <tableColumn id="16" xr3:uid="{00000000-0010-0000-0200-000010000000}" name="完成5" dataDxfId="13"/>
    <tableColumn id="26" xr3:uid="{00000000-0010-0000-0200-00001A000000}" name="累計6" dataDxfId="12"/>
    <tableColumn id="27" xr3:uid="{00000000-0010-0000-0200-00001B000000}" name="完成6" dataDxfId="1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E2B63E-1F7E-4E69-849E-09CF36382EE5}" name="表格1_5" displayName="表格1_5" ref="A1:I42" totalsRowShown="0" headerRowDxfId="10" dataDxfId="9" dataCellStyle="百分比">
  <autoFilter ref="A1:I42" xr:uid="{00000000-0009-0000-0100-000001000000}"/>
  <tableColumns count="9">
    <tableColumn id="1" xr3:uid="{0793F400-7784-4DCB-9834-7E7A0B885470}" name="日期" dataDxfId="8"/>
    <tableColumn id="2" xr3:uid="{4968BD66-E8AB-40F3-9C6E-27564DB50BA7}" name="週" dataDxfId="7">
      <calculatedColumnFormula>表格1_5[[#This Row],[日期]]</calculatedColumnFormula>
    </tableColumn>
    <tableColumn id="3" xr3:uid="{22E072C2-E610-46E0-BD96-2D0B23CD08F8}" name="合計數" dataDxfId="6">
      <calculatedColumnFormula>COUNTA(URS確認!E:E)-1</calculatedColumnFormula>
    </tableColumn>
    <tableColumn id="4" xr3:uid="{18C83770-58B0-44CE-BD08-2AFD299CE58F}" name="累計預估" dataDxfId="5">
      <calculatedColumnFormula>COUNTIF(URS確認!K:K,"&lt;"&amp;A2+1)</calculatedColumnFormula>
    </tableColumn>
    <tableColumn id="5" xr3:uid="{949C453D-24A3-4AB3-90A7-9A5680A3F75D}" name="累計完成" dataDxfId="4">
      <calculatedColumnFormula>COUNTIF(URS確認!M:M,"&lt;"&amp;A2+1)</calculatedColumnFormula>
    </tableColumn>
    <tableColumn id="8" xr3:uid="{78995902-6620-422A-8797-AA19D56C3C85}" name="延遲數" dataDxfId="3">
      <calculatedColumnFormula>D2-E2</calculatedColumnFormula>
    </tableColumn>
    <tableColumn id="6" xr3:uid="{32A2A3CC-C29D-42EE-BF24-D45E25045C6B}" name="累計預估達成率" dataDxfId="2" dataCellStyle="百分比">
      <calculatedColumnFormula>COUNTIF(URS確認!K:K,"&lt;"&amp;A2+1)/C2</calculatedColumnFormula>
    </tableColumn>
    <tableColumn id="7" xr3:uid="{4BAE1CC6-984A-46F5-BE49-A57A640D0074}" name="累計實際達成率" dataDxfId="1" dataCellStyle="百分比">
      <calculatedColumnFormula>COUNTIF(URS確認!M:M,"&lt;"&amp;A2+1)/C2</calculatedColumnFormula>
    </tableColumn>
    <tableColumn id="9" xr3:uid="{508827B1-D697-4D92-8A7E-618C05563B6E}" name="延遲率" dataDxfId="0" dataCellStyle="百分比">
      <calculatedColumnFormula>表格1_5[[#This Row],[累計預估達成率]]-表格1_5[[#This Row],[累計實際達成率]]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V17"/>
  <sheetViews>
    <sheetView topLeftCell="C1" workbookViewId="0">
      <selection activeCell="G15" sqref="G15"/>
    </sheetView>
  </sheetViews>
  <sheetFormatPr defaultColWidth="8.69921875" defaultRowHeight="13.5" x14ac:dyDescent="0.3"/>
  <cols>
    <col min="1" max="1" width="21.19921875" style="269" bestFit="1" customWidth="1"/>
    <col min="2" max="8" width="11.5" style="268" bestFit="1" customWidth="1"/>
    <col min="9" max="9" width="11.5" style="269" bestFit="1" customWidth="1"/>
    <col min="10" max="10" width="8.59765625" style="269" bestFit="1" customWidth="1"/>
    <col min="11" max="11" width="11.5" style="269" bestFit="1" customWidth="1"/>
    <col min="12" max="12" width="12.59765625" style="269" bestFit="1" customWidth="1"/>
    <col min="13" max="14" width="11.5" style="269" bestFit="1" customWidth="1"/>
    <col min="15" max="15" width="12.59765625" style="269" bestFit="1" customWidth="1"/>
    <col min="16" max="22" width="11.5" style="269" bestFit="1" customWidth="1"/>
    <col min="23" max="16384" width="8.69921875" style="269"/>
  </cols>
  <sheetData>
    <row r="1" spans="1:22" s="271" customFormat="1" x14ac:dyDescent="0.3">
      <c r="A1" s="267" t="s">
        <v>1444</v>
      </c>
      <c r="B1" s="271">
        <v>44396</v>
      </c>
      <c r="C1" s="271">
        <v>44397</v>
      </c>
      <c r="D1" s="271">
        <v>44398</v>
      </c>
      <c r="E1" s="271">
        <v>44399</v>
      </c>
      <c r="F1" s="271">
        <v>44400</v>
      </c>
      <c r="G1" s="271">
        <v>44403</v>
      </c>
      <c r="H1" s="271">
        <v>44404</v>
      </c>
      <c r="I1" s="271">
        <v>44405</v>
      </c>
      <c r="J1" s="271">
        <v>44410</v>
      </c>
      <c r="K1" s="271">
        <v>44431</v>
      </c>
      <c r="L1" s="271">
        <v>44432</v>
      </c>
      <c r="M1" s="271">
        <v>44433</v>
      </c>
      <c r="N1" s="271">
        <v>44434</v>
      </c>
      <c r="O1" s="271">
        <v>44435</v>
      </c>
      <c r="P1" s="271">
        <v>44438</v>
      </c>
      <c r="Q1" s="271">
        <v>44439</v>
      </c>
      <c r="R1" s="271">
        <v>44447</v>
      </c>
      <c r="S1" s="271">
        <v>44448</v>
      </c>
      <c r="T1" s="271" t="s">
        <v>2020</v>
      </c>
      <c r="U1" s="271" t="s">
        <v>2021</v>
      </c>
      <c r="V1" s="271">
        <v>44453</v>
      </c>
    </row>
    <row r="2" spans="1:22" x14ac:dyDescent="0.3">
      <c r="A2" s="267" t="s">
        <v>1445</v>
      </c>
      <c r="B2" s="268" t="s">
        <v>2024</v>
      </c>
      <c r="C2" s="268" t="s">
        <v>2024</v>
      </c>
      <c r="D2" s="268" t="s">
        <v>2024</v>
      </c>
      <c r="E2" s="268" t="s">
        <v>2024</v>
      </c>
      <c r="F2" s="268" t="s">
        <v>2024</v>
      </c>
      <c r="G2" s="268" t="s">
        <v>2024</v>
      </c>
      <c r="H2" s="268" t="s">
        <v>2024</v>
      </c>
      <c r="I2" s="268" t="s">
        <v>2024</v>
      </c>
      <c r="K2" s="268" t="s">
        <v>2022</v>
      </c>
      <c r="L2" s="268" t="s">
        <v>2022</v>
      </c>
      <c r="M2" s="270" t="s">
        <v>2023</v>
      </c>
      <c r="N2" s="270" t="s">
        <v>2023</v>
      </c>
      <c r="O2" s="270" t="s">
        <v>2023</v>
      </c>
      <c r="P2" s="270" t="s">
        <v>2023</v>
      </c>
      <c r="Q2" s="270" t="s">
        <v>2023</v>
      </c>
      <c r="R2" s="270" t="s">
        <v>2023</v>
      </c>
      <c r="S2" s="270" t="s">
        <v>2023</v>
      </c>
      <c r="T2" s="270" t="s">
        <v>2023</v>
      </c>
      <c r="U2" s="270" t="s">
        <v>2023</v>
      </c>
      <c r="V2" s="270" t="s">
        <v>2023</v>
      </c>
    </row>
    <row r="3" spans="1:22" x14ac:dyDescent="0.3">
      <c r="A3" s="272" t="s">
        <v>2034</v>
      </c>
      <c r="B3" s="268" t="s">
        <v>1446</v>
      </c>
      <c r="C3" s="268" t="s">
        <v>1447</v>
      </c>
      <c r="D3" s="268" t="s">
        <v>1447</v>
      </c>
      <c r="E3" s="268" t="s">
        <v>1447</v>
      </c>
      <c r="F3" s="268" t="s">
        <v>1447</v>
      </c>
      <c r="G3" s="268" t="s">
        <v>1447</v>
      </c>
      <c r="H3" s="268" t="s">
        <v>1447</v>
      </c>
      <c r="I3" s="268" t="s">
        <v>1447</v>
      </c>
      <c r="K3" s="268" t="s">
        <v>2024</v>
      </c>
      <c r="L3" s="268" t="s">
        <v>2035</v>
      </c>
      <c r="M3" s="270" t="s">
        <v>2024</v>
      </c>
      <c r="N3" s="270" t="s">
        <v>2024</v>
      </c>
      <c r="O3" s="270" t="s">
        <v>2024</v>
      </c>
      <c r="P3" s="270" t="s">
        <v>2024</v>
      </c>
      <c r="Q3" s="270" t="s">
        <v>2024</v>
      </c>
      <c r="R3" s="270" t="s">
        <v>2024</v>
      </c>
      <c r="S3" s="270" t="s">
        <v>2024</v>
      </c>
      <c r="T3" s="270" t="s">
        <v>2024</v>
      </c>
      <c r="U3" s="270" t="s">
        <v>2024</v>
      </c>
      <c r="V3" s="270" t="s">
        <v>2024</v>
      </c>
    </row>
    <row r="4" spans="1:22" x14ac:dyDescent="0.3">
      <c r="B4" s="268" t="s">
        <v>1305</v>
      </c>
      <c r="C4" s="268" t="s">
        <v>1446</v>
      </c>
      <c r="D4" s="268" t="s">
        <v>1446</v>
      </c>
      <c r="E4" s="268" t="s">
        <v>1446</v>
      </c>
      <c r="F4" s="268" t="s">
        <v>1446</v>
      </c>
      <c r="G4" s="268" t="s">
        <v>1446</v>
      </c>
      <c r="H4" s="268" t="s">
        <v>1446</v>
      </c>
      <c r="I4" s="268" t="s">
        <v>1446</v>
      </c>
      <c r="K4" s="268" t="s">
        <v>1447</v>
      </c>
      <c r="L4" s="268" t="s">
        <v>2025</v>
      </c>
      <c r="M4" s="270" t="s">
        <v>676</v>
      </c>
      <c r="N4" s="270" t="s">
        <v>676</v>
      </c>
      <c r="O4" s="270" t="s">
        <v>676</v>
      </c>
      <c r="P4" s="270" t="s">
        <v>676</v>
      </c>
      <c r="Q4" s="270" t="s">
        <v>676</v>
      </c>
      <c r="R4" s="270" t="s">
        <v>677</v>
      </c>
      <c r="S4" s="270" t="s">
        <v>677</v>
      </c>
      <c r="T4" s="270" t="s">
        <v>677</v>
      </c>
      <c r="U4" s="270" t="s">
        <v>677</v>
      </c>
      <c r="V4" s="270" t="s">
        <v>677</v>
      </c>
    </row>
    <row r="5" spans="1:22" x14ac:dyDescent="0.3">
      <c r="B5" s="268" t="s">
        <v>1442</v>
      </c>
      <c r="C5" s="268" t="s">
        <v>1448</v>
      </c>
      <c r="D5" s="268" t="s">
        <v>1448</v>
      </c>
      <c r="E5" s="268" t="s">
        <v>1448</v>
      </c>
      <c r="F5" s="268" t="s">
        <v>1448</v>
      </c>
      <c r="G5" s="268" t="s">
        <v>1448</v>
      </c>
      <c r="H5" s="268" t="s">
        <v>1448</v>
      </c>
      <c r="I5" s="268" t="s">
        <v>1448</v>
      </c>
      <c r="K5" s="268" t="s">
        <v>1446</v>
      </c>
      <c r="L5" s="268" t="s">
        <v>1447</v>
      </c>
      <c r="M5" s="270" t="s">
        <v>677</v>
      </c>
      <c r="N5" s="270" t="s">
        <v>677</v>
      </c>
      <c r="O5" s="270" t="s">
        <v>677</v>
      </c>
      <c r="P5" s="270" t="s">
        <v>677</v>
      </c>
      <c r="Q5" s="270" t="s">
        <v>677</v>
      </c>
      <c r="R5" s="270" t="s">
        <v>686</v>
      </c>
      <c r="S5" s="270" t="s">
        <v>686</v>
      </c>
      <c r="T5" s="270" t="s">
        <v>686</v>
      </c>
      <c r="U5" s="270" t="s">
        <v>686</v>
      </c>
      <c r="V5" s="270" t="s">
        <v>686</v>
      </c>
    </row>
    <row r="6" spans="1:22" x14ac:dyDescent="0.3">
      <c r="B6" s="268" t="s">
        <v>1443</v>
      </c>
      <c r="C6" s="268" t="s">
        <v>1305</v>
      </c>
      <c r="D6" s="268" t="s">
        <v>1305</v>
      </c>
      <c r="F6" s="268" t="s">
        <v>1442</v>
      </c>
      <c r="G6" s="268" t="s">
        <v>1305</v>
      </c>
      <c r="H6" s="268" t="s">
        <v>1305</v>
      </c>
      <c r="I6" s="268" t="s">
        <v>1442</v>
      </c>
      <c r="K6" s="268" t="s">
        <v>1448</v>
      </c>
      <c r="L6" s="268" t="s">
        <v>1446</v>
      </c>
      <c r="M6" s="270" t="s">
        <v>686</v>
      </c>
      <c r="N6" s="270" t="s">
        <v>686</v>
      </c>
      <c r="O6" s="270" t="s">
        <v>686</v>
      </c>
      <c r="P6" s="270" t="s">
        <v>686</v>
      </c>
      <c r="Q6" s="270" t="s">
        <v>686</v>
      </c>
      <c r="R6" s="270" t="s">
        <v>681</v>
      </c>
      <c r="S6" s="270" t="s">
        <v>681</v>
      </c>
      <c r="T6" s="270" t="s">
        <v>681</v>
      </c>
      <c r="U6" s="270" t="s">
        <v>681</v>
      </c>
      <c r="V6" s="270" t="s">
        <v>681</v>
      </c>
    </row>
    <row r="7" spans="1:22" x14ac:dyDescent="0.3">
      <c r="C7" s="268" t="s">
        <v>1442</v>
      </c>
      <c r="D7" s="268" t="s">
        <v>1442</v>
      </c>
      <c r="G7" s="268" t="s">
        <v>1442</v>
      </c>
      <c r="H7" s="268" t="s">
        <v>1442</v>
      </c>
      <c r="I7" s="268"/>
      <c r="K7" s="268" t="s">
        <v>2025</v>
      </c>
      <c r="L7" s="268" t="s">
        <v>1448</v>
      </c>
      <c r="M7" s="270" t="s">
        <v>681</v>
      </c>
      <c r="N7" s="270" t="s">
        <v>681</v>
      </c>
      <c r="O7" s="270" t="s">
        <v>681</v>
      </c>
      <c r="P7" s="270" t="s">
        <v>681</v>
      </c>
      <c r="Q7" s="270" t="s">
        <v>681</v>
      </c>
      <c r="R7" s="270" t="s">
        <v>676</v>
      </c>
      <c r="S7" s="270" t="s">
        <v>676</v>
      </c>
      <c r="T7" s="270" t="s">
        <v>676</v>
      </c>
      <c r="U7" s="270" t="s">
        <v>676</v>
      </c>
      <c r="V7" s="270" t="s">
        <v>676</v>
      </c>
    </row>
    <row r="8" spans="1:22" x14ac:dyDescent="0.3">
      <c r="K8" s="268" t="s">
        <v>1305</v>
      </c>
      <c r="L8" s="268" t="s">
        <v>2026</v>
      </c>
      <c r="M8" s="270" t="s">
        <v>1305</v>
      </c>
      <c r="N8" s="270" t="s">
        <v>1305</v>
      </c>
      <c r="O8" s="270" t="s">
        <v>1305</v>
      </c>
      <c r="P8" s="270" t="s">
        <v>1305</v>
      </c>
      <c r="Q8" s="270" t="s">
        <v>1305</v>
      </c>
      <c r="R8" s="270" t="s">
        <v>1305</v>
      </c>
      <c r="S8" s="270" t="s">
        <v>1305</v>
      </c>
      <c r="T8" s="270" t="s">
        <v>1305</v>
      </c>
      <c r="U8" s="270" t="s">
        <v>1305</v>
      </c>
      <c r="V8" s="270" t="s">
        <v>1305</v>
      </c>
    </row>
    <row r="9" spans="1:22" x14ac:dyDescent="0.3">
      <c r="K9" s="268" t="s">
        <v>1442</v>
      </c>
      <c r="L9" s="268" t="s">
        <v>1442</v>
      </c>
      <c r="M9" s="270" t="s">
        <v>675</v>
      </c>
      <c r="N9" s="270" t="s">
        <v>675</v>
      </c>
      <c r="O9" s="270" t="s">
        <v>675</v>
      </c>
      <c r="P9" s="270" t="s">
        <v>675</v>
      </c>
      <c r="Q9" s="270" t="s">
        <v>692</v>
      </c>
      <c r="R9" s="270" t="s">
        <v>675</v>
      </c>
      <c r="S9" s="270" t="s">
        <v>675</v>
      </c>
      <c r="T9" s="270" t="s">
        <v>675</v>
      </c>
      <c r="U9" s="270" t="s">
        <v>675</v>
      </c>
      <c r="V9" s="270" t="s">
        <v>675</v>
      </c>
    </row>
    <row r="10" spans="1:22" x14ac:dyDescent="0.3">
      <c r="K10" s="268" t="s">
        <v>2027</v>
      </c>
      <c r="L10" s="268" t="s">
        <v>2028</v>
      </c>
      <c r="M10" s="270" t="s">
        <v>680</v>
      </c>
      <c r="N10" s="270" t="s">
        <v>678</v>
      </c>
      <c r="O10" s="270" t="s">
        <v>2029</v>
      </c>
      <c r="P10" s="270" t="s">
        <v>690</v>
      </c>
      <c r="Q10" s="270" t="s">
        <v>675</v>
      </c>
      <c r="R10" s="270" t="s">
        <v>692</v>
      </c>
      <c r="S10" s="270" t="s">
        <v>692</v>
      </c>
      <c r="T10" s="270" t="s">
        <v>692</v>
      </c>
      <c r="U10" s="270" t="s">
        <v>692</v>
      </c>
      <c r="V10" s="270" t="s">
        <v>692</v>
      </c>
    </row>
    <row r="11" spans="1:22" x14ac:dyDescent="0.3">
      <c r="L11" s="268" t="s">
        <v>2030</v>
      </c>
      <c r="M11" s="270" t="s">
        <v>2031</v>
      </c>
      <c r="N11" s="270" t="s">
        <v>2032</v>
      </c>
      <c r="O11" s="270" t="s">
        <v>680</v>
      </c>
      <c r="Q11" s="270" t="s">
        <v>690</v>
      </c>
      <c r="R11" s="270" t="s">
        <v>687</v>
      </c>
      <c r="S11" s="270" t="s">
        <v>2033</v>
      </c>
      <c r="T11" s="270" t="s">
        <v>2033</v>
      </c>
      <c r="U11" s="270" t="s">
        <v>683</v>
      </c>
    </row>
    <row r="12" spans="1:22" x14ac:dyDescent="0.3">
      <c r="K12" s="268"/>
      <c r="M12" s="270" t="s">
        <v>678</v>
      </c>
      <c r="N12" s="270" t="s">
        <v>696</v>
      </c>
      <c r="O12" s="268" t="s">
        <v>2030</v>
      </c>
      <c r="Q12" s="270" t="s">
        <v>678</v>
      </c>
      <c r="S12" s="270" t="s">
        <v>687</v>
      </c>
      <c r="T12" s="270" t="s">
        <v>687</v>
      </c>
    </row>
    <row r="13" spans="1:22" x14ac:dyDescent="0.3">
      <c r="N13" s="270" t="s">
        <v>1174</v>
      </c>
      <c r="O13" s="270" t="s">
        <v>682</v>
      </c>
      <c r="Q13" s="270" t="s">
        <v>682</v>
      </c>
    </row>
    <row r="14" spans="1:22" x14ac:dyDescent="0.3">
      <c r="K14" s="268"/>
      <c r="Q14" s="270" t="s">
        <v>2031</v>
      </c>
    </row>
    <row r="15" spans="1:22" x14ac:dyDescent="0.3">
      <c r="Q15" s="270" t="s">
        <v>687</v>
      </c>
    </row>
    <row r="16" spans="1:22" x14ac:dyDescent="0.3">
      <c r="Q16" s="270" t="s">
        <v>685</v>
      </c>
    </row>
    <row r="17" spans="17:17" x14ac:dyDescent="0.3">
      <c r="Q17" s="270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zoomScale="85" zoomScaleNormal="85" workbookViewId="0">
      <selection activeCell="C35" sqref="C35"/>
    </sheetView>
  </sheetViews>
  <sheetFormatPr defaultColWidth="9" defaultRowHeight="15.5" x14ac:dyDescent="0.35"/>
  <cols>
    <col min="1" max="1" width="9" style="31"/>
    <col min="2" max="2" width="26.5" style="30" customWidth="1"/>
    <col min="3" max="3" width="106.19921875" style="30" customWidth="1"/>
    <col min="4" max="16384" width="9" style="30"/>
  </cols>
  <sheetData>
    <row r="1" spans="1:3" s="31" customFormat="1" x14ac:dyDescent="0.35">
      <c r="A1" s="67" t="s">
        <v>981</v>
      </c>
      <c r="B1" s="67" t="s">
        <v>982</v>
      </c>
      <c r="C1" s="67" t="s">
        <v>983</v>
      </c>
    </row>
    <row r="2" spans="1:3" ht="124" x14ac:dyDescent="0.35">
      <c r="A2" s="33">
        <v>1</v>
      </c>
      <c r="B2" s="32" t="s">
        <v>984</v>
      </c>
      <c r="C2" s="66" t="s">
        <v>1370</v>
      </c>
    </row>
    <row r="3" spans="1:3" x14ac:dyDescent="0.35">
      <c r="A3" s="31">
        <v>2</v>
      </c>
      <c r="B3" s="30" t="s">
        <v>985</v>
      </c>
      <c r="C3" s="30" t="s">
        <v>986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26" t="s">
        <v>737</v>
      </c>
    </row>
    <row r="3" spans="1:1" x14ac:dyDescent="0.3">
      <c r="A3" s="34" t="s">
        <v>792</v>
      </c>
    </row>
  </sheetData>
  <phoneticPr fontId="6" type="noConversion"/>
  <hyperlinks>
    <hyperlink ref="A3" r:id="rId1" xr:uid="{00000000-0004-0000-0900-000000000000}"/>
  </hyperlinks>
  <pageMargins left="0.7" right="0.7" top="0.75" bottom="0.75" header="0.3" footer="0.3"/>
  <pageSetup paperSize="9"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58"/>
  <sheetViews>
    <sheetView topLeftCell="A8" zoomScaleNormal="100" workbookViewId="0">
      <selection activeCell="B37" sqref="B37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12.6992187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35" t="s">
        <v>827</v>
      </c>
      <c r="B1" s="36"/>
      <c r="C1" s="150">
        <v>44393</v>
      </c>
      <c r="D1" s="36"/>
      <c r="E1" s="36"/>
      <c r="G1" s="35"/>
      <c r="H1" s="36"/>
    </row>
    <row r="2" spans="1:8" ht="24" customHeight="1" x14ac:dyDescent="0.3">
      <c r="A2" s="39" t="s">
        <v>829</v>
      </c>
      <c r="B2" s="39" t="s">
        <v>830</v>
      </c>
      <c r="C2" s="39" t="s">
        <v>1176</v>
      </c>
      <c r="D2" s="39">
        <v>7001</v>
      </c>
      <c r="E2" s="39" t="s">
        <v>831</v>
      </c>
      <c r="F2" s="37" t="s">
        <v>828</v>
      </c>
      <c r="G2" s="38"/>
      <c r="H2" s="40"/>
    </row>
    <row r="3" spans="1:8" ht="24" customHeight="1" x14ac:dyDescent="0.3">
      <c r="A3" s="42" t="s">
        <v>832</v>
      </c>
      <c r="B3" s="42" t="s">
        <v>833</v>
      </c>
      <c r="C3" s="42" t="s">
        <v>1177</v>
      </c>
      <c r="D3" s="42">
        <v>7180</v>
      </c>
      <c r="E3" s="42" t="s">
        <v>831</v>
      </c>
      <c r="F3" s="41" t="s">
        <v>828</v>
      </c>
      <c r="G3" s="60" t="s">
        <v>950</v>
      </c>
      <c r="H3" s="43"/>
    </row>
    <row r="4" spans="1:8" ht="24" customHeight="1" x14ac:dyDescent="0.3">
      <c r="A4" s="46" t="s">
        <v>835</v>
      </c>
      <c r="B4" s="46" t="s">
        <v>836</v>
      </c>
      <c r="C4" s="46" t="s">
        <v>1178</v>
      </c>
      <c r="D4" s="46">
        <v>7083</v>
      </c>
      <c r="E4" s="46" t="s">
        <v>831</v>
      </c>
      <c r="F4" s="44" t="s">
        <v>828</v>
      </c>
      <c r="G4" s="45" t="s">
        <v>834</v>
      </c>
      <c r="H4" s="47"/>
    </row>
    <row r="5" spans="1:8" ht="24" customHeight="1" x14ac:dyDescent="0.3">
      <c r="A5" s="46" t="s">
        <v>838</v>
      </c>
      <c r="B5" s="46" t="s">
        <v>836</v>
      </c>
      <c r="C5" s="46" t="s">
        <v>1179</v>
      </c>
      <c r="D5" s="46">
        <v>7084</v>
      </c>
      <c r="E5" s="46" t="s">
        <v>831</v>
      </c>
      <c r="F5" s="44" t="s">
        <v>828</v>
      </c>
      <c r="G5" s="45" t="s">
        <v>837</v>
      </c>
      <c r="H5" s="47"/>
    </row>
    <row r="6" spans="1:8" ht="24" customHeight="1" x14ac:dyDescent="0.3">
      <c r="A6" s="46" t="s">
        <v>839</v>
      </c>
      <c r="B6" s="46" t="s">
        <v>836</v>
      </c>
      <c r="C6" s="46" t="s">
        <v>1180</v>
      </c>
      <c r="D6" s="46">
        <v>7085</v>
      </c>
      <c r="E6" s="46" t="s">
        <v>831</v>
      </c>
      <c r="F6" s="44" t="s">
        <v>828</v>
      </c>
      <c r="G6" s="45" t="s">
        <v>837</v>
      </c>
      <c r="H6" s="47"/>
    </row>
    <row r="7" spans="1:8" ht="24" customHeight="1" x14ac:dyDescent="0.3">
      <c r="A7" s="46" t="s">
        <v>840</v>
      </c>
      <c r="B7" s="46" t="s">
        <v>836</v>
      </c>
      <c r="C7" s="46" t="s">
        <v>1181</v>
      </c>
      <c r="D7" s="46">
        <v>7086</v>
      </c>
      <c r="E7" s="46" t="s">
        <v>831</v>
      </c>
      <c r="F7" s="44" t="s">
        <v>828</v>
      </c>
      <c r="G7" s="45" t="s">
        <v>837</v>
      </c>
      <c r="H7" s="47"/>
    </row>
    <row r="8" spans="1:8" ht="24" customHeight="1" x14ac:dyDescent="0.3">
      <c r="A8" s="46" t="s">
        <v>841</v>
      </c>
      <c r="B8" s="46" t="s">
        <v>836</v>
      </c>
      <c r="C8" s="46" t="s">
        <v>1182</v>
      </c>
      <c r="D8" s="46">
        <v>7088</v>
      </c>
      <c r="E8" s="46" t="s">
        <v>831</v>
      </c>
      <c r="F8" s="44" t="s">
        <v>828</v>
      </c>
      <c r="G8" s="45" t="s">
        <v>837</v>
      </c>
      <c r="H8" s="47"/>
    </row>
    <row r="9" spans="1:8" ht="24" customHeight="1" x14ac:dyDescent="0.3">
      <c r="A9" s="117" t="s">
        <v>714</v>
      </c>
      <c r="B9" s="46" t="s">
        <v>842</v>
      </c>
      <c r="C9" s="46" t="s">
        <v>1183</v>
      </c>
      <c r="D9" s="46">
        <v>7090</v>
      </c>
      <c r="E9" s="46" t="s">
        <v>831</v>
      </c>
      <c r="F9" s="44" t="s">
        <v>828</v>
      </c>
      <c r="G9" s="45" t="s">
        <v>837</v>
      </c>
      <c r="H9" s="47"/>
    </row>
    <row r="10" spans="1:8" ht="24" customHeight="1" x14ac:dyDescent="0.3">
      <c r="A10" s="50" t="s">
        <v>844</v>
      </c>
      <c r="B10" s="50" t="s">
        <v>845</v>
      </c>
      <c r="C10" s="50" t="s">
        <v>1184</v>
      </c>
      <c r="D10" s="50">
        <v>7051</v>
      </c>
      <c r="E10" s="50" t="s">
        <v>831</v>
      </c>
      <c r="F10" s="48" t="s">
        <v>828</v>
      </c>
      <c r="G10" s="49" t="s">
        <v>843</v>
      </c>
      <c r="H10" s="51"/>
    </row>
    <row r="11" spans="1:8" ht="24" customHeight="1" x14ac:dyDescent="0.3">
      <c r="A11" s="50" t="s">
        <v>846</v>
      </c>
      <c r="B11" s="50" t="s">
        <v>847</v>
      </c>
      <c r="C11" s="50" t="s">
        <v>1185</v>
      </c>
      <c r="D11" s="50">
        <v>7052</v>
      </c>
      <c r="E11" s="50" t="s">
        <v>831</v>
      </c>
      <c r="F11" s="48" t="s">
        <v>828</v>
      </c>
      <c r="G11" s="49" t="s">
        <v>843</v>
      </c>
      <c r="H11" s="51"/>
    </row>
    <row r="12" spans="1:8" ht="24" customHeight="1" x14ac:dyDescent="0.3">
      <c r="A12" s="50" t="s">
        <v>848</v>
      </c>
      <c r="B12" s="50" t="s">
        <v>849</v>
      </c>
      <c r="C12" s="50" t="s">
        <v>1186</v>
      </c>
      <c r="D12" s="50">
        <v>7181</v>
      </c>
      <c r="E12" s="50" t="s">
        <v>831</v>
      </c>
      <c r="F12" s="48" t="s">
        <v>828</v>
      </c>
      <c r="G12" s="49" t="s">
        <v>843</v>
      </c>
      <c r="H12" s="51"/>
    </row>
    <row r="13" spans="1:8" ht="24" customHeight="1" x14ac:dyDescent="0.3">
      <c r="A13" s="50" t="s">
        <v>850</v>
      </c>
      <c r="B13" s="50" t="s">
        <v>849</v>
      </c>
      <c r="C13" s="50" t="s">
        <v>1187</v>
      </c>
      <c r="D13" s="50">
        <v>7182</v>
      </c>
      <c r="E13" s="50" t="s">
        <v>831</v>
      </c>
      <c r="F13" s="48" t="s">
        <v>828</v>
      </c>
      <c r="G13" s="49" t="s">
        <v>843</v>
      </c>
      <c r="H13" s="51"/>
    </row>
    <row r="14" spans="1:8" ht="24" customHeight="1" x14ac:dyDescent="0.3">
      <c r="A14" s="50" t="s">
        <v>851</v>
      </c>
      <c r="B14" s="50" t="s">
        <v>852</v>
      </c>
      <c r="C14" s="50" t="s">
        <v>1188</v>
      </c>
      <c r="D14" s="50">
        <v>7183</v>
      </c>
      <c r="E14" s="50" t="s">
        <v>831</v>
      </c>
      <c r="F14" s="48" t="s">
        <v>828</v>
      </c>
      <c r="G14" s="49" t="s">
        <v>843</v>
      </c>
      <c r="H14" s="51"/>
    </row>
    <row r="15" spans="1:8" ht="24" hidden="1" customHeight="1" x14ac:dyDescent="0.3">
      <c r="A15" s="50" t="s">
        <v>853</v>
      </c>
      <c r="B15" s="50" t="s">
        <v>854</v>
      </c>
      <c r="C15" s="50" t="e">
        <v>#N/A</v>
      </c>
      <c r="D15" s="50">
        <v>7301</v>
      </c>
      <c r="E15" s="50" t="s">
        <v>831</v>
      </c>
      <c r="F15" s="48" t="s">
        <v>828</v>
      </c>
      <c r="G15" s="49" t="s">
        <v>843</v>
      </c>
      <c r="H15" s="51" t="s">
        <v>855</v>
      </c>
    </row>
    <row r="16" spans="1:8" ht="24" hidden="1" customHeight="1" x14ac:dyDescent="0.3">
      <c r="A16" s="50" t="s">
        <v>856</v>
      </c>
      <c r="B16" s="50" t="s">
        <v>857</v>
      </c>
      <c r="C16" s="50" t="e">
        <v>#N/A</v>
      </c>
      <c r="D16" s="50">
        <v>7305</v>
      </c>
      <c r="E16" s="50" t="s">
        <v>831</v>
      </c>
      <c r="F16" s="48" t="s">
        <v>828</v>
      </c>
      <c r="G16" s="49" t="s">
        <v>843</v>
      </c>
      <c r="H16" s="51" t="s">
        <v>858</v>
      </c>
    </row>
    <row r="17" spans="1:8" ht="24" hidden="1" customHeight="1" x14ac:dyDescent="0.3">
      <c r="A17" s="50" t="s">
        <v>859</v>
      </c>
      <c r="B17" s="50" t="s">
        <v>857</v>
      </c>
      <c r="C17" s="50" t="e">
        <v>#N/A</v>
      </c>
      <c r="D17" s="50">
        <v>7306</v>
      </c>
      <c r="E17" s="50" t="s">
        <v>831</v>
      </c>
      <c r="F17" s="48" t="s">
        <v>828</v>
      </c>
      <c r="G17" s="49" t="s">
        <v>843</v>
      </c>
      <c r="H17" s="51" t="s">
        <v>860</v>
      </c>
    </row>
    <row r="18" spans="1:8" ht="24" hidden="1" customHeight="1" x14ac:dyDescent="0.3">
      <c r="A18" s="50" t="s">
        <v>861</v>
      </c>
      <c r="B18" s="50" t="s">
        <v>854</v>
      </c>
      <c r="C18" s="50" t="e">
        <v>#N/A</v>
      </c>
      <c r="D18" s="50">
        <v>7311</v>
      </c>
      <c r="E18" s="50" t="s">
        <v>831</v>
      </c>
      <c r="F18" s="48" t="s">
        <v>828</v>
      </c>
      <c r="G18" s="49" t="s">
        <v>843</v>
      </c>
      <c r="H18" s="51" t="s">
        <v>862</v>
      </c>
    </row>
    <row r="19" spans="1:8" ht="24" hidden="1" customHeight="1" x14ac:dyDescent="0.3">
      <c r="A19" s="50" t="s">
        <v>863</v>
      </c>
      <c r="B19" s="50" t="s">
        <v>857</v>
      </c>
      <c r="C19" s="50" t="e">
        <v>#N/A</v>
      </c>
      <c r="D19" s="50">
        <v>7312</v>
      </c>
      <c r="E19" s="50" t="s">
        <v>831</v>
      </c>
      <c r="F19" s="48" t="s">
        <v>828</v>
      </c>
      <c r="G19" s="49" t="s">
        <v>843</v>
      </c>
      <c r="H19" s="51" t="s">
        <v>864</v>
      </c>
    </row>
    <row r="20" spans="1:8" ht="24" hidden="1" customHeight="1" x14ac:dyDescent="0.3">
      <c r="A20" s="50" t="s">
        <v>865</v>
      </c>
      <c r="B20" s="50" t="s">
        <v>866</v>
      </c>
      <c r="C20" s="50" t="e">
        <v>#N/A</v>
      </c>
      <c r="D20" s="50" t="s">
        <v>867</v>
      </c>
      <c r="E20" s="50"/>
      <c r="F20" s="48" t="s">
        <v>828</v>
      </c>
      <c r="G20" s="49" t="s">
        <v>843</v>
      </c>
      <c r="H20" s="51" t="s">
        <v>868</v>
      </c>
    </row>
    <row r="21" spans="1:8" ht="24" hidden="1" customHeight="1" x14ac:dyDescent="0.3">
      <c r="A21" s="50" t="s">
        <v>869</v>
      </c>
      <c r="B21" s="50" t="s">
        <v>870</v>
      </c>
      <c r="C21" s="50" t="e">
        <v>#N/A</v>
      </c>
      <c r="D21" s="50" t="s">
        <v>871</v>
      </c>
      <c r="E21" s="50"/>
      <c r="F21" s="48" t="s">
        <v>828</v>
      </c>
      <c r="G21" s="49" t="s">
        <v>843</v>
      </c>
      <c r="H21" s="51" t="s">
        <v>872</v>
      </c>
    </row>
    <row r="22" spans="1:8" ht="24" hidden="1" customHeight="1" x14ac:dyDescent="0.3">
      <c r="A22" s="50" t="s">
        <v>873</v>
      </c>
      <c r="B22" s="50" t="s">
        <v>870</v>
      </c>
      <c r="C22" s="50" t="e">
        <v>#N/A</v>
      </c>
      <c r="D22" s="50" t="s">
        <v>874</v>
      </c>
      <c r="E22" s="50"/>
      <c r="F22" s="48" t="s">
        <v>828</v>
      </c>
      <c r="G22" s="49" t="s">
        <v>843</v>
      </c>
      <c r="H22" s="51" t="s">
        <v>875</v>
      </c>
    </row>
    <row r="23" spans="1:8" ht="24" hidden="1" customHeight="1" x14ac:dyDescent="0.3">
      <c r="A23" s="50" t="s">
        <v>876</v>
      </c>
      <c r="B23" s="50" t="s">
        <v>866</v>
      </c>
      <c r="C23" s="50" t="e">
        <v>#N/A</v>
      </c>
      <c r="D23" s="50" t="s">
        <v>877</v>
      </c>
      <c r="E23" s="50"/>
      <c r="F23" s="48" t="s">
        <v>828</v>
      </c>
      <c r="G23" s="49" t="s">
        <v>843</v>
      </c>
      <c r="H23" s="51" t="s">
        <v>878</v>
      </c>
    </row>
    <row r="24" spans="1:8" ht="24" hidden="1" customHeight="1" x14ac:dyDescent="0.3">
      <c r="A24" s="50" t="s">
        <v>879</v>
      </c>
      <c r="B24" s="50" t="s">
        <v>854</v>
      </c>
      <c r="C24" s="50" t="e">
        <v>#N/A</v>
      </c>
      <c r="D24" s="50" t="s">
        <v>877</v>
      </c>
      <c r="E24" s="50"/>
      <c r="F24" s="48" t="s">
        <v>828</v>
      </c>
      <c r="G24" s="49" t="s">
        <v>843</v>
      </c>
      <c r="H24" s="51" t="s">
        <v>880</v>
      </c>
    </row>
    <row r="25" spans="1:8" ht="24" hidden="1" customHeight="1" x14ac:dyDescent="0.3">
      <c r="A25" s="50" t="s">
        <v>881</v>
      </c>
      <c r="B25" s="50" t="s">
        <v>866</v>
      </c>
      <c r="C25" s="50" t="e">
        <v>#N/A</v>
      </c>
      <c r="D25" s="50" t="s">
        <v>882</v>
      </c>
      <c r="E25" s="50"/>
      <c r="F25" s="48" t="s">
        <v>828</v>
      </c>
      <c r="G25" s="49" t="s">
        <v>843</v>
      </c>
      <c r="H25" s="51" t="s">
        <v>883</v>
      </c>
    </row>
    <row r="26" spans="1:8" ht="24" hidden="1" customHeight="1" x14ac:dyDescent="0.3">
      <c r="A26" s="50" t="s">
        <v>884</v>
      </c>
      <c r="B26" s="50" t="s">
        <v>866</v>
      </c>
      <c r="C26" s="50" t="e">
        <v>#N/A</v>
      </c>
      <c r="D26" s="50" t="s">
        <v>885</v>
      </c>
      <c r="E26" s="50"/>
      <c r="F26" s="48" t="s">
        <v>828</v>
      </c>
      <c r="G26" s="49" t="s">
        <v>843</v>
      </c>
      <c r="H26" s="51" t="s">
        <v>886</v>
      </c>
    </row>
    <row r="27" spans="1:8" ht="24" hidden="1" customHeight="1" x14ac:dyDescent="0.3">
      <c r="A27" s="50" t="s">
        <v>887</v>
      </c>
      <c r="B27" s="50" t="s">
        <v>866</v>
      </c>
      <c r="C27" s="50" t="e">
        <v>#N/A</v>
      </c>
      <c r="D27" s="50" t="s">
        <v>888</v>
      </c>
      <c r="E27" s="50"/>
      <c r="F27" s="48" t="s">
        <v>828</v>
      </c>
      <c r="G27" s="49" t="s">
        <v>843</v>
      </c>
      <c r="H27" s="51" t="s">
        <v>889</v>
      </c>
    </row>
    <row r="28" spans="1:8" ht="24" hidden="1" customHeight="1" x14ac:dyDescent="0.3">
      <c r="A28" s="50" t="s">
        <v>890</v>
      </c>
      <c r="B28" s="50" t="s">
        <v>854</v>
      </c>
      <c r="C28" s="50" t="e">
        <v>#N/A</v>
      </c>
      <c r="D28" s="50" t="s">
        <v>888</v>
      </c>
      <c r="E28" s="50"/>
      <c r="F28" s="48" t="s">
        <v>828</v>
      </c>
      <c r="G28" s="49" t="s">
        <v>843</v>
      </c>
      <c r="H28" s="51" t="s">
        <v>891</v>
      </c>
    </row>
    <row r="29" spans="1:8" ht="24" hidden="1" customHeight="1" x14ac:dyDescent="0.3">
      <c r="A29" s="50" t="s">
        <v>892</v>
      </c>
      <c r="B29" s="50" t="s">
        <v>866</v>
      </c>
      <c r="C29" s="50" t="e">
        <v>#N/A</v>
      </c>
      <c r="D29" s="50" t="s">
        <v>893</v>
      </c>
      <c r="E29" s="50"/>
      <c r="F29" s="48" t="s">
        <v>828</v>
      </c>
      <c r="G29" s="49" t="s">
        <v>843</v>
      </c>
      <c r="H29" s="51" t="s">
        <v>894</v>
      </c>
    </row>
    <row r="30" spans="1:8" ht="24" hidden="1" customHeight="1" x14ac:dyDescent="0.3">
      <c r="A30" s="50" t="s">
        <v>895</v>
      </c>
      <c r="B30" s="50" t="s">
        <v>857</v>
      </c>
      <c r="C30" s="50" t="e">
        <v>#N/A</v>
      </c>
      <c r="D30" s="50" t="s">
        <v>888</v>
      </c>
      <c r="E30" s="50"/>
      <c r="F30" s="48" t="s">
        <v>828</v>
      </c>
      <c r="G30" s="49" t="s">
        <v>843</v>
      </c>
      <c r="H30" s="51" t="s">
        <v>896</v>
      </c>
    </row>
    <row r="31" spans="1:8" ht="24" customHeight="1" x14ac:dyDescent="0.3">
      <c r="A31" s="46" t="s">
        <v>898</v>
      </c>
      <c r="B31" s="46" t="s">
        <v>899</v>
      </c>
      <c r="C31" s="46" t="s">
        <v>1189</v>
      </c>
      <c r="D31" s="46">
        <v>7070</v>
      </c>
      <c r="E31" s="46" t="s">
        <v>831</v>
      </c>
      <c r="F31" s="44" t="s">
        <v>828</v>
      </c>
      <c r="G31" s="45" t="s">
        <v>897</v>
      </c>
      <c r="H31" s="47"/>
    </row>
    <row r="32" spans="1:8" ht="24" customHeight="1" x14ac:dyDescent="0.3">
      <c r="A32" s="46" t="s">
        <v>900</v>
      </c>
      <c r="B32" s="46" t="s">
        <v>901</v>
      </c>
      <c r="C32" s="46" t="s">
        <v>1260</v>
      </c>
      <c r="D32" s="46">
        <v>7075</v>
      </c>
      <c r="E32" s="46" t="s">
        <v>831</v>
      </c>
      <c r="F32" s="44" t="s">
        <v>828</v>
      </c>
      <c r="G32" s="45" t="s">
        <v>897</v>
      </c>
      <c r="H32" s="47"/>
    </row>
    <row r="33" spans="1:8" ht="24" customHeight="1" x14ac:dyDescent="0.3">
      <c r="A33" s="46" t="s">
        <v>902</v>
      </c>
      <c r="B33" s="46" t="s">
        <v>903</v>
      </c>
      <c r="C33" s="46" t="s">
        <v>1190</v>
      </c>
      <c r="D33" s="46">
        <v>7076</v>
      </c>
      <c r="E33" s="46" t="s">
        <v>831</v>
      </c>
      <c r="F33" s="44" t="s">
        <v>828</v>
      </c>
      <c r="G33" s="45" t="s">
        <v>897</v>
      </c>
      <c r="H33" s="47"/>
    </row>
    <row r="34" spans="1:8" ht="24" customHeight="1" x14ac:dyDescent="0.3">
      <c r="A34" s="46" t="s">
        <v>904</v>
      </c>
      <c r="B34" s="46" t="s">
        <v>905</v>
      </c>
      <c r="C34" s="46" t="s">
        <v>1191</v>
      </c>
      <c r="D34" s="46">
        <v>7077</v>
      </c>
      <c r="E34" s="46" t="s">
        <v>831</v>
      </c>
      <c r="F34" s="44" t="s">
        <v>828</v>
      </c>
      <c r="G34" s="45" t="s">
        <v>897</v>
      </c>
      <c r="H34" s="47"/>
    </row>
    <row r="35" spans="1:8" ht="24" hidden="1" customHeight="1" x14ac:dyDescent="0.3">
      <c r="A35" s="46" t="s">
        <v>906</v>
      </c>
      <c r="B35" s="46" t="s">
        <v>903</v>
      </c>
      <c r="C35" s="46" t="e">
        <v>#N/A</v>
      </c>
      <c r="D35" s="46" t="s">
        <v>907</v>
      </c>
      <c r="E35" s="46"/>
      <c r="F35" s="44" t="s">
        <v>828</v>
      </c>
      <c r="G35" s="45" t="s">
        <v>897</v>
      </c>
      <c r="H35" s="47" t="s">
        <v>875</v>
      </c>
    </row>
    <row r="36" spans="1:8" ht="24" hidden="1" customHeight="1" x14ac:dyDescent="0.3">
      <c r="A36" s="46" t="s">
        <v>908</v>
      </c>
      <c r="B36" s="46" t="s">
        <v>903</v>
      </c>
      <c r="C36" s="46" t="e">
        <v>#N/A</v>
      </c>
      <c r="D36" s="46" t="s">
        <v>909</v>
      </c>
      <c r="E36" s="46"/>
      <c r="F36" s="44" t="s">
        <v>828</v>
      </c>
      <c r="G36" s="45" t="s">
        <v>897</v>
      </c>
      <c r="H36" s="47" t="s">
        <v>910</v>
      </c>
    </row>
    <row r="37" spans="1:8" ht="24" customHeight="1" x14ac:dyDescent="0.3">
      <c r="A37" s="54" t="s">
        <v>912</v>
      </c>
      <c r="B37" s="54" t="s">
        <v>913</v>
      </c>
      <c r="C37" s="54" t="s">
        <v>1192</v>
      </c>
      <c r="D37" s="54">
        <v>7060</v>
      </c>
      <c r="E37" s="54" t="s">
        <v>831</v>
      </c>
      <c r="F37" s="52" t="s">
        <v>828</v>
      </c>
      <c r="G37" s="53" t="s">
        <v>911</v>
      </c>
      <c r="H37" s="55"/>
    </row>
    <row r="38" spans="1:8" ht="24" customHeight="1" x14ac:dyDescent="0.3">
      <c r="A38" s="54" t="s">
        <v>914</v>
      </c>
      <c r="B38" s="54" t="s">
        <v>915</v>
      </c>
      <c r="C38" s="54" t="s">
        <v>1193</v>
      </c>
      <c r="D38" s="54">
        <v>7062</v>
      </c>
      <c r="E38" s="54" t="s">
        <v>831</v>
      </c>
      <c r="F38" s="52" t="s">
        <v>828</v>
      </c>
      <c r="G38" s="53" t="s">
        <v>911</v>
      </c>
      <c r="H38" s="55"/>
    </row>
    <row r="39" spans="1:8" ht="24" hidden="1" customHeight="1" x14ac:dyDescent="0.3">
      <c r="A39" s="54" t="s">
        <v>916</v>
      </c>
      <c r="B39" s="54" t="s">
        <v>917</v>
      </c>
      <c r="C39" s="54" t="e">
        <v>#N/A</v>
      </c>
      <c r="D39" s="54">
        <v>7065</v>
      </c>
      <c r="E39" s="54" t="s">
        <v>831</v>
      </c>
      <c r="F39" s="52" t="s">
        <v>828</v>
      </c>
      <c r="G39" s="53" t="s">
        <v>911</v>
      </c>
      <c r="H39" s="55"/>
    </row>
    <row r="40" spans="1:8" ht="24" customHeight="1" x14ac:dyDescent="0.3">
      <c r="A40" s="54" t="s">
        <v>918</v>
      </c>
      <c r="B40" s="54" t="s">
        <v>917</v>
      </c>
      <c r="C40" s="54" t="s">
        <v>1194</v>
      </c>
      <c r="D40" s="54">
        <v>7066</v>
      </c>
      <c r="E40" s="54" t="s">
        <v>831</v>
      </c>
      <c r="F40" s="52" t="s">
        <v>828</v>
      </c>
      <c r="G40" s="53" t="s">
        <v>911</v>
      </c>
      <c r="H40" s="55"/>
    </row>
    <row r="41" spans="1:8" ht="24" customHeight="1" x14ac:dyDescent="0.3">
      <c r="A41" s="54" t="s">
        <v>919</v>
      </c>
      <c r="B41" s="54" t="s">
        <v>920</v>
      </c>
      <c r="C41" s="54" t="s">
        <v>1195</v>
      </c>
      <c r="D41" s="54">
        <v>7067</v>
      </c>
      <c r="E41" s="54" t="s">
        <v>831</v>
      </c>
      <c r="F41" s="52" t="s">
        <v>828</v>
      </c>
      <c r="G41" s="53" t="s">
        <v>911</v>
      </c>
      <c r="H41" s="55"/>
    </row>
    <row r="42" spans="1:8" ht="24" hidden="1" customHeight="1" x14ac:dyDescent="0.3">
      <c r="A42" s="54" t="s">
        <v>921</v>
      </c>
      <c r="B42" s="54" t="s">
        <v>849</v>
      </c>
      <c r="C42" s="54" t="e">
        <v>#N/A</v>
      </c>
      <c r="D42" s="54">
        <v>7270</v>
      </c>
      <c r="E42" s="54" t="s">
        <v>831</v>
      </c>
      <c r="F42" s="52" t="s">
        <v>828</v>
      </c>
      <c r="G42" s="53" t="s">
        <v>911</v>
      </c>
      <c r="H42" s="55"/>
    </row>
    <row r="43" spans="1:8" ht="24" hidden="1" customHeight="1" x14ac:dyDescent="0.3">
      <c r="A43" s="54" t="s">
        <v>922</v>
      </c>
      <c r="B43" s="54" t="s">
        <v>923</v>
      </c>
      <c r="C43" s="54" t="e">
        <v>#N/A</v>
      </c>
      <c r="D43" s="54">
        <v>7271</v>
      </c>
      <c r="E43" s="54" t="s">
        <v>831</v>
      </c>
      <c r="F43" s="52" t="s">
        <v>828</v>
      </c>
      <c r="G43" s="53" t="s">
        <v>911</v>
      </c>
      <c r="H43" s="55"/>
    </row>
    <row r="44" spans="1:8" ht="24" hidden="1" customHeight="1" x14ac:dyDescent="0.3">
      <c r="A44" s="54" t="s">
        <v>924</v>
      </c>
      <c r="B44" s="54" t="s">
        <v>925</v>
      </c>
      <c r="C44" s="54" t="e">
        <v>#N/A</v>
      </c>
      <c r="D44" s="54">
        <v>7273</v>
      </c>
      <c r="E44" s="54" t="s">
        <v>831</v>
      </c>
      <c r="F44" s="52" t="s">
        <v>828</v>
      </c>
      <c r="G44" s="53" t="s">
        <v>911</v>
      </c>
      <c r="H44" s="55"/>
    </row>
    <row r="45" spans="1:8" ht="24" hidden="1" customHeight="1" x14ac:dyDescent="0.3">
      <c r="A45" s="54" t="s">
        <v>926</v>
      </c>
      <c r="B45" s="54" t="s">
        <v>927</v>
      </c>
      <c r="C45" s="54" t="e">
        <v>#N/A</v>
      </c>
      <c r="D45" s="54">
        <v>7275</v>
      </c>
      <c r="E45" s="54" t="s">
        <v>831</v>
      </c>
      <c r="F45" s="52" t="s">
        <v>828</v>
      </c>
      <c r="G45" s="53" t="s">
        <v>911</v>
      </c>
      <c r="H45" s="55"/>
    </row>
    <row r="46" spans="1:8" ht="24" hidden="1" customHeight="1" x14ac:dyDescent="0.3">
      <c r="A46" s="54" t="s">
        <v>928</v>
      </c>
      <c r="B46" s="54" t="s">
        <v>920</v>
      </c>
      <c r="C46" s="54" t="e">
        <v>#N/A</v>
      </c>
      <c r="D46" s="54">
        <v>7276</v>
      </c>
      <c r="E46" s="54" t="s">
        <v>831</v>
      </c>
      <c r="F46" s="52" t="s">
        <v>828</v>
      </c>
      <c r="G46" s="53" t="s">
        <v>911</v>
      </c>
      <c r="H46" s="55"/>
    </row>
    <row r="47" spans="1:8" ht="24" hidden="1" customHeight="1" x14ac:dyDescent="0.3">
      <c r="A47" s="54" t="s">
        <v>929</v>
      </c>
      <c r="B47" s="54" t="s">
        <v>930</v>
      </c>
      <c r="C47" s="54" t="e">
        <v>#N/A</v>
      </c>
      <c r="D47" s="54">
        <v>7277</v>
      </c>
      <c r="E47" s="54" t="s">
        <v>831</v>
      </c>
      <c r="F47" s="52" t="s">
        <v>828</v>
      </c>
      <c r="G47" s="53" t="s">
        <v>911</v>
      </c>
      <c r="H47" s="55"/>
    </row>
    <row r="48" spans="1:8" ht="24" hidden="1" customHeight="1" x14ac:dyDescent="0.3">
      <c r="A48" s="54" t="s">
        <v>931</v>
      </c>
      <c r="B48" s="54" t="s">
        <v>932</v>
      </c>
      <c r="C48" s="54" t="e">
        <v>#N/A</v>
      </c>
      <c r="D48" s="54">
        <v>7279</v>
      </c>
      <c r="E48" s="54" t="s">
        <v>831</v>
      </c>
      <c r="F48" s="52" t="s">
        <v>828</v>
      </c>
      <c r="G48" s="53" t="s">
        <v>911</v>
      </c>
      <c r="H48" s="55"/>
    </row>
    <row r="49" spans="1:8" ht="24" hidden="1" customHeight="1" x14ac:dyDescent="0.3">
      <c r="A49" s="54" t="s">
        <v>933</v>
      </c>
      <c r="B49" s="54" t="s">
        <v>930</v>
      </c>
      <c r="C49" s="54" t="e">
        <v>#N/A</v>
      </c>
      <c r="D49" s="54" t="s">
        <v>934</v>
      </c>
      <c r="E49" s="54"/>
      <c r="F49" s="52" t="s">
        <v>828</v>
      </c>
      <c r="G49" s="53" t="s">
        <v>911</v>
      </c>
      <c r="H49" s="55" t="s">
        <v>935</v>
      </c>
    </row>
    <row r="50" spans="1:8" ht="24" hidden="1" customHeight="1" x14ac:dyDescent="0.3">
      <c r="A50" s="54" t="s">
        <v>936</v>
      </c>
      <c r="B50" s="54" t="s">
        <v>937</v>
      </c>
      <c r="C50" s="54" t="e">
        <v>#N/A</v>
      </c>
      <c r="D50" s="54" t="s">
        <v>938</v>
      </c>
      <c r="E50" s="54"/>
      <c r="F50" s="52" t="s">
        <v>828</v>
      </c>
      <c r="G50" s="53" t="s">
        <v>911</v>
      </c>
      <c r="H50" s="55" t="s">
        <v>872</v>
      </c>
    </row>
    <row r="51" spans="1:8" ht="24" hidden="1" customHeight="1" x14ac:dyDescent="0.3">
      <c r="A51" s="54" t="s">
        <v>939</v>
      </c>
      <c r="B51" s="54" t="s">
        <v>923</v>
      </c>
      <c r="C51" s="54" t="e">
        <v>#N/A</v>
      </c>
      <c r="D51" s="54" t="s">
        <v>940</v>
      </c>
      <c r="E51" s="54"/>
      <c r="F51" s="52" t="s">
        <v>828</v>
      </c>
      <c r="G51" s="53" t="s">
        <v>911</v>
      </c>
      <c r="H51" s="55" t="s">
        <v>875</v>
      </c>
    </row>
    <row r="52" spans="1:8" ht="24" hidden="1" customHeight="1" x14ac:dyDescent="0.3">
      <c r="A52" s="54" t="s">
        <v>941</v>
      </c>
      <c r="B52" s="54" t="s">
        <v>925</v>
      </c>
      <c r="C52" s="54" t="e">
        <v>#N/A</v>
      </c>
      <c r="D52" s="54" t="s">
        <v>938</v>
      </c>
      <c r="E52" s="54"/>
      <c r="F52" s="52" t="s">
        <v>828</v>
      </c>
      <c r="G52" s="53" t="s">
        <v>911</v>
      </c>
      <c r="H52" s="55" t="s">
        <v>872</v>
      </c>
    </row>
    <row r="53" spans="1:8" ht="24" hidden="1" customHeight="1" x14ac:dyDescent="0.3">
      <c r="A53" s="54" t="s">
        <v>942</v>
      </c>
      <c r="B53" s="54" t="s">
        <v>927</v>
      </c>
      <c r="C53" s="54" t="e">
        <v>#N/A</v>
      </c>
      <c r="D53" s="54" t="s">
        <v>943</v>
      </c>
      <c r="E53" s="54"/>
      <c r="F53" s="52" t="s">
        <v>828</v>
      </c>
      <c r="G53" s="53" t="s">
        <v>911</v>
      </c>
      <c r="H53" s="55" t="s">
        <v>944</v>
      </c>
    </row>
    <row r="54" spans="1:8" ht="24" hidden="1" customHeight="1" x14ac:dyDescent="0.3">
      <c r="A54" s="54" t="s">
        <v>945</v>
      </c>
      <c r="B54" s="54" t="s">
        <v>927</v>
      </c>
      <c r="C54" s="54" t="e">
        <v>#N/A</v>
      </c>
      <c r="D54" s="54" t="s">
        <v>940</v>
      </c>
      <c r="E54" s="54"/>
      <c r="F54" s="52" t="s">
        <v>828</v>
      </c>
      <c r="G54" s="53" t="s">
        <v>911</v>
      </c>
      <c r="H54" s="55" t="s">
        <v>875</v>
      </c>
    </row>
    <row r="55" spans="1:8" ht="24" hidden="1" customHeight="1" x14ac:dyDescent="0.3">
      <c r="A55" s="54" t="s">
        <v>946</v>
      </c>
      <c r="B55" s="54" t="s">
        <v>927</v>
      </c>
      <c r="C55" s="54" t="e">
        <v>#N/A</v>
      </c>
      <c r="D55" s="54" t="s">
        <v>938</v>
      </c>
      <c r="E55" s="54"/>
      <c r="F55" s="52" t="s">
        <v>828</v>
      </c>
      <c r="G55" s="53" t="s">
        <v>911</v>
      </c>
      <c r="H55" s="55" t="s">
        <v>872</v>
      </c>
    </row>
    <row r="56" spans="1:8" ht="24" hidden="1" customHeight="1" x14ac:dyDescent="0.3">
      <c r="A56" s="54" t="s">
        <v>947</v>
      </c>
      <c r="B56" s="54" t="s">
        <v>849</v>
      </c>
      <c r="C56" s="54" t="e">
        <v>#N/A</v>
      </c>
      <c r="D56" s="54" t="s">
        <v>938</v>
      </c>
      <c r="E56" s="54"/>
      <c r="F56" s="52" t="s">
        <v>828</v>
      </c>
      <c r="G56" s="53" t="s">
        <v>911</v>
      </c>
      <c r="H56" s="55" t="s">
        <v>872</v>
      </c>
    </row>
    <row r="57" spans="1:8" ht="24" hidden="1" customHeight="1" thickBot="1" x14ac:dyDescent="0.35">
      <c r="A57" s="58" t="s">
        <v>948</v>
      </c>
      <c r="B57" s="58" t="s">
        <v>927</v>
      </c>
      <c r="C57" s="58" t="e">
        <v>#N/A</v>
      </c>
      <c r="D57" s="58" t="s">
        <v>949</v>
      </c>
      <c r="E57" s="58"/>
      <c r="F57" s="56" t="s">
        <v>828</v>
      </c>
      <c r="G57" s="57" t="s">
        <v>911</v>
      </c>
      <c r="H57" s="59" t="s">
        <v>910</v>
      </c>
    </row>
    <row r="58" spans="1:8" ht="15.5" x14ac:dyDescent="0.3">
      <c r="A58" s="36"/>
      <c r="B58" s="36"/>
      <c r="C58" s="36"/>
      <c r="D58" s="36"/>
      <c r="E58" s="36"/>
      <c r="F58" s="36"/>
      <c r="G58" s="36"/>
      <c r="H58" s="36"/>
    </row>
  </sheetData>
  <phoneticPr fontId="6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I51"/>
  <sheetViews>
    <sheetView workbookViewId="0">
      <selection activeCell="F15" sqref="F15"/>
    </sheetView>
  </sheetViews>
  <sheetFormatPr defaultColWidth="8.69921875" defaultRowHeight="14.5" x14ac:dyDescent="0.35"/>
  <cols>
    <col min="1" max="1" width="17" style="17" bestFit="1" customWidth="1"/>
    <col min="2" max="2" width="5.09765625" style="17" customWidth="1"/>
    <col min="3" max="3" width="5.69921875" style="17" bestFit="1" customWidth="1"/>
    <col min="4" max="4" width="6" style="17" customWidth="1"/>
    <col min="5" max="5" width="5.69921875" style="17" bestFit="1" customWidth="1"/>
    <col min="6" max="6" width="8.59765625" style="17" bestFit="1" customWidth="1"/>
    <col min="7" max="7" width="5.69921875" style="17" bestFit="1" customWidth="1"/>
    <col min="8" max="8" width="9" style="17" bestFit="1" customWidth="1"/>
    <col min="9" max="9" width="5.69921875" style="17" bestFit="1" customWidth="1"/>
    <col min="10" max="10" width="9.09765625" style="17" bestFit="1" customWidth="1"/>
    <col min="11" max="11" width="5.69921875" style="17" bestFit="1" customWidth="1"/>
    <col min="12" max="12" width="8.8984375" style="17" bestFit="1" customWidth="1"/>
    <col min="13" max="13" width="5.69921875" style="17" bestFit="1" customWidth="1"/>
    <col min="14" max="14" width="9.09765625" style="17" bestFit="1" customWidth="1"/>
    <col min="15" max="15" width="5.69921875" style="17" bestFit="1" customWidth="1"/>
    <col min="16" max="16" width="9.09765625" style="17" bestFit="1" customWidth="1"/>
    <col min="17" max="17" width="5.69921875" style="17" bestFit="1" customWidth="1"/>
    <col min="18" max="18" width="9" style="17" bestFit="1" customWidth="1"/>
    <col min="19" max="19" width="5.69921875" style="17" bestFit="1" customWidth="1"/>
    <col min="20" max="20" width="8" style="17" bestFit="1" customWidth="1"/>
    <col min="21" max="21" width="5.69921875" style="17" bestFit="1" customWidth="1"/>
    <col min="22" max="22" width="8.19921875" style="17" bestFit="1" customWidth="1"/>
    <col min="23" max="23" width="5.69921875" style="17" bestFit="1" customWidth="1"/>
    <col min="24" max="24" width="8" style="17" bestFit="1" customWidth="1"/>
    <col min="25" max="25" width="5.69921875" style="17" bestFit="1" customWidth="1"/>
    <col min="26" max="26" width="8.19921875" style="17" bestFit="1" customWidth="1"/>
    <col min="27" max="27" width="5.69921875" style="17" bestFit="1" customWidth="1"/>
    <col min="28" max="28" width="8.19921875" style="17" bestFit="1" customWidth="1"/>
    <col min="29" max="29" width="5.69921875" style="17" bestFit="1" customWidth="1"/>
    <col min="30" max="30" width="8.8984375" style="17" bestFit="1" customWidth="1"/>
    <col min="31" max="31" width="5.69921875" style="17" bestFit="1" customWidth="1"/>
    <col min="32" max="32" width="8.3984375" style="17" bestFit="1" customWidth="1"/>
    <col min="33" max="33" width="5.69921875" style="17" bestFit="1" customWidth="1"/>
    <col min="34" max="34" width="8.69921875" style="17" bestFit="1" customWidth="1"/>
    <col min="35" max="35" width="5.69921875" style="17" bestFit="1" customWidth="1"/>
    <col min="36" max="36" width="8.69921875" style="17" bestFit="1" customWidth="1"/>
    <col min="37" max="37" width="5.69921875" style="17" bestFit="1" customWidth="1"/>
    <col min="38" max="38" width="8.8984375" style="17" bestFit="1" customWidth="1"/>
    <col min="39" max="39" width="5.69921875" style="17" bestFit="1" customWidth="1"/>
    <col min="40" max="40" width="8.69921875" style="17" bestFit="1" customWidth="1"/>
    <col min="41" max="41" width="5.69921875" style="17" bestFit="1" customWidth="1"/>
    <col min="42" max="42" width="8.8984375" style="17" bestFit="1" customWidth="1"/>
    <col min="43" max="43" width="5.69921875" style="17" bestFit="1" customWidth="1"/>
    <col min="44" max="44" width="8.8984375" style="17" bestFit="1" customWidth="1"/>
    <col min="45" max="45" width="5.69921875" style="17" bestFit="1" customWidth="1"/>
    <col min="46" max="46" width="9.19921875" style="17" bestFit="1" customWidth="1"/>
    <col min="47" max="47" width="5.69921875" style="17" bestFit="1" customWidth="1"/>
    <col min="48" max="48" width="9.09765625" style="17" bestFit="1" customWidth="1"/>
    <col min="49" max="49" width="5.69921875" style="17" bestFit="1" customWidth="1"/>
    <col min="50" max="50" width="9.19921875" style="17" bestFit="1" customWidth="1"/>
    <col min="51" max="51" width="5.69921875" style="17" bestFit="1" customWidth="1"/>
    <col min="52" max="52" width="9.09765625" style="17" bestFit="1" customWidth="1"/>
    <col min="53" max="53" width="5.69921875" style="17" bestFit="1" customWidth="1"/>
    <col min="54" max="54" width="9.19921875" style="17" bestFit="1" customWidth="1"/>
    <col min="55" max="55" width="5.69921875" style="17" bestFit="1" customWidth="1"/>
    <col min="56" max="56" width="9.09765625" style="17" bestFit="1" customWidth="1"/>
    <col min="57" max="57" width="5.69921875" style="17" bestFit="1" customWidth="1"/>
    <col min="58" max="61" width="13.19921875" style="17" bestFit="1" customWidth="1"/>
    <col min="62" max="16384" width="8.69921875" style="17"/>
  </cols>
  <sheetData>
    <row r="1" spans="1:61" x14ac:dyDescent="0.35">
      <c r="A1" s="94" t="s">
        <v>1258</v>
      </c>
      <c r="B1" s="61"/>
      <c r="C1" s="61"/>
      <c r="D1" s="61"/>
      <c r="E1" s="61"/>
      <c r="F1" s="63" t="str">
        <f>B39</f>
        <v>展示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</row>
    <row r="2" spans="1:61" s="82" customFormat="1" x14ac:dyDescent="0.35">
      <c r="A2" s="78" t="s">
        <v>953</v>
      </c>
      <c r="B2" s="79" t="s">
        <v>954</v>
      </c>
      <c r="C2" s="97"/>
      <c r="D2" s="80"/>
      <c r="E2" s="80"/>
      <c r="F2" s="81">
        <v>44396</v>
      </c>
      <c r="G2" s="81"/>
      <c r="H2" s="81" t="str">
        <f>D40</f>
        <v>7月20日</v>
      </c>
      <c r="I2" s="81"/>
      <c r="J2" s="81" t="str">
        <f>F40</f>
        <v>7月21日</v>
      </c>
      <c r="K2" s="81"/>
      <c r="L2" s="81" t="str">
        <f>H40</f>
        <v>7月22日</v>
      </c>
      <c r="M2" s="81"/>
      <c r="N2" s="81" t="str">
        <f>J40</f>
        <v>7月26日</v>
      </c>
      <c r="O2" s="81"/>
      <c r="P2" s="81" t="str">
        <f>L40</f>
        <v>7月27日</v>
      </c>
      <c r="Q2" s="81"/>
      <c r="R2" s="81" t="str">
        <f>N40</f>
        <v>7月28日</v>
      </c>
      <c r="S2" s="81"/>
      <c r="T2" s="81" t="str">
        <f>P40</f>
        <v>7月29日</v>
      </c>
      <c r="U2" s="81"/>
      <c r="V2" s="81" t="str">
        <f>R40</f>
        <v>7月30日</v>
      </c>
      <c r="W2" s="81"/>
      <c r="X2" s="81" t="str">
        <f t="shared" ref="X2:AG3" si="0">T40</f>
        <v>8月3日</v>
      </c>
      <c r="Y2" s="81"/>
      <c r="Z2" s="81" t="str">
        <f t="shared" si="0"/>
        <v>8月4日</v>
      </c>
      <c r="AA2" s="81"/>
      <c r="AB2" s="81" t="str">
        <f t="shared" si="0"/>
        <v>8月5日</v>
      </c>
      <c r="AC2" s="81"/>
      <c r="AD2" s="81" t="str">
        <f t="shared" si="0"/>
        <v>8月6日</v>
      </c>
      <c r="AE2" s="81"/>
      <c r="AF2" s="81" t="str">
        <f t="shared" si="0"/>
        <v>8月9日</v>
      </c>
      <c r="AG2" s="81"/>
      <c r="AH2" s="81" t="str">
        <f t="shared" ref="AH2:AQ3" si="1">AD40</f>
        <v>8月10日</v>
      </c>
      <c r="AI2" s="81"/>
      <c r="AJ2" s="81" t="str">
        <f t="shared" si="1"/>
        <v>8月11日</v>
      </c>
      <c r="AK2" s="81"/>
      <c r="AL2" s="81" t="str">
        <f t="shared" si="1"/>
        <v>8月12日</v>
      </c>
      <c r="AM2" s="81"/>
      <c r="AN2" s="81" t="str">
        <f t="shared" si="1"/>
        <v>8月13日</v>
      </c>
      <c r="AO2" s="81"/>
      <c r="AP2" s="81" t="str">
        <f t="shared" si="1"/>
        <v>8月16日</v>
      </c>
      <c r="AQ2" s="81"/>
      <c r="AR2" s="81" t="str">
        <f t="shared" ref="AR2:BA3" si="2">AN40</f>
        <v>8月17日</v>
      </c>
      <c r="AS2" s="81"/>
      <c r="AT2" s="81" t="str">
        <f t="shared" si="2"/>
        <v>8月18日</v>
      </c>
      <c r="AU2" s="81"/>
      <c r="AV2" s="81" t="str">
        <f t="shared" si="2"/>
        <v>8月19日</v>
      </c>
      <c r="AW2" s="81"/>
      <c r="AX2" s="81" t="str">
        <f t="shared" si="2"/>
        <v>8月20日</v>
      </c>
      <c r="AY2" s="81"/>
      <c r="AZ2" s="81" t="str">
        <f t="shared" si="2"/>
        <v>8月23日</v>
      </c>
      <c r="BA2" s="81"/>
      <c r="BB2" s="81" t="str">
        <f t="shared" ref="BB2:BI3" si="3">AX40</f>
        <v>8月24日</v>
      </c>
      <c r="BC2" s="81"/>
      <c r="BD2" s="81" t="str">
        <f t="shared" si="3"/>
        <v>8月25日</v>
      </c>
      <c r="BE2" s="81"/>
      <c r="BF2" s="81" t="str">
        <f t="shared" si="3"/>
        <v>8月26日</v>
      </c>
      <c r="BG2" s="81"/>
      <c r="BH2" s="81" t="str">
        <f t="shared" si="3"/>
        <v>8月27日</v>
      </c>
      <c r="BI2" s="81"/>
    </row>
    <row r="3" spans="1:61" x14ac:dyDescent="0.35">
      <c r="A3" s="64" t="str">
        <f t="shared" ref="A3" si="4">A41</f>
        <v>業務大類</v>
      </c>
      <c r="B3" s="64" t="s">
        <v>955</v>
      </c>
      <c r="C3" s="64" t="s">
        <v>956</v>
      </c>
      <c r="D3" s="64" t="s">
        <v>957</v>
      </c>
      <c r="E3" s="64" t="s">
        <v>958</v>
      </c>
      <c r="F3" s="63" t="str">
        <f>B41</f>
        <v>預計</v>
      </c>
      <c r="G3" s="63" t="str">
        <f>C41</f>
        <v>實際</v>
      </c>
      <c r="H3" s="63" t="str">
        <f>D41</f>
        <v>預計</v>
      </c>
      <c r="I3" s="63" t="str">
        <f>E41</f>
        <v>實際</v>
      </c>
      <c r="J3" s="63" t="str">
        <f>F41</f>
        <v>預計</v>
      </c>
      <c r="K3" s="63" t="str">
        <f>G41</f>
        <v>實際</v>
      </c>
      <c r="L3" s="63" t="str">
        <f>H41</f>
        <v>預計</v>
      </c>
      <c r="M3" s="63" t="str">
        <f>I41</f>
        <v>實際</v>
      </c>
      <c r="N3" s="63" t="str">
        <f>J41</f>
        <v>預計</v>
      </c>
      <c r="O3" s="63" t="str">
        <f>K41</f>
        <v>實際</v>
      </c>
      <c r="P3" s="63" t="str">
        <f>L41</f>
        <v>預計</v>
      </c>
      <c r="Q3" s="63" t="str">
        <f>M41</f>
        <v>實際</v>
      </c>
      <c r="R3" s="63" t="str">
        <f>N41</f>
        <v>預計</v>
      </c>
      <c r="S3" s="63" t="str">
        <f>O41</f>
        <v>實際</v>
      </c>
      <c r="T3" s="63" t="str">
        <f>P41</f>
        <v>預計</v>
      </c>
      <c r="U3" s="63" t="str">
        <f>Q41</f>
        <v>實際</v>
      </c>
      <c r="V3" s="63" t="str">
        <f>R41</f>
        <v>預計</v>
      </c>
      <c r="W3" s="63" t="str">
        <f>S41</f>
        <v>實際</v>
      </c>
      <c r="X3" s="63" t="str">
        <f t="shared" si="0"/>
        <v>預計</v>
      </c>
      <c r="Y3" s="63" t="str">
        <f t="shared" si="0"/>
        <v>實際</v>
      </c>
      <c r="Z3" s="63" t="str">
        <f t="shared" si="0"/>
        <v>預計</v>
      </c>
      <c r="AA3" s="63" t="str">
        <f t="shared" si="0"/>
        <v>實際</v>
      </c>
      <c r="AB3" s="63" t="str">
        <f t="shared" si="0"/>
        <v>預計</v>
      </c>
      <c r="AC3" s="63" t="str">
        <f t="shared" si="0"/>
        <v>實際</v>
      </c>
      <c r="AD3" s="63" t="str">
        <f t="shared" si="0"/>
        <v>預計</v>
      </c>
      <c r="AE3" s="63" t="str">
        <f t="shared" si="0"/>
        <v>實際</v>
      </c>
      <c r="AF3" s="63" t="str">
        <f t="shared" si="0"/>
        <v>預計</v>
      </c>
      <c r="AG3" s="63" t="str">
        <f t="shared" si="0"/>
        <v>實際</v>
      </c>
      <c r="AH3" s="63" t="str">
        <f t="shared" si="1"/>
        <v>預計</v>
      </c>
      <c r="AI3" s="63" t="str">
        <f t="shared" si="1"/>
        <v>實際</v>
      </c>
      <c r="AJ3" s="63" t="str">
        <f t="shared" si="1"/>
        <v>預計</v>
      </c>
      <c r="AK3" s="63" t="str">
        <f t="shared" si="1"/>
        <v>實際</v>
      </c>
      <c r="AL3" s="63" t="str">
        <f t="shared" si="1"/>
        <v>預計</v>
      </c>
      <c r="AM3" s="63" t="str">
        <f t="shared" si="1"/>
        <v>實際</v>
      </c>
      <c r="AN3" s="63" t="str">
        <f t="shared" si="1"/>
        <v>預計</v>
      </c>
      <c r="AO3" s="63" t="str">
        <f t="shared" si="1"/>
        <v>實際</v>
      </c>
      <c r="AP3" s="63" t="str">
        <f t="shared" si="1"/>
        <v>預計</v>
      </c>
      <c r="AQ3" s="63" t="str">
        <f t="shared" si="1"/>
        <v>實際</v>
      </c>
      <c r="AR3" s="63" t="str">
        <f t="shared" si="2"/>
        <v>預計</v>
      </c>
      <c r="AS3" s="63" t="str">
        <f t="shared" si="2"/>
        <v>實際</v>
      </c>
      <c r="AT3" s="63" t="str">
        <f t="shared" si="2"/>
        <v>預計</v>
      </c>
      <c r="AU3" s="63" t="str">
        <f t="shared" si="2"/>
        <v>實際</v>
      </c>
      <c r="AV3" s="63" t="str">
        <f t="shared" si="2"/>
        <v>預計</v>
      </c>
      <c r="AW3" s="63" t="str">
        <f t="shared" si="2"/>
        <v>實際</v>
      </c>
      <c r="AX3" s="63" t="str">
        <f t="shared" si="2"/>
        <v>預計</v>
      </c>
      <c r="AY3" s="63" t="str">
        <f t="shared" si="2"/>
        <v>實際</v>
      </c>
      <c r="AZ3" s="63" t="str">
        <f t="shared" si="2"/>
        <v>預計</v>
      </c>
      <c r="BA3" s="63" t="str">
        <f t="shared" si="2"/>
        <v>實際</v>
      </c>
      <c r="BB3" s="63" t="str">
        <f t="shared" si="3"/>
        <v>預計</v>
      </c>
      <c r="BC3" s="63" t="str">
        <f t="shared" si="3"/>
        <v>實際</v>
      </c>
      <c r="BD3" s="63" t="str">
        <f t="shared" si="3"/>
        <v>預計</v>
      </c>
      <c r="BE3" s="63" t="str">
        <f t="shared" si="3"/>
        <v>實際</v>
      </c>
      <c r="BF3" s="63" t="str">
        <f t="shared" si="3"/>
        <v>預計</v>
      </c>
      <c r="BG3" s="63" t="str">
        <f t="shared" si="3"/>
        <v>實際</v>
      </c>
      <c r="BH3" s="63" t="str">
        <f t="shared" si="3"/>
        <v>預計</v>
      </c>
      <c r="BI3" s="63" t="str">
        <f t="shared" si="3"/>
        <v>實際</v>
      </c>
    </row>
    <row r="4" spans="1:61" x14ac:dyDescent="0.35">
      <c r="A4" s="61" t="str">
        <f t="shared" ref="A4" si="5">A42</f>
        <v>1.顧客管理作業</v>
      </c>
      <c r="B4" s="61">
        <f t="shared" ref="B4:B12" si="6">BF42</f>
        <v>15</v>
      </c>
      <c r="C4" s="61">
        <f>SUM(F4,H4,J4,L4,N4,P4,R4,T4,V4,X4,Z4,AB4,AD4,AF4,AH4,AJ4,AL4,AN4,AP4,AR4,AT4,AV4,AX4,AZ4,BB4)</f>
        <v>15</v>
      </c>
      <c r="D4" s="61">
        <f>SUM(G4,I4,K4,M4,O4,Q4,S4,U4,W4,Y4,AA4,AC4,AE4,AG4,AI4,AK4,AM4,AO4,AQ4,AS4,AU4,AW4,AY4,BA4,BC4)</f>
        <v>12</v>
      </c>
      <c r="E4" s="62">
        <f>D4/B4</f>
        <v>0.8</v>
      </c>
      <c r="F4" s="17">
        <f t="shared" ref="F4:F12" si="7">B42</f>
        <v>0</v>
      </c>
      <c r="G4" s="17">
        <f t="shared" ref="G4:G12" si="8">C42</f>
        <v>0</v>
      </c>
      <c r="H4" s="17">
        <f t="shared" ref="H4:H12" si="9">D42</f>
        <v>0</v>
      </c>
      <c r="I4" s="17">
        <f t="shared" ref="I4:I12" si="10">E42</f>
        <v>0</v>
      </c>
      <c r="J4" s="17">
        <f t="shared" ref="J4:J12" si="11">F42</f>
        <v>0</v>
      </c>
      <c r="K4" s="17">
        <f t="shared" ref="K4:K12" si="12">G42</f>
        <v>0</v>
      </c>
      <c r="L4" s="17">
        <f t="shared" ref="L4:L12" si="13">H42</f>
        <v>9</v>
      </c>
      <c r="M4" s="17">
        <f t="shared" ref="M4:M12" si="14">I42</f>
        <v>8</v>
      </c>
      <c r="N4" s="17">
        <f t="shared" ref="N4:N12" si="15">J42</f>
        <v>6</v>
      </c>
      <c r="O4" s="17">
        <f t="shared" ref="O4:O12" si="16">K42</f>
        <v>4</v>
      </c>
      <c r="P4" s="17">
        <f t="shared" ref="P4:P12" si="17">L42</f>
        <v>0</v>
      </c>
      <c r="Q4" s="17">
        <f t="shared" ref="Q4:Q12" si="18">M42</f>
        <v>0</v>
      </c>
      <c r="R4" s="17">
        <f t="shared" ref="R4:R12" si="19">N42</f>
        <v>0</v>
      </c>
      <c r="S4" s="17">
        <f t="shared" ref="S4:S12" si="20">O42</f>
        <v>0</v>
      </c>
      <c r="T4" s="17">
        <f t="shared" ref="T4:T12" si="21">P42</f>
        <v>0</v>
      </c>
      <c r="U4" s="17">
        <f t="shared" ref="U4:U12" si="22">Q42</f>
        <v>0</v>
      </c>
      <c r="V4" s="17">
        <f t="shared" ref="V4:V12" si="23">R42</f>
        <v>0</v>
      </c>
      <c r="W4" s="17">
        <f t="shared" ref="W4:W12" si="24">S42</f>
        <v>0</v>
      </c>
      <c r="X4" s="17">
        <f t="shared" ref="X4:X12" si="25">T42</f>
        <v>0</v>
      </c>
      <c r="Y4" s="17">
        <f t="shared" ref="Y4:Y12" si="26">U42</f>
        <v>0</v>
      </c>
      <c r="Z4" s="17">
        <f t="shared" ref="Z4:Z12" si="27">V42</f>
        <v>0</v>
      </c>
      <c r="AA4" s="17">
        <f t="shared" ref="AA4:AA12" si="28">W42</f>
        <v>0</v>
      </c>
      <c r="AB4" s="17">
        <f t="shared" ref="AB4:AB12" si="29">X42</f>
        <v>0</v>
      </c>
      <c r="AC4" s="17">
        <f t="shared" ref="AC4:AC12" si="30">Y42</f>
        <v>0</v>
      </c>
      <c r="AD4" s="17">
        <f t="shared" ref="AD4:AD12" si="31">Z42</f>
        <v>0</v>
      </c>
      <c r="AE4" s="17">
        <f t="shared" ref="AE4:AE12" si="32">AA42</f>
        <v>0</v>
      </c>
      <c r="AF4" s="17">
        <f t="shared" ref="AF4:AF12" si="33">AB42</f>
        <v>0</v>
      </c>
      <c r="AG4" s="17">
        <f t="shared" ref="AG4:AG12" si="34">AC42</f>
        <v>0</v>
      </c>
      <c r="AH4" s="17">
        <f t="shared" ref="AH4:AH12" si="35">AD42</f>
        <v>0</v>
      </c>
      <c r="AI4" s="17">
        <f t="shared" ref="AI4:AI12" si="36">AE42</f>
        <v>0</v>
      </c>
      <c r="AJ4" s="17">
        <f t="shared" ref="AJ4:AJ12" si="37">AF42</f>
        <v>0</v>
      </c>
      <c r="AK4" s="17">
        <f t="shared" ref="AK4:AK12" si="38">AG42</f>
        <v>0</v>
      </c>
      <c r="AL4" s="17">
        <f t="shared" ref="AL4:AL12" si="39">AH42</f>
        <v>0</v>
      </c>
      <c r="AM4" s="17">
        <f t="shared" ref="AM4:AM12" si="40">AI42</f>
        <v>0</v>
      </c>
      <c r="AN4" s="17">
        <f t="shared" ref="AN4:AN12" si="41">AJ42</f>
        <v>0</v>
      </c>
      <c r="AO4" s="17">
        <f t="shared" ref="AO4:AO12" si="42">AK42</f>
        <v>0</v>
      </c>
      <c r="AP4" s="17">
        <f t="shared" ref="AP4:AP12" si="43">AL42</f>
        <v>0</v>
      </c>
      <c r="AQ4" s="17">
        <f t="shared" ref="AQ4:AQ12" si="44">AM42</f>
        <v>0</v>
      </c>
      <c r="AR4" s="17">
        <f t="shared" ref="AR4:AR12" si="45">AN42</f>
        <v>0</v>
      </c>
      <c r="AS4" s="17">
        <f t="shared" ref="AS4:AS12" si="46">AO42</f>
        <v>0</v>
      </c>
      <c r="AT4" s="17">
        <f t="shared" ref="AT4:AT12" si="47">AP42</f>
        <v>0</v>
      </c>
      <c r="AU4" s="17">
        <f t="shared" ref="AU4:AU12" si="48">AQ42</f>
        <v>0</v>
      </c>
      <c r="AV4" s="17">
        <f t="shared" ref="AV4:AV12" si="49">AR42</f>
        <v>0</v>
      </c>
      <c r="AW4" s="17">
        <f t="shared" ref="AW4:AW12" si="50">AS42</f>
        <v>0</v>
      </c>
      <c r="AX4" s="17">
        <f t="shared" ref="AX4:AX12" si="51">AT42</f>
        <v>0</v>
      </c>
      <c r="AY4" s="17">
        <f t="shared" ref="AY4:AY12" si="52">AU42</f>
        <v>0</v>
      </c>
      <c r="AZ4" s="17">
        <f t="shared" ref="AZ4:AZ12" si="53">AV42</f>
        <v>0</v>
      </c>
      <c r="BA4" s="17">
        <f t="shared" ref="BA4:BA12" si="54">AW42</f>
        <v>0</v>
      </c>
      <c r="BB4" s="17">
        <f t="shared" ref="BB4:BB12" si="55">AX42</f>
        <v>0</v>
      </c>
      <c r="BC4" s="17">
        <f t="shared" ref="BC4:BC12" si="56">AY42</f>
        <v>0</v>
      </c>
      <c r="BD4" s="17">
        <f t="shared" ref="BD4:BD12" si="57">AZ42</f>
        <v>0</v>
      </c>
      <c r="BE4" s="17">
        <f t="shared" ref="BE4:BE12" si="58">BA42</f>
        <v>0</v>
      </c>
      <c r="BF4" s="17">
        <f t="shared" ref="BF4:BF12" si="59">BB42</f>
        <v>0</v>
      </c>
      <c r="BG4" s="17">
        <f t="shared" ref="BG4:BG12" si="60">BC42</f>
        <v>0</v>
      </c>
      <c r="BH4" s="17">
        <f t="shared" ref="BH4:BH12" si="61">BD42</f>
        <v>0</v>
      </c>
      <c r="BI4" s="17">
        <f t="shared" ref="BI4:BI12" si="62">BE42</f>
        <v>0</v>
      </c>
    </row>
    <row r="5" spans="1:61" x14ac:dyDescent="0.35">
      <c r="A5" s="61" t="str">
        <f t="shared" ref="A5" si="63">A43</f>
        <v>2.業務作業</v>
      </c>
      <c r="B5" s="61">
        <f t="shared" si="6"/>
        <v>77</v>
      </c>
      <c r="C5" s="61">
        <f t="shared" ref="C5:C12" si="64">SUM(F5,H5,J5,L5,N5,P5,R5,T5,V5,X5,Z5,AB5,AD5,AF5,AH5,AJ5,AL5,AN5,AP5,AR5,AT5,AV5,AX5,AZ5,BB5)</f>
        <v>77</v>
      </c>
      <c r="D5" s="61">
        <f t="shared" ref="D5:D12" si="65">SUM(G5,I5,K5,M5,O5,Q5,S5,U5,W5,Y5,AA5,AC5,AE5,AG5,AI5,AK5,AM5,AO5,AQ5,AS5,AU5,AW5,AY5,BA5,BC5)</f>
        <v>27</v>
      </c>
      <c r="E5" s="62">
        <f t="shared" ref="E5:E12" si="66">D5/B5</f>
        <v>0.35064935064935066</v>
      </c>
      <c r="F5" s="17">
        <f t="shared" si="7"/>
        <v>0</v>
      </c>
      <c r="G5" s="17">
        <f t="shared" si="8"/>
        <v>0</v>
      </c>
      <c r="H5" s="17">
        <f t="shared" si="9"/>
        <v>0</v>
      </c>
      <c r="I5" s="17">
        <f t="shared" si="10"/>
        <v>0</v>
      </c>
      <c r="J5" s="17">
        <f t="shared" si="11"/>
        <v>0</v>
      </c>
      <c r="K5" s="17">
        <f t="shared" si="12"/>
        <v>0</v>
      </c>
      <c r="L5" s="17">
        <f t="shared" si="13"/>
        <v>0</v>
      </c>
      <c r="M5" s="17">
        <f t="shared" si="14"/>
        <v>0</v>
      </c>
      <c r="N5" s="17">
        <f t="shared" si="15"/>
        <v>5</v>
      </c>
      <c r="O5" s="17">
        <f t="shared" si="16"/>
        <v>5</v>
      </c>
      <c r="P5" s="17">
        <f t="shared" si="17"/>
        <v>14</v>
      </c>
      <c r="Q5" s="17">
        <f t="shared" si="18"/>
        <v>14</v>
      </c>
      <c r="R5" s="17">
        <f t="shared" si="19"/>
        <v>12</v>
      </c>
      <c r="S5" s="17">
        <f t="shared" si="20"/>
        <v>0</v>
      </c>
      <c r="T5" s="17">
        <f t="shared" si="21"/>
        <v>5</v>
      </c>
      <c r="U5" s="17">
        <f t="shared" si="22"/>
        <v>0</v>
      </c>
      <c r="V5" s="17">
        <f t="shared" si="23"/>
        <v>7</v>
      </c>
      <c r="W5" s="17">
        <f t="shared" si="24"/>
        <v>0</v>
      </c>
      <c r="X5" s="17">
        <f t="shared" si="25"/>
        <v>26</v>
      </c>
      <c r="Y5" s="17">
        <f t="shared" si="26"/>
        <v>0</v>
      </c>
      <c r="Z5" s="17">
        <f t="shared" si="27"/>
        <v>0</v>
      </c>
      <c r="AA5" s="17">
        <f t="shared" si="28"/>
        <v>0</v>
      </c>
      <c r="AB5" s="17">
        <f t="shared" si="29"/>
        <v>0</v>
      </c>
      <c r="AC5" s="17">
        <f t="shared" si="30"/>
        <v>0</v>
      </c>
      <c r="AD5" s="17">
        <f t="shared" si="31"/>
        <v>0</v>
      </c>
      <c r="AE5" s="17">
        <f t="shared" si="32"/>
        <v>0</v>
      </c>
      <c r="AF5" s="17">
        <f t="shared" si="33"/>
        <v>0</v>
      </c>
      <c r="AG5" s="17">
        <f t="shared" si="34"/>
        <v>0</v>
      </c>
      <c r="AH5" s="17">
        <f t="shared" si="35"/>
        <v>0</v>
      </c>
      <c r="AI5" s="17">
        <f t="shared" si="36"/>
        <v>0</v>
      </c>
      <c r="AJ5" s="17">
        <f t="shared" si="37"/>
        <v>0</v>
      </c>
      <c r="AK5" s="17">
        <f t="shared" si="38"/>
        <v>0</v>
      </c>
      <c r="AL5" s="17">
        <f t="shared" si="39"/>
        <v>0</v>
      </c>
      <c r="AM5" s="17">
        <f t="shared" si="40"/>
        <v>0</v>
      </c>
      <c r="AN5" s="17">
        <f t="shared" si="41"/>
        <v>0</v>
      </c>
      <c r="AO5" s="17">
        <f t="shared" si="42"/>
        <v>0</v>
      </c>
      <c r="AP5" s="17">
        <f t="shared" si="43"/>
        <v>0</v>
      </c>
      <c r="AQ5" s="17">
        <f t="shared" si="44"/>
        <v>0</v>
      </c>
      <c r="AR5" s="17">
        <f t="shared" si="45"/>
        <v>0</v>
      </c>
      <c r="AS5" s="17">
        <f t="shared" si="46"/>
        <v>0</v>
      </c>
      <c r="AT5" s="17">
        <f t="shared" si="47"/>
        <v>0</v>
      </c>
      <c r="AU5" s="17">
        <f t="shared" si="48"/>
        <v>0</v>
      </c>
      <c r="AV5" s="17">
        <f t="shared" si="49"/>
        <v>0</v>
      </c>
      <c r="AW5" s="17">
        <f t="shared" si="50"/>
        <v>0</v>
      </c>
      <c r="AX5" s="17">
        <f t="shared" si="51"/>
        <v>0</v>
      </c>
      <c r="AY5" s="17">
        <f t="shared" si="52"/>
        <v>0</v>
      </c>
      <c r="AZ5" s="17">
        <f t="shared" si="53"/>
        <v>8</v>
      </c>
      <c r="BA5" s="17">
        <f t="shared" si="54"/>
        <v>8</v>
      </c>
      <c r="BB5" s="17">
        <f t="shared" si="55"/>
        <v>0</v>
      </c>
      <c r="BC5" s="17">
        <f t="shared" si="56"/>
        <v>0</v>
      </c>
      <c r="BD5" s="17">
        <f t="shared" si="57"/>
        <v>0</v>
      </c>
      <c r="BE5" s="17">
        <f t="shared" si="58"/>
        <v>0</v>
      </c>
      <c r="BF5" s="17">
        <f t="shared" si="59"/>
        <v>0</v>
      </c>
      <c r="BG5" s="17">
        <f t="shared" si="60"/>
        <v>0</v>
      </c>
      <c r="BH5" s="17">
        <f t="shared" si="61"/>
        <v>0</v>
      </c>
      <c r="BI5" s="17">
        <f t="shared" si="62"/>
        <v>0</v>
      </c>
    </row>
    <row r="6" spans="1:61" x14ac:dyDescent="0.35">
      <c r="A6" s="61" t="str">
        <f t="shared" ref="A6" si="67">A44</f>
        <v>3.帳務作業</v>
      </c>
      <c r="B6" s="61">
        <f t="shared" si="6"/>
        <v>39</v>
      </c>
      <c r="C6" s="61">
        <f t="shared" si="64"/>
        <v>39</v>
      </c>
      <c r="D6" s="61">
        <f t="shared" si="65"/>
        <v>0</v>
      </c>
      <c r="E6" s="62">
        <f t="shared" si="66"/>
        <v>0</v>
      </c>
      <c r="F6" s="17">
        <f t="shared" si="7"/>
        <v>0</v>
      </c>
      <c r="G6" s="17">
        <f t="shared" si="8"/>
        <v>0</v>
      </c>
      <c r="H6" s="17">
        <f t="shared" si="9"/>
        <v>0</v>
      </c>
      <c r="I6" s="17">
        <f t="shared" si="10"/>
        <v>0</v>
      </c>
      <c r="J6" s="17">
        <f t="shared" si="11"/>
        <v>0</v>
      </c>
      <c r="K6" s="17">
        <f t="shared" si="12"/>
        <v>0</v>
      </c>
      <c r="L6" s="17">
        <f t="shared" si="13"/>
        <v>0</v>
      </c>
      <c r="M6" s="17">
        <f t="shared" si="14"/>
        <v>0</v>
      </c>
      <c r="N6" s="17">
        <f t="shared" si="15"/>
        <v>0</v>
      </c>
      <c r="O6" s="17">
        <f t="shared" si="16"/>
        <v>0</v>
      </c>
      <c r="P6" s="17">
        <f t="shared" si="17"/>
        <v>0</v>
      </c>
      <c r="Q6" s="17">
        <f t="shared" si="18"/>
        <v>0</v>
      </c>
      <c r="R6" s="17">
        <f t="shared" si="19"/>
        <v>0</v>
      </c>
      <c r="S6" s="17">
        <f t="shared" si="20"/>
        <v>0</v>
      </c>
      <c r="T6" s="17">
        <f t="shared" si="21"/>
        <v>0</v>
      </c>
      <c r="U6" s="17">
        <f t="shared" si="22"/>
        <v>0</v>
      </c>
      <c r="V6" s="17">
        <f t="shared" si="23"/>
        <v>0</v>
      </c>
      <c r="W6" s="17">
        <f t="shared" si="24"/>
        <v>0</v>
      </c>
      <c r="X6" s="17">
        <f t="shared" si="25"/>
        <v>11</v>
      </c>
      <c r="Y6" s="17">
        <f t="shared" si="26"/>
        <v>0</v>
      </c>
      <c r="Z6" s="17">
        <f t="shared" si="27"/>
        <v>11</v>
      </c>
      <c r="AA6" s="17">
        <f t="shared" si="28"/>
        <v>0</v>
      </c>
      <c r="AB6" s="17">
        <f t="shared" si="29"/>
        <v>11</v>
      </c>
      <c r="AC6" s="17">
        <f t="shared" si="30"/>
        <v>0</v>
      </c>
      <c r="AD6" s="17">
        <f t="shared" si="31"/>
        <v>6</v>
      </c>
      <c r="AE6" s="17">
        <f t="shared" si="32"/>
        <v>0</v>
      </c>
      <c r="AF6" s="17">
        <f t="shared" si="33"/>
        <v>0</v>
      </c>
      <c r="AG6" s="17">
        <f t="shared" si="34"/>
        <v>0</v>
      </c>
      <c r="AH6" s="17">
        <f t="shared" si="35"/>
        <v>0</v>
      </c>
      <c r="AI6" s="17">
        <f t="shared" si="36"/>
        <v>0</v>
      </c>
      <c r="AJ6" s="17">
        <f t="shared" si="37"/>
        <v>0</v>
      </c>
      <c r="AK6" s="17">
        <f t="shared" si="38"/>
        <v>0</v>
      </c>
      <c r="AL6" s="17">
        <f t="shared" si="39"/>
        <v>0</v>
      </c>
      <c r="AM6" s="17">
        <f t="shared" si="40"/>
        <v>0</v>
      </c>
      <c r="AN6" s="17">
        <f t="shared" si="41"/>
        <v>0</v>
      </c>
      <c r="AO6" s="17">
        <f t="shared" si="42"/>
        <v>0</v>
      </c>
      <c r="AP6" s="17">
        <f t="shared" si="43"/>
        <v>0</v>
      </c>
      <c r="AQ6" s="17">
        <f t="shared" si="44"/>
        <v>0</v>
      </c>
      <c r="AR6" s="17">
        <f t="shared" si="45"/>
        <v>0</v>
      </c>
      <c r="AS6" s="17">
        <f t="shared" si="46"/>
        <v>0</v>
      </c>
      <c r="AT6" s="17">
        <f t="shared" si="47"/>
        <v>0</v>
      </c>
      <c r="AU6" s="17">
        <f t="shared" si="48"/>
        <v>0</v>
      </c>
      <c r="AV6" s="17">
        <f t="shared" si="49"/>
        <v>0</v>
      </c>
      <c r="AW6" s="17">
        <f t="shared" si="50"/>
        <v>0</v>
      </c>
      <c r="AX6" s="17">
        <f t="shared" si="51"/>
        <v>0</v>
      </c>
      <c r="AY6" s="17">
        <f t="shared" si="52"/>
        <v>0</v>
      </c>
      <c r="AZ6" s="17">
        <f t="shared" si="53"/>
        <v>0</v>
      </c>
      <c r="BA6" s="17">
        <f t="shared" si="54"/>
        <v>0</v>
      </c>
      <c r="BB6" s="17">
        <f t="shared" si="55"/>
        <v>0</v>
      </c>
      <c r="BC6" s="17">
        <f t="shared" si="56"/>
        <v>0</v>
      </c>
      <c r="BD6" s="17">
        <f t="shared" si="57"/>
        <v>0</v>
      </c>
      <c r="BE6" s="17">
        <f t="shared" si="58"/>
        <v>0</v>
      </c>
      <c r="BF6" s="17">
        <f t="shared" si="59"/>
        <v>0</v>
      </c>
      <c r="BG6" s="17">
        <f t="shared" si="60"/>
        <v>0</v>
      </c>
      <c r="BH6" s="17">
        <f t="shared" si="61"/>
        <v>0</v>
      </c>
      <c r="BI6" s="17">
        <f t="shared" si="62"/>
        <v>0</v>
      </c>
    </row>
    <row r="7" spans="1:61" x14ac:dyDescent="0.35">
      <c r="A7" s="61" t="str">
        <f t="shared" ref="A7" si="68">A45</f>
        <v>4.批次作業</v>
      </c>
      <c r="B7" s="61">
        <f t="shared" si="6"/>
        <v>65</v>
      </c>
      <c r="C7" s="61">
        <f t="shared" si="64"/>
        <v>65</v>
      </c>
      <c r="D7" s="61">
        <f t="shared" si="65"/>
        <v>0</v>
      </c>
      <c r="E7" s="62">
        <f t="shared" si="66"/>
        <v>0</v>
      </c>
      <c r="F7" s="17">
        <f t="shared" si="7"/>
        <v>0</v>
      </c>
      <c r="G7" s="17">
        <f t="shared" si="8"/>
        <v>0</v>
      </c>
      <c r="H7" s="17">
        <f t="shared" si="9"/>
        <v>0</v>
      </c>
      <c r="I7" s="17">
        <f t="shared" si="10"/>
        <v>0</v>
      </c>
      <c r="J7" s="17">
        <f t="shared" si="11"/>
        <v>0</v>
      </c>
      <c r="K7" s="17">
        <f t="shared" si="12"/>
        <v>0</v>
      </c>
      <c r="L7" s="17">
        <f t="shared" si="13"/>
        <v>0</v>
      </c>
      <c r="M7" s="17">
        <f t="shared" si="14"/>
        <v>0</v>
      </c>
      <c r="N7" s="17">
        <f t="shared" si="15"/>
        <v>0</v>
      </c>
      <c r="O7" s="17">
        <f t="shared" si="16"/>
        <v>0</v>
      </c>
      <c r="P7" s="17">
        <f t="shared" si="17"/>
        <v>0</v>
      </c>
      <c r="Q7" s="17">
        <f t="shared" si="18"/>
        <v>0</v>
      </c>
      <c r="R7" s="17">
        <f t="shared" si="19"/>
        <v>0</v>
      </c>
      <c r="S7" s="17">
        <f t="shared" si="20"/>
        <v>0</v>
      </c>
      <c r="T7" s="17">
        <f t="shared" si="21"/>
        <v>0</v>
      </c>
      <c r="U7" s="17">
        <f t="shared" si="22"/>
        <v>0</v>
      </c>
      <c r="V7" s="17">
        <f t="shared" si="23"/>
        <v>0</v>
      </c>
      <c r="W7" s="17">
        <f t="shared" si="24"/>
        <v>0</v>
      </c>
      <c r="X7" s="17">
        <f t="shared" si="25"/>
        <v>0</v>
      </c>
      <c r="Y7" s="17">
        <f t="shared" si="26"/>
        <v>0</v>
      </c>
      <c r="Z7" s="17">
        <f t="shared" si="27"/>
        <v>0</v>
      </c>
      <c r="AA7" s="17">
        <f t="shared" si="28"/>
        <v>0</v>
      </c>
      <c r="AB7" s="17">
        <f t="shared" si="29"/>
        <v>0</v>
      </c>
      <c r="AC7" s="17">
        <f t="shared" si="30"/>
        <v>0</v>
      </c>
      <c r="AD7" s="17">
        <f t="shared" si="31"/>
        <v>6</v>
      </c>
      <c r="AE7" s="17">
        <f t="shared" si="32"/>
        <v>0</v>
      </c>
      <c r="AF7" s="17">
        <f t="shared" si="33"/>
        <v>9</v>
      </c>
      <c r="AG7" s="17">
        <f t="shared" si="34"/>
        <v>0</v>
      </c>
      <c r="AH7" s="17">
        <f t="shared" si="35"/>
        <v>14</v>
      </c>
      <c r="AI7" s="17">
        <f t="shared" si="36"/>
        <v>0</v>
      </c>
      <c r="AJ7" s="17">
        <f t="shared" si="37"/>
        <v>13</v>
      </c>
      <c r="AK7" s="17">
        <f t="shared" si="38"/>
        <v>0</v>
      </c>
      <c r="AL7" s="17">
        <f t="shared" si="39"/>
        <v>12</v>
      </c>
      <c r="AM7" s="17">
        <f t="shared" si="40"/>
        <v>0</v>
      </c>
      <c r="AN7" s="17">
        <f t="shared" si="41"/>
        <v>11</v>
      </c>
      <c r="AO7" s="17">
        <f t="shared" si="42"/>
        <v>0</v>
      </c>
      <c r="AP7" s="17">
        <f t="shared" si="43"/>
        <v>0</v>
      </c>
      <c r="AQ7" s="17">
        <f t="shared" si="44"/>
        <v>0</v>
      </c>
      <c r="AR7" s="17">
        <f t="shared" si="45"/>
        <v>0</v>
      </c>
      <c r="AS7" s="17">
        <f t="shared" si="46"/>
        <v>0</v>
      </c>
      <c r="AT7" s="17">
        <f t="shared" si="47"/>
        <v>0</v>
      </c>
      <c r="AU7" s="17">
        <f t="shared" si="48"/>
        <v>0</v>
      </c>
      <c r="AV7" s="17">
        <f t="shared" si="49"/>
        <v>0</v>
      </c>
      <c r="AW7" s="17">
        <f t="shared" si="50"/>
        <v>0</v>
      </c>
      <c r="AX7" s="17">
        <f t="shared" si="51"/>
        <v>0</v>
      </c>
      <c r="AY7" s="17">
        <f t="shared" si="52"/>
        <v>0</v>
      </c>
      <c r="AZ7" s="17">
        <f t="shared" si="53"/>
        <v>0</v>
      </c>
      <c r="BA7" s="17">
        <f t="shared" si="54"/>
        <v>0</v>
      </c>
      <c r="BB7" s="17">
        <f t="shared" si="55"/>
        <v>0</v>
      </c>
      <c r="BC7" s="17">
        <f t="shared" si="56"/>
        <v>0</v>
      </c>
      <c r="BD7" s="17">
        <f t="shared" si="57"/>
        <v>0</v>
      </c>
      <c r="BE7" s="17">
        <f t="shared" si="58"/>
        <v>0</v>
      </c>
      <c r="BF7" s="17">
        <f t="shared" si="59"/>
        <v>0</v>
      </c>
      <c r="BG7" s="17">
        <f t="shared" si="60"/>
        <v>0</v>
      </c>
      <c r="BH7" s="17">
        <f t="shared" si="61"/>
        <v>0</v>
      </c>
      <c r="BI7" s="17">
        <f t="shared" si="62"/>
        <v>0</v>
      </c>
    </row>
    <row r="8" spans="1:61" x14ac:dyDescent="0.35">
      <c r="A8" s="61" t="str">
        <f t="shared" ref="A8" si="69">A46</f>
        <v xml:space="preserve">5.管理性作業 </v>
      </c>
      <c r="B8" s="61">
        <f t="shared" si="6"/>
        <v>82</v>
      </c>
      <c r="C8" s="61">
        <f t="shared" si="64"/>
        <v>82</v>
      </c>
      <c r="D8" s="61">
        <f t="shared" si="65"/>
        <v>10</v>
      </c>
      <c r="E8" s="62">
        <f t="shared" si="66"/>
        <v>0.12195121951219512</v>
      </c>
      <c r="F8" s="17">
        <f t="shared" si="7"/>
        <v>9</v>
      </c>
      <c r="G8" s="17">
        <f t="shared" si="8"/>
        <v>9</v>
      </c>
      <c r="H8" s="17">
        <f t="shared" si="9"/>
        <v>7</v>
      </c>
      <c r="I8" s="17">
        <f t="shared" si="10"/>
        <v>1</v>
      </c>
      <c r="J8" s="17">
        <f t="shared" si="11"/>
        <v>14</v>
      </c>
      <c r="K8" s="17">
        <f t="shared" si="12"/>
        <v>0</v>
      </c>
      <c r="L8" s="17">
        <f t="shared" si="13"/>
        <v>0</v>
      </c>
      <c r="M8" s="17">
        <f t="shared" si="14"/>
        <v>0</v>
      </c>
      <c r="N8" s="17">
        <f t="shared" si="15"/>
        <v>0</v>
      </c>
      <c r="O8" s="17">
        <f t="shared" si="16"/>
        <v>0</v>
      </c>
      <c r="P8" s="17">
        <f t="shared" si="17"/>
        <v>0</v>
      </c>
      <c r="Q8" s="17">
        <f t="shared" si="18"/>
        <v>0</v>
      </c>
      <c r="R8" s="17">
        <f t="shared" si="19"/>
        <v>0</v>
      </c>
      <c r="S8" s="17">
        <f t="shared" si="20"/>
        <v>0</v>
      </c>
      <c r="T8" s="17">
        <f t="shared" si="21"/>
        <v>0</v>
      </c>
      <c r="U8" s="17">
        <f t="shared" si="22"/>
        <v>0</v>
      </c>
      <c r="V8" s="17">
        <f t="shared" si="23"/>
        <v>0</v>
      </c>
      <c r="W8" s="17">
        <f t="shared" si="24"/>
        <v>0</v>
      </c>
      <c r="X8" s="17">
        <f t="shared" si="25"/>
        <v>0</v>
      </c>
      <c r="Y8" s="17">
        <f t="shared" si="26"/>
        <v>0</v>
      </c>
      <c r="Z8" s="17">
        <f t="shared" si="27"/>
        <v>0</v>
      </c>
      <c r="AA8" s="17">
        <f t="shared" si="28"/>
        <v>0</v>
      </c>
      <c r="AB8" s="17">
        <f t="shared" si="29"/>
        <v>0</v>
      </c>
      <c r="AC8" s="17">
        <f t="shared" si="30"/>
        <v>0</v>
      </c>
      <c r="AD8" s="17">
        <f t="shared" si="31"/>
        <v>0</v>
      </c>
      <c r="AE8" s="17">
        <f t="shared" si="32"/>
        <v>0</v>
      </c>
      <c r="AF8" s="17">
        <f t="shared" si="33"/>
        <v>0</v>
      </c>
      <c r="AG8" s="17">
        <f t="shared" si="34"/>
        <v>0</v>
      </c>
      <c r="AH8" s="17">
        <f t="shared" si="35"/>
        <v>0</v>
      </c>
      <c r="AI8" s="17">
        <f t="shared" si="36"/>
        <v>0</v>
      </c>
      <c r="AJ8" s="17">
        <f t="shared" si="37"/>
        <v>0</v>
      </c>
      <c r="AK8" s="17">
        <f t="shared" si="38"/>
        <v>0</v>
      </c>
      <c r="AL8" s="17">
        <f t="shared" si="39"/>
        <v>0</v>
      </c>
      <c r="AM8" s="17">
        <f t="shared" si="40"/>
        <v>0</v>
      </c>
      <c r="AN8" s="17">
        <f t="shared" si="41"/>
        <v>0</v>
      </c>
      <c r="AO8" s="17">
        <f t="shared" si="42"/>
        <v>0</v>
      </c>
      <c r="AP8" s="17">
        <f t="shared" si="43"/>
        <v>13</v>
      </c>
      <c r="AQ8" s="17">
        <f t="shared" si="44"/>
        <v>0</v>
      </c>
      <c r="AR8" s="17">
        <f t="shared" si="45"/>
        <v>11</v>
      </c>
      <c r="AS8" s="17">
        <f t="shared" si="46"/>
        <v>0</v>
      </c>
      <c r="AT8" s="17">
        <f t="shared" si="47"/>
        <v>11</v>
      </c>
      <c r="AU8" s="17">
        <f t="shared" si="48"/>
        <v>0</v>
      </c>
      <c r="AV8" s="17">
        <f t="shared" si="49"/>
        <v>17</v>
      </c>
      <c r="AW8" s="17">
        <f t="shared" si="50"/>
        <v>0</v>
      </c>
      <c r="AX8" s="17">
        <f t="shared" si="51"/>
        <v>0</v>
      </c>
      <c r="AY8" s="17">
        <f t="shared" si="52"/>
        <v>0</v>
      </c>
      <c r="AZ8" s="17">
        <f t="shared" si="53"/>
        <v>0</v>
      </c>
      <c r="BA8" s="17">
        <f t="shared" si="54"/>
        <v>0</v>
      </c>
      <c r="BB8" s="17">
        <f t="shared" si="55"/>
        <v>0</v>
      </c>
      <c r="BC8" s="17">
        <f t="shared" si="56"/>
        <v>0</v>
      </c>
      <c r="BD8" s="17">
        <f t="shared" si="57"/>
        <v>0</v>
      </c>
      <c r="BE8" s="17">
        <f t="shared" si="58"/>
        <v>0</v>
      </c>
      <c r="BF8" s="17">
        <f t="shared" si="59"/>
        <v>0</v>
      </c>
      <c r="BG8" s="17">
        <f t="shared" si="60"/>
        <v>0</v>
      </c>
      <c r="BH8" s="17">
        <f t="shared" si="61"/>
        <v>0</v>
      </c>
      <c r="BI8" s="17">
        <f t="shared" si="62"/>
        <v>0</v>
      </c>
    </row>
    <row r="9" spans="1:61" x14ac:dyDescent="0.35">
      <c r="A9" s="61" t="str">
        <f t="shared" ref="A9" si="70">A47</f>
        <v>6.共同作業</v>
      </c>
      <c r="B9" s="61">
        <f t="shared" si="6"/>
        <v>82</v>
      </c>
      <c r="C9" s="61">
        <f t="shared" si="64"/>
        <v>50</v>
      </c>
      <c r="D9" s="61">
        <f t="shared" si="65"/>
        <v>12</v>
      </c>
      <c r="E9" s="62">
        <f t="shared" si="66"/>
        <v>0.14634146341463414</v>
      </c>
      <c r="F9" s="17">
        <f t="shared" si="7"/>
        <v>4</v>
      </c>
      <c r="G9" s="17">
        <f t="shared" si="8"/>
        <v>2</v>
      </c>
      <c r="H9" s="17">
        <f t="shared" si="9"/>
        <v>10</v>
      </c>
      <c r="I9" s="17">
        <f t="shared" si="10"/>
        <v>10</v>
      </c>
      <c r="J9" s="17">
        <f t="shared" si="11"/>
        <v>0</v>
      </c>
      <c r="K9" s="17">
        <f t="shared" si="12"/>
        <v>0</v>
      </c>
      <c r="L9" s="17">
        <f t="shared" si="13"/>
        <v>0</v>
      </c>
      <c r="M9" s="17">
        <f t="shared" si="14"/>
        <v>0</v>
      </c>
      <c r="N9" s="17">
        <f t="shared" si="15"/>
        <v>0</v>
      </c>
      <c r="O9" s="17">
        <f t="shared" si="16"/>
        <v>0</v>
      </c>
      <c r="P9" s="17">
        <f t="shared" si="17"/>
        <v>0</v>
      </c>
      <c r="Q9" s="17">
        <f t="shared" si="18"/>
        <v>0</v>
      </c>
      <c r="R9" s="17">
        <f t="shared" si="19"/>
        <v>0</v>
      </c>
      <c r="S9" s="17">
        <f t="shared" si="20"/>
        <v>0</v>
      </c>
      <c r="T9" s="17">
        <f t="shared" si="21"/>
        <v>0</v>
      </c>
      <c r="U9" s="17">
        <f t="shared" si="22"/>
        <v>0</v>
      </c>
      <c r="V9" s="17">
        <f t="shared" si="23"/>
        <v>0</v>
      </c>
      <c r="W9" s="17">
        <f t="shared" si="24"/>
        <v>0</v>
      </c>
      <c r="X9" s="17">
        <f t="shared" si="25"/>
        <v>1</v>
      </c>
      <c r="Y9" s="17">
        <f t="shared" si="26"/>
        <v>0</v>
      </c>
      <c r="Z9" s="17">
        <f t="shared" si="27"/>
        <v>0</v>
      </c>
      <c r="AA9" s="17">
        <f t="shared" si="28"/>
        <v>0</v>
      </c>
      <c r="AB9" s="17">
        <f t="shared" si="29"/>
        <v>0</v>
      </c>
      <c r="AC9" s="17">
        <f t="shared" si="30"/>
        <v>0</v>
      </c>
      <c r="AD9" s="17">
        <f t="shared" si="31"/>
        <v>0</v>
      </c>
      <c r="AE9" s="17">
        <f t="shared" si="32"/>
        <v>0</v>
      </c>
      <c r="AF9" s="17">
        <f t="shared" si="33"/>
        <v>0</v>
      </c>
      <c r="AG9" s="17">
        <f t="shared" si="34"/>
        <v>0</v>
      </c>
      <c r="AH9" s="17">
        <f t="shared" si="35"/>
        <v>0</v>
      </c>
      <c r="AI9" s="17">
        <f t="shared" si="36"/>
        <v>0</v>
      </c>
      <c r="AJ9" s="17">
        <f t="shared" si="37"/>
        <v>0</v>
      </c>
      <c r="AK9" s="17">
        <f t="shared" si="38"/>
        <v>0</v>
      </c>
      <c r="AL9" s="17">
        <f t="shared" si="39"/>
        <v>0</v>
      </c>
      <c r="AM9" s="17">
        <f t="shared" si="40"/>
        <v>0</v>
      </c>
      <c r="AN9" s="17">
        <f t="shared" si="41"/>
        <v>0</v>
      </c>
      <c r="AO9" s="17">
        <f t="shared" si="42"/>
        <v>0</v>
      </c>
      <c r="AP9" s="17">
        <f t="shared" si="43"/>
        <v>0</v>
      </c>
      <c r="AQ9" s="17">
        <f t="shared" si="44"/>
        <v>0</v>
      </c>
      <c r="AR9" s="17">
        <f t="shared" si="45"/>
        <v>0</v>
      </c>
      <c r="AS9" s="17">
        <f t="shared" si="46"/>
        <v>0</v>
      </c>
      <c r="AT9" s="17">
        <f t="shared" si="47"/>
        <v>0</v>
      </c>
      <c r="AU9" s="17">
        <f t="shared" si="48"/>
        <v>0</v>
      </c>
      <c r="AV9" s="17">
        <f t="shared" si="49"/>
        <v>0</v>
      </c>
      <c r="AW9" s="17">
        <f t="shared" si="50"/>
        <v>0</v>
      </c>
      <c r="AX9" s="17">
        <f t="shared" si="51"/>
        <v>14</v>
      </c>
      <c r="AY9" s="17">
        <f t="shared" si="52"/>
        <v>0</v>
      </c>
      <c r="AZ9" s="17">
        <f t="shared" si="53"/>
        <v>11</v>
      </c>
      <c r="BA9" s="17">
        <f t="shared" si="54"/>
        <v>0</v>
      </c>
      <c r="BB9" s="17">
        <f t="shared" si="55"/>
        <v>10</v>
      </c>
      <c r="BC9" s="17">
        <f t="shared" si="56"/>
        <v>0</v>
      </c>
      <c r="BD9" s="17">
        <f t="shared" si="57"/>
        <v>17</v>
      </c>
      <c r="BE9" s="17">
        <f t="shared" si="58"/>
        <v>0</v>
      </c>
      <c r="BF9" s="17">
        <f t="shared" si="59"/>
        <v>15</v>
      </c>
      <c r="BG9" s="17">
        <f t="shared" si="60"/>
        <v>0</v>
      </c>
      <c r="BH9" s="17">
        <f t="shared" si="61"/>
        <v>0</v>
      </c>
      <c r="BI9" s="17">
        <f t="shared" si="62"/>
        <v>0</v>
      </c>
    </row>
    <row r="10" spans="1:61" x14ac:dyDescent="0.35">
      <c r="A10" s="61" t="str">
        <f t="shared" ref="A10" si="71">A48</f>
        <v>8.遵循法令作業</v>
      </c>
      <c r="B10" s="61">
        <f t="shared" si="6"/>
        <v>15</v>
      </c>
      <c r="C10" s="61">
        <f t="shared" si="64"/>
        <v>0</v>
      </c>
      <c r="D10" s="61">
        <f t="shared" si="65"/>
        <v>0</v>
      </c>
      <c r="E10" s="62">
        <f t="shared" si="66"/>
        <v>0</v>
      </c>
      <c r="F10" s="17">
        <f t="shared" si="7"/>
        <v>0</v>
      </c>
      <c r="G10" s="17">
        <f t="shared" si="8"/>
        <v>0</v>
      </c>
      <c r="H10" s="17">
        <f t="shared" si="9"/>
        <v>0</v>
      </c>
      <c r="I10" s="17">
        <f t="shared" si="10"/>
        <v>0</v>
      </c>
      <c r="J10" s="17">
        <f t="shared" si="11"/>
        <v>0</v>
      </c>
      <c r="K10" s="17">
        <f t="shared" si="12"/>
        <v>0</v>
      </c>
      <c r="L10" s="17">
        <f t="shared" si="13"/>
        <v>0</v>
      </c>
      <c r="M10" s="17">
        <f t="shared" si="14"/>
        <v>0</v>
      </c>
      <c r="N10" s="17">
        <f t="shared" si="15"/>
        <v>0</v>
      </c>
      <c r="O10" s="17">
        <f t="shared" si="16"/>
        <v>0</v>
      </c>
      <c r="P10" s="17">
        <f t="shared" si="17"/>
        <v>0</v>
      </c>
      <c r="Q10" s="17">
        <f t="shared" si="18"/>
        <v>0</v>
      </c>
      <c r="R10" s="17">
        <f t="shared" si="19"/>
        <v>0</v>
      </c>
      <c r="S10" s="17">
        <f t="shared" si="20"/>
        <v>0</v>
      </c>
      <c r="T10" s="17">
        <f t="shared" si="21"/>
        <v>0</v>
      </c>
      <c r="U10" s="17">
        <f t="shared" si="22"/>
        <v>0</v>
      </c>
      <c r="V10" s="17">
        <f t="shared" si="23"/>
        <v>0</v>
      </c>
      <c r="W10" s="17">
        <f t="shared" si="24"/>
        <v>0</v>
      </c>
      <c r="X10" s="17">
        <f t="shared" si="25"/>
        <v>0</v>
      </c>
      <c r="Y10" s="17">
        <f t="shared" si="26"/>
        <v>0</v>
      </c>
      <c r="Z10" s="17">
        <f t="shared" si="27"/>
        <v>0</v>
      </c>
      <c r="AA10" s="17">
        <f t="shared" si="28"/>
        <v>0</v>
      </c>
      <c r="AB10" s="17">
        <f t="shared" si="29"/>
        <v>0</v>
      </c>
      <c r="AC10" s="17">
        <f t="shared" si="30"/>
        <v>0</v>
      </c>
      <c r="AD10" s="17">
        <f t="shared" si="31"/>
        <v>0</v>
      </c>
      <c r="AE10" s="17">
        <f t="shared" si="32"/>
        <v>0</v>
      </c>
      <c r="AF10" s="17">
        <f t="shared" si="33"/>
        <v>0</v>
      </c>
      <c r="AG10" s="17">
        <f t="shared" si="34"/>
        <v>0</v>
      </c>
      <c r="AH10" s="17">
        <f t="shared" si="35"/>
        <v>0</v>
      </c>
      <c r="AI10" s="17">
        <f t="shared" si="36"/>
        <v>0</v>
      </c>
      <c r="AJ10" s="17">
        <f t="shared" si="37"/>
        <v>0</v>
      </c>
      <c r="AK10" s="17">
        <f t="shared" si="38"/>
        <v>0</v>
      </c>
      <c r="AL10" s="17">
        <f t="shared" si="39"/>
        <v>0</v>
      </c>
      <c r="AM10" s="17">
        <f t="shared" si="40"/>
        <v>0</v>
      </c>
      <c r="AN10" s="17">
        <f t="shared" si="41"/>
        <v>0</v>
      </c>
      <c r="AO10" s="17">
        <f t="shared" si="42"/>
        <v>0</v>
      </c>
      <c r="AP10" s="17">
        <f t="shared" si="43"/>
        <v>0</v>
      </c>
      <c r="AQ10" s="17">
        <f t="shared" si="44"/>
        <v>0</v>
      </c>
      <c r="AR10" s="17">
        <f t="shared" si="45"/>
        <v>0</v>
      </c>
      <c r="AS10" s="17">
        <f t="shared" si="46"/>
        <v>0</v>
      </c>
      <c r="AT10" s="17">
        <f t="shared" si="47"/>
        <v>0</v>
      </c>
      <c r="AU10" s="17">
        <f t="shared" si="48"/>
        <v>0</v>
      </c>
      <c r="AV10" s="17">
        <f t="shared" si="49"/>
        <v>0</v>
      </c>
      <c r="AW10" s="17">
        <f t="shared" si="50"/>
        <v>0</v>
      </c>
      <c r="AX10" s="17">
        <f t="shared" si="51"/>
        <v>0</v>
      </c>
      <c r="AY10" s="17">
        <f t="shared" si="52"/>
        <v>0</v>
      </c>
      <c r="AZ10" s="17">
        <f t="shared" si="53"/>
        <v>0</v>
      </c>
      <c r="BA10" s="17">
        <f t="shared" si="54"/>
        <v>0</v>
      </c>
      <c r="BB10" s="17">
        <f t="shared" si="55"/>
        <v>0</v>
      </c>
      <c r="BC10" s="17">
        <f t="shared" si="56"/>
        <v>0</v>
      </c>
      <c r="BD10" s="17">
        <f t="shared" si="57"/>
        <v>0</v>
      </c>
      <c r="BE10" s="17">
        <f t="shared" si="58"/>
        <v>0</v>
      </c>
      <c r="BF10" s="17">
        <f t="shared" si="59"/>
        <v>0</v>
      </c>
      <c r="BG10" s="17">
        <f t="shared" si="60"/>
        <v>0</v>
      </c>
      <c r="BH10" s="17">
        <f t="shared" si="61"/>
        <v>15</v>
      </c>
      <c r="BI10" s="17">
        <f t="shared" si="62"/>
        <v>0</v>
      </c>
    </row>
    <row r="11" spans="1:61" x14ac:dyDescent="0.35">
      <c r="A11" s="61" t="str">
        <f t="shared" ref="A11" si="72">A49</f>
        <v xml:space="preserve">9.報表作業 </v>
      </c>
      <c r="B11" s="61">
        <f t="shared" si="6"/>
        <v>1</v>
      </c>
      <c r="C11" s="61">
        <f t="shared" si="64"/>
        <v>0</v>
      </c>
      <c r="D11" s="61">
        <f t="shared" si="65"/>
        <v>0</v>
      </c>
      <c r="E11" s="62">
        <f t="shared" si="66"/>
        <v>0</v>
      </c>
      <c r="F11" s="17">
        <f t="shared" si="7"/>
        <v>0</v>
      </c>
      <c r="G11" s="17">
        <f t="shared" si="8"/>
        <v>0</v>
      </c>
      <c r="H11" s="17">
        <f t="shared" si="9"/>
        <v>0</v>
      </c>
      <c r="I11" s="17">
        <f t="shared" si="10"/>
        <v>0</v>
      </c>
      <c r="J11" s="17">
        <f t="shared" si="11"/>
        <v>0</v>
      </c>
      <c r="K11" s="17">
        <f t="shared" si="12"/>
        <v>0</v>
      </c>
      <c r="L11" s="17">
        <f t="shared" si="13"/>
        <v>0</v>
      </c>
      <c r="M11" s="17">
        <f t="shared" si="14"/>
        <v>0</v>
      </c>
      <c r="N11" s="17">
        <f t="shared" si="15"/>
        <v>0</v>
      </c>
      <c r="O11" s="17">
        <f t="shared" si="16"/>
        <v>0</v>
      </c>
      <c r="P11" s="17">
        <f t="shared" si="17"/>
        <v>0</v>
      </c>
      <c r="Q11" s="17">
        <f t="shared" si="18"/>
        <v>0</v>
      </c>
      <c r="R11" s="17">
        <f t="shared" si="19"/>
        <v>0</v>
      </c>
      <c r="S11" s="17">
        <f t="shared" si="20"/>
        <v>0</v>
      </c>
      <c r="T11" s="17">
        <f t="shared" si="21"/>
        <v>0</v>
      </c>
      <c r="U11" s="17">
        <f t="shared" si="22"/>
        <v>0</v>
      </c>
      <c r="V11" s="17">
        <f t="shared" si="23"/>
        <v>0</v>
      </c>
      <c r="W11" s="17">
        <f t="shared" si="24"/>
        <v>0</v>
      </c>
      <c r="X11" s="17">
        <f t="shared" si="25"/>
        <v>0</v>
      </c>
      <c r="Y11" s="17">
        <f t="shared" si="26"/>
        <v>0</v>
      </c>
      <c r="Z11" s="17">
        <f t="shared" si="27"/>
        <v>0</v>
      </c>
      <c r="AA11" s="17">
        <f t="shared" si="28"/>
        <v>0</v>
      </c>
      <c r="AB11" s="17">
        <f t="shared" si="29"/>
        <v>0</v>
      </c>
      <c r="AC11" s="17">
        <f t="shared" si="30"/>
        <v>0</v>
      </c>
      <c r="AD11" s="17">
        <f t="shared" si="31"/>
        <v>0</v>
      </c>
      <c r="AE11" s="17">
        <f t="shared" si="32"/>
        <v>0</v>
      </c>
      <c r="AF11" s="17">
        <f t="shared" si="33"/>
        <v>0</v>
      </c>
      <c r="AG11" s="17">
        <f t="shared" si="34"/>
        <v>0</v>
      </c>
      <c r="AH11" s="17">
        <f t="shared" si="35"/>
        <v>0</v>
      </c>
      <c r="AI11" s="17">
        <f t="shared" si="36"/>
        <v>0</v>
      </c>
      <c r="AJ11" s="17">
        <f t="shared" si="37"/>
        <v>0</v>
      </c>
      <c r="AK11" s="17">
        <f t="shared" si="38"/>
        <v>0</v>
      </c>
      <c r="AL11" s="17">
        <f t="shared" si="39"/>
        <v>0</v>
      </c>
      <c r="AM11" s="17">
        <f t="shared" si="40"/>
        <v>0</v>
      </c>
      <c r="AN11" s="17">
        <f t="shared" si="41"/>
        <v>0</v>
      </c>
      <c r="AO11" s="17">
        <f t="shared" si="42"/>
        <v>0</v>
      </c>
      <c r="AP11" s="17">
        <f t="shared" si="43"/>
        <v>0</v>
      </c>
      <c r="AQ11" s="17">
        <f t="shared" si="44"/>
        <v>0</v>
      </c>
      <c r="AR11" s="17">
        <f t="shared" si="45"/>
        <v>0</v>
      </c>
      <c r="AS11" s="17">
        <f t="shared" si="46"/>
        <v>0</v>
      </c>
      <c r="AT11" s="17">
        <f t="shared" si="47"/>
        <v>0</v>
      </c>
      <c r="AU11" s="17">
        <f t="shared" si="48"/>
        <v>0</v>
      </c>
      <c r="AV11" s="17">
        <f t="shared" si="49"/>
        <v>0</v>
      </c>
      <c r="AW11" s="17">
        <f t="shared" si="50"/>
        <v>0</v>
      </c>
      <c r="AX11" s="17">
        <f t="shared" si="51"/>
        <v>0</v>
      </c>
      <c r="AY11" s="17">
        <f t="shared" si="52"/>
        <v>0</v>
      </c>
      <c r="AZ11" s="17">
        <f t="shared" si="53"/>
        <v>0</v>
      </c>
      <c r="BA11" s="17">
        <f t="shared" si="54"/>
        <v>0</v>
      </c>
      <c r="BB11" s="17">
        <f t="shared" si="55"/>
        <v>0</v>
      </c>
      <c r="BC11" s="17">
        <f t="shared" si="56"/>
        <v>0</v>
      </c>
      <c r="BD11" s="17">
        <f t="shared" si="57"/>
        <v>0</v>
      </c>
      <c r="BE11" s="17">
        <f t="shared" si="58"/>
        <v>0</v>
      </c>
      <c r="BF11" s="17">
        <f t="shared" si="59"/>
        <v>0</v>
      </c>
      <c r="BG11" s="17">
        <f t="shared" si="60"/>
        <v>0</v>
      </c>
      <c r="BH11" s="17">
        <f t="shared" si="61"/>
        <v>1</v>
      </c>
      <c r="BI11" s="17">
        <f t="shared" si="62"/>
        <v>0</v>
      </c>
    </row>
    <row r="12" spans="1:61" x14ac:dyDescent="0.35">
      <c r="A12" s="64" t="str">
        <f t="shared" ref="A12" si="73">A50</f>
        <v>總計</v>
      </c>
      <c r="B12" s="61">
        <f t="shared" si="6"/>
        <v>376</v>
      </c>
      <c r="C12" s="61">
        <f t="shared" si="64"/>
        <v>328</v>
      </c>
      <c r="D12" s="61">
        <f t="shared" si="65"/>
        <v>61</v>
      </c>
      <c r="E12" s="62">
        <f t="shared" si="66"/>
        <v>0.16223404255319149</v>
      </c>
      <c r="F12" s="63">
        <f t="shared" si="7"/>
        <v>13</v>
      </c>
      <c r="G12" s="63">
        <f t="shared" si="8"/>
        <v>11</v>
      </c>
      <c r="H12" s="63">
        <f t="shared" si="9"/>
        <v>17</v>
      </c>
      <c r="I12" s="63">
        <f t="shared" si="10"/>
        <v>11</v>
      </c>
      <c r="J12" s="63">
        <f t="shared" si="11"/>
        <v>14</v>
      </c>
      <c r="K12" s="63">
        <f t="shared" si="12"/>
        <v>0</v>
      </c>
      <c r="L12" s="63">
        <f t="shared" si="13"/>
        <v>9</v>
      </c>
      <c r="M12" s="63">
        <f t="shared" si="14"/>
        <v>8</v>
      </c>
      <c r="N12" s="63">
        <f t="shared" si="15"/>
        <v>11</v>
      </c>
      <c r="O12" s="63">
        <f t="shared" si="16"/>
        <v>9</v>
      </c>
      <c r="P12" s="63">
        <f t="shared" si="17"/>
        <v>14</v>
      </c>
      <c r="Q12" s="63">
        <f t="shared" si="18"/>
        <v>14</v>
      </c>
      <c r="R12" s="63">
        <f t="shared" si="19"/>
        <v>12</v>
      </c>
      <c r="S12" s="63">
        <f t="shared" si="20"/>
        <v>0</v>
      </c>
      <c r="T12" s="63">
        <f t="shared" si="21"/>
        <v>5</v>
      </c>
      <c r="U12" s="63">
        <f t="shared" si="22"/>
        <v>0</v>
      </c>
      <c r="V12" s="63">
        <f t="shared" si="23"/>
        <v>7</v>
      </c>
      <c r="W12" s="63">
        <f t="shared" si="24"/>
        <v>0</v>
      </c>
      <c r="X12" s="63">
        <f t="shared" si="25"/>
        <v>38</v>
      </c>
      <c r="Y12" s="63">
        <f t="shared" si="26"/>
        <v>0</v>
      </c>
      <c r="Z12" s="63">
        <f t="shared" si="27"/>
        <v>11</v>
      </c>
      <c r="AA12" s="63">
        <f t="shared" si="28"/>
        <v>0</v>
      </c>
      <c r="AB12" s="63">
        <f t="shared" si="29"/>
        <v>11</v>
      </c>
      <c r="AC12" s="63">
        <f t="shared" si="30"/>
        <v>0</v>
      </c>
      <c r="AD12" s="63">
        <f t="shared" si="31"/>
        <v>12</v>
      </c>
      <c r="AE12" s="63">
        <f t="shared" si="32"/>
        <v>0</v>
      </c>
      <c r="AF12" s="63">
        <f t="shared" si="33"/>
        <v>9</v>
      </c>
      <c r="AG12" s="63">
        <f t="shared" si="34"/>
        <v>0</v>
      </c>
      <c r="AH12" s="63">
        <f t="shared" si="35"/>
        <v>14</v>
      </c>
      <c r="AI12" s="63">
        <f t="shared" si="36"/>
        <v>0</v>
      </c>
      <c r="AJ12" s="63">
        <f t="shared" si="37"/>
        <v>13</v>
      </c>
      <c r="AK12" s="63">
        <f t="shared" si="38"/>
        <v>0</v>
      </c>
      <c r="AL12" s="63">
        <f t="shared" si="39"/>
        <v>12</v>
      </c>
      <c r="AM12" s="63">
        <f t="shared" si="40"/>
        <v>0</v>
      </c>
      <c r="AN12" s="63">
        <f t="shared" si="41"/>
        <v>11</v>
      </c>
      <c r="AO12" s="63">
        <f t="shared" si="42"/>
        <v>0</v>
      </c>
      <c r="AP12" s="63">
        <f t="shared" si="43"/>
        <v>13</v>
      </c>
      <c r="AQ12" s="63">
        <f t="shared" si="44"/>
        <v>0</v>
      </c>
      <c r="AR12" s="63">
        <f t="shared" si="45"/>
        <v>11</v>
      </c>
      <c r="AS12" s="63">
        <f t="shared" si="46"/>
        <v>0</v>
      </c>
      <c r="AT12" s="63">
        <f t="shared" si="47"/>
        <v>11</v>
      </c>
      <c r="AU12" s="63">
        <f t="shared" si="48"/>
        <v>0</v>
      </c>
      <c r="AV12" s="63">
        <f t="shared" si="49"/>
        <v>17</v>
      </c>
      <c r="AW12" s="63">
        <f t="shared" si="50"/>
        <v>0</v>
      </c>
      <c r="AX12" s="63">
        <f t="shared" si="51"/>
        <v>14</v>
      </c>
      <c r="AY12" s="63">
        <f t="shared" si="52"/>
        <v>0</v>
      </c>
      <c r="AZ12" s="63">
        <f t="shared" si="53"/>
        <v>19</v>
      </c>
      <c r="BA12" s="63">
        <f t="shared" si="54"/>
        <v>8</v>
      </c>
      <c r="BB12" s="63">
        <f t="shared" si="55"/>
        <v>10</v>
      </c>
      <c r="BC12" s="63">
        <f t="shared" si="56"/>
        <v>0</v>
      </c>
      <c r="BD12" s="63">
        <f t="shared" si="57"/>
        <v>17</v>
      </c>
      <c r="BE12" s="63">
        <f t="shared" si="58"/>
        <v>0</v>
      </c>
      <c r="BF12" s="63">
        <f t="shared" si="59"/>
        <v>15</v>
      </c>
      <c r="BG12" s="63">
        <f t="shared" si="60"/>
        <v>0</v>
      </c>
      <c r="BH12" s="63">
        <f t="shared" si="61"/>
        <v>16</v>
      </c>
      <c r="BI12" s="63">
        <f t="shared" si="62"/>
        <v>0</v>
      </c>
    </row>
    <row r="16" spans="1:61" x14ac:dyDescent="0.35">
      <c r="A16" s="78" t="s">
        <v>1257</v>
      </c>
      <c r="B16" s="95" t="s">
        <v>1050</v>
      </c>
      <c r="C16" s="95"/>
      <c r="D16" s="77"/>
      <c r="E16" s="77"/>
      <c r="F16" s="63" t="s">
        <v>952</v>
      </c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</row>
    <row r="17" spans="1:17" s="69" customFormat="1" x14ac:dyDescent="0.35">
      <c r="A17" s="78" t="s">
        <v>953</v>
      </c>
      <c r="B17" s="96" t="s">
        <v>1091</v>
      </c>
      <c r="C17" s="96" t="s">
        <v>1259</v>
      </c>
      <c r="D17" s="96" t="s">
        <v>1092</v>
      </c>
      <c r="E17" s="96" t="s">
        <v>1051</v>
      </c>
      <c r="F17" s="71">
        <v>44400</v>
      </c>
      <c r="G17" s="71"/>
      <c r="H17" s="71">
        <v>44407</v>
      </c>
      <c r="I17" s="71"/>
      <c r="J17" s="71">
        <v>44414</v>
      </c>
      <c r="K17" s="71"/>
      <c r="L17" s="71">
        <v>44421</v>
      </c>
      <c r="M17" s="71"/>
      <c r="N17" s="71">
        <v>44428</v>
      </c>
      <c r="O17" s="71"/>
      <c r="P17" s="71">
        <v>44435</v>
      </c>
      <c r="Q17" s="71"/>
    </row>
    <row r="18" spans="1:17" x14ac:dyDescent="0.35">
      <c r="A18" s="77" t="s">
        <v>951</v>
      </c>
      <c r="B18" s="77"/>
      <c r="C18" s="77"/>
      <c r="D18" s="77"/>
      <c r="E18" s="77"/>
      <c r="F18" s="63" t="s">
        <v>753</v>
      </c>
      <c r="G18" s="63" t="s">
        <v>755</v>
      </c>
      <c r="H18" s="63" t="s">
        <v>753</v>
      </c>
      <c r="I18" s="63" t="s">
        <v>755</v>
      </c>
      <c r="J18" s="63" t="s">
        <v>753</v>
      </c>
      <c r="K18" s="63" t="s">
        <v>755</v>
      </c>
      <c r="L18" s="63" t="s">
        <v>753</v>
      </c>
      <c r="M18" s="63" t="s">
        <v>755</v>
      </c>
      <c r="N18" s="63" t="s">
        <v>753</v>
      </c>
      <c r="O18" s="63" t="s">
        <v>755</v>
      </c>
      <c r="P18" s="63" t="s">
        <v>753</v>
      </c>
      <c r="Q18" s="63" t="s">
        <v>755</v>
      </c>
    </row>
    <row r="19" spans="1:17" x14ac:dyDescent="0.35">
      <c r="A19" s="61" t="s">
        <v>744</v>
      </c>
      <c r="B19" s="61">
        <f>SUM(F19,H19,J19,L19,N19,P19)</f>
        <v>15</v>
      </c>
      <c r="C19" s="61">
        <f>SUM(F19,H19)</f>
        <v>15</v>
      </c>
      <c r="D19" s="61">
        <f>SUM(G19,I19)</f>
        <v>12</v>
      </c>
      <c r="E19" s="62">
        <f t="shared" ref="E19:E27" si="74">D19/B19</f>
        <v>0.8</v>
      </c>
      <c r="F19" s="17">
        <v>9</v>
      </c>
      <c r="G19" s="17">
        <v>8</v>
      </c>
      <c r="H19" s="17">
        <v>6</v>
      </c>
      <c r="I19" s="17">
        <v>4</v>
      </c>
    </row>
    <row r="20" spans="1:17" x14ac:dyDescent="0.35">
      <c r="A20" s="61" t="s">
        <v>745</v>
      </c>
      <c r="B20" s="61">
        <f t="shared" ref="B20:B27" si="75">SUM(F20,H20,J20,L20,N20,P20)</f>
        <v>69</v>
      </c>
      <c r="C20" s="61">
        <f t="shared" ref="C20:C27" si="76">SUM(F20,H20)</f>
        <v>43</v>
      </c>
      <c r="D20" s="61">
        <f t="shared" ref="D20:D27" si="77">SUM(G20,I20)</f>
        <v>17</v>
      </c>
      <c r="E20" s="62">
        <f t="shared" si="74"/>
        <v>0.24637681159420291</v>
      </c>
      <c r="H20" s="17">
        <v>43</v>
      </c>
      <c r="I20" s="17">
        <v>17</v>
      </c>
      <c r="J20" s="17">
        <v>26</v>
      </c>
    </row>
    <row r="21" spans="1:17" x14ac:dyDescent="0.35">
      <c r="A21" s="61" t="s">
        <v>746</v>
      </c>
      <c r="B21" s="61">
        <f t="shared" si="75"/>
        <v>39</v>
      </c>
      <c r="C21" s="61">
        <f t="shared" si="76"/>
        <v>0</v>
      </c>
      <c r="D21" s="61">
        <f t="shared" si="77"/>
        <v>0</v>
      </c>
      <c r="E21" s="62">
        <f t="shared" si="74"/>
        <v>0</v>
      </c>
      <c r="J21" s="17">
        <v>39</v>
      </c>
    </row>
    <row r="22" spans="1:17" x14ac:dyDescent="0.35">
      <c r="A22" s="61" t="s">
        <v>747</v>
      </c>
      <c r="B22" s="61">
        <f t="shared" si="75"/>
        <v>65</v>
      </c>
      <c r="C22" s="61">
        <f t="shared" si="76"/>
        <v>0</v>
      </c>
      <c r="D22" s="61">
        <f t="shared" si="77"/>
        <v>0</v>
      </c>
      <c r="E22" s="62">
        <f t="shared" si="74"/>
        <v>0</v>
      </c>
      <c r="J22" s="17">
        <v>6</v>
      </c>
      <c r="L22" s="17">
        <v>59</v>
      </c>
    </row>
    <row r="23" spans="1:17" x14ac:dyDescent="0.35">
      <c r="A23" s="61" t="s">
        <v>748</v>
      </c>
      <c r="B23" s="61">
        <f t="shared" si="75"/>
        <v>82</v>
      </c>
      <c r="C23" s="61">
        <f t="shared" si="76"/>
        <v>30</v>
      </c>
      <c r="D23" s="61">
        <f t="shared" si="77"/>
        <v>10</v>
      </c>
      <c r="E23" s="62">
        <f t="shared" si="74"/>
        <v>0.12195121951219512</v>
      </c>
      <c r="F23" s="17">
        <v>30</v>
      </c>
      <c r="G23" s="17">
        <v>10</v>
      </c>
      <c r="N23" s="17">
        <v>52</v>
      </c>
    </row>
    <row r="24" spans="1:17" x14ac:dyDescent="0.35">
      <c r="A24" s="61" t="s">
        <v>710</v>
      </c>
      <c r="B24" s="61">
        <f t="shared" si="75"/>
        <v>82</v>
      </c>
      <c r="C24" s="61">
        <f t="shared" si="76"/>
        <v>14</v>
      </c>
      <c r="D24" s="61">
        <f t="shared" si="77"/>
        <v>12</v>
      </c>
      <c r="E24" s="62">
        <f t="shared" si="74"/>
        <v>0.14634146341463414</v>
      </c>
      <c r="F24" s="17">
        <v>14</v>
      </c>
      <c r="G24" s="17">
        <v>12</v>
      </c>
      <c r="J24" s="17">
        <v>1</v>
      </c>
      <c r="N24" s="17">
        <v>14</v>
      </c>
      <c r="P24" s="17">
        <v>53</v>
      </c>
    </row>
    <row r="25" spans="1:17" x14ac:dyDescent="0.35">
      <c r="A25" s="61" t="s">
        <v>749</v>
      </c>
      <c r="B25" s="61">
        <f t="shared" si="75"/>
        <v>15</v>
      </c>
      <c r="C25" s="61">
        <f t="shared" si="76"/>
        <v>0</v>
      </c>
      <c r="D25" s="61">
        <f t="shared" si="77"/>
        <v>0</v>
      </c>
      <c r="E25" s="62">
        <f t="shared" si="74"/>
        <v>0</v>
      </c>
      <c r="P25" s="17">
        <v>15</v>
      </c>
    </row>
    <row r="26" spans="1:17" x14ac:dyDescent="0.35">
      <c r="A26" s="61" t="s">
        <v>750</v>
      </c>
      <c r="B26" s="61">
        <f t="shared" si="75"/>
        <v>1</v>
      </c>
      <c r="C26" s="61">
        <f t="shared" si="76"/>
        <v>0</v>
      </c>
      <c r="D26" s="61">
        <f t="shared" si="77"/>
        <v>0</v>
      </c>
      <c r="E26" s="62">
        <f t="shared" si="74"/>
        <v>0</v>
      </c>
      <c r="P26" s="17">
        <v>1</v>
      </c>
    </row>
    <row r="27" spans="1:17" x14ac:dyDescent="0.35">
      <c r="A27" s="61" t="s">
        <v>751</v>
      </c>
      <c r="B27" s="61">
        <f t="shared" si="75"/>
        <v>368</v>
      </c>
      <c r="C27" s="61">
        <f t="shared" si="76"/>
        <v>102</v>
      </c>
      <c r="D27" s="61">
        <f t="shared" si="77"/>
        <v>51</v>
      </c>
      <c r="E27" s="62">
        <f t="shared" si="74"/>
        <v>0.13858695652173914</v>
      </c>
      <c r="F27" s="63">
        <v>53</v>
      </c>
      <c r="G27" s="63">
        <v>30</v>
      </c>
      <c r="H27" s="63">
        <v>49</v>
      </c>
      <c r="I27" s="63">
        <v>21</v>
      </c>
      <c r="J27" s="63">
        <v>72</v>
      </c>
      <c r="K27" s="63"/>
      <c r="L27" s="63">
        <v>59</v>
      </c>
      <c r="M27" s="63"/>
      <c r="N27" s="63">
        <v>66</v>
      </c>
      <c r="O27" s="63"/>
      <c r="P27" s="63">
        <v>69</v>
      </c>
      <c r="Q27" s="63"/>
    </row>
    <row r="39" spans="1:61" ht="15" x14ac:dyDescent="0.35">
      <c r="B39" s="207" t="s">
        <v>952</v>
      </c>
      <c r="BH39"/>
      <c r="BI39"/>
    </row>
    <row r="40" spans="1:61" ht="15" x14ac:dyDescent="0.35">
      <c r="B40" s="17" t="s">
        <v>1261</v>
      </c>
      <c r="D40" s="17" t="s">
        <v>1262</v>
      </c>
      <c r="F40" s="17" t="s">
        <v>1263</v>
      </c>
      <c r="H40" s="17" t="s">
        <v>1264</v>
      </c>
      <c r="J40" s="17" t="s">
        <v>1265</v>
      </c>
      <c r="L40" s="17" t="s">
        <v>1266</v>
      </c>
      <c r="N40" s="17" t="s">
        <v>1267</v>
      </c>
      <c r="P40" s="17" t="s">
        <v>1268</v>
      </c>
      <c r="R40" s="17" t="s">
        <v>1269</v>
      </c>
      <c r="T40" s="17" t="s">
        <v>1270</v>
      </c>
      <c r="V40" s="17" t="s">
        <v>1271</v>
      </c>
      <c r="X40" s="17" t="s">
        <v>1272</v>
      </c>
      <c r="Z40" s="17" t="s">
        <v>1273</v>
      </c>
      <c r="AB40" s="17" t="s">
        <v>1274</v>
      </c>
      <c r="AD40" s="17" t="s">
        <v>1275</v>
      </c>
      <c r="AF40" s="17" t="s">
        <v>1276</v>
      </c>
      <c r="AH40" s="17" t="s">
        <v>1277</v>
      </c>
      <c r="AJ40" s="17" t="s">
        <v>1278</v>
      </c>
      <c r="AL40" s="17" t="s">
        <v>1279</v>
      </c>
      <c r="AN40" s="17" t="s">
        <v>1280</v>
      </c>
      <c r="AP40" s="17" t="s">
        <v>1281</v>
      </c>
      <c r="AR40" s="17" t="s">
        <v>1282</v>
      </c>
      <c r="AT40" s="17" t="s">
        <v>1283</v>
      </c>
      <c r="AV40" s="17" t="s">
        <v>1284</v>
      </c>
      <c r="AX40" s="17" t="s">
        <v>1285</v>
      </c>
      <c r="AZ40" s="17" t="s">
        <v>1286</v>
      </c>
      <c r="BB40" s="17" t="s">
        <v>1287</v>
      </c>
      <c r="BD40" s="17" t="s">
        <v>1288</v>
      </c>
      <c r="BF40" s="17" t="s">
        <v>752</v>
      </c>
      <c r="BG40" s="17" t="s">
        <v>754</v>
      </c>
      <c r="BH40"/>
      <c r="BI40"/>
    </row>
    <row r="41" spans="1:61" ht="15" x14ac:dyDescent="0.35">
      <c r="A41" s="203" t="s">
        <v>951</v>
      </c>
      <c r="B41" s="17" t="s">
        <v>753</v>
      </c>
      <c r="C41" s="17" t="s">
        <v>755</v>
      </c>
      <c r="D41" s="17" t="s">
        <v>753</v>
      </c>
      <c r="E41" s="17" t="s">
        <v>755</v>
      </c>
      <c r="F41" s="17" t="s">
        <v>753</v>
      </c>
      <c r="G41" s="17" t="s">
        <v>755</v>
      </c>
      <c r="H41" s="17" t="s">
        <v>753</v>
      </c>
      <c r="I41" s="17" t="s">
        <v>755</v>
      </c>
      <c r="J41" s="17" t="s">
        <v>753</v>
      </c>
      <c r="K41" s="17" t="s">
        <v>755</v>
      </c>
      <c r="L41" s="17" t="s">
        <v>753</v>
      </c>
      <c r="M41" s="17" t="s">
        <v>755</v>
      </c>
      <c r="N41" s="17" t="s">
        <v>753</v>
      </c>
      <c r="O41" s="17" t="s">
        <v>755</v>
      </c>
      <c r="P41" s="17" t="s">
        <v>753</v>
      </c>
      <c r="Q41" s="17" t="s">
        <v>755</v>
      </c>
      <c r="R41" s="17" t="s">
        <v>753</v>
      </c>
      <c r="S41" s="17" t="s">
        <v>755</v>
      </c>
      <c r="T41" s="17" t="s">
        <v>753</v>
      </c>
      <c r="U41" s="17" t="s">
        <v>755</v>
      </c>
      <c r="V41" s="17" t="s">
        <v>753</v>
      </c>
      <c r="W41" s="17" t="s">
        <v>755</v>
      </c>
      <c r="X41" s="17" t="s">
        <v>753</v>
      </c>
      <c r="Y41" s="17" t="s">
        <v>755</v>
      </c>
      <c r="Z41" s="17" t="s">
        <v>753</v>
      </c>
      <c r="AA41" s="17" t="s">
        <v>755</v>
      </c>
      <c r="AB41" s="17" t="s">
        <v>753</v>
      </c>
      <c r="AC41" s="17" t="s">
        <v>755</v>
      </c>
      <c r="AD41" s="17" t="s">
        <v>753</v>
      </c>
      <c r="AE41" s="17" t="s">
        <v>755</v>
      </c>
      <c r="AF41" s="17" t="s">
        <v>753</v>
      </c>
      <c r="AG41" s="17" t="s">
        <v>755</v>
      </c>
      <c r="AH41" s="17" t="s">
        <v>753</v>
      </c>
      <c r="AI41" s="17" t="s">
        <v>755</v>
      </c>
      <c r="AJ41" s="17" t="s">
        <v>753</v>
      </c>
      <c r="AK41" s="17" t="s">
        <v>755</v>
      </c>
      <c r="AL41" s="17" t="s">
        <v>753</v>
      </c>
      <c r="AM41" s="17" t="s">
        <v>755</v>
      </c>
      <c r="AN41" s="17" t="s">
        <v>753</v>
      </c>
      <c r="AO41" s="17" t="s">
        <v>755</v>
      </c>
      <c r="AP41" s="17" t="s">
        <v>753</v>
      </c>
      <c r="AQ41" s="17" t="s">
        <v>755</v>
      </c>
      <c r="AR41" s="17" t="s">
        <v>753</v>
      </c>
      <c r="AS41" s="17" t="s">
        <v>755</v>
      </c>
      <c r="AT41" s="17" t="s">
        <v>753</v>
      </c>
      <c r="AU41" s="17" t="s">
        <v>755</v>
      </c>
      <c r="AV41" s="17" t="s">
        <v>753</v>
      </c>
      <c r="AW41" s="17" t="s">
        <v>755</v>
      </c>
      <c r="AX41" s="17" t="s">
        <v>753</v>
      </c>
      <c r="AY41" s="17" t="s">
        <v>755</v>
      </c>
      <c r="AZ41" s="17" t="s">
        <v>753</v>
      </c>
      <c r="BA41" s="17" t="s">
        <v>755</v>
      </c>
      <c r="BB41" s="17" t="s">
        <v>753</v>
      </c>
      <c r="BC41" s="17" t="s">
        <v>755</v>
      </c>
      <c r="BD41" s="17" t="s">
        <v>753</v>
      </c>
      <c r="BE41" s="17" t="s">
        <v>755</v>
      </c>
      <c r="BH41"/>
      <c r="BI41"/>
    </row>
    <row r="42" spans="1:61" ht="15" x14ac:dyDescent="0.35">
      <c r="A42" s="18" t="s">
        <v>744</v>
      </c>
      <c r="B42" s="204"/>
      <c r="C42" s="204"/>
      <c r="D42" s="204"/>
      <c r="E42" s="204"/>
      <c r="F42" s="204"/>
      <c r="G42" s="204"/>
      <c r="H42" s="204">
        <v>9</v>
      </c>
      <c r="I42" s="204">
        <v>8</v>
      </c>
      <c r="J42" s="204">
        <v>6</v>
      </c>
      <c r="K42" s="204">
        <v>4</v>
      </c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204"/>
      <c r="BB42" s="204"/>
      <c r="BC42" s="204"/>
      <c r="BD42" s="204"/>
      <c r="BE42" s="204"/>
      <c r="BF42" s="204">
        <v>15</v>
      </c>
      <c r="BG42" s="204">
        <v>12</v>
      </c>
      <c r="BH42"/>
      <c r="BI42"/>
    </row>
    <row r="43" spans="1:61" ht="15" x14ac:dyDescent="0.35">
      <c r="A43" s="18" t="s">
        <v>745</v>
      </c>
      <c r="B43" s="204"/>
      <c r="C43" s="204"/>
      <c r="D43" s="204"/>
      <c r="E43" s="204"/>
      <c r="F43" s="204"/>
      <c r="G43" s="204"/>
      <c r="H43" s="204"/>
      <c r="I43" s="204"/>
      <c r="J43" s="204">
        <v>5</v>
      </c>
      <c r="K43" s="204">
        <v>5</v>
      </c>
      <c r="L43" s="204">
        <v>14</v>
      </c>
      <c r="M43" s="204">
        <v>14</v>
      </c>
      <c r="N43" s="204">
        <v>12</v>
      </c>
      <c r="O43" s="204"/>
      <c r="P43" s="204">
        <v>5</v>
      </c>
      <c r="Q43" s="204"/>
      <c r="R43" s="204">
        <v>7</v>
      </c>
      <c r="S43" s="204"/>
      <c r="T43" s="204">
        <v>26</v>
      </c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>
        <v>8</v>
      </c>
      <c r="AW43" s="204">
        <v>8</v>
      </c>
      <c r="AX43" s="204"/>
      <c r="AY43" s="204"/>
      <c r="AZ43" s="204"/>
      <c r="BA43" s="204"/>
      <c r="BB43" s="204"/>
      <c r="BC43" s="204"/>
      <c r="BD43" s="204"/>
      <c r="BE43" s="204"/>
      <c r="BF43" s="204">
        <v>77</v>
      </c>
      <c r="BG43" s="204">
        <v>27</v>
      </c>
      <c r="BH43"/>
      <c r="BI43"/>
    </row>
    <row r="44" spans="1:61" ht="15" x14ac:dyDescent="0.35">
      <c r="A44" s="18" t="s">
        <v>746</v>
      </c>
      <c r="B44" s="204"/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>
        <v>11</v>
      </c>
      <c r="U44" s="204"/>
      <c r="V44" s="204">
        <v>11</v>
      </c>
      <c r="W44" s="204"/>
      <c r="X44" s="204">
        <v>11</v>
      </c>
      <c r="Y44" s="204"/>
      <c r="Z44" s="204">
        <v>6</v>
      </c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4"/>
      <c r="AL44" s="204"/>
      <c r="AM44" s="204"/>
      <c r="AN44" s="204"/>
      <c r="AO44" s="204"/>
      <c r="AP44" s="204"/>
      <c r="AQ44" s="204"/>
      <c r="AR44" s="204"/>
      <c r="AS44" s="204"/>
      <c r="AT44" s="204"/>
      <c r="AU44" s="204"/>
      <c r="AV44" s="204"/>
      <c r="AW44" s="204"/>
      <c r="AX44" s="204"/>
      <c r="AY44" s="204"/>
      <c r="AZ44" s="204"/>
      <c r="BA44" s="204"/>
      <c r="BB44" s="204"/>
      <c r="BC44" s="204"/>
      <c r="BD44" s="204"/>
      <c r="BE44" s="204"/>
      <c r="BF44" s="204">
        <v>39</v>
      </c>
      <c r="BG44" s="204"/>
      <c r="BH44"/>
      <c r="BI44"/>
    </row>
    <row r="45" spans="1:61" ht="15" x14ac:dyDescent="0.35">
      <c r="A45" s="18" t="s">
        <v>747</v>
      </c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>
        <v>6</v>
      </c>
      <c r="AA45" s="204"/>
      <c r="AB45" s="204">
        <v>9</v>
      </c>
      <c r="AC45" s="204"/>
      <c r="AD45" s="204">
        <v>14</v>
      </c>
      <c r="AE45" s="204"/>
      <c r="AF45" s="204">
        <v>13</v>
      </c>
      <c r="AG45" s="204"/>
      <c r="AH45" s="204">
        <v>12</v>
      </c>
      <c r="AI45" s="204"/>
      <c r="AJ45" s="204">
        <v>11</v>
      </c>
      <c r="AK45" s="204"/>
      <c r="AL45" s="204"/>
      <c r="AM45" s="204"/>
      <c r="AN45" s="204"/>
      <c r="AO45" s="204"/>
      <c r="AP45" s="204"/>
      <c r="AQ45" s="204"/>
      <c r="AR45" s="204"/>
      <c r="AS45" s="204"/>
      <c r="AT45" s="204"/>
      <c r="AU45" s="204"/>
      <c r="AV45" s="204"/>
      <c r="AW45" s="204"/>
      <c r="AX45" s="204"/>
      <c r="AY45" s="204"/>
      <c r="AZ45" s="204"/>
      <c r="BA45" s="204"/>
      <c r="BB45" s="204"/>
      <c r="BC45" s="204"/>
      <c r="BD45" s="204"/>
      <c r="BE45" s="204"/>
      <c r="BF45" s="204">
        <v>65</v>
      </c>
      <c r="BG45" s="204"/>
      <c r="BH45"/>
      <c r="BI45"/>
    </row>
    <row r="46" spans="1:61" ht="15" x14ac:dyDescent="0.35">
      <c r="A46" s="18" t="s">
        <v>748</v>
      </c>
      <c r="B46" s="204">
        <v>9</v>
      </c>
      <c r="C46" s="204">
        <v>9</v>
      </c>
      <c r="D46" s="204">
        <v>7</v>
      </c>
      <c r="E46" s="204">
        <v>1</v>
      </c>
      <c r="F46" s="204">
        <v>14</v>
      </c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4"/>
      <c r="AL46" s="204">
        <v>13</v>
      </c>
      <c r="AM46" s="204"/>
      <c r="AN46" s="204">
        <v>11</v>
      </c>
      <c r="AO46" s="204"/>
      <c r="AP46" s="204">
        <v>11</v>
      </c>
      <c r="AQ46" s="204"/>
      <c r="AR46" s="204">
        <v>17</v>
      </c>
      <c r="AS46" s="204"/>
      <c r="AT46" s="204"/>
      <c r="AU46" s="204"/>
      <c r="AV46" s="204"/>
      <c r="AW46" s="204"/>
      <c r="AX46" s="204"/>
      <c r="AY46" s="204"/>
      <c r="AZ46" s="204"/>
      <c r="BA46" s="204"/>
      <c r="BB46" s="204"/>
      <c r="BC46" s="204"/>
      <c r="BD46" s="204"/>
      <c r="BE46" s="204"/>
      <c r="BF46" s="204">
        <v>82</v>
      </c>
      <c r="BG46" s="204">
        <v>10</v>
      </c>
      <c r="BH46"/>
      <c r="BI46"/>
    </row>
    <row r="47" spans="1:61" ht="15" x14ac:dyDescent="0.35">
      <c r="A47" s="18" t="s">
        <v>710</v>
      </c>
      <c r="B47" s="204">
        <v>4</v>
      </c>
      <c r="C47" s="204">
        <v>2</v>
      </c>
      <c r="D47" s="204">
        <v>10</v>
      </c>
      <c r="E47" s="204">
        <v>10</v>
      </c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>
        <v>1</v>
      </c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  <c r="AS47" s="204"/>
      <c r="AT47" s="204">
        <v>14</v>
      </c>
      <c r="AU47" s="204"/>
      <c r="AV47" s="204">
        <v>11</v>
      </c>
      <c r="AW47" s="204"/>
      <c r="AX47" s="204">
        <v>10</v>
      </c>
      <c r="AY47" s="204"/>
      <c r="AZ47" s="204">
        <v>17</v>
      </c>
      <c r="BA47" s="204"/>
      <c r="BB47" s="204">
        <v>15</v>
      </c>
      <c r="BC47" s="204"/>
      <c r="BD47" s="204"/>
      <c r="BE47" s="204"/>
      <c r="BF47" s="204">
        <v>82</v>
      </c>
      <c r="BG47" s="204">
        <v>12</v>
      </c>
      <c r="BH47"/>
      <c r="BI47"/>
    </row>
    <row r="48" spans="1:61" ht="15" x14ac:dyDescent="0.35">
      <c r="A48" s="18" t="s">
        <v>749</v>
      </c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204"/>
      <c r="BB48" s="204"/>
      <c r="BC48" s="204"/>
      <c r="BD48" s="204">
        <v>15</v>
      </c>
      <c r="BE48" s="204"/>
      <c r="BF48" s="204">
        <v>15</v>
      </c>
      <c r="BG48" s="204"/>
      <c r="BH48"/>
      <c r="BI48"/>
    </row>
    <row r="49" spans="1:61" ht="15" x14ac:dyDescent="0.35">
      <c r="A49" s="18" t="s">
        <v>750</v>
      </c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  <c r="AH49" s="204"/>
      <c r="AI49" s="204"/>
      <c r="AJ49" s="204"/>
      <c r="AK49" s="204"/>
      <c r="AL49" s="204"/>
      <c r="AM49" s="204"/>
      <c r="AN49" s="204"/>
      <c r="AO49" s="204"/>
      <c r="AP49" s="204"/>
      <c r="AQ49" s="204"/>
      <c r="AR49" s="204"/>
      <c r="AS49" s="204"/>
      <c r="AT49" s="204"/>
      <c r="AU49" s="204"/>
      <c r="AV49" s="204"/>
      <c r="AW49" s="204"/>
      <c r="AX49" s="204"/>
      <c r="AY49" s="204"/>
      <c r="AZ49" s="204"/>
      <c r="BA49" s="204"/>
      <c r="BB49" s="204"/>
      <c r="BC49" s="204"/>
      <c r="BD49" s="204">
        <v>1</v>
      </c>
      <c r="BE49" s="204"/>
      <c r="BF49" s="204">
        <v>1</v>
      </c>
      <c r="BG49" s="204"/>
      <c r="BH49"/>
      <c r="BI49"/>
    </row>
    <row r="50" spans="1:61" ht="15" x14ac:dyDescent="0.35">
      <c r="A50" s="18" t="s">
        <v>751</v>
      </c>
      <c r="B50" s="204">
        <v>13</v>
      </c>
      <c r="C50" s="204">
        <v>11</v>
      </c>
      <c r="D50" s="204">
        <v>17</v>
      </c>
      <c r="E50" s="204">
        <v>11</v>
      </c>
      <c r="F50" s="204">
        <v>14</v>
      </c>
      <c r="G50" s="204"/>
      <c r="H50" s="204">
        <v>9</v>
      </c>
      <c r="I50" s="204">
        <v>8</v>
      </c>
      <c r="J50" s="204">
        <v>11</v>
      </c>
      <c r="K50" s="204">
        <v>9</v>
      </c>
      <c r="L50" s="204">
        <v>14</v>
      </c>
      <c r="M50" s="204">
        <v>14</v>
      </c>
      <c r="N50" s="204">
        <v>12</v>
      </c>
      <c r="O50" s="204"/>
      <c r="P50" s="204">
        <v>5</v>
      </c>
      <c r="Q50" s="204"/>
      <c r="R50" s="204">
        <v>7</v>
      </c>
      <c r="S50" s="204"/>
      <c r="T50" s="204">
        <v>38</v>
      </c>
      <c r="U50" s="204"/>
      <c r="V50" s="204">
        <v>11</v>
      </c>
      <c r="W50" s="204"/>
      <c r="X50" s="204">
        <v>11</v>
      </c>
      <c r="Y50" s="204"/>
      <c r="Z50" s="204">
        <v>12</v>
      </c>
      <c r="AA50" s="204"/>
      <c r="AB50" s="204">
        <v>9</v>
      </c>
      <c r="AC50" s="204"/>
      <c r="AD50" s="204">
        <v>14</v>
      </c>
      <c r="AE50" s="204"/>
      <c r="AF50" s="204">
        <v>13</v>
      </c>
      <c r="AG50" s="204"/>
      <c r="AH50" s="204">
        <v>12</v>
      </c>
      <c r="AI50" s="204"/>
      <c r="AJ50" s="204">
        <v>11</v>
      </c>
      <c r="AK50" s="204"/>
      <c r="AL50" s="204">
        <v>13</v>
      </c>
      <c r="AM50" s="204"/>
      <c r="AN50" s="204">
        <v>11</v>
      </c>
      <c r="AO50" s="204"/>
      <c r="AP50" s="204">
        <v>11</v>
      </c>
      <c r="AQ50" s="204"/>
      <c r="AR50" s="204">
        <v>17</v>
      </c>
      <c r="AS50" s="204"/>
      <c r="AT50" s="204">
        <v>14</v>
      </c>
      <c r="AU50" s="204"/>
      <c r="AV50" s="204">
        <v>19</v>
      </c>
      <c r="AW50" s="204">
        <v>8</v>
      </c>
      <c r="AX50" s="204">
        <v>10</v>
      </c>
      <c r="AY50" s="204"/>
      <c r="AZ50" s="204">
        <v>17</v>
      </c>
      <c r="BA50" s="204"/>
      <c r="BB50" s="204">
        <v>15</v>
      </c>
      <c r="BC50" s="204"/>
      <c r="BD50" s="204">
        <v>16</v>
      </c>
      <c r="BE50" s="204"/>
      <c r="BF50" s="204">
        <v>376</v>
      </c>
      <c r="BG50" s="204">
        <v>61</v>
      </c>
      <c r="BH50"/>
      <c r="BI50"/>
    </row>
    <row r="51" spans="1:61" ht="15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6" type="noConversion"/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K67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22.8984375" style="17" bestFit="1" customWidth="1"/>
    <col min="2" max="2" width="10.5" style="17" bestFit="1" customWidth="1"/>
    <col min="3" max="3" width="10" style="17" bestFit="1" customWidth="1"/>
    <col min="4" max="4" width="9.5" style="17" bestFit="1" customWidth="1"/>
    <col min="5" max="5" width="9.8984375" style="17" bestFit="1" customWidth="1"/>
    <col min="6" max="6" width="9.69921875" style="17" bestFit="1" customWidth="1"/>
    <col min="7" max="7" width="10" style="17" bestFit="1" customWidth="1"/>
    <col min="8" max="8" width="9.69921875" style="17" bestFit="1" customWidth="1"/>
    <col min="9" max="9" width="10" style="17" bestFit="1" customWidth="1"/>
    <col min="10" max="11" width="5.69921875" style="17" bestFit="1" customWidth="1"/>
    <col min="12" max="13" width="18.09765625" style="17" bestFit="1" customWidth="1"/>
    <col min="14" max="15" width="26.19921875" style="17" bestFit="1" customWidth="1"/>
    <col min="16" max="16384" width="8.69921875" style="17"/>
  </cols>
  <sheetData>
    <row r="3" spans="1:11" ht="15" x14ac:dyDescent="0.35">
      <c r="A3" s="203" t="s">
        <v>1066</v>
      </c>
      <c r="B3" s="203" t="s">
        <v>1365</v>
      </c>
      <c r="K3"/>
    </row>
    <row r="4" spans="1:11" ht="15" x14ac:dyDescent="0.35">
      <c r="A4" s="203" t="s">
        <v>1067</v>
      </c>
      <c r="B4" s="68">
        <v>44396</v>
      </c>
      <c r="C4" s="68">
        <v>44397</v>
      </c>
      <c r="D4" s="68">
        <v>44398</v>
      </c>
      <c r="E4" s="68">
        <v>44399</v>
      </c>
      <c r="F4" s="68">
        <v>44400</v>
      </c>
      <c r="G4" s="68">
        <v>44403</v>
      </c>
      <c r="H4" s="68">
        <v>44404</v>
      </c>
      <c r="I4" s="68">
        <v>44405</v>
      </c>
      <c r="J4" s="17" t="s">
        <v>751</v>
      </c>
      <c r="K4"/>
    </row>
    <row r="5" spans="1:11" ht="15" x14ac:dyDescent="0.35">
      <c r="A5" s="18" t="s">
        <v>8</v>
      </c>
      <c r="B5" s="204"/>
      <c r="C5" s="204"/>
      <c r="D5" s="204"/>
      <c r="E5" s="204">
        <v>1</v>
      </c>
      <c r="F5" s="204"/>
      <c r="G5" s="204"/>
      <c r="H5" s="204"/>
      <c r="I5" s="204"/>
      <c r="J5" s="204">
        <v>1</v>
      </c>
      <c r="K5"/>
    </row>
    <row r="6" spans="1:11" ht="15" x14ac:dyDescent="0.35">
      <c r="A6" s="18" t="s">
        <v>10</v>
      </c>
      <c r="B6" s="204"/>
      <c r="C6" s="204"/>
      <c r="D6" s="204"/>
      <c r="E6" s="204">
        <v>13</v>
      </c>
      <c r="F6" s="204"/>
      <c r="G6" s="204">
        <v>4</v>
      </c>
      <c r="H6" s="204"/>
      <c r="I6" s="204"/>
      <c r="J6" s="204">
        <v>17</v>
      </c>
      <c r="K6"/>
    </row>
    <row r="7" spans="1:11" ht="15" x14ac:dyDescent="0.35">
      <c r="A7" s="18" t="s">
        <v>14</v>
      </c>
      <c r="B7" s="204"/>
      <c r="C7" s="204"/>
      <c r="D7" s="204"/>
      <c r="E7" s="204">
        <v>10</v>
      </c>
      <c r="F7" s="204"/>
      <c r="G7" s="204"/>
      <c r="H7" s="204"/>
      <c r="I7" s="204"/>
      <c r="J7" s="204">
        <v>10</v>
      </c>
      <c r="K7"/>
    </row>
    <row r="8" spans="1:11" ht="15" x14ac:dyDescent="0.35">
      <c r="A8" s="18" t="s">
        <v>17</v>
      </c>
      <c r="B8" s="204"/>
      <c r="C8" s="204"/>
      <c r="D8" s="204"/>
      <c r="E8" s="204">
        <v>2</v>
      </c>
      <c r="F8" s="204"/>
      <c r="G8" s="204"/>
      <c r="H8" s="204"/>
      <c r="I8" s="204"/>
      <c r="J8" s="204">
        <v>2</v>
      </c>
      <c r="K8"/>
    </row>
    <row r="9" spans="1:11" ht="15" x14ac:dyDescent="0.35">
      <c r="A9" s="18" t="s">
        <v>22</v>
      </c>
      <c r="B9" s="204"/>
      <c r="C9" s="204"/>
      <c r="D9" s="204"/>
      <c r="E9" s="204"/>
      <c r="F9" s="204">
        <v>2</v>
      </c>
      <c r="G9" s="204"/>
      <c r="H9" s="204"/>
      <c r="I9" s="204"/>
      <c r="J9" s="204">
        <v>2</v>
      </c>
      <c r="K9"/>
    </row>
    <row r="10" spans="1:11" ht="15" x14ac:dyDescent="0.35">
      <c r="A10" s="18" t="s">
        <v>20</v>
      </c>
      <c r="B10" s="204"/>
      <c r="C10" s="204"/>
      <c r="D10" s="204"/>
      <c r="E10" s="204"/>
      <c r="F10" s="204">
        <v>2</v>
      </c>
      <c r="G10" s="204"/>
      <c r="H10" s="204"/>
      <c r="I10" s="204"/>
      <c r="J10" s="204">
        <v>2</v>
      </c>
      <c r="K10"/>
    </row>
    <row r="11" spans="1:11" ht="15" x14ac:dyDescent="0.35">
      <c r="A11" s="18" t="s">
        <v>1053</v>
      </c>
      <c r="B11" s="204"/>
      <c r="C11" s="204"/>
      <c r="D11" s="204"/>
      <c r="E11" s="204"/>
      <c r="F11" s="204">
        <v>2</v>
      </c>
      <c r="G11" s="204"/>
      <c r="H11" s="204"/>
      <c r="I11" s="204"/>
      <c r="J11" s="204">
        <v>2</v>
      </c>
      <c r="K11"/>
    </row>
    <row r="12" spans="1:11" ht="15" x14ac:dyDescent="0.35">
      <c r="A12" s="18" t="s">
        <v>1054</v>
      </c>
      <c r="B12" s="204"/>
      <c r="C12" s="204"/>
      <c r="D12" s="204"/>
      <c r="E12" s="204">
        <v>1</v>
      </c>
      <c r="F12" s="204"/>
      <c r="G12" s="204"/>
      <c r="H12" s="204"/>
      <c r="I12" s="204"/>
      <c r="J12" s="204">
        <v>1</v>
      </c>
      <c r="K12"/>
    </row>
    <row r="13" spans="1:11" ht="15" x14ac:dyDescent="0.35">
      <c r="A13" s="18" t="s">
        <v>142</v>
      </c>
      <c r="B13" s="204"/>
      <c r="C13" s="204"/>
      <c r="D13" s="204">
        <v>1</v>
      </c>
      <c r="E13" s="204"/>
      <c r="F13" s="204"/>
      <c r="G13" s="204"/>
      <c r="H13" s="204">
        <v>1</v>
      </c>
      <c r="I13" s="204"/>
      <c r="J13" s="204">
        <v>2</v>
      </c>
      <c r="K13"/>
    </row>
    <row r="14" spans="1:11" ht="15" x14ac:dyDescent="0.35">
      <c r="A14" s="18" t="s">
        <v>1055</v>
      </c>
      <c r="B14" s="204">
        <v>1</v>
      </c>
      <c r="C14" s="204"/>
      <c r="D14" s="204"/>
      <c r="E14" s="204"/>
      <c r="F14" s="204"/>
      <c r="G14" s="204"/>
      <c r="H14" s="204"/>
      <c r="I14" s="204"/>
      <c r="J14" s="204">
        <v>1</v>
      </c>
      <c r="K14"/>
    </row>
    <row r="15" spans="1:11" ht="15" x14ac:dyDescent="0.35">
      <c r="A15" s="18" t="s">
        <v>1056</v>
      </c>
      <c r="B15" s="204"/>
      <c r="C15" s="204">
        <v>3</v>
      </c>
      <c r="D15" s="204"/>
      <c r="E15" s="204"/>
      <c r="F15" s="204"/>
      <c r="G15" s="204"/>
      <c r="H15" s="204"/>
      <c r="I15" s="204"/>
      <c r="J15" s="204">
        <v>3</v>
      </c>
      <c r="K15"/>
    </row>
    <row r="16" spans="1:11" ht="15" x14ac:dyDescent="0.35">
      <c r="A16" s="18" t="s">
        <v>1057</v>
      </c>
      <c r="B16" s="204"/>
      <c r="C16" s="204">
        <v>1</v>
      </c>
      <c r="D16" s="204"/>
      <c r="E16" s="204"/>
      <c r="F16" s="204"/>
      <c r="G16" s="204"/>
      <c r="H16" s="204"/>
      <c r="I16" s="204"/>
      <c r="J16" s="204">
        <v>1</v>
      </c>
      <c r="K16"/>
    </row>
    <row r="17" spans="1:11" ht="15" x14ac:dyDescent="0.35">
      <c r="A17" s="18" t="s">
        <v>399</v>
      </c>
      <c r="B17" s="204">
        <v>4</v>
      </c>
      <c r="C17" s="204"/>
      <c r="D17" s="204"/>
      <c r="E17" s="204"/>
      <c r="F17" s="204"/>
      <c r="G17" s="204"/>
      <c r="H17" s="204"/>
      <c r="I17" s="204"/>
      <c r="J17" s="204">
        <v>4</v>
      </c>
      <c r="K17"/>
    </row>
    <row r="18" spans="1:11" ht="15" x14ac:dyDescent="0.35">
      <c r="A18" s="18" t="s">
        <v>395</v>
      </c>
      <c r="B18" s="204">
        <v>2</v>
      </c>
      <c r="C18" s="204"/>
      <c r="D18" s="204"/>
      <c r="E18" s="204"/>
      <c r="F18" s="204"/>
      <c r="G18" s="204"/>
      <c r="H18" s="204"/>
      <c r="I18" s="204"/>
      <c r="J18" s="204">
        <v>2</v>
      </c>
      <c r="K18"/>
    </row>
    <row r="19" spans="1:11" ht="15" x14ac:dyDescent="0.35">
      <c r="A19" s="18" t="s">
        <v>403</v>
      </c>
      <c r="B19" s="204">
        <v>4</v>
      </c>
      <c r="C19" s="204"/>
      <c r="D19" s="204"/>
      <c r="E19" s="204"/>
      <c r="F19" s="204"/>
      <c r="G19" s="204"/>
      <c r="H19" s="204"/>
      <c r="I19" s="204"/>
      <c r="J19" s="204">
        <v>4</v>
      </c>
      <c r="K19"/>
    </row>
    <row r="20" spans="1:11" ht="15" x14ac:dyDescent="0.35">
      <c r="A20" s="18" t="s">
        <v>411</v>
      </c>
      <c r="B20" s="204"/>
      <c r="C20" s="204">
        <v>1</v>
      </c>
      <c r="D20" s="204"/>
      <c r="E20" s="204"/>
      <c r="F20" s="204"/>
      <c r="G20" s="204"/>
      <c r="H20" s="204"/>
      <c r="I20" s="204"/>
      <c r="J20" s="204">
        <v>1</v>
      </c>
      <c r="K20"/>
    </row>
    <row r="21" spans="1:11" ht="15" x14ac:dyDescent="0.35">
      <c r="A21" s="18" t="s">
        <v>407</v>
      </c>
      <c r="B21" s="204"/>
      <c r="C21" s="204">
        <v>1</v>
      </c>
      <c r="D21" s="204"/>
      <c r="E21" s="204"/>
      <c r="F21" s="204"/>
      <c r="G21" s="204"/>
      <c r="H21" s="204"/>
      <c r="I21" s="204"/>
      <c r="J21" s="204">
        <v>1</v>
      </c>
      <c r="K21"/>
    </row>
    <row r="22" spans="1:11" ht="15" x14ac:dyDescent="0.35">
      <c r="A22" s="18" t="s">
        <v>451</v>
      </c>
      <c r="B22" s="204"/>
      <c r="C22" s="204"/>
      <c r="D22" s="204">
        <v>2</v>
      </c>
      <c r="E22" s="204"/>
      <c r="F22" s="204"/>
      <c r="G22" s="204"/>
      <c r="H22" s="204"/>
      <c r="I22" s="204"/>
      <c r="J22" s="204">
        <v>2</v>
      </c>
      <c r="K22"/>
    </row>
    <row r="23" spans="1:11" ht="15" x14ac:dyDescent="0.35">
      <c r="A23" s="18" t="s">
        <v>442</v>
      </c>
      <c r="B23" s="204"/>
      <c r="C23" s="204"/>
      <c r="D23" s="204">
        <v>2</v>
      </c>
      <c r="E23" s="204"/>
      <c r="F23" s="204"/>
      <c r="G23" s="204"/>
      <c r="H23" s="204"/>
      <c r="I23" s="204"/>
      <c r="J23" s="204">
        <v>2</v>
      </c>
      <c r="K23"/>
    </row>
    <row r="24" spans="1:11" ht="15" x14ac:dyDescent="0.35">
      <c r="A24" s="18" t="s">
        <v>445</v>
      </c>
      <c r="B24" s="204"/>
      <c r="C24" s="204"/>
      <c r="D24" s="204">
        <v>2</v>
      </c>
      <c r="E24" s="204"/>
      <c r="F24" s="204"/>
      <c r="G24" s="204"/>
      <c r="H24" s="204"/>
      <c r="I24" s="204"/>
      <c r="J24" s="204">
        <v>2</v>
      </c>
      <c r="K24"/>
    </row>
    <row r="25" spans="1:11" ht="15" x14ac:dyDescent="0.35">
      <c r="A25" s="18" t="s">
        <v>1058</v>
      </c>
      <c r="B25" s="204">
        <v>3</v>
      </c>
      <c r="C25" s="204"/>
      <c r="D25" s="204"/>
      <c r="E25" s="204"/>
      <c r="F25" s="204"/>
      <c r="G25" s="204"/>
      <c r="H25" s="204"/>
      <c r="I25" s="204"/>
      <c r="J25" s="204">
        <v>3</v>
      </c>
      <c r="K25"/>
    </row>
    <row r="26" spans="1:11" ht="15" x14ac:dyDescent="0.35">
      <c r="A26" s="18" t="s">
        <v>1059</v>
      </c>
      <c r="B26" s="204"/>
      <c r="C26" s="204">
        <v>3</v>
      </c>
      <c r="D26" s="204"/>
      <c r="E26" s="204"/>
      <c r="F26" s="204"/>
      <c r="G26" s="204"/>
      <c r="H26" s="204"/>
      <c r="I26" s="204"/>
      <c r="J26" s="204">
        <v>3</v>
      </c>
      <c r="K26"/>
    </row>
    <row r="27" spans="1:11" ht="15" x14ac:dyDescent="0.35">
      <c r="A27" s="18" t="s">
        <v>1060</v>
      </c>
      <c r="B27" s="204"/>
      <c r="C27" s="204">
        <v>3</v>
      </c>
      <c r="D27" s="204"/>
      <c r="E27" s="204"/>
      <c r="F27" s="204"/>
      <c r="G27" s="204"/>
      <c r="H27" s="204"/>
      <c r="I27" s="204"/>
      <c r="J27" s="204">
        <v>3</v>
      </c>
      <c r="K27"/>
    </row>
    <row r="28" spans="1:11" ht="15" x14ac:dyDescent="0.35">
      <c r="A28" s="18" t="s">
        <v>1061</v>
      </c>
      <c r="B28" s="204">
        <v>1</v>
      </c>
      <c r="C28" s="204"/>
      <c r="D28" s="204"/>
      <c r="E28" s="204"/>
      <c r="F28" s="204"/>
      <c r="G28" s="204"/>
      <c r="H28" s="204"/>
      <c r="I28" s="204"/>
      <c r="J28" s="204">
        <v>1</v>
      </c>
      <c r="K28"/>
    </row>
    <row r="29" spans="1:11" ht="15" x14ac:dyDescent="0.35">
      <c r="A29" s="18" t="s">
        <v>1062</v>
      </c>
      <c r="B29" s="204"/>
      <c r="C29" s="204"/>
      <c r="D29" s="204">
        <v>4</v>
      </c>
      <c r="E29" s="204"/>
      <c r="F29" s="204"/>
      <c r="G29" s="204"/>
      <c r="H29" s="204"/>
      <c r="I29" s="204"/>
      <c r="J29" s="204">
        <v>4</v>
      </c>
      <c r="K29"/>
    </row>
    <row r="30" spans="1:11" ht="15" x14ac:dyDescent="0.35">
      <c r="A30" s="18" t="s">
        <v>1063</v>
      </c>
      <c r="B30" s="204"/>
      <c r="C30" s="204"/>
      <c r="D30" s="204">
        <v>1</v>
      </c>
      <c r="E30" s="204"/>
      <c r="F30" s="204"/>
      <c r="G30" s="204"/>
      <c r="H30" s="204"/>
      <c r="I30" s="204"/>
      <c r="J30" s="204">
        <v>1</v>
      </c>
      <c r="K30"/>
    </row>
    <row r="31" spans="1:11" ht="15" x14ac:dyDescent="0.35">
      <c r="A31" s="18" t="s">
        <v>1064</v>
      </c>
      <c r="B31" s="204"/>
      <c r="C31" s="204">
        <v>3</v>
      </c>
      <c r="D31" s="204"/>
      <c r="E31" s="204"/>
      <c r="F31" s="204"/>
      <c r="G31" s="204"/>
      <c r="H31" s="204"/>
      <c r="I31" s="204"/>
      <c r="J31" s="204">
        <v>3</v>
      </c>
      <c r="K31"/>
    </row>
    <row r="32" spans="1:11" ht="15" x14ac:dyDescent="0.35">
      <c r="A32" s="18" t="s">
        <v>971</v>
      </c>
      <c r="B32" s="204"/>
      <c r="C32" s="204"/>
      <c r="D32" s="204">
        <v>1</v>
      </c>
      <c r="E32" s="204"/>
      <c r="F32" s="204"/>
      <c r="G32" s="204"/>
      <c r="H32" s="204"/>
      <c r="I32" s="204"/>
      <c r="J32" s="204">
        <v>1</v>
      </c>
      <c r="K32"/>
    </row>
    <row r="33" spans="1:11" ht="15" x14ac:dyDescent="0.35">
      <c r="A33" s="18" t="s">
        <v>1065</v>
      </c>
      <c r="B33" s="204"/>
      <c r="C33" s="204"/>
      <c r="D33" s="204">
        <v>1</v>
      </c>
      <c r="E33" s="204"/>
      <c r="F33" s="204"/>
      <c r="G33" s="204"/>
      <c r="H33" s="204"/>
      <c r="I33" s="204"/>
      <c r="J33" s="204">
        <v>1</v>
      </c>
      <c r="K33"/>
    </row>
    <row r="34" spans="1:11" ht="15" x14ac:dyDescent="0.35">
      <c r="A34" s="18" t="s">
        <v>11</v>
      </c>
      <c r="B34" s="204"/>
      <c r="C34" s="204"/>
      <c r="D34" s="204"/>
      <c r="E34" s="204"/>
      <c r="F34" s="204"/>
      <c r="G34" s="204">
        <v>11</v>
      </c>
      <c r="H34" s="204"/>
      <c r="I34" s="204"/>
      <c r="J34" s="204">
        <v>11</v>
      </c>
      <c r="K34"/>
    </row>
    <row r="35" spans="1:11" ht="15" x14ac:dyDescent="0.35">
      <c r="A35" s="18" t="s">
        <v>15</v>
      </c>
      <c r="B35" s="204"/>
      <c r="C35" s="204"/>
      <c r="D35" s="204"/>
      <c r="E35" s="204"/>
      <c r="F35" s="204"/>
      <c r="G35" s="204">
        <v>7</v>
      </c>
      <c r="H35" s="204"/>
      <c r="I35" s="204"/>
      <c r="J35" s="204">
        <v>7</v>
      </c>
      <c r="K35"/>
    </row>
    <row r="36" spans="1:11" ht="15" x14ac:dyDescent="0.35">
      <c r="A36" s="18" t="s">
        <v>7</v>
      </c>
      <c r="B36" s="204"/>
      <c r="C36" s="204"/>
      <c r="D36" s="204"/>
      <c r="E36" s="204"/>
      <c r="F36" s="204"/>
      <c r="G36" s="204">
        <v>3</v>
      </c>
      <c r="H36" s="204"/>
      <c r="I36" s="204"/>
      <c r="J36" s="204">
        <v>3</v>
      </c>
      <c r="K36"/>
    </row>
    <row r="37" spans="1:11" ht="15" x14ac:dyDescent="0.35">
      <c r="A37" s="18" t="s">
        <v>1293</v>
      </c>
      <c r="B37" s="204"/>
      <c r="C37" s="204"/>
      <c r="D37" s="204"/>
      <c r="E37" s="204"/>
      <c r="F37" s="204"/>
      <c r="G37" s="204">
        <v>5</v>
      </c>
      <c r="H37" s="204"/>
      <c r="I37" s="204"/>
      <c r="J37" s="204">
        <v>5</v>
      </c>
      <c r="K37"/>
    </row>
    <row r="38" spans="1:11" ht="15" x14ac:dyDescent="0.35">
      <c r="A38" s="18" t="s">
        <v>533</v>
      </c>
      <c r="B38" s="204"/>
      <c r="C38" s="204"/>
      <c r="D38" s="204"/>
      <c r="E38" s="204"/>
      <c r="F38" s="204"/>
      <c r="G38" s="204">
        <v>1</v>
      </c>
      <c r="H38" s="204"/>
      <c r="I38" s="204"/>
      <c r="J38" s="204">
        <v>1</v>
      </c>
      <c r="K38"/>
    </row>
    <row r="39" spans="1:11" ht="15" x14ac:dyDescent="0.35">
      <c r="A39" s="18" t="s">
        <v>26</v>
      </c>
      <c r="B39" s="204"/>
      <c r="C39" s="204"/>
      <c r="D39" s="204"/>
      <c r="E39" s="204"/>
      <c r="F39" s="204"/>
      <c r="G39" s="204">
        <v>5</v>
      </c>
      <c r="H39" s="204"/>
      <c r="I39" s="204"/>
      <c r="J39" s="204">
        <v>5</v>
      </c>
      <c r="K39"/>
    </row>
    <row r="40" spans="1:11" ht="15" x14ac:dyDescent="0.35">
      <c r="A40" s="18" t="s">
        <v>36</v>
      </c>
      <c r="B40" s="204"/>
      <c r="C40" s="204"/>
      <c r="D40" s="204"/>
      <c r="E40" s="204"/>
      <c r="F40" s="204"/>
      <c r="G40" s="204">
        <v>2</v>
      </c>
      <c r="H40" s="204"/>
      <c r="I40" s="204"/>
      <c r="J40" s="204">
        <v>2</v>
      </c>
      <c r="K40"/>
    </row>
    <row r="41" spans="1:11" ht="15" x14ac:dyDescent="0.35">
      <c r="A41" s="18" t="s">
        <v>38</v>
      </c>
      <c r="B41" s="204"/>
      <c r="C41" s="204"/>
      <c r="D41" s="204"/>
      <c r="E41" s="204"/>
      <c r="F41" s="204"/>
      <c r="G41" s="204">
        <v>8</v>
      </c>
      <c r="H41" s="204"/>
      <c r="I41" s="204"/>
      <c r="J41" s="204">
        <v>8</v>
      </c>
      <c r="K41"/>
    </row>
    <row r="42" spans="1:11" ht="15" x14ac:dyDescent="0.35">
      <c r="A42" s="18" t="s">
        <v>44</v>
      </c>
      <c r="B42" s="204"/>
      <c r="C42" s="204"/>
      <c r="D42" s="204"/>
      <c r="E42" s="204"/>
      <c r="F42" s="204"/>
      <c r="G42" s="204">
        <v>3</v>
      </c>
      <c r="H42" s="204"/>
      <c r="I42" s="204"/>
      <c r="J42" s="204">
        <v>3</v>
      </c>
      <c r="K42"/>
    </row>
    <row r="43" spans="1:11" ht="15" x14ac:dyDescent="0.35">
      <c r="A43" s="18" t="s">
        <v>1294</v>
      </c>
      <c r="B43" s="204"/>
      <c r="C43" s="204"/>
      <c r="D43" s="204"/>
      <c r="E43" s="204"/>
      <c r="F43" s="204"/>
      <c r="G43" s="204">
        <v>9</v>
      </c>
      <c r="H43" s="204"/>
      <c r="I43" s="204"/>
      <c r="J43" s="204">
        <v>9</v>
      </c>
      <c r="K43"/>
    </row>
    <row r="44" spans="1:11" ht="15" x14ac:dyDescent="0.35">
      <c r="A44" s="18" t="s">
        <v>1295</v>
      </c>
      <c r="B44" s="204"/>
      <c r="C44" s="204"/>
      <c r="D44" s="204"/>
      <c r="E44" s="204"/>
      <c r="F44" s="204"/>
      <c r="G44" s="204"/>
      <c r="H44" s="204">
        <v>1</v>
      </c>
      <c r="I44" s="204"/>
      <c r="J44" s="204">
        <v>1</v>
      </c>
      <c r="K44"/>
    </row>
    <row r="45" spans="1:11" ht="15" x14ac:dyDescent="0.35">
      <c r="A45" s="18" t="s">
        <v>47</v>
      </c>
      <c r="B45" s="204"/>
      <c r="C45" s="204"/>
      <c r="D45" s="204"/>
      <c r="E45" s="204"/>
      <c r="F45" s="204"/>
      <c r="G45" s="204"/>
      <c r="H45" s="204">
        <v>7</v>
      </c>
      <c r="I45" s="204"/>
      <c r="J45" s="204">
        <v>7</v>
      </c>
      <c r="K45"/>
    </row>
    <row r="46" spans="1:11" ht="15" x14ac:dyDescent="0.35">
      <c r="A46" s="18" t="s">
        <v>1296</v>
      </c>
      <c r="B46" s="204"/>
      <c r="C46" s="204"/>
      <c r="D46" s="204"/>
      <c r="E46" s="204"/>
      <c r="F46" s="204"/>
      <c r="G46" s="204"/>
      <c r="H46" s="204">
        <v>1</v>
      </c>
      <c r="I46" s="204"/>
      <c r="J46" s="204">
        <v>1</v>
      </c>
      <c r="K46"/>
    </row>
    <row r="47" spans="1:11" ht="15" x14ac:dyDescent="0.35">
      <c r="A47" s="18" t="s">
        <v>1297</v>
      </c>
      <c r="B47" s="204"/>
      <c r="C47" s="204"/>
      <c r="D47" s="204"/>
      <c r="E47" s="204"/>
      <c r="F47" s="204"/>
      <c r="G47" s="204"/>
      <c r="H47" s="204">
        <v>3</v>
      </c>
      <c r="I47" s="204"/>
      <c r="J47" s="204">
        <v>3</v>
      </c>
      <c r="K47"/>
    </row>
    <row r="48" spans="1:11" ht="15" x14ac:dyDescent="0.35">
      <c r="A48" s="18" t="s">
        <v>1298</v>
      </c>
      <c r="B48" s="204"/>
      <c r="C48" s="204"/>
      <c r="D48" s="204"/>
      <c r="E48" s="204"/>
      <c r="F48" s="204"/>
      <c r="G48" s="204"/>
      <c r="H48" s="204"/>
      <c r="I48" s="204">
        <v>2</v>
      </c>
      <c r="J48" s="204">
        <v>2</v>
      </c>
      <c r="K48"/>
    </row>
    <row r="49" spans="1:11" ht="15" x14ac:dyDescent="0.35">
      <c r="A49" s="18" t="s">
        <v>1299</v>
      </c>
      <c r="B49" s="204"/>
      <c r="C49" s="204"/>
      <c r="D49" s="204"/>
      <c r="E49" s="204"/>
      <c r="F49" s="204"/>
      <c r="G49" s="204"/>
      <c r="H49" s="204"/>
      <c r="I49" s="204">
        <v>4</v>
      </c>
      <c r="J49" s="204">
        <v>4</v>
      </c>
      <c r="K49"/>
    </row>
    <row r="50" spans="1:11" ht="15" x14ac:dyDescent="0.35">
      <c r="A50" s="18" t="s">
        <v>1300</v>
      </c>
      <c r="B50" s="204"/>
      <c r="C50" s="204"/>
      <c r="D50" s="204"/>
      <c r="E50" s="204"/>
      <c r="F50" s="204"/>
      <c r="G50" s="204"/>
      <c r="H50" s="204"/>
      <c r="I50" s="204">
        <v>3</v>
      </c>
      <c r="J50" s="204">
        <v>3</v>
      </c>
      <c r="K50"/>
    </row>
    <row r="51" spans="1:11" ht="15" x14ac:dyDescent="0.35">
      <c r="A51" s="18" t="s">
        <v>1301</v>
      </c>
      <c r="B51" s="204"/>
      <c r="C51" s="204"/>
      <c r="D51" s="204"/>
      <c r="E51" s="204"/>
      <c r="F51" s="204"/>
      <c r="G51" s="204"/>
      <c r="H51" s="204"/>
      <c r="I51" s="204">
        <v>6</v>
      </c>
      <c r="J51" s="204">
        <v>6</v>
      </c>
      <c r="K51"/>
    </row>
    <row r="52" spans="1:11" ht="15" x14ac:dyDescent="0.35">
      <c r="A52" s="18" t="s">
        <v>1302</v>
      </c>
      <c r="B52" s="204"/>
      <c r="C52" s="204"/>
      <c r="D52" s="204"/>
      <c r="E52" s="204"/>
      <c r="F52" s="204"/>
      <c r="G52" s="204"/>
      <c r="H52" s="204"/>
      <c r="I52" s="204">
        <v>2</v>
      </c>
      <c r="J52" s="204">
        <v>2</v>
      </c>
      <c r="K52"/>
    </row>
    <row r="53" spans="1:11" ht="15" x14ac:dyDescent="0.35">
      <c r="A53" s="18" t="s">
        <v>1362</v>
      </c>
      <c r="B53" s="204"/>
      <c r="C53" s="204"/>
      <c r="D53" s="204">
        <v>1</v>
      </c>
      <c r="E53" s="204"/>
      <c r="F53" s="204"/>
      <c r="G53" s="204"/>
      <c r="H53" s="204"/>
      <c r="I53" s="204"/>
      <c r="J53" s="204">
        <v>1</v>
      </c>
      <c r="K53"/>
    </row>
    <row r="54" spans="1:11" ht="15" x14ac:dyDescent="0.35">
      <c r="A54" s="18" t="s">
        <v>1363</v>
      </c>
      <c r="B54" s="204"/>
      <c r="C54" s="204"/>
      <c r="D54" s="204"/>
      <c r="E54" s="204"/>
      <c r="F54" s="204"/>
      <c r="G54" s="204">
        <v>1</v>
      </c>
      <c r="H54" s="204"/>
      <c r="I54" s="204"/>
      <c r="J54" s="204">
        <v>1</v>
      </c>
      <c r="K54"/>
    </row>
    <row r="55" spans="1:11" ht="15" x14ac:dyDescent="0.35">
      <c r="A55" s="18" t="s">
        <v>1364</v>
      </c>
      <c r="B55" s="204"/>
      <c r="C55" s="204"/>
      <c r="D55" s="204"/>
      <c r="E55" s="204"/>
      <c r="F55" s="204"/>
      <c r="G55" s="204"/>
      <c r="H55" s="204">
        <v>1</v>
      </c>
      <c r="I55" s="204"/>
      <c r="J55" s="204">
        <v>1</v>
      </c>
      <c r="K55"/>
    </row>
    <row r="56" spans="1:11" ht="15" x14ac:dyDescent="0.35">
      <c r="A56" s="18" t="s">
        <v>751</v>
      </c>
      <c r="B56" s="204">
        <v>15</v>
      </c>
      <c r="C56" s="204">
        <v>15</v>
      </c>
      <c r="D56" s="204">
        <v>15</v>
      </c>
      <c r="E56" s="204">
        <v>27</v>
      </c>
      <c r="F56" s="204">
        <v>6</v>
      </c>
      <c r="G56" s="204">
        <v>59</v>
      </c>
      <c r="H56" s="204">
        <v>14</v>
      </c>
      <c r="I56" s="204">
        <v>17</v>
      </c>
      <c r="J56" s="204">
        <v>168</v>
      </c>
      <c r="K56"/>
    </row>
    <row r="57" spans="1:11" ht="15" x14ac:dyDescent="0.3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5">
      <c r="A58"/>
      <c r="B58"/>
    </row>
    <row r="59" spans="1:11" ht="15" x14ac:dyDescent="0.35">
      <c r="A59"/>
      <c r="B59"/>
    </row>
    <row r="60" spans="1:11" ht="15" x14ac:dyDescent="0.35">
      <c r="A60"/>
      <c r="B60"/>
    </row>
    <row r="61" spans="1:11" ht="15" x14ac:dyDescent="0.35">
      <c r="A61"/>
      <c r="B61"/>
    </row>
    <row r="62" spans="1:11" ht="15" x14ac:dyDescent="0.35">
      <c r="A62"/>
      <c r="B62"/>
    </row>
    <row r="63" spans="1:11" ht="15" x14ac:dyDescent="0.35">
      <c r="A63"/>
      <c r="B63"/>
    </row>
    <row r="64" spans="1:11" ht="15" x14ac:dyDescent="0.35">
      <c r="A64"/>
      <c r="B64"/>
    </row>
    <row r="65" spans="1:2" ht="15" x14ac:dyDescent="0.35">
      <c r="A65"/>
      <c r="B65"/>
    </row>
    <row r="66" spans="1:2" ht="15" x14ac:dyDescent="0.35">
      <c r="A66"/>
      <c r="B66"/>
    </row>
    <row r="67" spans="1:2" ht="15" x14ac:dyDescent="0.35">
      <c r="A67"/>
      <c r="B67"/>
    </row>
  </sheetData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51"/>
  <sheetViews>
    <sheetView workbookViewId="0">
      <selection activeCell="B44" sqref="B44"/>
    </sheetView>
  </sheetViews>
  <sheetFormatPr defaultColWidth="8.69921875" defaultRowHeight="14.5" x14ac:dyDescent="0.35"/>
  <cols>
    <col min="1" max="1" width="12.69921875" style="68" bestFit="1" customWidth="1"/>
    <col min="2" max="2" width="30" style="17" bestFit="1" customWidth="1"/>
    <col min="3" max="13" width="19.09765625" style="17" bestFit="1" customWidth="1"/>
    <col min="14" max="14" width="19.69921875" style="17" bestFit="1" customWidth="1"/>
    <col min="15" max="21" width="19.09765625" style="17" bestFit="1" customWidth="1"/>
    <col min="22" max="23" width="26.8984375" style="17" bestFit="1" customWidth="1"/>
    <col min="24" max="25" width="13.19921875" style="17" bestFit="1" customWidth="1"/>
    <col min="26" max="16384" width="8.69921875" style="17"/>
  </cols>
  <sheetData>
    <row r="1" spans="1:22" x14ac:dyDescent="0.35">
      <c r="A1" s="61"/>
      <c r="B1" s="65" t="str">
        <f>B34</f>
        <v>追蹤議題預計完工/實際完工</v>
      </c>
      <c r="C1" s="61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s="75" customFormat="1" x14ac:dyDescent="0.35">
      <c r="A2" s="74"/>
      <c r="B2" s="105"/>
      <c r="C2" s="105"/>
      <c r="D2" s="108"/>
      <c r="E2" s="108"/>
      <c r="F2" s="109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</row>
    <row r="3" spans="1:22" s="73" customFormat="1" x14ac:dyDescent="0.35">
      <c r="A3" s="64" t="s">
        <v>1049</v>
      </c>
      <c r="B3" s="105" t="s">
        <v>1367</v>
      </c>
      <c r="C3" s="105" t="s">
        <v>1368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</row>
    <row r="4" spans="1:22" x14ac:dyDescent="0.35">
      <c r="A4" s="72">
        <v>44396</v>
      </c>
      <c r="B4" s="106">
        <v>1</v>
      </c>
      <c r="C4" s="106"/>
      <c r="D4" s="111"/>
      <c r="E4" s="112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</row>
    <row r="5" spans="1:22" x14ac:dyDescent="0.35">
      <c r="A5" s="72">
        <v>44397</v>
      </c>
      <c r="B5" s="106">
        <v>2</v>
      </c>
      <c r="C5" s="106"/>
      <c r="D5" s="111"/>
      <c r="E5" s="112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</row>
    <row r="6" spans="1:22" x14ac:dyDescent="0.35">
      <c r="A6" s="72">
        <v>44398</v>
      </c>
      <c r="B6" s="106">
        <v>6</v>
      </c>
      <c r="C6" s="106">
        <v>1</v>
      </c>
      <c r="D6" s="111"/>
      <c r="E6" s="112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</row>
    <row r="7" spans="1:22" x14ac:dyDescent="0.35">
      <c r="A7" s="72">
        <v>44399</v>
      </c>
      <c r="B7" s="106">
        <v>4</v>
      </c>
      <c r="C7" s="106">
        <v>3</v>
      </c>
      <c r="D7" s="111"/>
      <c r="E7" s="112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</row>
    <row r="8" spans="1:22" x14ac:dyDescent="0.35">
      <c r="A8" s="72">
        <v>44400</v>
      </c>
      <c r="B8" s="106">
        <v>2</v>
      </c>
      <c r="C8" s="106">
        <v>1</v>
      </c>
      <c r="D8" s="111"/>
      <c r="E8" s="112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</row>
    <row r="9" spans="1:22" hidden="1" x14ac:dyDescent="0.35">
      <c r="A9" s="72" t="s">
        <v>1048</v>
      </c>
      <c r="B9" s="106"/>
      <c r="C9" s="106"/>
      <c r="D9" s="111"/>
      <c r="E9" s="112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</row>
    <row r="10" spans="1:22" s="73" customFormat="1" x14ac:dyDescent="0.35">
      <c r="A10" s="72">
        <v>44403</v>
      </c>
      <c r="B10" s="105">
        <v>9</v>
      </c>
      <c r="C10" s="105"/>
      <c r="D10" s="110"/>
      <c r="E10" s="113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</row>
    <row r="11" spans="1:22" x14ac:dyDescent="0.35">
      <c r="A11" s="72">
        <v>44404</v>
      </c>
      <c r="B11" s="106">
        <v>4</v>
      </c>
      <c r="C11" s="106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</row>
    <row r="12" spans="1:22" x14ac:dyDescent="0.35">
      <c r="A12" s="72">
        <v>44405</v>
      </c>
      <c r="B12" s="106">
        <v>6</v>
      </c>
      <c r="C12" s="106">
        <v>2</v>
      </c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</row>
    <row r="13" spans="1:22" x14ac:dyDescent="0.35">
      <c r="A13" s="64" t="s">
        <v>751</v>
      </c>
      <c r="B13" s="105">
        <v>34</v>
      </c>
      <c r="C13" s="105">
        <v>7</v>
      </c>
    </row>
    <row r="14" spans="1:22" s="107" customFormat="1" x14ac:dyDescent="0.35">
      <c r="A14" s="114"/>
      <c r="B14" s="115"/>
      <c r="C14" s="115"/>
    </row>
    <row r="15" spans="1:22" s="107" customFormat="1" x14ac:dyDescent="0.35">
      <c r="A15" s="114"/>
      <c r="B15" s="115"/>
      <c r="C15" s="115"/>
    </row>
    <row r="16" spans="1:22" s="107" customFormat="1" x14ac:dyDescent="0.35">
      <c r="A16" s="114"/>
      <c r="B16" s="115"/>
      <c r="C16" s="115"/>
    </row>
    <row r="17" spans="1:3" s="107" customFormat="1" x14ac:dyDescent="0.35">
      <c r="A17" s="114"/>
      <c r="B17" s="115"/>
      <c r="C17" s="115"/>
    </row>
    <row r="18" spans="1:3" s="107" customFormat="1" x14ac:dyDescent="0.35">
      <c r="A18" s="114"/>
      <c r="B18" s="115"/>
      <c r="C18" s="115"/>
    </row>
    <row r="19" spans="1:3" s="107" customFormat="1" x14ac:dyDescent="0.35">
      <c r="A19" s="114"/>
      <c r="B19" s="115"/>
      <c r="C19" s="115"/>
    </row>
    <row r="20" spans="1:3" s="107" customFormat="1" x14ac:dyDescent="0.35">
      <c r="A20" s="114"/>
      <c r="B20" s="115"/>
      <c r="C20" s="115"/>
    </row>
    <row r="21" spans="1:3" s="107" customFormat="1" x14ac:dyDescent="0.35">
      <c r="A21" s="114"/>
      <c r="B21" s="115"/>
      <c r="C21" s="115"/>
    </row>
    <row r="22" spans="1:3" s="107" customFormat="1" x14ac:dyDescent="0.35">
      <c r="A22" s="114"/>
      <c r="B22" s="115"/>
      <c r="C22" s="115"/>
    </row>
    <row r="23" spans="1:3" s="107" customFormat="1" x14ac:dyDescent="0.35">
      <c r="A23" s="114"/>
      <c r="B23" s="115"/>
      <c r="C23" s="115"/>
    </row>
    <row r="24" spans="1:3" s="107" customFormat="1" x14ac:dyDescent="0.35">
      <c r="A24" s="114"/>
      <c r="B24" s="115"/>
      <c r="C24" s="115"/>
    </row>
    <row r="25" spans="1:3" s="107" customFormat="1" x14ac:dyDescent="0.35">
      <c r="A25" s="114"/>
      <c r="B25" s="115"/>
      <c r="C25" s="115"/>
    </row>
    <row r="26" spans="1:3" s="107" customFormat="1" x14ac:dyDescent="0.35">
      <c r="A26" s="114"/>
      <c r="B26" s="115"/>
      <c r="C26" s="115"/>
    </row>
    <row r="27" spans="1:3" s="107" customFormat="1" x14ac:dyDescent="0.35">
      <c r="A27" s="114"/>
      <c r="B27" s="115"/>
      <c r="C27" s="115"/>
    </row>
    <row r="28" spans="1:3" s="107" customFormat="1" x14ac:dyDescent="0.35">
      <c r="A28" s="114"/>
      <c r="B28" s="115"/>
      <c r="C28" s="115"/>
    </row>
    <row r="29" spans="1:3" s="107" customFormat="1" x14ac:dyDescent="0.35">
      <c r="A29" s="114"/>
      <c r="B29" s="115"/>
      <c r="C29" s="115"/>
    </row>
    <row r="30" spans="1:3" s="107" customFormat="1" x14ac:dyDescent="0.35">
      <c r="A30" s="114"/>
      <c r="B30" s="115"/>
      <c r="C30" s="115"/>
    </row>
    <row r="31" spans="1:3" s="107" customFormat="1" x14ac:dyDescent="0.35">
      <c r="B31" s="116"/>
      <c r="C31" s="116"/>
    </row>
    <row r="34" spans="1:25" ht="15" x14ac:dyDescent="0.35">
      <c r="B34" s="205" t="s">
        <v>1052</v>
      </c>
      <c r="X34"/>
      <c r="Y34"/>
    </row>
    <row r="35" spans="1:25" ht="15" x14ac:dyDescent="0.35">
      <c r="B35" s="68">
        <v>44438</v>
      </c>
      <c r="D35" s="68">
        <v>44407</v>
      </c>
      <c r="F35" s="68">
        <v>44439</v>
      </c>
      <c r="H35" s="68">
        <v>44403</v>
      </c>
      <c r="J35" s="68">
        <v>44428</v>
      </c>
      <c r="L35" s="68">
        <v>44414</v>
      </c>
      <c r="N35" s="17" t="s">
        <v>1256</v>
      </c>
      <c r="P35" s="68">
        <v>44421</v>
      </c>
      <c r="R35" s="68">
        <v>44419</v>
      </c>
      <c r="T35" s="17" t="s">
        <v>1048</v>
      </c>
      <c r="V35" s="17" t="s">
        <v>1367</v>
      </c>
      <c r="W35" s="17" t="s">
        <v>1368</v>
      </c>
      <c r="X35"/>
      <c r="Y35"/>
    </row>
    <row r="36" spans="1:25" ht="15" x14ac:dyDescent="0.35">
      <c r="A36" s="206" t="s">
        <v>1049</v>
      </c>
      <c r="B36" s="17" t="s">
        <v>1366</v>
      </c>
      <c r="C36" s="17" t="s">
        <v>1369</v>
      </c>
      <c r="D36" s="17" t="s">
        <v>1366</v>
      </c>
      <c r="E36" s="17" t="s">
        <v>1369</v>
      </c>
      <c r="F36" s="17" t="s">
        <v>1366</v>
      </c>
      <c r="G36" s="17" t="s">
        <v>1369</v>
      </c>
      <c r="H36" s="17" t="s">
        <v>1366</v>
      </c>
      <c r="I36" s="17" t="s">
        <v>1369</v>
      </c>
      <c r="J36" s="17" t="s">
        <v>1366</v>
      </c>
      <c r="K36" s="17" t="s">
        <v>1369</v>
      </c>
      <c r="L36" s="17" t="s">
        <v>1366</v>
      </c>
      <c r="M36" s="17" t="s">
        <v>1369</v>
      </c>
      <c r="N36" s="17" t="s">
        <v>1366</v>
      </c>
      <c r="O36" s="17" t="s">
        <v>1369</v>
      </c>
      <c r="P36" s="17" t="s">
        <v>1366</v>
      </c>
      <c r="Q36" s="17" t="s">
        <v>1369</v>
      </c>
      <c r="R36" s="17" t="s">
        <v>1366</v>
      </c>
      <c r="S36" s="17" t="s">
        <v>1369</v>
      </c>
      <c r="T36" s="17" t="s">
        <v>1366</v>
      </c>
      <c r="U36" s="17" t="s">
        <v>1369</v>
      </c>
      <c r="X36"/>
      <c r="Y36"/>
    </row>
    <row r="37" spans="1:25" ht="15" x14ac:dyDescent="0.35">
      <c r="A37" s="70">
        <v>44396</v>
      </c>
      <c r="B37" s="204">
        <v>1</v>
      </c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  <c r="V37" s="204">
        <v>1</v>
      </c>
      <c r="W37" s="204"/>
      <c r="X37"/>
      <c r="Y37"/>
    </row>
    <row r="38" spans="1:25" ht="15" x14ac:dyDescent="0.35">
      <c r="A38" s="70">
        <v>44397</v>
      </c>
      <c r="B38" s="204"/>
      <c r="C38" s="204"/>
      <c r="D38" s="204">
        <v>2</v>
      </c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V38" s="204">
        <v>2</v>
      </c>
      <c r="W38" s="204"/>
      <c r="X38"/>
      <c r="Y38"/>
    </row>
    <row r="39" spans="1:25" ht="15" x14ac:dyDescent="0.35">
      <c r="A39" s="70">
        <v>44398</v>
      </c>
      <c r="B39" s="204"/>
      <c r="C39" s="204"/>
      <c r="D39" s="204">
        <v>1</v>
      </c>
      <c r="E39" s="204">
        <v>1</v>
      </c>
      <c r="F39" s="204">
        <v>1</v>
      </c>
      <c r="G39" s="204"/>
      <c r="H39" s="204"/>
      <c r="I39" s="204"/>
      <c r="J39" s="204"/>
      <c r="K39" s="204"/>
      <c r="L39" s="204">
        <v>4</v>
      </c>
      <c r="M39" s="204">
        <v>4</v>
      </c>
      <c r="N39" s="204"/>
      <c r="O39" s="204"/>
      <c r="P39" s="204"/>
      <c r="Q39" s="204"/>
      <c r="R39" s="204"/>
      <c r="S39" s="204"/>
      <c r="T39" s="204"/>
      <c r="U39" s="204"/>
      <c r="V39" s="204">
        <v>6</v>
      </c>
      <c r="W39" s="204">
        <v>5</v>
      </c>
      <c r="X39"/>
      <c r="Y39"/>
    </row>
    <row r="40" spans="1:25" ht="15" x14ac:dyDescent="0.35">
      <c r="A40" s="70">
        <v>44399</v>
      </c>
      <c r="B40" s="204"/>
      <c r="C40" s="204"/>
      <c r="D40" s="204">
        <v>2</v>
      </c>
      <c r="E40" s="204">
        <v>2</v>
      </c>
      <c r="F40" s="204"/>
      <c r="G40" s="204"/>
      <c r="H40" s="204">
        <v>1</v>
      </c>
      <c r="I40" s="204">
        <v>1</v>
      </c>
      <c r="J40" s="204"/>
      <c r="K40" s="204"/>
      <c r="L40" s="204"/>
      <c r="M40" s="204"/>
      <c r="N40" s="204"/>
      <c r="O40" s="204"/>
      <c r="P40" s="204">
        <v>1</v>
      </c>
      <c r="Q40" s="204">
        <v>1</v>
      </c>
      <c r="R40" s="204"/>
      <c r="S40" s="204"/>
      <c r="T40" s="204"/>
      <c r="U40" s="204"/>
      <c r="V40" s="204">
        <v>4</v>
      </c>
      <c r="W40" s="204">
        <v>4</v>
      </c>
      <c r="X40"/>
      <c r="Y40"/>
    </row>
    <row r="41" spans="1:25" ht="15" x14ac:dyDescent="0.35">
      <c r="A41" s="70">
        <v>44400</v>
      </c>
      <c r="B41" s="204"/>
      <c r="C41" s="204"/>
      <c r="D41" s="204">
        <v>1</v>
      </c>
      <c r="E41" s="204">
        <v>1</v>
      </c>
      <c r="F41" s="204"/>
      <c r="G41" s="204"/>
      <c r="H41" s="204"/>
      <c r="I41" s="204"/>
      <c r="J41" s="204">
        <v>1</v>
      </c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>
        <v>2</v>
      </c>
      <c r="W41" s="204">
        <v>1</v>
      </c>
      <c r="X41"/>
      <c r="Y41"/>
    </row>
    <row r="42" spans="1:25" ht="15" x14ac:dyDescent="0.35">
      <c r="A42" s="18" t="s">
        <v>1048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/>
      <c r="Y42"/>
    </row>
    <row r="43" spans="1:25" ht="15" x14ac:dyDescent="0.35">
      <c r="A43" s="70">
        <v>44403</v>
      </c>
      <c r="B43" s="204"/>
      <c r="C43" s="204"/>
      <c r="D43" s="204"/>
      <c r="E43" s="204"/>
      <c r="F43" s="204">
        <v>2</v>
      </c>
      <c r="G43" s="204"/>
      <c r="H43" s="204"/>
      <c r="I43" s="204"/>
      <c r="J43" s="204">
        <v>1</v>
      </c>
      <c r="K43" s="204"/>
      <c r="L43" s="204">
        <v>6</v>
      </c>
      <c r="M43" s="204">
        <v>4</v>
      </c>
      <c r="N43" s="204"/>
      <c r="O43" s="204"/>
      <c r="P43" s="204"/>
      <c r="Q43" s="204"/>
      <c r="R43" s="204"/>
      <c r="S43" s="204"/>
      <c r="T43" s="204"/>
      <c r="U43" s="204"/>
      <c r="V43" s="204">
        <v>9</v>
      </c>
      <c r="W43" s="204">
        <v>4</v>
      </c>
      <c r="X43"/>
      <c r="Y43"/>
    </row>
    <row r="44" spans="1:25" ht="15" x14ac:dyDescent="0.35">
      <c r="A44" s="70">
        <v>44404</v>
      </c>
      <c r="B44" s="204"/>
      <c r="C44" s="204"/>
      <c r="D44" s="204"/>
      <c r="E44" s="204"/>
      <c r="F44" s="204">
        <v>1</v>
      </c>
      <c r="G44" s="204"/>
      <c r="H44" s="204"/>
      <c r="I44" s="204"/>
      <c r="J44" s="204"/>
      <c r="K44" s="204"/>
      <c r="L44" s="204"/>
      <c r="M44" s="204"/>
      <c r="N44" s="204">
        <v>1</v>
      </c>
      <c r="O44" s="204"/>
      <c r="P44" s="204">
        <v>2</v>
      </c>
      <c r="Q44" s="204">
        <v>2</v>
      </c>
      <c r="R44" s="204"/>
      <c r="S44" s="204"/>
      <c r="T44" s="204"/>
      <c r="U44" s="204"/>
      <c r="V44" s="204">
        <v>4</v>
      </c>
      <c r="W44" s="204">
        <v>2</v>
      </c>
      <c r="X44"/>
      <c r="Y44"/>
    </row>
    <row r="45" spans="1:25" ht="15" x14ac:dyDescent="0.35">
      <c r="A45" s="70">
        <v>44405</v>
      </c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>
        <v>6</v>
      </c>
      <c r="S45" s="204">
        <v>3</v>
      </c>
      <c r="T45" s="204"/>
      <c r="U45" s="204"/>
      <c r="V45" s="204">
        <v>6</v>
      </c>
      <c r="W45" s="204">
        <v>3</v>
      </c>
      <c r="X45"/>
      <c r="Y45"/>
    </row>
    <row r="46" spans="1:25" ht="15" x14ac:dyDescent="0.35">
      <c r="A46" s="70" t="s">
        <v>751</v>
      </c>
      <c r="B46" s="204">
        <v>1</v>
      </c>
      <c r="C46" s="204"/>
      <c r="D46" s="204">
        <v>6</v>
      </c>
      <c r="E46" s="204">
        <v>4</v>
      </c>
      <c r="F46" s="204">
        <v>4</v>
      </c>
      <c r="G46" s="204"/>
      <c r="H46" s="204">
        <v>1</v>
      </c>
      <c r="I46" s="204">
        <v>1</v>
      </c>
      <c r="J46" s="204">
        <v>2</v>
      </c>
      <c r="K46" s="204"/>
      <c r="L46" s="204">
        <v>10</v>
      </c>
      <c r="M46" s="204">
        <v>8</v>
      </c>
      <c r="N46" s="204">
        <v>1</v>
      </c>
      <c r="O46" s="204"/>
      <c r="P46" s="204">
        <v>3</v>
      </c>
      <c r="Q46" s="204">
        <v>3</v>
      </c>
      <c r="R46" s="204">
        <v>6</v>
      </c>
      <c r="S46" s="204">
        <v>3</v>
      </c>
      <c r="T46" s="204"/>
      <c r="U46" s="204"/>
      <c r="V46" s="204">
        <v>34</v>
      </c>
      <c r="W46" s="204">
        <v>19</v>
      </c>
      <c r="X46"/>
      <c r="Y46"/>
    </row>
    <row r="47" spans="1:25" ht="15" x14ac:dyDescent="0.35">
      <c r="A47"/>
      <c r="B47"/>
      <c r="C47"/>
    </row>
    <row r="48" spans="1:25" ht="15" x14ac:dyDescent="0.35">
      <c r="A48"/>
      <c r="B48"/>
      <c r="C48"/>
    </row>
    <row r="49" spans="1:3" ht="15" x14ac:dyDescent="0.35">
      <c r="A49"/>
      <c r="B49"/>
      <c r="C49"/>
    </row>
    <row r="50" spans="1:3" ht="15" x14ac:dyDescent="0.35">
      <c r="A50"/>
      <c r="B50"/>
      <c r="C50"/>
    </row>
    <row r="51" spans="1:3" ht="15" x14ac:dyDescent="0.35">
      <c r="A51"/>
      <c r="B51"/>
      <c r="C51"/>
    </row>
  </sheetData>
  <phoneticPr fontId="6" type="noConversion"/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8"/>
  <sheetViews>
    <sheetView workbookViewId="0">
      <selection activeCell="N25" sqref="N25"/>
    </sheetView>
  </sheetViews>
  <sheetFormatPr defaultColWidth="8.69921875" defaultRowHeight="14.5" x14ac:dyDescent="0.35"/>
  <cols>
    <col min="1" max="1" width="11.8984375" style="87" customWidth="1"/>
    <col min="2" max="2" width="6.19921875" style="218" customWidth="1"/>
    <col min="3" max="3" width="6.8984375" style="218" customWidth="1"/>
    <col min="4" max="4" width="7.19921875" style="218" customWidth="1"/>
    <col min="5" max="22" width="5.19921875" style="17" customWidth="1"/>
    <col min="23" max="23" width="5.19921875" style="17" hidden="1" customWidth="1"/>
    <col min="24" max="24" width="5" style="17" bestFit="1" customWidth="1"/>
    <col min="25" max="25" width="8.69921875" style="17"/>
    <col min="26" max="26" width="8.69921875" style="17" bestFit="1" customWidth="1"/>
    <col min="27" max="16384" width="8.69921875" style="17"/>
  </cols>
  <sheetData>
    <row r="1" spans="1:26" ht="16" x14ac:dyDescent="0.4">
      <c r="A1" s="219" t="s">
        <v>1390</v>
      </c>
      <c r="B1" s="217"/>
      <c r="C1" s="217"/>
      <c r="D1" s="217"/>
      <c r="E1" s="118" t="s">
        <v>1391</v>
      </c>
      <c r="F1" s="119"/>
      <c r="G1" s="118" t="s">
        <v>1392</v>
      </c>
      <c r="H1" s="119"/>
      <c r="I1" s="120" t="s">
        <v>1393</v>
      </c>
      <c r="J1" s="121"/>
      <c r="K1" s="122" t="s">
        <v>1394</v>
      </c>
      <c r="L1" s="123"/>
      <c r="M1" s="123"/>
      <c r="N1" s="123"/>
      <c r="O1" s="123"/>
      <c r="P1" s="123"/>
      <c r="Q1" s="124" t="s">
        <v>1395</v>
      </c>
      <c r="R1" s="125"/>
      <c r="S1" s="124" t="s">
        <v>1566</v>
      </c>
      <c r="T1" s="125"/>
      <c r="U1" s="126" t="s">
        <v>1396</v>
      </c>
      <c r="V1" s="126"/>
      <c r="W1" s="126"/>
    </row>
    <row r="2" spans="1:26" x14ac:dyDescent="0.35">
      <c r="A2" s="87" t="s">
        <v>1397</v>
      </c>
      <c r="B2" s="218" t="s">
        <v>1593</v>
      </c>
      <c r="C2" s="218" t="s">
        <v>1594</v>
      </c>
      <c r="D2" s="218" t="s">
        <v>1400</v>
      </c>
      <c r="E2" s="17" t="s">
        <v>1398</v>
      </c>
      <c r="F2" s="17" t="s">
        <v>1399</v>
      </c>
      <c r="G2" s="17" t="s">
        <v>1671</v>
      </c>
      <c r="H2" s="17" t="s">
        <v>1672</v>
      </c>
      <c r="I2" s="17" t="s">
        <v>1673</v>
      </c>
      <c r="J2" s="17" t="s">
        <v>1674</v>
      </c>
      <c r="K2" s="17" t="s">
        <v>1401</v>
      </c>
      <c r="L2" s="17" t="s">
        <v>1675</v>
      </c>
      <c r="M2" s="17" t="s">
        <v>1402</v>
      </c>
      <c r="N2" s="17" t="s">
        <v>1676</v>
      </c>
      <c r="O2" s="17" t="s">
        <v>1403</v>
      </c>
      <c r="P2" s="17" t="s">
        <v>1677</v>
      </c>
      <c r="Q2" s="17" t="s">
        <v>1678</v>
      </c>
      <c r="R2" s="17" t="s">
        <v>1679</v>
      </c>
      <c r="S2" s="17" t="s">
        <v>1680</v>
      </c>
      <c r="T2" s="17" t="s">
        <v>1681</v>
      </c>
      <c r="U2" s="17" t="s">
        <v>1682</v>
      </c>
      <c r="V2" s="17" t="s">
        <v>1683</v>
      </c>
      <c r="W2" s="17" t="s">
        <v>1400</v>
      </c>
    </row>
    <row r="3" spans="1:26" hidden="1" x14ac:dyDescent="0.35">
      <c r="A3" s="87">
        <v>44411</v>
      </c>
      <c r="E3" s="17">
        <v>32</v>
      </c>
      <c r="F3" s="17">
        <v>8</v>
      </c>
      <c r="G3" s="17">
        <v>2</v>
      </c>
      <c r="H3" s="17">
        <v>1</v>
      </c>
      <c r="I3" s="17">
        <v>79</v>
      </c>
      <c r="J3" s="17">
        <v>37</v>
      </c>
      <c r="K3" s="17">
        <v>27</v>
      </c>
      <c r="L3" s="17">
        <v>1</v>
      </c>
      <c r="M3" s="17">
        <v>4</v>
      </c>
      <c r="N3" s="17">
        <v>0</v>
      </c>
      <c r="O3" s="17">
        <v>2</v>
      </c>
      <c r="P3" s="17">
        <v>0</v>
      </c>
      <c r="Q3" s="17">
        <v>13</v>
      </c>
      <c r="R3" s="17">
        <v>0</v>
      </c>
      <c r="U3" s="17">
        <v>34</v>
      </c>
      <c r="V3" s="17">
        <v>7</v>
      </c>
      <c r="W3" s="127">
        <f>V3/U3</f>
        <v>0.20588235294117646</v>
      </c>
    </row>
    <row r="4" spans="1:26" hidden="1" x14ac:dyDescent="0.35">
      <c r="A4" s="87">
        <v>44414</v>
      </c>
      <c r="E4" s="17">
        <v>32</v>
      </c>
      <c r="F4" s="17">
        <v>15</v>
      </c>
      <c r="G4" s="17">
        <v>2</v>
      </c>
      <c r="H4" s="17">
        <v>2</v>
      </c>
      <c r="I4" s="17">
        <v>79</v>
      </c>
      <c r="J4" s="17">
        <v>53</v>
      </c>
      <c r="K4" s="17">
        <v>27</v>
      </c>
      <c r="L4" s="17">
        <v>3</v>
      </c>
      <c r="M4" s="17">
        <v>4</v>
      </c>
      <c r="N4" s="17">
        <v>1</v>
      </c>
      <c r="O4" s="17">
        <v>2</v>
      </c>
      <c r="P4" s="17">
        <v>0</v>
      </c>
      <c r="Q4" s="17">
        <v>13</v>
      </c>
      <c r="R4" s="17">
        <v>0</v>
      </c>
      <c r="U4" s="17">
        <v>34</v>
      </c>
      <c r="V4" s="17">
        <v>12</v>
      </c>
      <c r="W4" s="127">
        <f>V4/U4</f>
        <v>0.35294117647058826</v>
      </c>
    </row>
    <row r="5" spans="1:26" x14ac:dyDescent="0.35">
      <c r="A5" s="87">
        <v>44417</v>
      </c>
      <c r="B5" s="218">
        <f t="shared" ref="B5:B13" si="0">SUM(E5,G5,H5,I5,K5,M5,O5,Q5,U5)</f>
        <v>195</v>
      </c>
      <c r="C5" s="218">
        <f t="shared" ref="C5:C13" si="1">SUM(F5,H5,J5,L5,N5,P5,R5,V5)</f>
        <v>87</v>
      </c>
      <c r="D5" s="90">
        <f>C5/B5</f>
        <v>0.44615384615384618</v>
      </c>
      <c r="E5" s="17">
        <v>32</v>
      </c>
      <c r="F5" s="17">
        <v>15</v>
      </c>
      <c r="G5" s="17">
        <v>2</v>
      </c>
      <c r="H5" s="17">
        <v>2</v>
      </c>
      <c r="I5" s="17">
        <v>79</v>
      </c>
      <c r="J5" s="17">
        <v>53</v>
      </c>
      <c r="K5" s="17">
        <v>27</v>
      </c>
      <c r="L5" s="17">
        <v>3</v>
      </c>
      <c r="M5" s="17">
        <v>4</v>
      </c>
      <c r="N5" s="17">
        <v>1</v>
      </c>
      <c r="O5" s="17">
        <v>2</v>
      </c>
      <c r="P5" s="17">
        <v>0</v>
      </c>
      <c r="Q5" s="17">
        <v>13</v>
      </c>
      <c r="R5" s="17">
        <v>0</v>
      </c>
      <c r="U5" s="17">
        <v>34</v>
      </c>
      <c r="V5" s="17">
        <v>13</v>
      </c>
      <c r="X5" s="17">
        <f t="shared" ref="X5:X12" si="2">SUM(F5,H5,J5,L5,N5,P5,R5)</f>
        <v>74</v>
      </c>
    </row>
    <row r="6" spans="1:26" hidden="1" x14ac:dyDescent="0.35">
      <c r="A6" s="87">
        <v>44420</v>
      </c>
      <c r="B6" s="218">
        <f t="shared" si="0"/>
        <v>195</v>
      </c>
      <c r="C6" s="218">
        <f t="shared" si="1"/>
        <v>96</v>
      </c>
      <c r="D6" s="90">
        <f t="shared" ref="D6:D12" si="3">C6/B6</f>
        <v>0.49230769230769234</v>
      </c>
      <c r="E6" s="17">
        <v>32</v>
      </c>
      <c r="F6" s="214">
        <v>17</v>
      </c>
      <c r="G6" s="17">
        <v>2</v>
      </c>
      <c r="H6" s="17">
        <v>2</v>
      </c>
      <c r="I6" s="17">
        <v>79</v>
      </c>
      <c r="J6" s="17">
        <v>55</v>
      </c>
      <c r="K6" s="17">
        <v>27</v>
      </c>
      <c r="L6" s="17">
        <v>3</v>
      </c>
      <c r="M6" s="17">
        <v>4</v>
      </c>
      <c r="N6" s="17">
        <v>1</v>
      </c>
      <c r="O6" s="17">
        <v>2</v>
      </c>
      <c r="P6" s="17">
        <v>0</v>
      </c>
      <c r="Q6" s="17">
        <v>13</v>
      </c>
      <c r="R6" s="17">
        <v>0</v>
      </c>
      <c r="U6" s="17">
        <v>34</v>
      </c>
      <c r="V6" s="214">
        <v>18</v>
      </c>
      <c r="X6" s="17">
        <f t="shared" si="2"/>
        <v>78</v>
      </c>
    </row>
    <row r="7" spans="1:26" x14ac:dyDescent="0.35">
      <c r="A7" s="87">
        <v>44424</v>
      </c>
      <c r="B7" s="218">
        <f t="shared" si="0"/>
        <v>195</v>
      </c>
      <c r="C7" s="218">
        <f t="shared" si="1"/>
        <v>96</v>
      </c>
      <c r="D7" s="90">
        <f t="shared" si="3"/>
        <v>0.49230769230769234</v>
      </c>
      <c r="E7" s="17">
        <v>32</v>
      </c>
      <c r="F7" s="17">
        <v>17</v>
      </c>
      <c r="G7" s="17">
        <v>2</v>
      </c>
      <c r="H7" s="17">
        <v>2</v>
      </c>
      <c r="I7" s="17">
        <v>79</v>
      </c>
      <c r="J7" s="17">
        <v>55</v>
      </c>
      <c r="K7" s="17">
        <v>27</v>
      </c>
      <c r="L7" s="17">
        <v>3</v>
      </c>
      <c r="M7" s="17">
        <v>4</v>
      </c>
      <c r="N7" s="17">
        <v>1</v>
      </c>
      <c r="O7" s="17">
        <v>2</v>
      </c>
      <c r="P7" s="17">
        <v>0</v>
      </c>
      <c r="Q7" s="17">
        <v>13</v>
      </c>
      <c r="R7" s="17">
        <v>0</v>
      </c>
      <c r="U7" s="17">
        <v>34</v>
      </c>
      <c r="V7" s="17">
        <v>18</v>
      </c>
      <c r="X7" s="17">
        <f t="shared" si="2"/>
        <v>78</v>
      </c>
    </row>
    <row r="8" spans="1:26" hidden="1" x14ac:dyDescent="0.35">
      <c r="A8" s="87">
        <v>44426</v>
      </c>
      <c r="B8" s="218">
        <f t="shared" si="0"/>
        <v>197</v>
      </c>
      <c r="C8" s="218">
        <f t="shared" si="1"/>
        <v>101</v>
      </c>
      <c r="D8" s="90">
        <f t="shared" si="3"/>
        <v>0.51269035532994922</v>
      </c>
      <c r="E8" s="17">
        <v>32</v>
      </c>
      <c r="F8" s="214">
        <v>18</v>
      </c>
      <c r="G8" s="17">
        <v>2</v>
      </c>
      <c r="H8" s="17">
        <v>2</v>
      </c>
      <c r="I8" s="17">
        <v>79</v>
      </c>
      <c r="J8" s="214">
        <v>56</v>
      </c>
      <c r="K8" s="214">
        <v>28</v>
      </c>
      <c r="L8" s="17">
        <v>3</v>
      </c>
      <c r="M8" s="17">
        <v>4</v>
      </c>
      <c r="N8" s="17">
        <v>1</v>
      </c>
      <c r="O8" s="17">
        <v>2</v>
      </c>
      <c r="P8" s="17">
        <v>0</v>
      </c>
      <c r="Q8" s="214">
        <v>14</v>
      </c>
      <c r="R8" s="214">
        <v>2</v>
      </c>
      <c r="S8" s="214"/>
      <c r="T8" s="214"/>
      <c r="U8" s="17">
        <v>34</v>
      </c>
      <c r="V8" s="214">
        <v>19</v>
      </c>
      <c r="X8" s="214">
        <f t="shared" si="2"/>
        <v>82</v>
      </c>
    </row>
    <row r="9" spans="1:26" hidden="1" x14ac:dyDescent="0.35">
      <c r="A9" s="87">
        <v>44428</v>
      </c>
      <c r="B9" s="218">
        <f t="shared" si="0"/>
        <v>202</v>
      </c>
      <c r="C9" s="218">
        <f t="shared" si="1"/>
        <v>107</v>
      </c>
      <c r="D9" s="90">
        <f t="shared" si="3"/>
        <v>0.52970297029702973</v>
      </c>
      <c r="E9" s="17">
        <v>32</v>
      </c>
      <c r="F9" s="214">
        <v>19</v>
      </c>
      <c r="G9" s="17">
        <v>2</v>
      </c>
      <c r="H9" s="17">
        <v>2</v>
      </c>
      <c r="I9" s="214">
        <v>81</v>
      </c>
      <c r="J9" s="214">
        <v>60</v>
      </c>
      <c r="K9" s="214">
        <v>31</v>
      </c>
      <c r="L9" s="214">
        <v>4</v>
      </c>
      <c r="M9" s="17">
        <v>4</v>
      </c>
      <c r="N9" s="17">
        <v>1</v>
      </c>
      <c r="O9" s="17">
        <v>2</v>
      </c>
      <c r="P9" s="17">
        <v>0</v>
      </c>
      <c r="Q9" s="17">
        <v>14</v>
      </c>
      <c r="R9" s="17">
        <v>2</v>
      </c>
      <c r="U9" s="17">
        <v>34</v>
      </c>
      <c r="V9" s="17">
        <v>19</v>
      </c>
      <c r="X9" s="214">
        <f t="shared" si="2"/>
        <v>88</v>
      </c>
    </row>
    <row r="10" spans="1:26" hidden="1" x14ac:dyDescent="0.35">
      <c r="A10" s="87">
        <v>44431</v>
      </c>
      <c r="B10" s="218">
        <f t="shared" si="0"/>
        <v>202</v>
      </c>
      <c r="C10" s="218">
        <f t="shared" si="1"/>
        <v>107</v>
      </c>
      <c r="D10" s="90">
        <f t="shared" si="3"/>
        <v>0.52970297029702973</v>
      </c>
      <c r="E10" s="17">
        <v>32</v>
      </c>
      <c r="F10" s="17">
        <v>19</v>
      </c>
      <c r="G10" s="17">
        <v>2</v>
      </c>
      <c r="H10" s="17">
        <v>2</v>
      </c>
      <c r="I10" s="17">
        <v>81</v>
      </c>
      <c r="J10" s="17">
        <v>60</v>
      </c>
      <c r="K10" s="17">
        <v>31</v>
      </c>
      <c r="L10" s="17">
        <v>4</v>
      </c>
      <c r="M10" s="17">
        <v>4</v>
      </c>
      <c r="N10" s="17">
        <v>1</v>
      </c>
      <c r="O10" s="17">
        <v>2</v>
      </c>
      <c r="P10" s="17">
        <v>0</v>
      </c>
      <c r="Q10" s="17">
        <v>14</v>
      </c>
      <c r="R10" s="17">
        <v>2</v>
      </c>
      <c r="U10" s="17">
        <v>34</v>
      </c>
      <c r="V10" s="17">
        <v>19</v>
      </c>
      <c r="X10" s="17">
        <f t="shared" si="2"/>
        <v>88</v>
      </c>
    </row>
    <row r="11" spans="1:26" hidden="1" x14ac:dyDescent="0.35">
      <c r="A11" s="87">
        <v>44432</v>
      </c>
      <c r="B11" s="218">
        <f t="shared" si="0"/>
        <v>202</v>
      </c>
      <c r="C11" s="218">
        <f t="shared" si="1"/>
        <v>108</v>
      </c>
      <c r="D11" s="90">
        <f t="shared" si="3"/>
        <v>0.53465346534653468</v>
      </c>
      <c r="E11" s="17">
        <v>32</v>
      </c>
      <c r="F11" s="17">
        <v>19</v>
      </c>
      <c r="G11" s="17">
        <v>2</v>
      </c>
      <c r="H11" s="17">
        <v>2</v>
      </c>
      <c r="I11" s="17">
        <v>81</v>
      </c>
      <c r="J11" s="17">
        <v>60</v>
      </c>
      <c r="K11" s="17">
        <v>31</v>
      </c>
      <c r="L11" s="214">
        <v>5</v>
      </c>
      <c r="M11" s="17">
        <v>4</v>
      </c>
      <c r="N11" s="17">
        <v>1</v>
      </c>
      <c r="O11" s="17">
        <v>2</v>
      </c>
      <c r="P11" s="17">
        <v>0</v>
      </c>
      <c r="Q11" s="17">
        <v>14</v>
      </c>
      <c r="R11" s="17">
        <v>2</v>
      </c>
      <c r="U11" s="17">
        <v>34</v>
      </c>
      <c r="V11" s="17">
        <v>19</v>
      </c>
      <c r="X11" s="214">
        <f t="shared" si="2"/>
        <v>89</v>
      </c>
    </row>
    <row r="12" spans="1:26" x14ac:dyDescent="0.35">
      <c r="A12" s="87">
        <v>44434</v>
      </c>
      <c r="B12" s="218">
        <f t="shared" si="0"/>
        <v>210</v>
      </c>
      <c r="C12" s="218">
        <f t="shared" si="1"/>
        <v>108</v>
      </c>
      <c r="D12" s="90">
        <f t="shared" si="3"/>
        <v>0.51428571428571423</v>
      </c>
      <c r="E12" s="17">
        <v>32</v>
      </c>
      <c r="F12" s="17">
        <v>19</v>
      </c>
      <c r="G12" s="17">
        <v>2</v>
      </c>
      <c r="H12" s="17">
        <v>2</v>
      </c>
      <c r="I12" s="17">
        <v>81</v>
      </c>
      <c r="J12" s="17">
        <v>60</v>
      </c>
      <c r="K12" s="17">
        <v>31</v>
      </c>
      <c r="L12" s="17">
        <v>5</v>
      </c>
      <c r="M12" s="17">
        <v>4</v>
      </c>
      <c r="N12" s="17">
        <v>1</v>
      </c>
      <c r="O12" s="17">
        <v>2</v>
      </c>
      <c r="P12" s="17">
        <v>0</v>
      </c>
      <c r="Q12" s="17">
        <v>14</v>
      </c>
      <c r="R12" s="17">
        <v>2</v>
      </c>
      <c r="U12" s="214">
        <v>42</v>
      </c>
      <c r="V12" s="17">
        <v>19</v>
      </c>
      <c r="X12" s="17">
        <f t="shared" si="2"/>
        <v>89</v>
      </c>
      <c r="Z12" s="216"/>
    </row>
    <row r="13" spans="1:26" x14ac:dyDescent="0.35">
      <c r="A13" s="87">
        <v>44440</v>
      </c>
      <c r="B13" s="218">
        <f t="shared" si="0"/>
        <v>260</v>
      </c>
      <c r="C13" s="218">
        <f t="shared" si="1"/>
        <v>133</v>
      </c>
      <c r="D13" s="90">
        <f t="shared" ref="D13:D18" si="4">C13/B13</f>
        <v>0.5115384615384615</v>
      </c>
      <c r="E13" s="214">
        <v>33</v>
      </c>
      <c r="F13" s="214">
        <v>21</v>
      </c>
      <c r="G13" s="17">
        <v>2</v>
      </c>
      <c r="H13" s="17">
        <v>2</v>
      </c>
      <c r="I13" s="214">
        <v>108</v>
      </c>
      <c r="J13" s="214">
        <v>80</v>
      </c>
      <c r="K13" s="214">
        <v>47</v>
      </c>
      <c r="L13" s="214">
        <v>7</v>
      </c>
      <c r="M13" s="17">
        <v>4</v>
      </c>
      <c r="N13" s="17">
        <v>1</v>
      </c>
      <c r="O13" s="17">
        <v>2</v>
      </c>
      <c r="P13" s="17">
        <v>0</v>
      </c>
      <c r="Q13" s="17">
        <v>14</v>
      </c>
      <c r="R13" s="214">
        <v>3</v>
      </c>
      <c r="S13" s="214">
        <v>2</v>
      </c>
      <c r="T13" s="214">
        <v>0</v>
      </c>
      <c r="U13" s="214">
        <v>48</v>
      </c>
      <c r="V13" s="17">
        <v>19</v>
      </c>
      <c r="X13" s="17">
        <f>SUM(F13,H13,J13,L13,N13,P13,R13)</f>
        <v>114</v>
      </c>
    </row>
    <row r="14" spans="1:26" x14ac:dyDescent="0.35">
      <c r="A14" s="87">
        <v>44446</v>
      </c>
      <c r="B14" s="218">
        <f>SUM(E14,G14,H14,I14,K14,M14,O14,Q14,U14)</f>
        <v>291</v>
      </c>
      <c r="C14" s="218">
        <f>SUM(F14,H14,J14,L14,N14,P14,R14,V14)</f>
        <v>161</v>
      </c>
      <c r="D14" s="90">
        <f t="shared" si="4"/>
        <v>0.5532646048109966</v>
      </c>
      <c r="E14" s="214">
        <v>37</v>
      </c>
      <c r="F14" s="214">
        <v>24</v>
      </c>
      <c r="G14" s="17">
        <v>2</v>
      </c>
      <c r="H14" s="17">
        <v>2</v>
      </c>
      <c r="I14" s="214">
        <v>134</v>
      </c>
      <c r="J14" s="214">
        <v>95</v>
      </c>
      <c r="K14" s="214">
        <v>48</v>
      </c>
      <c r="L14" s="214">
        <v>13</v>
      </c>
      <c r="M14" s="17">
        <v>4</v>
      </c>
      <c r="N14" s="17">
        <v>1</v>
      </c>
      <c r="O14" s="214">
        <v>1</v>
      </c>
      <c r="P14" s="17">
        <v>0</v>
      </c>
      <c r="Q14" s="17">
        <v>14</v>
      </c>
      <c r="R14" s="214">
        <v>7</v>
      </c>
      <c r="S14" s="17">
        <v>2</v>
      </c>
      <c r="T14" s="17">
        <v>0</v>
      </c>
      <c r="U14" s="214">
        <v>49</v>
      </c>
      <c r="V14" s="17">
        <v>19</v>
      </c>
      <c r="X14" s="17">
        <f>SUM(F14,H14,J14,L14,N14,P14,R14)</f>
        <v>142</v>
      </c>
    </row>
    <row r="15" spans="1:26" x14ac:dyDescent="0.35">
      <c r="A15" s="87">
        <v>44456</v>
      </c>
      <c r="B15" s="218">
        <f>SUM(E15,G15,H15,I15,K15,M15,O15,Q15,U15)</f>
        <v>295</v>
      </c>
      <c r="C15" s="218">
        <f>SUM(F15,H15,J15,L15,N15,P15,R15,V15)</f>
        <v>222</v>
      </c>
      <c r="D15" s="90">
        <f t="shared" si="4"/>
        <v>0.75254237288135595</v>
      </c>
      <c r="E15" s="17">
        <v>37</v>
      </c>
      <c r="F15" s="214">
        <v>34</v>
      </c>
      <c r="G15" s="17">
        <v>2</v>
      </c>
      <c r="H15" s="17">
        <v>2</v>
      </c>
      <c r="I15" s="17">
        <v>134</v>
      </c>
      <c r="J15" s="214">
        <v>129</v>
      </c>
      <c r="K15" s="17">
        <v>48</v>
      </c>
      <c r="L15" s="214">
        <v>22</v>
      </c>
      <c r="M15" s="17">
        <v>4</v>
      </c>
      <c r="N15" s="214">
        <v>2</v>
      </c>
      <c r="O15" s="214">
        <v>2</v>
      </c>
      <c r="P15" s="214">
        <v>1</v>
      </c>
      <c r="Q15" s="17">
        <v>14</v>
      </c>
      <c r="R15" s="214">
        <v>13</v>
      </c>
      <c r="S15" s="17">
        <v>2</v>
      </c>
      <c r="T15" s="17">
        <v>0</v>
      </c>
      <c r="U15" s="214">
        <v>52</v>
      </c>
      <c r="V15" s="17">
        <v>19</v>
      </c>
      <c r="X15" s="17">
        <f t="shared" ref="X15:X17" si="5">SUM(F15,H15,J15,L15,N15,P15,R15)</f>
        <v>203</v>
      </c>
    </row>
    <row r="16" spans="1:26" x14ac:dyDescent="0.35">
      <c r="A16" s="87">
        <v>44467</v>
      </c>
      <c r="B16" s="218">
        <f>SUM(E16,G16,H16,I16,K16,M16,O16,Q16,U16)</f>
        <v>301</v>
      </c>
      <c r="C16" s="218">
        <f>SUM(F16,H16,J16,L16,N16,P16,R16,V16)</f>
        <v>244</v>
      </c>
      <c r="D16" s="90">
        <f t="shared" si="4"/>
        <v>0.81063122923588038</v>
      </c>
      <c r="E16" s="17">
        <v>37</v>
      </c>
      <c r="F16" s="214">
        <v>37</v>
      </c>
      <c r="G16" s="17">
        <v>2</v>
      </c>
      <c r="H16" s="17">
        <v>2</v>
      </c>
      <c r="I16" s="17">
        <v>134</v>
      </c>
      <c r="J16" s="214">
        <v>132</v>
      </c>
      <c r="K16" s="17">
        <v>48</v>
      </c>
      <c r="L16" s="214">
        <v>29</v>
      </c>
      <c r="M16" s="17">
        <v>4</v>
      </c>
      <c r="N16" s="279">
        <v>2</v>
      </c>
      <c r="O16" s="279">
        <v>2</v>
      </c>
      <c r="P16" s="279">
        <v>1</v>
      </c>
      <c r="Q16" s="17">
        <v>14</v>
      </c>
      <c r="R16" s="279">
        <v>13</v>
      </c>
      <c r="S16" s="17">
        <v>2</v>
      </c>
      <c r="T16" s="17">
        <v>0</v>
      </c>
      <c r="U16" s="214">
        <v>58</v>
      </c>
      <c r="V16" s="214">
        <v>28</v>
      </c>
      <c r="X16" s="17">
        <f t="shared" si="5"/>
        <v>216</v>
      </c>
    </row>
    <row r="17" spans="1:24" x14ac:dyDescent="0.35">
      <c r="A17" s="87">
        <v>44473</v>
      </c>
      <c r="B17" s="218">
        <f>SUM(E17,G17,H17,I17,K17,M17,O17,Q17,U17)</f>
        <v>387</v>
      </c>
      <c r="C17" s="218">
        <f>SUM(F17,H17,J17,L17,N17,P17,R17,V17)</f>
        <v>309</v>
      </c>
      <c r="D17" s="90">
        <f t="shared" si="4"/>
        <v>0.79844961240310075</v>
      </c>
      <c r="E17" s="17">
        <v>37</v>
      </c>
      <c r="F17" s="17">
        <v>37</v>
      </c>
      <c r="G17" s="17">
        <v>2</v>
      </c>
      <c r="H17" s="17">
        <v>2</v>
      </c>
      <c r="I17" s="17">
        <v>206</v>
      </c>
      <c r="J17" s="17">
        <v>187</v>
      </c>
      <c r="K17" s="214">
        <v>60</v>
      </c>
      <c r="L17" s="214">
        <v>37</v>
      </c>
      <c r="M17" s="17">
        <v>4</v>
      </c>
      <c r="N17" s="17">
        <v>4</v>
      </c>
      <c r="O17" s="17">
        <v>2</v>
      </c>
      <c r="P17" s="17">
        <v>1</v>
      </c>
      <c r="Q17" s="17">
        <v>14</v>
      </c>
      <c r="R17" s="17">
        <v>13</v>
      </c>
      <c r="S17" s="17">
        <v>2</v>
      </c>
      <c r="T17" s="17">
        <v>0</v>
      </c>
      <c r="U17" s="17">
        <v>60</v>
      </c>
      <c r="V17" s="279">
        <v>28</v>
      </c>
      <c r="X17" s="17">
        <f t="shared" si="5"/>
        <v>281</v>
      </c>
    </row>
    <row r="18" spans="1:24" x14ac:dyDescent="0.35">
      <c r="A18" s="87">
        <v>44477</v>
      </c>
      <c r="B18" s="218">
        <f>SUM(E18,G18,H18,I18,K18,M18,O18,Q18,U18)</f>
        <v>387</v>
      </c>
      <c r="C18" s="218">
        <f>SUM(F18,H18,J18,L18,N18,P18,R18,V18)</f>
        <v>324</v>
      </c>
      <c r="D18" s="90">
        <f t="shared" si="4"/>
        <v>0.83720930232558144</v>
      </c>
      <c r="E18" s="17">
        <v>37</v>
      </c>
      <c r="F18" s="17">
        <v>37</v>
      </c>
      <c r="G18" s="17">
        <v>2</v>
      </c>
      <c r="H18" s="17">
        <v>2</v>
      </c>
      <c r="I18" s="17">
        <v>206</v>
      </c>
      <c r="J18" s="214">
        <v>196</v>
      </c>
      <c r="K18" s="17">
        <v>60</v>
      </c>
      <c r="L18" s="214">
        <v>38</v>
      </c>
      <c r="M18" s="17">
        <v>4</v>
      </c>
      <c r="N18" s="17">
        <v>4</v>
      </c>
      <c r="O18" s="17">
        <v>2</v>
      </c>
      <c r="P18" s="17">
        <v>1</v>
      </c>
      <c r="Q18" s="17">
        <v>14</v>
      </c>
      <c r="R18" s="17">
        <v>13</v>
      </c>
      <c r="S18" s="17">
        <v>2</v>
      </c>
      <c r="T18" s="17">
        <v>0</v>
      </c>
      <c r="U18" s="17">
        <v>60</v>
      </c>
      <c r="V18" s="17">
        <v>33</v>
      </c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E333"/>
  <sheetViews>
    <sheetView workbookViewId="0">
      <pane ySplit="1" topLeftCell="A2" activePane="bottomLeft" state="frozen"/>
      <selection pane="bottomLeft" activeCell="H13" sqref="H13"/>
    </sheetView>
  </sheetViews>
  <sheetFormatPr defaultColWidth="8.69921875" defaultRowHeight="14.5" x14ac:dyDescent="0.3"/>
  <cols>
    <col min="1" max="1" width="7.69921875" style="241" bestFit="1" customWidth="1"/>
    <col min="2" max="2" width="8.59765625" style="241" bestFit="1" customWidth="1"/>
    <col min="3" max="3" width="11.8984375" style="241" bestFit="1" customWidth="1"/>
    <col min="4" max="4" width="5.3984375" style="241" bestFit="1" customWidth="1"/>
    <col min="5" max="5" width="16.8984375" style="241" bestFit="1" customWidth="1"/>
    <col min="6" max="16384" width="8.69921875" style="241"/>
  </cols>
  <sheetData>
    <row r="1" spans="1:5" x14ac:dyDescent="0.3">
      <c r="A1" s="248" t="s">
        <v>1929</v>
      </c>
      <c r="B1" s="248" t="s">
        <v>1930</v>
      </c>
      <c r="C1" s="248" t="s">
        <v>1931</v>
      </c>
      <c r="E1" s="250" t="s">
        <v>1938</v>
      </c>
    </row>
    <row r="2" spans="1:5" x14ac:dyDescent="0.3">
      <c r="A2" s="248" t="s">
        <v>8</v>
      </c>
      <c r="B2" s="248" t="s">
        <v>1710</v>
      </c>
      <c r="C2" s="248">
        <v>1</v>
      </c>
      <c r="D2" s="241" t="str">
        <f>B2&amp;"-"&amp;C2</f>
        <v>L1-1</v>
      </c>
    </row>
    <row r="3" spans="1:5" x14ac:dyDescent="0.3">
      <c r="A3" s="248" t="s">
        <v>1711</v>
      </c>
      <c r="B3" s="248" t="s">
        <v>1710</v>
      </c>
      <c r="C3" s="248">
        <v>1</v>
      </c>
      <c r="D3" s="241" t="str">
        <f t="shared" ref="D3:D66" si="0">B3&amp;"-"&amp;C3</f>
        <v>L1-1</v>
      </c>
    </row>
    <row r="4" spans="1:5" x14ac:dyDescent="0.3">
      <c r="A4" s="248" t="s">
        <v>16</v>
      </c>
      <c r="B4" s="248" t="s">
        <v>1710</v>
      </c>
      <c r="C4" s="248">
        <v>1</v>
      </c>
      <c r="D4" s="241" t="str">
        <f t="shared" si="0"/>
        <v>L1-1</v>
      </c>
    </row>
    <row r="5" spans="1:5" x14ac:dyDescent="0.3">
      <c r="A5" s="248" t="s">
        <v>3</v>
      </c>
      <c r="B5" s="248" t="s">
        <v>1710</v>
      </c>
      <c r="C5" s="248">
        <v>3</v>
      </c>
      <c r="D5" s="241" t="str">
        <f t="shared" si="0"/>
        <v>L1-3</v>
      </c>
    </row>
    <row r="6" spans="1:5" x14ac:dyDescent="0.3">
      <c r="A6" s="248" t="s">
        <v>20</v>
      </c>
      <c r="B6" s="248" t="s">
        <v>1710</v>
      </c>
      <c r="C6" s="248">
        <v>4</v>
      </c>
      <c r="D6" s="241" t="str">
        <f t="shared" si="0"/>
        <v>L1-4</v>
      </c>
    </row>
    <row r="7" spans="1:5" x14ac:dyDescent="0.3">
      <c r="A7" s="248" t="s">
        <v>24</v>
      </c>
      <c r="B7" s="248" t="s">
        <v>1712</v>
      </c>
      <c r="C7" s="248">
        <v>1</v>
      </c>
      <c r="D7" s="241" t="str">
        <f t="shared" si="0"/>
        <v>L2-1</v>
      </c>
    </row>
    <row r="8" spans="1:5" x14ac:dyDescent="0.3">
      <c r="A8" s="248" t="s">
        <v>36</v>
      </c>
      <c r="B8" s="248" t="s">
        <v>1712</v>
      </c>
      <c r="C8" s="248">
        <v>2</v>
      </c>
      <c r="D8" s="241" t="str">
        <f t="shared" si="0"/>
        <v>L2-2</v>
      </c>
    </row>
    <row r="9" spans="1:5" x14ac:dyDescent="0.3">
      <c r="A9" s="248" t="s">
        <v>1295</v>
      </c>
      <c r="B9" s="248" t="s">
        <v>1712</v>
      </c>
      <c r="C9" s="248">
        <v>2</v>
      </c>
      <c r="D9" s="241" t="str">
        <f t="shared" si="0"/>
        <v>L2-2</v>
      </c>
    </row>
    <row r="10" spans="1:5" x14ac:dyDescent="0.3">
      <c r="A10" s="248" t="s">
        <v>1713</v>
      </c>
      <c r="B10" s="248" t="s">
        <v>1712</v>
      </c>
      <c r="C10" s="248">
        <v>2</v>
      </c>
      <c r="D10" s="241" t="str">
        <f t="shared" si="0"/>
        <v>L2-2</v>
      </c>
    </row>
    <row r="11" spans="1:5" x14ac:dyDescent="0.3">
      <c r="A11" s="248" t="s">
        <v>1714</v>
      </c>
      <c r="B11" s="248" t="s">
        <v>1712</v>
      </c>
      <c r="C11" s="248">
        <v>2</v>
      </c>
      <c r="D11" s="241" t="str">
        <f t="shared" si="0"/>
        <v>L2-2</v>
      </c>
    </row>
    <row r="12" spans="1:5" x14ac:dyDescent="0.3">
      <c r="A12" s="249" t="s">
        <v>1932</v>
      </c>
      <c r="B12" s="248" t="s">
        <v>1712</v>
      </c>
      <c r="C12" s="248">
        <v>2</v>
      </c>
      <c r="D12" s="241" t="str">
        <f t="shared" si="0"/>
        <v>L2-2</v>
      </c>
    </row>
    <row r="13" spans="1:5" x14ac:dyDescent="0.3">
      <c r="A13" s="248" t="s">
        <v>1715</v>
      </c>
      <c r="B13" s="248" t="s">
        <v>1712</v>
      </c>
      <c r="C13" s="248">
        <v>2</v>
      </c>
      <c r="D13" s="241" t="str">
        <f t="shared" si="0"/>
        <v>L2-2</v>
      </c>
    </row>
    <row r="14" spans="1:5" x14ac:dyDescent="0.3">
      <c r="A14" s="248" t="s">
        <v>44</v>
      </c>
      <c r="B14" s="248" t="s">
        <v>1712</v>
      </c>
      <c r="C14" s="248">
        <v>2</v>
      </c>
      <c r="D14" s="241" t="str">
        <f t="shared" si="0"/>
        <v>L2-2</v>
      </c>
    </row>
    <row r="15" spans="1:5" x14ac:dyDescent="0.3">
      <c r="A15" s="248" t="s">
        <v>1299</v>
      </c>
      <c r="B15" s="248" t="s">
        <v>1712</v>
      </c>
      <c r="C15" s="248">
        <v>2</v>
      </c>
      <c r="D15" s="241" t="str">
        <f t="shared" si="0"/>
        <v>L2-2</v>
      </c>
    </row>
    <row r="16" spans="1:5" x14ac:dyDescent="0.3">
      <c r="A16" s="248" t="s">
        <v>1298</v>
      </c>
      <c r="B16" s="248" t="s">
        <v>1712</v>
      </c>
      <c r="C16" s="248">
        <v>2</v>
      </c>
      <c r="D16" s="241" t="str">
        <f t="shared" si="0"/>
        <v>L2-2</v>
      </c>
    </row>
    <row r="17" spans="1:4" x14ac:dyDescent="0.3">
      <c r="A17" s="248" t="s">
        <v>1300</v>
      </c>
      <c r="B17" s="248" t="s">
        <v>1712</v>
      </c>
      <c r="C17" s="248">
        <v>3</v>
      </c>
      <c r="D17" s="241" t="str">
        <f t="shared" si="0"/>
        <v>L2-3</v>
      </c>
    </row>
    <row r="18" spans="1:4" x14ac:dyDescent="0.3">
      <c r="A18" s="248" t="s">
        <v>1716</v>
      </c>
      <c r="B18" s="248" t="s">
        <v>1712</v>
      </c>
      <c r="C18" s="248">
        <v>3</v>
      </c>
      <c r="D18" s="241" t="str">
        <f t="shared" si="0"/>
        <v>L2-3</v>
      </c>
    </row>
    <row r="19" spans="1:4" x14ac:dyDescent="0.3">
      <c r="A19" s="248" t="s">
        <v>1717</v>
      </c>
      <c r="B19" s="248" t="s">
        <v>1712</v>
      </c>
      <c r="C19" s="248">
        <v>3</v>
      </c>
      <c r="D19" s="241" t="str">
        <f t="shared" si="0"/>
        <v>L2-3</v>
      </c>
    </row>
    <row r="20" spans="1:4" x14ac:dyDescent="0.3">
      <c r="A20" s="248" t="s">
        <v>1302</v>
      </c>
      <c r="B20" s="248" t="s">
        <v>1712</v>
      </c>
      <c r="C20" s="248">
        <v>3</v>
      </c>
      <c r="D20" s="241" t="str">
        <f t="shared" si="0"/>
        <v>L2-3</v>
      </c>
    </row>
    <row r="21" spans="1:4" x14ac:dyDescent="0.3">
      <c r="A21" s="248" t="s">
        <v>1718</v>
      </c>
      <c r="B21" s="248" t="s">
        <v>1712</v>
      </c>
      <c r="C21" s="248">
        <v>3</v>
      </c>
      <c r="D21" s="241" t="str">
        <f t="shared" si="0"/>
        <v>L2-3</v>
      </c>
    </row>
    <row r="22" spans="1:4" x14ac:dyDescent="0.3">
      <c r="A22" s="248" t="s">
        <v>1054</v>
      </c>
      <c r="B22" s="248" t="s">
        <v>1712</v>
      </c>
      <c r="C22" s="248">
        <v>4</v>
      </c>
      <c r="D22" s="241" t="str">
        <f t="shared" si="0"/>
        <v>L2-4</v>
      </c>
    </row>
    <row r="23" spans="1:4" x14ac:dyDescent="0.3">
      <c r="A23" s="248" t="s">
        <v>1721</v>
      </c>
      <c r="B23" s="248" t="s">
        <v>1712</v>
      </c>
      <c r="C23" s="248">
        <v>4</v>
      </c>
      <c r="D23" s="241" t="str">
        <f t="shared" si="0"/>
        <v>L2-4</v>
      </c>
    </row>
    <row r="24" spans="1:4" x14ac:dyDescent="0.3">
      <c r="A24" s="248" t="s">
        <v>1722</v>
      </c>
      <c r="B24" s="248" t="s">
        <v>1712</v>
      </c>
      <c r="C24" s="248">
        <v>4</v>
      </c>
      <c r="D24" s="241" t="str">
        <f t="shared" si="0"/>
        <v>L2-4</v>
      </c>
    </row>
    <row r="25" spans="1:4" x14ac:dyDescent="0.3">
      <c r="A25" s="248" t="s">
        <v>1723</v>
      </c>
      <c r="B25" s="248" t="s">
        <v>1712</v>
      </c>
      <c r="C25" s="248">
        <v>4</v>
      </c>
      <c r="D25" s="241" t="str">
        <f t="shared" si="0"/>
        <v>L2-4</v>
      </c>
    </row>
    <row r="26" spans="1:4" x14ac:dyDescent="0.3">
      <c r="A26" s="248" t="s">
        <v>1560</v>
      </c>
      <c r="B26" s="248" t="s">
        <v>1712</v>
      </c>
      <c r="C26" s="248">
        <v>4</v>
      </c>
      <c r="D26" s="241" t="str">
        <f t="shared" si="0"/>
        <v>L2-4</v>
      </c>
    </row>
    <row r="27" spans="1:4" x14ac:dyDescent="0.3">
      <c r="A27" s="248" t="s">
        <v>1724</v>
      </c>
      <c r="B27" s="248" t="s">
        <v>1712</v>
      </c>
      <c r="C27" s="248">
        <v>4</v>
      </c>
      <c r="D27" s="241" t="str">
        <f t="shared" si="0"/>
        <v>L2-4</v>
      </c>
    </row>
    <row r="28" spans="1:4" x14ac:dyDescent="0.3">
      <c r="A28" s="248" t="s">
        <v>1725</v>
      </c>
      <c r="B28" s="248" t="s">
        <v>1712</v>
      </c>
      <c r="C28" s="248">
        <v>4</v>
      </c>
      <c r="D28" s="241" t="str">
        <f t="shared" si="0"/>
        <v>L2-4</v>
      </c>
    </row>
    <row r="29" spans="1:4" x14ac:dyDescent="0.3">
      <c r="A29" s="248" t="s">
        <v>1726</v>
      </c>
      <c r="B29" s="248" t="s">
        <v>1712</v>
      </c>
      <c r="C29" s="248">
        <v>4</v>
      </c>
      <c r="D29" s="241" t="str">
        <f t="shared" si="0"/>
        <v>L2-4</v>
      </c>
    </row>
    <row r="30" spans="1:4" x14ac:dyDescent="0.3">
      <c r="A30" s="248" t="s">
        <v>1727</v>
      </c>
      <c r="B30" s="248" t="s">
        <v>1712</v>
      </c>
      <c r="C30" s="248">
        <v>4</v>
      </c>
      <c r="D30" s="241" t="str">
        <f t="shared" si="0"/>
        <v>L2-4</v>
      </c>
    </row>
    <row r="31" spans="1:4" x14ac:dyDescent="0.3">
      <c r="A31" s="248" t="s">
        <v>1720</v>
      </c>
      <c r="B31" s="248" t="s">
        <v>1712</v>
      </c>
      <c r="C31" s="248">
        <v>4</v>
      </c>
      <c r="D31" s="241" t="str">
        <f t="shared" si="0"/>
        <v>L2-4</v>
      </c>
    </row>
    <row r="32" spans="1:4" x14ac:dyDescent="0.3">
      <c r="A32" s="248" t="s">
        <v>1728</v>
      </c>
      <c r="B32" s="248" t="s">
        <v>1712</v>
      </c>
      <c r="C32" s="248">
        <v>4</v>
      </c>
      <c r="D32" s="241" t="str">
        <f t="shared" si="0"/>
        <v>L2-4</v>
      </c>
    </row>
    <row r="33" spans="1:4" x14ac:dyDescent="0.3">
      <c r="A33" s="248" t="s">
        <v>1719</v>
      </c>
      <c r="B33" s="248" t="s">
        <v>1712</v>
      </c>
      <c r="C33" s="248">
        <v>4</v>
      </c>
      <c r="D33" s="241" t="str">
        <f t="shared" si="0"/>
        <v>L2-4</v>
      </c>
    </row>
    <row r="34" spans="1:4" x14ac:dyDescent="0.3">
      <c r="A34" s="248" t="s">
        <v>1729</v>
      </c>
      <c r="B34" s="248" t="s">
        <v>1712</v>
      </c>
      <c r="C34" s="248">
        <v>4</v>
      </c>
      <c r="D34" s="241" t="str">
        <f t="shared" si="0"/>
        <v>L2-4</v>
      </c>
    </row>
    <row r="35" spans="1:4" x14ac:dyDescent="0.3">
      <c r="A35" s="248" t="s">
        <v>1730</v>
      </c>
      <c r="B35" s="248" t="s">
        <v>1712</v>
      </c>
      <c r="C35" s="248">
        <v>4</v>
      </c>
      <c r="D35" s="241" t="str">
        <f t="shared" si="0"/>
        <v>L2-4</v>
      </c>
    </row>
    <row r="36" spans="1:4" x14ac:dyDescent="0.3">
      <c r="A36" s="248" t="s">
        <v>1731</v>
      </c>
      <c r="B36" s="248" t="s">
        <v>1712</v>
      </c>
      <c r="C36" s="248">
        <v>5</v>
      </c>
      <c r="D36" s="241" t="str">
        <f t="shared" si="0"/>
        <v>L2-5</v>
      </c>
    </row>
    <row r="37" spans="1:4" x14ac:dyDescent="0.3">
      <c r="A37" s="248" t="s">
        <v>1732</v>
      </c>
      <c r="B37" s="248" t="s">
        <v>1712</v>
      </c>
      <c r="C37" s="248">
        <v>5</v>
      </c>
      <c r="D37" s="241" t="str">
        <f t="shared" si="0"/>
        <v>L2-5</v>
      </c>
    </row>
    <row r="38" spans="1:4" x14ac:dyDescent="0.3">
      <c r="A38" s="248" t="s">
        <v>1733</v>
      </c>
      <c r="B38" s="248" t="s">
        <v>1712</v>
      </c>
      <c r="C38" s="248">
        <v>5</v>
      </c>
      <c r="D38" s="241" t="str">
        <f t="shared" si="0"/>
        <v>L2-5</v>
      </c>
    </row>
    <row r="39" spans="1:4" x14ac:dyDescent="0.3">
      <c r="A39" s="248" t="s">
        <v>1734</v>
      </c>
      <c r="B39" s="248" t="s">
        <v>1712</v>
      </c>
      <c r="C39" s="248">
        <v>5</v>
      </c>
      <c r="D39" s="241" t="str">
        <f t="shared" si="0"/>
        <v>L2-5</v>
      </c>
    </row>
    <row r="40" spans="1:4" x14ac:dyDescent="0.3">
      <c r="A40" s="248" t="s">
        <v>1735</v>
      </c>
      <c r="B40" s="248" t="s">
        <v>1712</v>
      </c>
      <c r="C40" s="248">
        <v>5</v>
      </c>
      <c r="D40" s="241" t="str">
        <f t="shared" si="0"/>
        <v>L2-5</v>
      </c>
    </row>
    <row r="41" spans="1:4" x14ac:dyDescent="0.3">
      <c r="A41" s="248" t="s">
        <v>120</v>
      </c>
      <c r="B41" s="248" t="s">
        <v>1712</v>
      </c>
      <c r="C41" s="248">
        <v>5</v>
      </c>
      <c r="D41" s="241" t="str">
        <f t="shared" si="0"/>
        <v>L2-5</v>
      </c>
    </row>
    <row r="42" spans="1:4" x14ac:dyDescent="0.3">
      <c r="A42" s="248" t="s">
        <v>1737</v>
      </c>
      <c r="B42" s="248" t="s">
        <v>1712</v>
      </c>
      <c r="C42" s="248">
        <v>6</v>
      </c>
      <c r="D42" s="241" t="str">
        <f t="shared" si="0"/>
        <v>L2-6</v>
      </c>
    </row>
    <row r="43" spans="1:4" x14ac:dyDescent="0.3">
      <c r="A43" s="248" t="s">
        <v>92</v>
      </c>
      <c r="B43" s="248" t="s">
        <v>1712</v>
      </c>
      <c r="C43" s="248">
        <v>6</v>
      </c>
      <c r="D43" s="241" t="str">
        <f t="shared" si="0"/>
        <v>L2-6</v>
      </c>
    </row>
    <row r="44" spans="1:4" x14ac:dyDescent="0.3">
      <c r="A44" s="248" t="s">
        <v>1736</v>
      </c>
      <c r="B44" s="248" t="s">
        <v>1712</v>
      </c>
      <c r="C44" s="248">
        <v>6</v>
      </c>
      <c r="D44" s="241" t="str">
        <f t="shared" si="0"/>
        <v>L2-6</v>
      </c>
    </row>
    <row r="45" spans="1:4" x14ac:dyDescent="0.3">
      <c r="A45" s="249" t="s">
        <v>1926</v>
      </c>
      <c r="B45" s="248" t="s">
        <v>1712</v>
      </c>
      <c r="C45" s="248">
        <v>9</v>
      </c>
      <c r="D45" s="241" t="str">
        <f t="shared" si="0"/>
        <v>L2-9</v>
      </c>
    </row>
    <row r="46" spans="1:4" x14ac:dyDescent="0.3">
      <c r="A46" s="248" t="s">
        <v>1739</v>
      </c>
      <c r="B46" s="248" t="s">
        <v>1712</v>
      </c>
      <c r="C46" s="248">
        <v>9</v>
      </c>
      <c r="D46" s="241" t="str">
        <f t="shared" si="0"/>
        <v>L2-9</v>
      </c>
    </row>
    <row r="47" spans="1:4" x14ac:dyDescent="0.3">
      <c r="A47" s="248" t="s">
        <v>1740</v>
      </c>
      <c r="B47" s="248" t="s">
        <v>1712</v>
      </c>
      <c r="C47" s="248">
        <v>9</v>
      </c>
      <c r="D47" s="241" t="str">
        <f t="shared" si="0"/>
        <v>L2-9</v>
      </c>
    </row>
    <row r="48" spans="1:4" x14ac:dyDescent="0.3">
      <c r="A48" s="248" t="s">
        <v>106</v>
      </c>
      <c r="B48" s="248" t="s">
        <v>1712</v>
      </c>
      <c r="C48" s="248">
        <v>9</v>
      </c>
      <c r="D48" s="241" t="str">
        <f t="shared" si="0"/>
        <v>L2-9</v>
      </c>
    </row>
    <row r="49" spans="1:4" x14ac:dyDescent="0.3">
      <c r="A49" s="248" t="s">
        <v>108</v>
      </c>
      <c r="B49" s="248" t="s">
        <v>1712</v>
      </c>
      <c r="C49" s="248">
        <v>9</v>
      </c>
      <c r="D49" s="241" t="str">
        <f t="shared" si="0"/>
        <v>L2-9</v>
      </c>
    </row>
    <row r="50" spans="1:4" x14ac:dyDescent="0.3">
      <c r="A50" s="248" t="s">
        <v>1741</v>
      </c>
      <c r="B50" s="248" t="s">
        <v>1712</v>
      </c>
      <c r="C50" s="248">
        <v>9</v>
      </c>
      <c r="D50" s="241" t="str">
        <f t="shared" si="0"/>
        <v>L2-9</v>
      </c>
    </row>
    <row r="51" spans="1:4" x14ac:dyDescent="0.3">
      <c r="A51" s="248" t="s">
        <v>1738</v>
      </c>
      <c r="B51" s="248" t="s">
        <v>1712</v>
      </c>
      <c r="C51" s="248">
        <v>9</v>
      </c>
      <c r="D51" s="241" t="str">
        <f t="shared" si="0"/>
        <v>L2-9</v>
      </c>
    </row>
    <row r="52" spans="1:4" x14ac:dyDescent="0.3">
      <c r="A52" s="248" t="s">
        <v>129</v>
      </c>
      <c r="B52" s="248" t="s">
        <v>1742</v>
      </c>
      <c r="C52" s="248">
        <v>1</v>
      </c>
      <c r="D52" s="241" t="str">
        <f t="shared" si="0"/>
        <v>L3-1</v>
      </c>
    </row>
    <row r="53" spans="1:4" x14ac:dyDescent="0.3">
      <c r="A53" s="248" t="s">
        <v>164</v>
      </c>
      <c r="B53" s="248" t="s">
        <v>1742</v>
      </c>
      <c r="C53" s="248">
        <v>1</v>
      </c>
      <c r="D53" s="241" t="str">
        <f t="shared" si="0"/>
        <v>L3-1</v>
      </c>
    </row>
    <row r="54" spans="1:4" x14ac:dyDescent="0.3">
      <c r="A54" s="248" t="s">
        <v>1743</v>
      </c>
      <c r="B54" s="248" t="s">
        <v>1742</v>
      </c>
      <c r="C54" s="248">
        <v>1</v>
      </c>
      <c r="D54" s="241" t="str">
        <f t="shared" si="0"/>
        <v>L3-1</v>
      </c>
    </row>
    <row r="55" spans="1:4" x14ac:dyDescent="0.3">
      <c r="A55" s="248" t="s">
        <v>193</v>
      </c>
      <c r="B55" s="248" t="s">
        <v>1742</v>
      </c>
      <c r="C55" s="248">
        <v>1</v>
      </c>
      <c r="D55" s="241" t="str">
        <f t="shared" si="0"/>
        <v>L3-1</v>
      </c>
    </row>
    <row r="56" spans="1:4" x14ac:dyDescent="0.3">
      <c r="A56" s="248" t="s">
        <v>185</v>
      </c>
      <c r="B56" s="248" t="s">
        <v>1742</v>
      </c>
      <c r="C56" s="248">
        <v>1</v>
      </c>
      <c r="D56" s="241" t="str">
        <f t="shared" si="0"/>
        <v>L3-1</v>
      </c>
    </row>
    <row r="57" spans="1:4" x14ac:dyDescent="0.3">
      <c r="A57" s="248" t="s">
        <v>173</v>
      </c>
      <c r="B57" s="248" t="s">
        <v>1742</v>
      </c>
      <c r="C57" s="248">
        <v>1</v>
      </c>
      <c r="D57" s="241" t="str">
        <f t="shared" si="0"/>
        <v>L3-1</v>
      </c>
    </row>
    <row r="58" spans="1:4" x14ac:dyDescent="0.3">
      <c r="A58" s="248" t="s">
        <v>175</v>
      </c>
      <c r="B58" s="248" t="s">
        <v>1742</v>
      </c>
      <c r="C58" s="248">
        <v>1</v>
      </c>
      <c r="D58" s="241" t="str">
        <f t="shared" si="0"/>
        <v>L3-1</v>
      </c>
    </row>
    <row r="59" spans="1:4" x14ac:dyDescent="0.3">
      <c r="A59" s="248" t="s">
        <v>131</v>
      </c>
      <c r="B59" s="248" t="s">
        <v>1742</v>
      </c>
      <c r="C59" s="248">
        <v>2</v>
      </c>
      <c r="D59" s="241" t="str">
        <f t="shared" si="0"/>
        <v>L3-2</v>
      </c>
    </row>
    <row r="60" spans="1:4" x14ac:dyDescent="0.3">
      <c r="A60" s="248" t="s">
        <v>144</v>
      </c>
      <c r="B60" s="248" t="s">
        <v>1742</v>
      </c>
      <c r="C60" s="248">
        <v>2</v>
      </c>
      <c r="D60" s="241" t="str">
        <f t="shared" si="0"/>
        <v>L3-2</v>
      </c>
    </row>
    <row r="61" spans="1:4" x14ac:dyDescent="0.3">
      <c r="A61" s="248" t="s">
        <v>133</v>
      </c>
      <c r="B61" s="248" t="s">
        <v>1742</v>
      </c>
      <c r="C61" s="248">
        <v>2</v>
      </c>
      <c r="D61" s="241" t="str">
        <f t="shared" si="0"/>
        <v>L3-2</v>
      </c>
    </row>
    <row r="62" spans="1:4" x14ac:dyDescent="0.3">
      <c r="A62" s="248" t="s">
        <v>177</v>
      </c>
      <c r="B62" s="248" t="s">
        <v>1742</v>
      </c>
      <c r="C62" s="248">
        <v>2</v>
      </c>
      <c r="D62" s="241" t="str">
        <f t="shared" si="0"/>
        <v>L3-2</v>
      </c>
    </row>
    <row r="63" spans="1:4" x14ac:dyDescent="0.3">
      <c r="A63" s="248" t="s">
        <v>171</v>
      </c>
      <c r="B63" s="248" t="s">
        <v>1742</v>
      </c>
      <c r="C63" s="248">
        <v>2</v>
      </c>
      <c r="D63" s="241" t="str">
        <f t="shared" si="0"/>
        <v>L3-2</v>
      </c>
    </row>
    <row r="64" spans="1:4" x14ac:dyDescent="0.3">
      <c r="A64" s="248" t="s">
        <v>142</v>
      </c>
      <c r="B64" s="248" t="s">
        <v>1742</v>
      </c>
      <c r="C64" s="248">
        <v>2</v>
      </c>
      <c r="D64" s="241" t="str">
        <f t="shared" si="0"/>
        <v>L3-2</v>
      </c>
    </row>
    <row r="65" spans="1:4" x14ac:dyDescent="0.3">
      <c r="A65" s="248" t="s">
        <v>135</v>
      </c>
      <c r="B65" s="248" t="s">
        <v>1742</v>
      </c>
      <c r="C65" s="248">
        <v>2</v>
      </c>
      <c r="D65" s="241" t="str">
        <f t="shared" si="0"/>
        <v>L3-2</v>
      </c>
    </row>
    <row r="66" spans="1:4" x14ac:dyDescent="0.3">
      <c r="A66" s="248" t="s">
        <v>137</v>
      </c>
      <c r="B66" s="248" t="s">
        <v>1742</v>
      </c>
      <c r="C66" s="248">
        <v>2</v>
      </c>
      <c r="D66" s="241" t="str">
        <f t="shared" si="0"/>
        <v>L3-2</v>
      </c>
    </row>
    <row r="67" spans="1:4" x14ac:dyDescent="0.3">
      <c r="A67" s="248" t="s">
        <v>146</v>
      </c>
      <c r="B67" s="248" t="s">
        <v>1742</v>
      </c>
      <c r="C67" s="248">
        <v>2</v>
      </c>
      <c r="D67" s="241" t="str">
        <f t="shared" ref="D67:D130" si="1">B67&amp;"-"&amp;C67</f>
        <v>L3-2</v>
      </c>
    </row>
    <row r="68" spans="1:4" x14ac:dyDescent="0.3">
      <c r="A68" s="248" t="s">
        <v>154</v>
      </c>
      <c r="B68" s="248" t="s">
        <v>1742</v>
      </c>
      <c r="C68" s="248">
        <v>3</v>
      </c>
      <c r="D68" s="241" t="str">
        <f t="shared" si="1"/>
        <v>L3-3</v>
      </c>
    </row>
    <row r="69" spans="1:4" x14ac:dyDescent="0.3">
      <c r="A69" s="248" t="s">
        <v>1745</v>
      </c>
      <c r="B69" s="248" t="s">
        <v>1742</v>
      </c>
      <c r="C69" s="248">
        <v>3</v>
      </c>
      <c r="D69" s="241" t="str">
        <f t="shared" si="1"/>
        <v>L3-3</v>
      </c>
    </row>
    <row r="70" spans="1:4" x14ac:dyDescent="0.3">
      <c r="A70" s="248" t="s">
        <v>1744</v>
      </c>
      <c r="B70" s="248" t="s">
        <v>1742</v>
      </c>
      <c r="C70" s="248">
        <v>3</v>
      </c>
      <c r="D70" s="241" t="str">
        <f t="shared" si="1"/>
        <v>L3-3</v>
      </c>
    </row>
    <row r="71" spans="1:4" x14ac:dyDescent="0.3">
      <c r="A71" s="248" t="s">
        <v>165</v>
      </c>
      <c r="B71" s="248" t="s">
        <v>1742</v>
      </c>
      <c r="C71" s="248">
        <v>3</v>
      </c>
      <c r="D71" s="241" t="str">
        <f t="shared" si="1"/>
        <v>L3-3</v>
      </c>
    </row>
    <row r="72" spans="1:4" x14ac:dyDescent="0.3">
      <c r="A72" s="248" t="s">
        <v>152</v>
      </c>
      <c r="B72" s="248" t="s">
        <v>1742</v>
      </c>
      <c r="C72" s="248">
        <v>3</v>
      </c>
      <c r="D72" s="241" t="str">
        <f t="shared" si="1"/>
        <v>L3-3</v>
      </c>
    </row>
    <row r="73" spans="1:4" x14ac:dyDescent="0.3">
      <c r="A73" s="248" t="s">
        <v>1746</v>
      </c>
      <c r="B73" s="248" t="s">
        <v>1742</v>
      </c>
      <c r="C73" s="248">
        <v>3</v>
      </c>
      <c r="D73" s="241" t="str">
        <f t="shared" si="1"/>
        <v>L3-3</v>
      </c>
    </row>
    <row r="74" spans="1:4" x14ac:dyDescent="0.3">
      <c r="A74" s="248" t="s">
        <v>1747</v>
      </c>
      <c r="B74" s="248" t="s">
        <v>1742</v>
      </c>
      <c r="C74" s="248">
        <v>3</v>
      </c>
      <c r="D74" s="241" t="str">
        <f t="shared" si="1"/>
        <v>L3-3</v>
      </c>
    </row>
    <row r="75" spans="1:4" x14ac:dyDescent="0.3">
      <c r="A75" s="248" t="s">
        <v>167</v>
      </c>
      <c r="B75" s="248" t="s">
        <v>1742</v>
      </c>
      <c r="C75" s="248">
        <v>3</v>
      </c>
      <c r="D75" s="241" t="str">
        <f t="shared" si="1"/>
        <v>L3-3</v>
      </c>
    </row>
    <row r="76" spans="1:4" x14ac:dyDescent="0.3">
      <c r="A76" s="248" t="s">
        <v>169</v>
      </c>
      <c r="B76" s="248" t="s">
        <v>1742</v>
      </c>
      <c r="C76" s="248">
        <v>3</v>
      </c>
      <c r="D76" s="241" t="str">
        <f t="shared" si="1"/>
        <v>L3-3</v>
      </c>
    </row>
    <row r="77" spans="1:4" x14ac:dyDescent="0.3">
      <c r="A77" s="248" t="s">
        <v>1748</v>
      </c>
      <c r="B77" s="248" t="s">
        <v>1742</v>
      </c>
      <c r="C77" s="248">
        <v>3</v>
      </c>
      <c r="D77" s="241" t="str">
        <f t="shared" si="1"/>
        <v>L3-3</v>
      </c>
    </row>
    <row r="78" spans="1:4" x14ac:dyDescent="0.3">
      <c r="A78" s="248" t="s">
        <v>148</v>
      </c>
      <c r="B78" s="248" t="s">
        <v>1742</v>
      </c>
      <c r="C78" s="248">
        <v>4</v>
      </c>
      <c r="D78" s="241" t="str">
        <f t="shared" si="1"/>
        <v>L3-4</v>
      </c>
    </row>
    <row r="79" spans="1:4" x14ac:dyDescent="0.3">
      <c r="A79" s="248" t="s">
        <v>1749</v>
      </c>
      <c r="B79" s="248" t="s">
        <v>1742</v>
      </c>
      <c r="C79" s="248">
        <v>4</v>
      </c>
      <c r="D79" s="241" t="str">
        <f t="shared" si="1"/>
        <v>L3-4</v>
      </c>
    </row>
    <row r="80" spans="1:4" x14ac:dyDescent="0.3">
      <c r="A80" s="248" t="s">
        <v>1750</v>
      </c>
      <c r="B80" s="248" t="s">
        <v>1742</v>
      </c>
      <c r="C80" s="248">
        <v>4</v>
      </c>
      <c r="D80" s="241" t="str">
        <f t="shared" si="1"/>
        <v>L3-4</v>
      </c>
    </row>
    <row r="81" spans="1:4" x14ac:dyDescent="0.3">
      <c r="A81" s="248" t="s">
        <v>1751</v>
      </c>
      <c r="B81" s="248" t="s">
        <v>1742</v>
      </c>
      <c r="C81" s="248">
        <v>5</v>
      </c>
      <c r="D81" s="241" t="str">
        <f t="shared" si="1"/>
        <v>L3-5</v>
      </c>
    </row>
    <row r="82" spans="1:4" x14ac:dyDescent="0.3">
      <c r="A82" s="248" t="s">
        <v>1752</v>
      </c>
      <c r="B82" s="248" t="s">
        <v>1742</v>
      </c>
      <c r="C82" s="248">
        <v>5</v>
      </c>
      <c r="D82" s="241" t="str">
        <f t="shared" si="1"/>
        <v>L3-5</v>
      </c>
    </row>
    <row r="83" spans="1:4" x14ac:dyDescent="0.3">
      <c r="A83" s="248" t="s">
        <v>1753</v>
      </c>
      <c r="B83" s="248" t="s">
        <v>1742</v>
      </c>
      <c r="C83" s="248">
        <v>5</v>
      </c>
      <c r="D83" s="241" t="str">
        <f t="shared" si="1"/>
        <v>L3-5</v>
      </c>
    </row>
    <row r="84" spans="1:4" x14ac:dyDescent="0.3">
      <c r="A84" s="248" t="s">
        <v>191</v>
      </c>
      <c r="B84" s="248" t="s">
        <v>1742</v>
      </c>
      <c r="C84" s="248">
        <v>5</v>
      </c>
      <c r="D84" s="241" t="str">
        <f t="shared" si="1"/>
        <v>L3-5</v>
      </c>
    </row>
    <row r="85" spans="1:4" x14ac:dyDescent="0.3">
      <c r="A85" s="248" t="s">
        <v>722</v>
      </c>
      <c r="B85" s="248" t="s">
        <v>1742</v>
      </c>
      <c r="C85" s="248">
        <v>5</v>
      </c>
      <c r="D85" s="241" t="str">
        <f t="shared" si="1"/>
        <v>L3-5</v>
      </c>
    </row>
    <row r="86" spans="1:4" x14ac:dyDescent="0.3">
      <c r="A86" s="248" t="s">
        <v>189</v>
      </c>
      <c r="B86" s="248" t="s">
        <v>1742</v>
      </c>
      <c r="C86" s="248">
        <v>5</v>
      </c>
      <c r="D86" s="241" t="str">
        <f t="shared" si="1"/>
        <v>L3-5</v>
      </c>
    </row>
    <row r="87" spans="1:4" x14ac:dyDescent="0.3">
      <c r="A87" s="248" t="s">
        <v>132</v>
      </c>
      <c r="B87" s="248" t="s">
        <v>1742</v>
      </c>
      <c r="C87" s="248">
        <v>6</v>
      </c>
      <c r="D87" s="241" t="str">
        <f t="shared" si="1"/>
        <v>L3-6</v>
      </c>
    </row>
    <row r="88" spans="1:4" x14ac:dyDescent="0.3">
      <c r="A88" s="248" t="s">
        <v>261</v>
      </c>
      <c r="B88" s="248" t="s">
        <v>1754</v>
      </c>
      <c r="C88" s="248">
        <v>1</v>
      </c>
      <c r="D88" s="241" t="str">
        <f t="shared" si="1"/>
        <v>L4-1</v>
      </c>
    </row>
    <row r="89" spans="1:4" x14ac:dyDescent="0.3">
      <c r="A89" s="248" t="s">
        <v>259</v>
      </c>
      <c r="B89" s="248" t="s">
        <v>1754</v>
      </c>
      <c r="C89" s="248">
        <v>1</v>
      </c>
      <c r="D89" s="241" t="str">
        <f t="shared" si="1"/>
        <v>L4-1</v>
      </c>
    </row>
    <row r="90" spans="1:4" x14ac:dyDescent="0.3">
      <c r="A90" s="248" t="s">
        <v>263</v>
      </c>
      <c r="B90" s="248" t="s">
        <v>1754</v>
      </c>
      <c r="C90" s="248">
        <v>1</v>
      </c>
      <c r="D90" s="241" t="str">
        <f t="shared" si="1"/>
        <v>L4-1</v>
      </c>
    </row>
    <row r="91" spans="1:4" x14ac:dyDescent="0.3">
      <c r="A91" s="248" t="s">
        <v>1755</v>
      </c>
      <c r="B91" s="248" t="s">
        <v>1754</v>
      </c>
      <c r="C91" s="248">
        <v>2</v>
      </c>
      <c r="D91" s="241" t="str">
        <f t="shared" si="1"/>
        <v>L4-2</v>
      </c>
    </row>
    <row r="92" spans="1:4" x14ac:dyDescent="0.3">
      <c r="A92" s="248" t="s">
        <v>277</v>
      </c>
      <c r="B92" s="248" t="s">
        <v>1754</v>
      </c>
      <c r="C92" s="248">
        <v>2</v>
      </c>
      <c r="D92" s="241" t="str">
        <f t="shared" si="1"/>
        <v>L4-2</v>
      </c>
    </row>
    <row r="93" spans="1:4" x14ac:dyDescent="0.3">
      <c r="A93" s="248" t="s">
        <v>1756</v>
      </c>
      <c r="B93" s="248" t="s">
        <v>1754</v>
      </c>
      <c r="C93" s="248">
        <v>2</v>
      </c>
      <c r="D93" s="241" t="str">
        <f t="shared" si="1"/>
        <v>L4-2</v>
      </c>
    </row>
    <row r="94" spans="1:4" x14ac:dyDescent="0.3">
      <c r="A94" s="248" t="s">
        <v>287</v>
      </c>
      <c r="B94" s="248" t="s">
        <v>1754</v>
      </c>
      <c r="C94" s="248">
        <v>2</v>
      </c>
      <c r="D94" s="241" t="str">
        <f t="shared" si="1"/>
        <v>L4-2</v>
      </c>
    </row>
    <row r="95" spans="1:4" x14ac:dyDescent="0.3">
      <c r="A95" s="248" t="s">
        <v>319</v>
      </c>
      <c r="B95" s="248" t="s">
        <v>1754</v>
      </c>
      <c r="C95" s="248">
        <v>3</v>
      </c>
      <c r="D95" s="241" t="str">
        <f t="shared" si="1"/>
        <v>L4-3</v>
      </c>
    </row>
    <row r="96" spans="1:4" x14ac:dyDescent="0.3">
      <c r="A96" s="248" t="s">
        <v>1758</v>
      </c>
      <c r="B96" s="248" t="s">
        <v>1754</v>
      </c>
      <c r="C96" s="248">
        <v>3</v>
      </c>
      <c r="D96" s="241" t="str">
        <f t="shared" si="1"/>
        <v>L4-3</v>
      </c>
    </row>
    <row r="97" spans="1:4" x14ac:dyDescent="0.3">
      <c r="A97" s="248" t="s">
        <v>1760</v>
      </c>
      <c r="B97" s="248" t="s">
        <v>1754</v>
      </c>
      <c r="C97" s="248">
        <v>3</v>
      </c>
      <c r="D97" s="241" t="str">
        <f t="shared" si="1"/>
        <v>L4-3</v>
      </c>
    </row>
    <row r="98" spans="1:4" x14ac:dyDescent="0.3">
      <c r="A98" s="248" t="s">
        <v>1759</v>
      </c>
      <c r="B98" s="248" t="s">
        <v>1754</v>
      </c>
      <c r="C98" s="248">
        <v>3</v>
      </c>
      <c r="D98" s="241" t="str">
        <f t="shared" si="1"/>
        <v>L4-3</v>
      </c>
    </row>
    <row r="99" spans="1:4" x14ac:dyDescent="0.3">
      <c r="A99" s="248" t="s">
        <v>1757</v>
      </c>
      <c r="B99" s="248" t="s">
        <v>1754</v>
      </c>
      <c r="C99" s="248">
        <v>3</v>
      </c>
      <c r="D99" s="241" t="str">
        <f t="shared" si="1"/>
        <v>L4-3</v>
      </c>
    </row>
    <row r="100" spans="1:4" x14ac:dyDescent="0.3">
      <c r="A100" s="248" t="s">
        <v>235</v>
      </c>
      <c r="B100" s="248" t="s">
        <v>1754</v>
      </c>
      <c r="C100" s="248">
        <v>4</v>
      </c>
      <c r="D100" s="241" t="str">
        <f t="shared" si="1"/>
        <v>L4-4</v>
      </c>
    </row>
    <row r="101" spans="1:4" x14ac:dyDescent="0.3">
      <c r="A101" s="248" t="s">
        <v>241</v>
      </c>
      <c r="B101" s="248" t="s">
        <v>1754</v>
      </c>
      <c r="C101" s="248">
        <v>4</v>
      </c>
      <c r="D101" s="241" t="str">
        <f t="shared" si="1"/>
        <v>L4-4</v>
      </c>
    </row>
    <row r="102" spans="1:4" x14ac:dyDescent="0.3">
      <c r="A102" s="248" t="s">
        <v>1761</v>
      </c>
      <c r="B102" s="248" t="s">
        <v>1754</v>
      </c>
      <c r="C102" s="248">
        <v>4</v>
      </c>
      <c r="D102" s="241" t="str">
        <f t="shared" si="1"/>
        <v>L4-4</v>
      </c>
    </row>
    <row r="103" spans="1:4" x14ac:dyDescent="0.3">
      <c r="A103" s="248" t="s">
        <v>1762</v>
      </c>
      <c r="B103" s="248" t="s">
        <v>1754</v>
      </c>
      <c r="C103" s="248">
        <v>4</v>
      </c>
      <c r="D103" s="241" t="str">
        <f t="shared" si="1"/>
        <v>L4-4</v>
      </c>
    </row>
    <row r="104" spans="1:4" x14ac:dyDescent="0.3">
      <c r="A104" s="248" t="s">
        <v>1763</v>
      </c>
      <c r="B104" s="248" t="s">
        <v>1754</v>
      </c>
      <c r="C104" s="248">
        <v>4</v>
      </c>
      <c r="D104" s="241" t="str">
        <f t="shared" si="1"/>
        <v>L4-4</v>
      </c>
    </row>
    <row r="105" spans="1:4" x14ac:dyDescent="0.3">
      <c r="A105" s="248" t="s">
        <v>257</v>
      </c>
      <c r="B105" s="248" t="s">
        <v>1754</v>
      </c>
      <c r="C105" s="248">
        <v>4</v>
      </c>
      <c r="D105" s="241" t="str">
        <f t="shared" si="1"/>
        <v>L4-4</v>
      </c>
    </row>
    <row r="106" spans="1:4" x14ac:dyDescent="0.3">
      <c r="A106" s="248" t="s">
        <v>251</v>
      </c>
      <c r="B106" s="248" t="s">
        <v>1754</v>
      </c>
      <c r="C106" s="248">
        <v>4</v>
      </c>
      <c r="D106" s="241" t="str">
        <f t="shared" si="1"/>
        <v>L4-4</v>
      </c>
    </row>
    <row r="107" spans="1:4" x14ac:dyDescent="0.3">
      <c r="A107" s="248" t="s">
        <v>253</v>
      </c>
      <c r="B107" s="248" t="s">
        <v>1754</v>
      </c>
      <c r="C107" s="248">
        <v>4</v>
      </c>
      <c r="D107" s="241" t="str">
        <f t="shared" si="1"/>
        <v>L4-4</v>
      </c>
    </row>
    <row r="108" spans="1:4" x14ac:dyDescent="0.3">
      <c r="A108" s="248" t="s">
        <v>255</v>
      </c>
      <c r="B108" s="248" t="s">
        <v>1754</v>
      </c>
      <c r="C108" s="248">
        <v>4</v>
      </c>
      <c r="D108" s="241" t="str">
        <f t="shared" si="1"/>
        <v>L4-4</v>
      </c>
    </row>
    <row r="109" spans="1:4" x14ac:dyDescent="0.3">
      <c r="A109" s="248" t="s">
        <v>1766</v>
      </c>
      <c r="B109" s="248" t="s">
        <v>1754</v>
      </c>
      <c r="C109" s="248">
        <v>4</v>
      </c>
      <c r="D109" s="241" t="str">
        <f t="shared" si="1"/>
        <v>L4-4</v>
      </c>
    </row>
    <row r="110" spans="1:4" x14ac:dyDescent="0.3">
      <c r="A110" s="248" t="s">
        <v>1764</v>
      </c>
      <c r="B110" s="248" t="s">
        <v>1754</v>
      </c>
      <c r="C110" s="248">
        <v>4</v>
      </c>
      <c r="D110" s="241" t="str">
        <f t="shared" si="1"/>
        <v>L4-4</v>
      </c>
    </row>
    <row r="111" spans="1:4" x14ac:dyDescent="0.3">
      <c r="A111" s="248" t="s">
        <v>1765</v>
      </c>
      <c r="B111" s="248" t="s">
        <v>1754</v>
      </c>
      <c r="C111" s="248">
        <v>4</v>
      </c>
      <c r="D111" s="241" t="str">
        <f t="shared" si="1"/>
        <v>L4-4</v>
      </c>
    </row>
    <row r="112" spans="1:4" x14ac:dyDescent="0.3">
      <c r="A112" s="248" t="s">
        <v>1768</v>
      </c>
      <c r="B112" s="248" t="s">
        <v>1754</v>
      </c>
      <c r="C112" s="248">
        <v>5</v>
      </c>
      <c r="D112" s="241" t="str">
        <f t="shared" si="1"/>
        <v>L4-5</v>
      </c>
    </row>
    <row r="113" spans="1:4" x14ac:dyDescent="0.3">
      <c r="A113" s="248" t="s">
        <v>1767</v>
      </c>
      <c r="B113" s="248" t="s">
        <v>1754</v>
      </c>
      <c r="C113" s="248">
        <v>5</v>
      </c>
      <c r="D113" s="241" t="str">
        <f t="shared" si="1"/>
        <v>L4-5</v>
      </c>
    </row>
    <row r="114" spans="1:4" x14ac:dyDescent="0.3">
      <c r="A114" s="248" t="s">
        <v>271</v>
      </c>
      <c r="B114" s="248" t="s">
        <v>1754</v>
      </c>
      <c r="C114" s="248">
        <v>5</v>
      </c>
      <c r="D114" s="241" t="str">
        <f t="shared" si="1"/>
        <v>L4-5</v>
      </c>
    </row>
    <row r="115" spans="1:4" x14ac:dyDescent="0.3">
      <c r="A115" s="248" t="s">
        <v>289</v>
      </c>
      <c r="B115" s="248" t="s">
        <v>1754</v>
      </c>
      <c r="C115" s="248">
        <v>5</v>
      </c>
      <c r="D115" s="241" t="str">
        <f t="shared" si="1"/>
        <v>L4-5</v>
      </c>
    </row>
    <row r="116" spans="1:4" x14ac:dyDescent="0.3">
      <c r="A116" s="248" t="s">
        <v>267</v>
      </c>
      <c r="B116" s="248" t="s">
        <v>1754</v>
      </c>
      <c r="C116" s="248">
        <v>5</v>
      </c>
      <c r="D116" s="241" t="str">
        <f t="shared" si="1"/>
        <v>L4-5</v>
      </c>
    </row>
    <row r="117" spans="1:4" x14ac:dyDescent="0.3">
      <c r="A117" s="248" t="s">
        <v>273</v>
      </c>
      <c r="B117" s="248" t="s">
        <v>1754</v>
      </c>
      <c r="C117" s="248">
        <v>5</v>
      </c>
      <c r="D117" s="241" t="str">
        <f t="shared" si="1"/>
        <v>L4-5</v>
      </c>
    </row>
    <row r="118" spans="1:4" x14ac:dyDescent="0.3">
      <c r="A118" s="248" t="s">
        <v>201</v>
      </c>
      <c r="B118" s="248" t="s">
        <v>1754</v>
      </c>
      <c r="C118" s="248">
        <v>6</v>
      </c>
      <c r="D118" s="241" t="str">
        <f t="shared" si="1"/>
        <v>L4-6</v>
      </c>
    </row>
    <row r="119" spans="1:4" x14ac:dyDescent="0.3">
      <c r="A119" s="248" t="s">
        <v>207</v>
      </c>
      <c r="B119" s="248" t="s">
        <v>1754</v>
      </c>
      <c r="C119" s="248">
        <v>6</v>
      </c>
      <c r="D119" s="241" t="str">
        <f t="shared" si="1"/>
        <v>L4-6</v>
      </c>
    </row>
    <row r="120" spans="1:4" x14ac:dyDescent="0.3">
      <c r="A120" s="248" t="s">
        <v>209</v>
      </c>
      <c r="B120" s="248" t="s">
        <v>1754</v>
      </c>
      <c r="C120" s="248">
        <v>6</v>
      </c>
      <c r="D120" s="241" t="str">
        <f t="shared" si="1"/>
        <v>L4-6</v>
      </c>
    </row>
    <row r="121" spans="1:4" x14ac:dyDescent="0.3">
      <c r="A121" s="248" t="s">
        <v>217</v>
      </c>
      <c r="B121" s="248" t="s">
        <v>1754</v>
      </c>
      <c r="C121" s="248">
        <v>6</v>
      </c>
      <c r="D121" s="241" t="str">
        <f t="shared" si="1"/>
        <v>L4-6</v>
      </c>
    </row>
    <row r="122" spans="1:4" x14ac:dyDescent="0.3">
      <c r="A122" s="248" t="s">
        <v>211</v>
      </c>
      <c r="B122" s="248" t="s">
        <v>1754</v>
      </c>
      <c r="C122" s="248">
        <v>6</v>
      </c>
      <c r="D122" s="241" t="str">
        <f t="shared" si="1"/>
        <v>L4-6</v>
      </c>
    </row>
    <row r="123" spans="1:4" x14ac:dyDescent="0.3">
      <c r="A123" s="248" t="s">
        <v>219</v>
      </c>
      <c r="B123" s="248" t="s">
        <v>1754</v>
      </c>
      <c r="C123" s="248">
        <v>6</v>
      </c>
      <c r="D123" s="241" t="str">
        <f t="shared" si="1"/>
        <v>L4-6</v>
      </c>
    </row>
    <row r="124" spans="1:4" x14ac:dyDescent="0.3">
      <c r="A124" s="248" t="s">
        <v>221</v>
      </c>
      <c r="B124" s="248" t="s">
        <v>1754</v>
      </c>
      <c r="C124" s="248">
        <v>6</v>
      </c>
      <c r="D124" s="241" t="str">
        <f t="shared" si="1"/>
        <v>L4-6</v>
      </c>
    </row>
    <row r="125" spans="1:4" x14ac:dyDescent="0.3">
      <c r="A125" s="248" t="s">
        <v>223</v>
      </c>
      <c r="B125" s="248" t="s">
        <v>1754</v>
      </c>
      <c r="C125" s="248">
        <v>6</v>
      </c>
      <c r="D125" s="241" t="str">
        <f t="shared" si="1"/>
        <v>L4-6</v>
      </c>
    </row>
    <row r="126" spans="1:4" x14ac:dyDescent="0.3">
      <c r="A126" s="248" t="s">
        <v>213</v>
      </c>
      <c r="B126" s="248" t="s">
        <v>1754</v>
      </c>
      <c r="C126" s="248">
        <v>6</v>
      </c>
      <c r="D126" s="241" t="str">
        <f t="shared" si="1"/>
        <v>L4-6</v>
      </c>
    </row>
    <row r="127" spans="1:4" x14ac:dyDescent="0.3">
      <c r="A127" s="248" t="s">
        <v>215</v>
      </c>
      <c r="B127" s="248" t="s">
        <v>1754</v>
      </c>
      <c r="C127" s="248">
        <v>6</v>
      </c>
      <c r="D127" s="241" t="str">
        <f t="shared" si="1"/>
        <v>L4-6</v>
      </c>
    </row>
    <row r="128" spans="1:4" x14ac:dyDescent="0.3">
      <c r="A128" s="248" t="s">
        <v>225</v>
      </c>
      <c r="B128" s="248" t="s">
        <v>1754</v>
      </c>
      <c r="C128" s="248">
        <v>6</v>
      </c>
      <c r="D128" s="241" t="str">
        <f t="shared" si="1"/>
        <v>L4-6</v>
      </c>
    </row>
    <row r="129" spans="1:4" x14ac:dyDescent="0.3">
      <c r="A129" s="248" t="s">
        <v>227</v>
      </c>
      <c r="B129" s="248" t="s">
        <v>1754</v>
      </c>
      <c r="C129" s="248">
        <v>6</v>
      </c>
      <c r="D129" s="241" t="str">
        <f t="shared" si="1"/>
        <v>L4-6</v>
      </c>
    </row>
    <row r="130" spans="1:4" x14ac:dyDescent="0.3">
      <c r="A130" s="248" t="s">
        <v>291</v>
      </c>
      <c r="B130" s="248" t="s">
        <v>1754</v>
      </c>
      <c r="C130" s="248">
        <v>7</v>
      </c>
      <c r="D130" s="241" t="str">
        <f t="shared" si="1"/>
        <v>L4-7</v>
      </c>
    </row>
    <row r="131" spans="1:4" x14ac:dyDescent="0.3">
      <c r="A131" s="248" t="s">
        <v>309</v>
      </c>
      <c r="B131" s="248" t="s">
        <v>1754</v>
      </c>
      <c r="C131" s="248">
        <v>7</v>
      </c>
      <c r="D131" s="241" t="str">
        <f t="shared" ref="D131:D194" si="2">B131&amp;"-"&amp;C131</f>
        <v>L4-7</v>
      </c>
    </row>
    <row r="132" spans="1:4" x14ac:dyDescent="0.3">
      <c r="A132" s="248" t="s">
        <v>311</v>
      </c>
      <c r="B132" s="248" t="s">
        <v>1754</v>
      </c>
      <c r="C132" s="248">
        <v>7</v>
      </c>
      <c r="D132" s="241" t="str">
        <f t="shared" si="2"/>
        <v>L4-7</v>
      </c>
    </row>
    <row r="133" spans="1:4" x14ac:dyDescent="0.3">
      <c r="A133" s="248" t="s">
        <v>457</v>
      </c>
      <c r="B133" s="248" t="s">
        <v>1769</v>
      </c>
      <c r="C133" s="248">
        <v>1</v>
      </c>
      <c r="D133" s="241" t="str">
        <f t="shared" si="2"/>
        <v>L5-1</v>
      </c>
    </row>
    <row r="134" spans="1:4" x14ac:dyDescent="0.3">
      <c r="A134" s="248" t="s">
        <v>1773</v>
      </c>
      <c r="B134" s="248" t="s">
        <v>1769</v>
      </c>
      <c r="C134" s="248">
        <v>1</v>
      </c>
      <c r="D134" s="241" t="str">
        <f t="shared" si="2"/>
        <v>L5-1</v>
      </c>
    </row>
    <row r="135" spans="1:4" x14ac:dyDescent="0.3">
      <c r="A135" s="248" t="s">
        <v>1771</v>
      </c>
      <c r="B135" s="248" t="s">
        <v>1769</v>
      </c>
      <c r="C135" s="248">
        <v>1</v>
      </c>
      <c r="D135" s="241" t="str">
        <f t="shared" si="2"/>
        <v>L5-1</v>
      </c>
    </row>
    <row r="136" spans="1:4" x14ac:dyDescent="0.3">
      <c r="A136" s="248" t="s">
        <v>459</v>
      </c>
      <c r="B136" s="248" t="s">
        <v>1769</v>
      </c>
      <c r="C136" s="248">
        <v>1</v>
      </c>
      <c r="D136" s="241" t="str">
        <f t="shared" si="2"/>
        <v>L5-1</v>
      </c>
    </row>
    <row r="137" spans="1:4" x14ac:dyDescent="0.3">
      <c r="A137" s="248" t="s">
        <v>463</v>
      </c>
      <c r="B137" s="248" t="s">
        <v>1769</v>
      </c>
      <c r="C137" s="248">
        <v>1</v>
      </c>
      <c r="D137" s="241" t="str">
        <f t="shared" si="2"/>
        <v>L5-1</v>
      </c>
    </row>
    <row r="138" spans="1:4" x14ac:dyDescent="0.3">
      <c r="A138" s="248" t="s">
        <v>453</v>
      </c>
      <c r="B138" s="248" t="s">
        <v>1769</v>
      </c>
      <c r="C138" s="248">
        <v>1</v>
      </c>
      <c r="D138" s="241" t="str">
        <f t="shared" si="2"/>
        <v>L5-1</v>
      </c>
    </row>
    <row r="139" spans="1:4" x14ac:dyDescent="0.3">
      <c r="A139" s="248" t="s">
        <v>1772</v>
      </c>
      <c r="B139" s="248" t="s">
        <v>1769</v>
      </c>
      <c r="C139" s="248">
        <v>1</v>
      </c>
      <c r="D139" s="241" t="str">
        <f t="shared" si="2"/>
        <v>L5-1</v>
      </c>
    </row>
    <row r="140" spans="1:4" x14ac:dyDescent="0.3">
      <c r="A140" s="248" t="s">
        <v>1770</v>
      </c>
      <c r="B140" s="248" t="s">
        <v>1769</v>
      </c>
      <c r="C140" s="248">
        <v>1</v>
      </c>
      <c r="D140" s="241" t="str">
        <f t="shared" si="2"/>
        <v>L5-1</v>
      </c>
    </row>
    <row r="141" spans="1:4" x14ac:dyDescent="0.3">
      <c r="A141" s="248" t="s">
        <v>1055</v>
      </c>
      <c r="B141" s="248" t="s">
        <v>1769</v>
      </c>
      <c r="C141" s="248">
        <v>2</v>
      </c>
      <c r="D141" s="241" t="str">
        <f t="shared" si="2"/>
        <v>L5-2</v>
      </c>
    </row>
    <row r="142" spans="1:4" x14ac:dyDescent="0.3">
      <c r="A142" s="248" t="s">
        <v>1056</v>
      </c>
      <c r="B142" s="248" t="s">
        <v>1769</v>
      </c>
      <c r="C142" s="248">
        <v>2</v>
      </c>
      <c r="D142" s="241" t="str">
        <f t="shared" si="2"/>
        <v>L5-2</v>
      </c>
    </row>
    <row r="143" spans="1:4" x14ac:dyDescent="0.3">
      <c r="A143" s="248" t="s">
        <v>1057</v>
      </c>
      <c r="B143" s="248" t="s">
        <v>1769</v>
      </c>
      <c r="C143" s="248">
        <v>2</v>
      </c>
      <c r="D143" s="241" t="str">
        <f t="shared" si="2"/>
        <v>L5-2</v>
      </c>
    </row>
    <row r="144" spans="1:4" x14ac:dyDescent="0.3">
      <c r="A144" s="248" t="s">
        <v>1779</v>
      </c>
      <c r="B144" s="248" t="s">
        <v>1769</v>
      </c>
      <c r="C144" s="248">
        <v>2</v>
      </c>
      <c r="D144" s="241" t="str">
        <f t="shared" si="2"/>
        <v>L5-2</v>
      </c>
    </row>
    <row r="145" spans="1:4" x14ac:dyDescent="0.3">
      <c r="A145" s="248" t="s">
        <v>395</v>
      </c>
      <c r="B145" s="248" t="s">
        <v>1769</v>
      </c>
      <c r="C145" s="248">
        <v>2</v>
      </c>
      <c r="D145" s="241" t="str">
        <f t="shared" si="2"/>
        <v>L5-2</v>
      </c>
    </row>
    <row r="146" spans="1:4" x14ac:dyDescent="0.3">
      <c r="A146" s="248" t="s">
        <v>1774</v>
      </c>
      <c r="B146" s="248" t="s">
        <v>1769</v>
      </c>
      <c r="C146" s="248">
        <v>2</v>
      </c>
      <c r="D146" s="241" t="str">
        <f t="shared" si="2"/>
        <v>L5-2</v>
      </c>
    </row>
    <row r="147" spans="1:4" x14ac:dyDescent="0.3">
      <c r="A147" s="248" t="s">
        <v>1775</v>
      </c>
      <c r="B147" s="248" t="s">
        <v>1769</v>
      </c>
      <c r="C147" s="248">
        <v>2</v>
      </c>
      <c r="D147" s="241" t="str">
        <f t="shared" si="2"/>
        <v>L5-2</v>
      </c>
    </row>
    <row r="148" spans="1:4" x14ac:dyDescent="0.3">
      <c r="A148" s="248" t="s">
        <v>1776</v>
      </c>
      <c r="B148" s="248" t="s">
        <v>1769</v>
      </c>
      <c r="C148" s="248">
        <v>2</v>
      </c>
      <c r="D148" s="241" t="str">
        <f t="shared" si="2"/>
        <v>L5-2</v>
      </c>
    </row>
    <row r="149" spans="1:4" x14ac:dyDescent="0.3">
      <c r="A149" s="248" t="s">
        <v>1777</v>
      </c>
      <c r="B149" s="248" t="s">
        <v>1769</v>
      </c>
      <c r="C149" s="248">
        <v>2</v>
      </c>
      <c r="D149" s="241" t="str">
        <f t="shared" si="2"/>
        <v>L5-2</v>
      </c>
    </row>
    <row r="150" spans="1:4" x14ac:dyDescent="0.3">
      <c r="A150" s="248" t="s">
        <v>1778</v>
      </c>
      <c r="B150" s="248" t="s">
        <v>1769</v>
      </c>
      <c r="C150" s="248">
        <v>2</v>
      </c>
      <c r="D150" s="241" t="str">
        <f t="shared" si="2"/>
        <v>L5-2</v>
      </c>
    </row>
    <row r="151" spans="1:4" x14ac:dyDescent="0.3">
      <c r="A151" s="248" t="s">
        <v>426</v>
      </c>
      <c r="B151" s="248" t="s">
        <v>1769</v>
      </c>
      <c r="C151" s="248">
        <v>3</v>
      </c>
      <c r="D151" s="241" t="str">
        <f t="shared" si="2"/>
        <v>L5-3</v>
      </c>
    </row>
    <row r="152" spans="1:4" x14ac:dyDescent="0.3">
      <c r="A152" s="248" t="s">
        <v>430</v>
      </c>
      <c r="B152" s="248" t="s">
        <v>1769</v>
      </c>
      <c r="C152" s="248">
        <v>3</v>
      </c>
      <c r="D152" s="241" t="str">
        <f t="shared" si="2"/>
        <v>L5-3</v>
      </c>
    </row>
    <row r="153" spans="1:4" x14ac:dyDescent="0.3">
      <c r="A153" s="248" t="s">
        <v>1780</v>
      </c>
      <c r="B153" s="248" t="s">
        <v>1769</v>
      </c>
      <c r="C153" s="248">
        <v>3</v>
      </c>
      <c r="D153" s="241" t="str">
        <f t="shared" si="2"/>
        <v>L5-3</v>
      </c>
    </row>
    <row r="154" spans="1:4" x14ac:dyDescent="0.3">
      <c r="A154" s="248" t="s">
        <v>1781</v>
      </c>
      <c r="B154" s="248" t="s">
        <v>1769</v>
      </c>
      <c r="C154" s="248">
        <v>3</v>
      </c>
      <c r="D154" s="241" t="str">
        <f t="shared" si="2"/>
        <v>L5-3</v>
      </c>
    </row>
    <row r="155" spans="1:4" x14ac:dyDescent="0.3">
      <c r="A155" s="248" t="s">
        <v>1787</v>
      </c>
      <c r="B155" s="248" t="s">
        <v>1769</v>
      </c>
      <c r="C155" s="248">
        <v>3</v>
      </c>
      <c r="D155" s="241" t="str">
        <f t="shared" si="2"/>
        <v>L5-3</v>
      </c>
    </row>
    <row r="156" spans="1:4" x14ac:dyDescent="0.3">
      <c r="A156" s="248" t="s">
        <v>451</v>
      </c>
      <c r="B156" s="248" t="s">
        <v>1769</v>
      </c>
      <c r="C156" s="248">
        <v>3</v>
      </c>
      <c r="D156" s="241" t="str">
        <f t="shared" si="2"/>
        <v>L5-3</v>
      </c>
    </row>
    <row r="157" spans="1:4" x14ac:dyDescent="0.3">
      <c r="A157" s="248" t="s">
        <v>1782</v>
      </c>
      <c r="B157" s="248" t="s">
        <v>1769</v>
      </c>
      <c r="C157" s="248">
        <v>3</v>
      </c>
      <c r="D157" s="241" t="str">
        <f t="shared" si="2"/>
        <v>L5-3</v>
      </c>
    </row>
    <row r="158" spans="1:4" x14ac:dyDescent="0.3">
      <c r="A158" s="248" t="s">
        <v>1783</v>
      </c>
      <c r="B158" s="248" t="s">
        <v>1769</v>
      </c>
      <c r="C158" s="248">
        <v>3</v>
      </c>
      <c r="D158" s="241" t="str">
        <f t="shared" si="2"/>
        <v>L5-3</v>
      </c>
    </row>
    <row r="159" spans="1:4" x14ac:dyDescent="0.3">
      <c r="A159" s="248" t="s">
        <v>1786</v>
      </c>
      <c r="B159" s="248" t="s">
        <v>1769</v>
      </c>
      <c r="C159" s="248">
        <v>3</v>
      </c>
      <c r="D159" s="241" t="str">
        <f t="shared" si="2"/>
        <v>L5-3</v>
      </c>
    </row>
    <row r="160" spans="1:4" x14ac:dyDescent="0.3">
      <c r="A160" s="248" t="s">
        <v>442</v>
      </c>
      <c r="B160" s="248" t="s">
        <v>1769</v>
      </c>
      <c r="C160" s="248">
        <v>3</v>
      </c>
      <c r="D160" s="241" t="str">
        <f t="shared" si="2"/>
        <v>L5-3</v>
      </c>
    </row>
    <row r="161" spans="1:4" x14ac:dyDescent="0.3">
      <c r="A161" s="248" t="s">
        <v>445</v>
      </c>
      <c r="B161" s="248" t="s">
        <v>1769</v>
      </c>
      <c r="C161" s="248">
        <v>3</v>
      </c>
      <c r="D161" s="241" t="str">
        <f t="shared" si="2"/>
        <v>L5-3</v>
      </c>
    </row>
    <row r="162" spans="1:4" x14ac:dyDescent="0.3">
      <c r="A162" s="248" t="s">
        <v>1785</v>
      </c>
      <c r="B162" s="248" t="s">
        <v>1769</v>
      </c>
      <c r="C162" s="248">
        <v>3</v>
      </c>
      <c r="D162" s="241" t="str">
        <f t="shared" si="2"/>
        <v>L5-3</v>
      </c>
    </row>
    <row r="163" spans="1:4" x14ac:dyDescent="0.3">
      <c r="A163" s="248" t="s">
        <v>1784</v>
      </c>
      <c r="B163" s="248" t="s">
        <v>1769</v>
      </c>
      <c r="C163" s="248">
        <v>3</v>
      </c>
      <c r="D163" s="241" t="str">
        <f t="shared" si="2"/>
        <v>L5-3</v>
      </c>
    </row>
    <row r="164" spans="1:4" x14ac:dyDescent="0.3">
      <c r="A164" s="248" t="s">
        <v>331</v>
      </c>
      <c r="B164" s="248" t="s">
        <v>1769</v>
      </c>
      <c r="C164" s="248">
        <v>4</v>
      </c>
      <c r="D164" s="241" t="str">
        <f t="shared" si="2"/>
        <v>L5-4</v>
      </c>
    </row>
    <row r="165" spans="1:4" x14ac:dyDescent="0.3">
      <c r="A165" s="248" t="s">
        <v>1788</v>
      </c>
      <c r="B165" s="248" t="s">
        <v>1769</v>
      </c>
      <c r="C165" s="248">
        <v>4</v>
      </c>
      <c r="D165" s="241" t="str">
        <f t="shared" si="2"/>
        <v>L5-4</v>
      </c>
    </row>
    <row r="166" spans="1:4" x14ac:dyDescent="0.3">
      <c r="A166" s="248" t="s">
        <v>1789</v>
      </c>
      <c r="B166" s="248" t="s">
        <v>1769</v>
      </c>
      <c r="C166" s="248">
        <v>5</v>
      </c>
      <c r="D166" s="241" t="str">
        <f t="shared" si="2"/>
        <v>L5-5</v>
      </c>
    </row>
    <row r="167" spans="1:4" x14ac:dyDescent="0.3">
      <c r="A167" s="248" t="s">
        <v>1793</v>
      </c>
      <c r="B167" s="248" t="s">
        <v>1769</v>
      </c>
      <c r="C167" s="248">
        <v>5</v>
      </c>
      <c r="D167" s="241" t="str">
        <f t="shared" si="2"/>
        <v>L5-5</v>
      </c>
    </row>
    <row r="168" spans="1:4" x14ac:dyDescent="0.3">
      <c r="A168" s="248" t="s">
        <v>387</v>
      </c>
      <c r="B168" s="248" t="s">
        <v>1769</v>
      </c>
      <c r="C168" s="248">
        <v>5</v>
      </c>
      <c r="D168" s="241" t="str">
        <f t="shared" si="2"/>
        <v>L5-5</v>
      </c>
    </row>
    <row r="169" spans="1:4" x14ac:dyDescent="0.3">
      <c r="A169" s="248" t="s">
        <v>1790</v>
      </c>
      <c r="B169" s="248" t="s">
        <v>1769</v>
      </c>
      <c r="C169" s="248">
        <v>5</v>
      </c>
      <c r="D169" s="241" t="str">
        <f t="shared" si="2"/>
        <v>L5-5</v>
      </c>
    </row>
    <row r="170" spans="1:4" x14ac:dyDescent="0.3">
      <c r="A170" s="248" t="s">
        <v>357</v>
      </c>
      <c r="B170" s="248" t="s">
        <v>1769</v>
      </c>
      <c r="C170" s="248">
        <v>5</v>
      </c>
      <c r="D170" s="241" t="str">
        <f t="shared" si="2"/>
        <v>L5-5</v>
      </c>
    </row>
    <row r="171" spans="1:4" x14ac:dyDescent="0.3">
      <c r="A171" s="248" t="s">
        <v>359</v>
      </c>
      <c r="B171" s="248" t="s">
        <v>1769</v>
      </c>
      <c r="C171" s="248">
        <v>5</v>
      </c>
      <c r="D171" s="241" t="str">
        <f t="shared" si="2"/>
        <v>L5-5</v>
      </c>
    </row>
    <row r="172" spans="1:4" x14ac:dyDescent="0.3">
      <c r="A172" s="248" t="s">
        <v>369</v>
      </c>
      <c r="B172" s="248" t="s">
        <v>1769</v>
      </c>
      <c r="C172" s="248">
        <v>5</v>
      </c>
      <c r="D172" s="241" t="str">
        <f t="shared" si="2"/>
        <v>L5-5</v>
      </c>
    </row>
    <row r="173" spans="1:4" x14ac:dyDescent="0.3">
      <c r="A173" s="248" t="s">
        <v>371</v>
      </c>
      <c r="B173" s="248" t="s">
        <v>1769</v>
      </c>
      <c r="C173" s="248">
        <v>5</v>
      </c>
      <c r="D173" s="241" t="str">
        <f t="shared" si="2"/>
        <v>L5-5</v>
      </c>
    </row>
    <row r="174" spans="1:4" x14ac:dyDescent="0.3">
      <c r="A174" s="248" t="s">
        <v>1791</v>
      </c>
      <c r="B174" s="248" t="s">
        <v>1769</v>
      </c>
      <c r="C174" s="248">
        <v>5</v>
      </c>
      <c r="D174" s="241" t="str">
        <f t="shared" si="2"/>
        <v>L5-5</v>
      </c>
    </row>
    <row r="175" spans="1:4" x14ac:dyDescent="0.3">
      <c r="A175" s="248" t="s">
        <v>1792</v>
      </c>
      <c r="B175" s="248" t="s">
        <v>1769</v>
      </c>
      <c r="C175" s="248">
        <v>5</v>
      </c>
      <c r="D175" s="241" t="str">
        <f t="shared" si="2"/>
        <v>L5-5</v>
      </c>
    </row>
    <row r="176" spans="1:4" x14ac:dyDescent="0.3">
      <c r="A176" s="248" t="s">
        <v>383</v>
      </c>
      <c r="B176" s="248" t="s">
        <v>1769</v>
      </c>
      <c r="C176" s="248">
        <v>5</v>
      </c>
      <c r="D176" s="241" t="str">
        <f t="shared" si="2"/>
        <v>L5-5</v>
      </c>
    </row>
    <row r="177" spans="1:4" x14ac:dyDescent="0.3">
      <c r="A177" s="248" t="s">
        <v>363</v>
      </c>
      <c r="B177" s="248" t="s">
        <v>1769</v>
      </c>
      <c r="C177" s="248">
        <v>5</v>
      </c>
      <c r="D177" s="241" t="str">
        <f t="shared" si="2"/>
        <v>L5-5</v>
      </c>
    </row>
    <row r="178" spans="1:4" x14ac:dyDescent="0.3">
      <c r="A178" s="248" t="s">
        <v>365</v>
      </c>
      <c r="B178" s="248" t="s">
        <v>1769</v>
      </c>
      <c r="C178" s="248">
        <v>5</v>
      </c>
      <c r="D178" s="241" t="str">
        <f t="shared" si="2"/>
        <v>L5-5</v>
      </c>
    </row>
    <row r="179" spans="1:4" x14ac:dyDescent="0.3">
      <c r="A179" s="248" t="s">
        <v>367</v>
      </c>
      <c r="B179" s="248" t="s">
        <v>1769</v>
      </c>
      <c r="C179" s="248">
        <v>5</v>
      </c>
      <c r="D179" s="241" t="str">
        <f t="shared" si="2"/>
        <v>L5-5</v>
      </c>
    </row>
    <row r="180" spans="1:4" x14ac:dyDescent="0.3">
      <c r="A180" s="248" t="s">
        <v>379</v>
      </c>
      <c r="B180" s="248" t="s">
        <v>1769</v>
      </c>
      <c r="C180" s="248">
        <v>5</v>
      </c>
      <c r="D180" s="241" t="str">
        <f t="shared" si="2"/>
        <v>L5-5</v>
      </c>
    </row>
    <row r="181" spans="1:4" x14ac:dyDescent="0.3">
      <c r="A181" s="248" t="s">
        <v>721</v>
      </c>
      <c r="B181" s="248" t="s">
        <v>1769</v>
      </c>
      <c r="C181" s="248">
        <v>5</v>
      </c>
      <c r="D181" s="241" t="str">
        <f t="shared" si="2"/>
        <v>L5-5</v>
      </c>
    </row>
    <row r="182" spans="1:4" x14ac:dyDescent="0.3">
      <c r="A182" s="248" t="s">
        <v>1794</v>
      </c>
      <c r="B182" s="248" t="s">
        <v>1769</v>
      </c>
      <c r="C182" s="248">
        <v>5</v>
      </c>
      <c r="D182" s="241" t="str">
        <f t="shared" si="2"/>
        <v>L5-5</v>
      </c>
    </row>
    <row r="183" spans="1:4" x14ac:dyDescent="0.3">
      <c r="A183" s="248" t="s">
        <v>504</v>
      </c>
      <c r="B183" s="248" t="s">
        <v>1795</v>
      </c>
      <c r="C183" s="248">
        <v>1</v>
      </c>
      <c r="D183" s="241" t="str">
        <f t="shared" si="2"/>
        <v>L6-1</v>
      </c>
    </row>
    <row r="184" spans="1:4" x14ac:dyDescent="0.3">
      <c r="A184" s="248" t="s">
        <v>1796</v>
      </c>
      <c r="B184" s="248" t="s">
        <v>1795</v>
      </c>
      <c r="C184" s="248">
        <v>1</v>
      </c>
      <c r="D184" s="241" t="str">
        <f t="shared" si="2"/>
        <v>L6-1</v>
      </c>
    </row>
    <row r="185" spans="1:4" x14ac:dyDescent="0.3">
      <c r="A185" s="248" t="s">
        <v>1797</v>
      </c>
      <c r="B185" s="248" t="s">
        <v>1795</v>
      </c>
      <c r="C185" s="248">
        <v>1</v>
      </c>
      <c r="D185" s="241" t="str">
        <f t="shared" si="2"/>
        <v>L6-1</v>
      </c>
    </row>
    <row r="186" spans="1:4" x14ac:dyDescent="0.3">
      <c r="A186" s="248" t="s">
        <v>502</v>
      </c>
      <c r="B186" s="248" t="s">
        <v>1795</v>
      </c>
      <c r="C186" s="248">
        <v>2</v>
      </c>
      <c r="D186" s="241" t="str">
        <f t="shared" si="2"/>
        <v>L6-2</v>
      </c>
    </row>
    <row r="187" spans="1:4" x14ac:dyDescent="0.3">
      <c r="A187" s="248" t="s">
        <v>505</v>
      </c>
      <c r="B187" s="248" t="s">
        <v>1795</v>
      </c>
      <c r="C187" s="248">
        <v>2</v>
      </c>
      <c r="D187" s="241" t="str">
        <f t="shared" si="2"/>
        <v>L6-2</v>
      </c>
    </row>
    <row r="188" spans="1:4" x14ac:dyDescent="0.3">
      <c r="A188" s="248" t="s">
        <v>507</v>
      </c>
      <c r="B188" s="248" t="s">
        <v>1795</v>
      </c>
      <c r="C188" s="248">
        <v>2</v>
      </c>
      <c r="D188" s="241" t="str">
        <f t="shared" si="2"/>
        <v>L6-2</v>
      </c>
    </row>
    <row r="189" spans="1:4" x14ac:dyDescent="0.3">
      <c r="A189" s="248" t="s">
        <v>509</v>
      </c>
      <c r="B189" s="248" t="s">
        <v>1795</v>
      </c>
      <c r="C189" s="248">
        <v>2</v>
      </c>
      <c r="D189" s="241" t="str">
        <f t="shared" si="2"/>
        <v>L6-2</v>
      </c>
    </row>
    <row r="190" spans="1:4" x14ac:dyDescent="0.3">
      <c r="A190" s="248" t="s">
        <v>1798</v>
      </c>
      <c r="B190" s="248" t="s">
        <v>1795</v>
      </c>
      <c r="C190" s="248">
        <v>2</v>
      </c>
      <c r="D190" s="241" t="str">
        <f t="shared" si="2"/>
        <v>L6-2</v>
      </c>
    </row>
    <row r="191" spans="1:4" x14ac:dyDescent="0.3">
      <c r="A191" s="248" t="s">
        <v>513</v>
      </c>
      <c r="B191" s="248" t="s">
        <v>1795</v>
      </c>
      <c r="C191" s="248">
        <v>2</v>
      </c>
      <c r="D191" s="241" t="str">
        <f t="shared" si="2"/>
        <v>L6-2</v>
      </c>
    </row>
    <row r="192" spans="1:4" x14ac:dyDescent="0.3">
      <c r="A192" s="248" t="s">
        <v>515</v>
      </c>
      <c r="B192" s="248" t="s">
        <v>1795</v>
      </c>
      <c r="C192" s="248">
        <v>2</v>
      </c>
      <c r="D192" s="241" t="str">
        <f t="shared" si="2"/>
        <v>L6-2</v>
      </c>
    </row>
    <row r="193" spans="1:4" x14ac:dyDescent="0.3">
      <c r="A193" s="248" t="s">
        <v>517</v>
      </c>
      <c r="B193" s="248" t="s">
        <v>1795</v>
      </c>
      <c r="C193" s="248">
        <v>2</v>
      </c>
      <c r="D193" s="241" t="str">
        <f t="shared" si="2"/>
        <v>L6-2</v>
      </c>
    </row>
    <row r="194" spans="1:4" x14ac:dyDescent="0.3">
      <c r="A194" s="248" t="s">
        <v>519</v>
      </c>
      <c r="B194" s="248" t="s">
        <v>1795</v>
      </c>
      <c r="C194" s="248">
        <v>2</v>
      </c>
      <c r="D194" s="241" t="str">
        <f t="shared" si="2"/>
        <v>L6-2</v>
      </c>
    </row>
    <row r="195" spans="1:4" x14ac:dyDescent="0.3">
      <c r="A195" s="248" t="s">
        <v>1801</v>
      </c>
      <c r="B195" s="248" t="s">
        <v>1795</v>
      </c>
      <c r="C195" s="248">
        <v>3</v>
      </c>
      <c r="D195" s="241" t="str">
        <f t="shared" ref="D195:D258" si="3">B195&amp;"-"&amp;C195</f>
        <v>L6-3</v>
      </c>
    </row>
    <row r="196" spans="1:4" x14ac:dyDescent="0.3">
      <c r="A196" s="248" t="s">
        <v>1800</v>
      </c>
      <c r="B196" s="248" t="s">
        <v>1795</v>
      </c>
      <c r="C196" s="248">
        <v>3</v>
      </c>
      <c r="D196" s="241" t="str">
        <f t="shared" si="3"/>
        <v>L6-3</v>
      </c>
    </row>
    <row r="197" spans="1:4" x14ac:dyDescent="0.3">
      <c r="A197" s="248" t="s">
        <v>1799</v>
      </c>
      <c r="B197" s="248" t="s">
        <v>1795</v>
      </c>
      <c r="C197" s="248">
        <v>3</v>
      </c>
      <c r="D197" s="241" t="str">
        <f t="shared" si="3"/>
        <v>L6-3</v>
      </c>
    </row>
    <row r="198" spans="1:4" x14ac:dyDescent="0.3">
      <c r="A198" s="248" t="s">
        <v>544</v>
      </c>
      <c r="B198" s="248" t="s">
        <v>1795</v>
      </c>
      <c r="C198" s="248">
        <v>3</v>
      </c>
      <c r="D198" s="241" t="str">
        <f t="shared" si="3"/>
        <v>L6-3</v>
      </c>
    </row>
    <row r="199" spans="1:4" x14ac:dyDescent="0.3">
      <c r="A199" s="248" t="s">
        <v>561</v>
      </c>
      <c r="B199" s="248" t="s">
        <v>1795</v>
      </c>
      <c r="C199" s="248">
        <v>4</v>
      </c>
      <c r="D199" s="241" t="str">
        <f t="shared" si="3"/>
        <v>L6-4</v>
      </c>
    </row>
    <row r="200" spans="1:4" x14ac:dyDescent="0.3">
      <c r="A200" s="248" t="s">
        <v>565</v>
      </c>
      <c r="B200" s="248" t="s">
        <v>1795</v>
      </c>
      <c r="C200" s="248">
        <v>4</v>
      </c>
      <c r="D200" s="241" t="str">
        <f t="shared" si="3"/>
        <v>L6-4</v>
      </c>
    </row>
    <row r="201" spans="1:4" x14ac:dyDescent="0.3">
      <c r="A201" s="248" t="s">
        <v>569</v>
      </c>
      <c r="B201" s="248" t="s">
        <v>1795</v>
      </c>
      <c r="C201" s="248">
        <v>4</v>
      </c>
      <c r="D201" s="241" t="str">
        <f t="shared" si="3"/>
        <v>L6-4</v>
      </c>
    </row>
    <row r="202" spans="1:4" x14ac:dyDescent="0.3">
      <c r="A202" s="248" t="s">
        <v>573</v>
      </c>
      <c r="B202" s="248" t="s">
        <v>1795</v>
      </c>
      <c r="C202" s="248">
        <v>4</v>
      </c>
      <c r="D202" s="241" t="str">
        <f t="shared" si="3"/>
        <v>L6-4</v>
      </c>
    </row>
    <row r="203" spans="1:4" x14ac:dyDescent="0.3">
      <c r="A203" s="248" t="s">
        <v>1803</v>
      </c>
      <c r="B203" s="248" t="s">
        <v>1795</v>
      </c>
      <c r="C203" s="248">
        <v>5</v>
      </c>
      <c r="D203" s="241" t="str">
        <f t="shared" si="3"/>
        <v>L6-5</v>
      </c>
    </row>
    <row r="204" spans="1:4" x14ac:dyDescent="0.3">
      <c r="A204" s="248" t="s">
        <v>1059</v>
      </c>
      <c r="B204" s="248" t="s">
        <v>1795</v>
      </c>
      <c r="C204" s="248">
        <v>5</v>
      </c>
      <c r="D204" s="241" t="str">
        <f t="shared" si="3"/>
        <v>L6-5</v>
      </c>
    </row>
    <row r="205" spans="1:4" x14ac:dyDescent="0.3">
      <c r="A205" s="248" t="s">
        <v>1802</v>
      </c>
      <c r="B205" s="248" t="s">
        <v>1795</v>
      </c>
      <c r="C205" s="248">
        <v>5</v>
      </c>
      <c r="D205" s="241" t="str">
        <f t="shared" si="3"/>
        <v>L6-5</v>
      </c>
    </row>
    <row r="206" spans="1:4" x14ac:dyDescent="0.3">
      <c r="A206" s="249" t="s">
        <v>1933</v>
      </c>
      <c r="B206" s="248" t="s">
        <v>1795</v>
      </c>
      <c r="C206" s="248">
        <v>5</v>
      </c>
      <c r="D206" s="241" t="str">
        <f t="shared" si="3"/>
        <v>L6-5</v>
      </c>
    </row>
    <row r="207" spans="1:4" x14ac:dyDescent="0.3">
      <c r="A207" s="249" t="s">
        <v>1934</v>
      </c>
      <c r="B207" s="248" t="s">
        <v>1795</v>
      </c>
      <c r="C207" s="248">
        <v>5</v>
      </c>
      <c r="D207" s="241" t="str">
        <f t="shared" si="3"/>
        <v>L6-5</v>
      </c>
    </row>
    <row r="208" spans="1:4" x14ac:dyDescent="0.3">
      <c r="A208" s="249" t="s">
        <v>1935</v>
      </c>
      <c r="B208" s="248" t="s">
        <v>1795</v>
      </c>
      <c r="C208" s="248">
        <v>5</v>
      </c>
      <c r="D208" s="241" t="str">
        <f t="shared" si="3"/>
        <v>L6-5</v>
      </c>
    </row>
    <row r="209" spans="1:4" x14ac:dyDescent="0.3">
      <c r="A209" s="249" t="s">
        <v>1936</v>
      </c>
      <c r="B209" s="248" t="s">
        <v>1795</v>
      </c>
      <c r="C209" s="248">
        <v>5</v>
      </c>
      <c r="D209" s="241" t="str">
        <f t="shared" si="3"/>
        <v>L6-5</v>
      </c>
    </row>
    <row r="210" spans="1:4" x14ac:dyDescent="0.3">
      <c r="A210" s="248" t="s">
        <v>1804</v>
      </c>
      <c r="B210" s="248" t="s">
        <v>1795</v>
      </c>
      <c r="C210" s="248">
        <v>6</v>
      </c>
      <c r="D210" s="241" t="str">
        <f t="shared" si="3"/>
        <v>L6-6</v>
      </c>
    </row>
    <row r="211" spans="1:4" x14ac:dyDescent="0.3">
      <c r="A211" s="248" t="s">
        <v>1805</v>
      </c>
      <c r="B211" s="248" t="s">
        <v>1795</v>
      </c>
      <c r="C211" s="248">
        <v>6</v>
      </c>
      <c r="D211" s="241" t="str">
        <f t="shared" si="3"/>
        <v>L6-6</v>
      </c>
    </row>
    <row r="212" spans="1:4" x14ac:dyDescent="0.3">
      <c r="A212" s="248" t="s">
        <v>1806</v>
      </c>
      <c r="B212" s="248" t="s">
        <v>1795</v>
      </c>
      <c r="C212" s="248">
        <v>6</v>
      </c>
      <c r="D212" s="241" t="str">
        <f t="shared" si="3"/>
        <v>L6-6</v>
      </c>
    </row>
    <row r="213" spans="1:4" x14ac:dyDescent="0.3">
      <c r="A213" s="248" t="s">
        <v>1807</v>
      </c>
      <c r="B213" s="248" t="s">
        <v>1795</v>
      </c>
      <c r="C213" s="248">
        <v>6</v>
      </c>
      <c r="D213" s="241" t="str">
        <f t="shared" si="3"/>
        <v>L6-6</v>
      </c>
    </row>
    <row r="214" spans="1:4" x14ac:dyDescent="0.3">
      <c r="A214" s="248" t="s">
        <v>1808</v>
      </c>
      <c r="B214" s="248" t="s">
        <v>1795</v>
      </c>
      <c r="C214" s="248">
        <v>6</v>
      </c>
      <c r="D214" s="241" t="str">
        <f t="shared" si="3"/>
        <v>L6-6</v>
      </c>
    </row>
    <row r="215" spans="1:4" x14ac:dyDescent="0.3">
      <c r="A215" s="248" t="s">
        <v>593</v>
      </c>
      <c r="B215" s="248" t="s">
        <v>1795</v>
      </c>
      <c r="C215" s="248">
        <v>6</v>
      </c>
      <c r="D215" s="241" t="str">
        <f t="shared" si="3"/>
        <v>L6-6</v>
      </c>
    </row>
    <row r="216" spans="1:4" x14ac:dyDescent="0.3">
      <c r="A216" s="248" t="s">
        <v>1809</v>
      </c>
      <c r="B216" s="248" t="s">
        <v>1795</v>
      </c>
      <c r="C216" s="248">
        <v>6</v>
      </c>
      <c r="D216" s="241" t="str">
        <f t="shared" si="3"/>
        <v>L6-6</v>
      </c>
    </row>
    <row r="217" spans="1:4" x14ac:dyDescent="0.3">
      <c r="A217" s="248" t="s">
        <v>629</v>
      </c>
      <c r="B217" s="248" t="s">
        <v>1795</v>
      </c>
      <c r="C217" s="248">
        <v>6</v>
      </c>
      <c r="D217" s="241" t="str">
        <f t="shared" si="3"/>
        <v>L6-6</v>
      </c>
    </row>
    <row r="218" spans="1:4" x14ac:dyDescent="0.3">
      <c r="A218" s="248" t="s">
        <v>1810</v>
      </c>
      <c r="B218" s="248" t="s">
        <v>1795</v>
      </c>
      <c r="C218" s="248">
        <v>6</v>
      </c>
      <c r="D218" s="241" t="str">
        <f t="shared" si="3"/>
        <v>L6-6</v>
      </c>
    </row>
    <row r="219" spans="1:4" x14ac:dyDescent="0.3">
      <c r="A219" s="248" t="s">
        <v>1811</v>
      </c>
      <c r="B219" s="248" t="s">
        <v>1795</v>
      </c>
      <c r="C219" s="248">
        <v>7</v>
      </c>
      <c r="D219" s="241" t="str">
        <f t="shared" si="3"/>
        <v>L6-7</v>
      </c>
    </row>
    <row r="220" spans="1:4" x14ac:dyDescent="0.3">
      <c r="A220" s="248" t="s">
        <v>1812</v>
      </c>
      <c r="B220" s="248" t="s">
        <v>1795</v>
      </c>
      <c r="C220" s="248">
        <v>7</v>
      </c>
      <c r="D220" s="241" t="str">
        <f t="shared" si="3"/>
        <v>L6-7</v>
      </c>
    </row>
    <row r="221" spans="1:4" x14ac:dyDescent="0.3">
      <c r="A221" s="248" t="s">
        <v>1813</v>
      </c>
      <c r="B221" s="248" t="s">
        <v>1795</v>
      </c>
      <c r="C221" s="248">
        <v>7</v>
      </c>
      <c r="D221" s="241" t="str">
        <f t="shared" si="3"/>
        <v>L6-7</v>
      </c>
    </row>
    <row r="222" spans="1:4" x14ac:dyDescent="0.3">
      <c r="A222" s="248" t="s">
        <v>1814</v>
      </c>
      <c r="B222" s="248" t="s">
        <v>1795</v>
      </c>
      <c r="C222" s="248">
        <v>7</v>
      </c>
      <c r="D222" s="241" t="str">
        <f t="shared" si="3"/>
        <v>L6-7</v>
      </c>
    </row>
    <row r="223" spans="1:4" x14ac:dyDescent="0.3">
      <c r="A223" s="248" t="s">
        <v>1815</v>
      </c>
      <c r="B223" s="248" t="s">
        <v>1795</v>
      </c>
      <c r="C223" s="248">
        <v>7</v>
      </c>
      <c r="D223" s="241" t="str">
        <f t="shared" si="3"/>
        <v>L6-7</v>
      </c>
    </row>
    <row r="224" spans="1:4" x14ac:dyDescent="0.3">
      <c r="A224" s="248" t="s">
        <v>553</v>
      </c>
      <c r="B224" s="248" t="s">
        <v>1795</v>
      </c>
      <c r="C224" s="248">
        <v>7</v>
      </c>
      <c r="D224" s="241" t="str">
        <f t="shared" si="3"/>
        <v>L6-7</v>
      </c>
    </row>
    <row r="225" spans="1:4" x14ac:dyDescent="0.3">
      <c r="A225" s="248" t="s">
        <v>619</v>
      </c>
      <c r="B225" s="248" t="s">
        <v>1795</v>
      </c>
      <c r="C225" s="248">
        <v>7</v>
      </c>
      <c r="D225" s="241" t="str">
        <f t="shared" si="3"/>
        <v>L6-7</v>
      </c>
    </row>
    <row r="226" spans="1:4" x14ac:dyDescent="0.3">
      <c r="A226" s="248" t="s">
        <v>1816</v>
      </c>
      <c r="B226" s="248" t="s">
        <v>1795</v>
      </c>
      <c r="C226" s="248">
        <v>7</v>
      </c>
      <c r="D226" s="241" t="str">
        <f t="shared" si="3"/>
        <v>L6-7</v>
      </c>
    </row>
    <row r="227" spans="1:4" x14ac:dyDescent="0.3">
      <c r="A227" s="248" t="s">
        <v>536</v>
      </c>
      <c r="B227" s="248" t="s">
        <v>1795</v>
      </c>
      <c r="C227" s="248">
        <v>7</v>
      </c>
      <c r="D227" s="241" t="str">
        <f t="shared" si="3"/>
        <v>L6-7</v>
      </c>
    </row>
    <row r="228" spans="1:4" x14ac:dyDescent="0.3">
      <c r="A228" s="248" t="s">
        <v>1058</v>
      </c>
      <c r="B228" s="248" t="s">
        <v>1795</v>
      </c>
      <c r="C228" s="248">
        <v>7</v>
      </c>
      <c r="D228" s="241" t="str">
        <f t="shared" si="3"/>
        <v>L6-7</v>
      </c>
    </row>
    <row r="229" spans="1:4" x14ac:dyDescent="0.3">
      <c r="A229" s="248" t="s">
        <v>1817</v>
      </c>
      <c r="B229" s="248" t="s">
        <v>1795</v>
      </c>
      <c r="C229" s="248">
        <v>7</v>
      </c>
      <c r="D229" s="241" t="str">
        <f t="shared" si="3"/>
        <v>L6-7</v>
      </c>
    </row>
    <row r="230" spans="1:4" x14ac:dyDescent="0.3">
      <c r="A230" s="248" t="s">
        <v>1818</v>
      </c>
      <c r="B230" s="248" t="s">
        <v>1795</v>
      </c>
      <c r="C230" s="248">
        <v>7</v>
      </c>
      <c r="D230" s="241" t="str">
        <f t="shared" si="3"/>
        <v>L6-7</v>
      </c>
    </row>
    <row r="231" spans="1:4" x14ac:dyDescent="0.3">
      <c r="A231" s="248" t="s">
        <v>1819</v>
      </c>
      <c r="B231" s="248" t="s">
        <v>1795</v>
      </c>
      <c r="C231" s="248">
        <v>7</v>
      </c>
      <c r="D231" s="241" t="str">
        <f t="shared" si="3"/>
        <v>L6-7</v>
      </c>
    </row>
    <row r="232" spans="1:4" x14ac:dyDescent="0.3">
      <c r="A232" s="248" t="s">
        <v>1820</v>
      </c>
      <c r="B232" s="248" t="s">
        <v>1795</v>
      </c>
      <c r="C232" s="248">
        <v>7</v>
      </c>
      <c r="D232" s="241" t="str">
        <f t="shared" si="3"/>
        <v>L6-7</v>
      </c>
    </row>
    <row r="233" spans="1:4" x14ac:dyDescent="0.3">
      <c r="A233" s="248" t="s">
        <v>1821</v>
      </c>
      <c r="B233" s="248" t="s">
        <v>1795</v>
      </c>
      <c r="C233" s="248">
        <v>7</v>
      </c>
      <c r="D233" s="241" t="str">
        <f t="shared" si="3"/>
        <v>L6-7</v>
      </c>
    </row>
    <row r="234" spans="1:4" x14ac:dyDescent="0.3">
      <c r="A234" s="248" t="s">
        <v>523</v>
      </c>
      <c r="B234" s="248" t="s">
        <v>1795</v>
      </c>
      <c r="C234" s="248">
        <v>8</v>
      </c>
      <c r="D234" s="241" t="str">
        <f t="shared" si="3"/>
        <v>L6-8</v>
      </c>
    </row>
    <row r="235" spans="1:4" x14ac:dyDescent="0.3">
      <c r="A235" s="248" t="s">
        <v>525</v>
      </c>
      <c r="B235" s="248" t="s">
        <v>1795</v>
      </c>
      <c r="C235" s="248">
        <v>8</v>
      </c>
      <c r="D235" s="241" t="str">
        <f t="shared" si="3"/>
        <v>L6-8</v>
      </c>
    </row>
    <row r="236" spans="1:4" x14ac:dyDescent="0.3">
      <c r="A236" s="248" t="s">
        <v>1822</v>
      </c>
      <c r="B236" s="248" t="s">
        <v>1823</v>
      </c>
      <c r="C236" s="248">
        <v>1</v>
      </c>
      <c r="D236" s="241" t="str">
        <f t="shared" si="3"/>
        <v>L7-1</v>
      </c>
    </row>
    <row r="237" spans="1:4" x14ac:dyDescent="0.3">
      <c r="A237" s="248" t="s">
        <v>1826</v>
      </c>
      <c r="B237" s="248" t="s">
        <v>1823</v>
      </c>
      <c r="C237" s="248">
        <v>2</v>
      </c>
      <c r="D237" s="241" t="str">
        <f t="shared" si="3"/>
        <v>L7-2</v>
      </c>
    </row>
    <row r="238" spans="1:4" x14ac:dyDescent="0.3">
      <c r="A238" s="248" t="s">
        <v>1824</v>
      </c>
      <c r="B238" s="248" t="s">
        <v>1823</v>
      </c>
      <c r="C238" s="248">
        <v>2</v>
      </c>
      <c r="D238" s="241" t="str">
        <f t="shared" si="3"/>
        <v>L7-2</v>
      </c>
    </row>
    <row r="239" spans="1:4" x14ac:dyDescent="0.3">
      <c r="A239" s="248" t="s">
        <v>1829</v>
      </c>
      <c r="B239" s="248" t="s">
        <v>1823</v>
      </c>
      <c r="C239" s="248">
        <v>2</v>
      </c>
      <c r="D239" s="241" t="str">
        <f t="shared" si="3"/>
        <v>L7-2</v>
      </c>
    </row>
    <row r="240" spans="1:4" x14ac:dyDescent="0.3">
      <c r="A240" s="248" t="s">
        <v>1825</v>
      </c>
      <c r="B240" s="248" t="s">
        <v>1823</v>
      </c>
      <c r="C240" s="248">
        <v>2</v>
      </c>
      <c r="D240" s="241" t="str">
        <f t="shared" si="3"/>
        <v>L7-2</v>
      </c>
    </row>
    <row r="241" spans="1:4" x14ac:dyDescent="0.3">
      <c r="A241" s="248" t="s">
        <v>1828</v>
      </c>
      <c r="B241" s="248" t="s">
        <v>1823</v>
      </c>
      <c r="C241" s="248">
        <v>2</v>
      </c>
      <c r="D241" s="241" t="str">
        <f t="shared" si="3"/>
        <v>L7-2</v>
      </c>
    </row>
    <row r="242" spans="1:4" x14ac:dyDescent="0.3">
      <c r="A242" s="248" t="s">
        <v>1830</v>
      </c>
      <c r="B242" s="248" t="s">
        <v>1823</v>
      </c>
      <c r="C242" s="248">
        <v>2</v>
      </c>
      <c r="D242" s="241" t="str">
        <f t="shared" si="3"/>
        <v>L7-2</v>
      </c>
    </row>
    <row r="243" spans="1:4" x14ac:dyDescent="0.3">
      <c r="A243" s="248" t="s">
        <v>1827</v>
      </c>
      <c r="B243" s="248" t="s">
        <v>1823</v>
      </c>
      <c r="C243" s="248">
        <v>2</v>
      </c>
      <c r="D243" s="241" t="str">
        <f t="shared" si="3"/>
        <v>L7-2</v>
      </c>
    </row>
    <row r="244" spans="1:4" x14ac:dyDescent="0.3">
      <c r="A244" s="248" t="s">
        <v>1831</v>
      </c>
      <c r="B244" s="248" t="s">
        <v>1832</v>
      </c>
      <c r="C244" s="248">
        <v>1</v>
      </c>
      <c r="D244" s="241" t="str">
        <f t="shared" si="3"/>
        <v>L8-1</v>
      </c>
    </row>
    <row r="245" spans="1:4" x14ac:dyDescent="0.3">
      <c r="A245" s="248" t="s">
        <v>1833</v>
      </c>
      <c r="B245" s="248" t="s">
        <v>1832</v>
      </c>
      <c r="C245" s="248">
        <v>1</v>
      </c>
      <c r="D245" s="241" t="str">
        <f t="shared" si="3"/>
        <v>L8-1</v>
      </c>
    </row>
    <row r="246" spans="1:4" x14ac:dyDescent="0.3">
      <c r="A246" s="248" t="s">
        <v>1834</v>
      </c>
      <c r="B246" s="248" t="s">
        <v>1832</v>
      </c>
      <c r="C246" s="248">
        <v>1</v>
      </c>
      <c r="D246" s="241" t="str">
        <f t="shared" si="3"/>
        <v>L8-1</v>
      </c>
    </row>
    <row r="247" spans="1:4" x14ac:dyDescent="0.3">
      <c r="A247" s="248" t="s">
        <v>1835</v>
      </c>
      <c r="B247" s="248" t="s">
        <v>1832</v>
      </c>
      <c r="C247" s="248">
        <v>2</v>
      </c>
      <c r="D247" s="241" t="str">
        <f t="shared" si="3"/>
        <v>L8-2</v>
      </c>
    </row>
    <row r="248" spans="1:4" x14ac:dyDescent="0.3">
      <c r="A248" s="248" t="s">
        <v>1836</v>
      </c>
      <c r="B248" s="248" t="s">
        <v>1832</v>
      </c>
      <c r="C248" s="248">
        <v>2</v>
      </c>
      <c r="D248" s="241" t="str">
        <f t="shared" si="3"/>
        <v>L8-2</v>
      </c>
    </row>
    <row r="249" spans="1:4" x14ac:dyDescent="0.3">
      <c r="A249" s="248" t="s">
        <v>1837</v>
      </c>
      <c r="B249" s="248" t="s">
        <v>1832</v>
      </c>
      <c r="C249" s="248">
        <v>2</v>
      </c>
      <c r="D249" s="241" t="str">
        <f t="shared" si="3"/>
        <v>L8-2</v>
      </c>
    </row>
    <row r="250" spans="1:4" x14ac:dyDescent="0.3">
      <c r="A250" s="248" t="s">
        <v>1838</v>
      </c>
      <c r="B250" s="248" t="s">
        <v>1832</v>
      </c>
      <c r="C250" s="248">
        <v>2</v>
      </c>
      <c r="D250" s="241" t="str">
        <f t="shared" si="3"/>
        <v>L8-2</v>
      </c>
    </row>
    <row r="251" spans="1:4" x14ac:dyDescent="0.3">
      <c r="A251" s="248" t="s">
        <v>1839</v>
      </c>
      <c r="B251" s="248" t="s">
        <v>1832</v>
      </c>
      <c r="C251" s="248">
        <v>2</v>
      </c>
      <c r="D251" s="241" t="str">
        <f t="shared" si="3"/>
        <v>L8-2</v>
      </c>
    </row>
    <row r="252" spans="1:4" x14ac:dyDescent="0.3">
      <c r="A252" s="248" t="s">
        <v>1840</v>
      </c>
      <c r="B252" s="248" t="s">
        <v>1832</v>
      </c>
      <c r="C252" s="248">
        <v>2</v>
      </c>
      <c r="D252" s="241" t="str">
        <f t="shared" si="3"/>
        <v>L8-2</v>
      </c>
    </row>
    <row r="253" spans="1:4" x14ac:dyDescent="0.3">
      <c r="A253" s="248" t="s">
        <v>1843</v>
      </c>
      <c r="B253" s="248" t="s">
        <v>1832</v>
      </c>
      <c r="C253" s="248">
        <v>3</v>
      </c>
      <c r="D253" s="241" t="str">
        <f t="shared" si="3"/>
        <v>L8-3</v>
      </c>
    </row>
    <row r="254" spans="1:4" x14ac:dyDescent="0.3">
      <c r="A254" s="248" t="s">
        <v>1842</v>
      </c>
      <c r="B254" s="248" t="s">
        <v>1832</v>
      </c>
      <c r="C254" s="248">
        <v>3</v>
      </c>
      <c r="D254" s="241" t="str">
        <f t="shared" si="3"/>
        <v>L8-3</v>
      </c>
    </row>
    <row r="255" spans="1:4" x14ac:dyDescent="0.3">
      <c r="A255" s="248" t="s">
        <v>1844</v>
      </c>
      <c r="B255" s="248" t="s">
        <v>1832</v>
      </c>
      <c r="C255" s="248">
        <v>3</v>
      </c>
      <c r="D255" s="241" t="str">
        <f t="shared" si="3"/>
        <v>L8-3</v>
      </c>
    </row>
    <row r="256" spans="1:4" x14ac:dyDescent="0.3">
      <c r="A256" s="248" t="s">
        <v>1845</v>
      </c>
      <c r="B256" s="248" t="s">
        <v>1832</v>
      </c>
      <c r="C256" s="248">
        <v>3</v>
      </c>
      <c r="D256" s="241" t="str">
        <f t="shared" si="3"/>
        <v>L8-3</v>
      </c>
    </row>
    <row r="257" spans="1:4" x14ac:dyDescent="0.3">
      <c r="A257" s="248" t="s">
        <v>1846</v>
      </c>
      <c r="B257" s="248" t="s">
        <v>1832</v>
      </c>
      <c r="C257" s="248">
        <v>3</v>
      </c>
      <c r="D257" s="241" t="str">
        <f t="shared" si="3"/>
        <v>L8-3</v>
      </c>
    </row>
    <row r="258" spans="1:4" x14ac:dyDescent="0.3">
      <c r="A258" s="248" t="s">
        <v>1847</v>
      </c>
      <c r="B258" s="248" t="s">
        <v>1832</v>
      </c>
      <c r="C258" s="248">
        <v>3</v>
      </c>
      <c r="D258" s="241" t="str">
        <f t="shared" si="3"/>
        <v>L8-3</v>
      </c>
    </row>
    <row r="259" spans="1:4" x14ac:dyDescent="0.3">
      <c r="A259" s="248" t="s">
        <v>1848</v>
      </c>
      <c r="B259" s="248" t="s">
        <v>1832</v>
      </c>
      <c r="C259" s="248">
        <v>3</v>
      </c>
      <c r="D259" s="241" t="str">
        <f t="shared" ref="D259:D322" si="4">B259&amp;"-"&amp;C259</f>
        <v>L8-3</v>
      </c>
    </row>
    <row r="260" spans="1:4" x14ac:dyDescent="0.3">
      <c r="A260" s="248" t="s">
        <v>1870</v>
      </c>
      <c r="B260" s="248" t="s">
        <v>1832</v>
      </c>
      <c r="C260" s="248">
        <v>3</v>
      </c>
      <c r="D260" s="241" t="str">
        <f t="shared" si="4"/>
        <v>L8-3</v>
      </c>
    </row>
    <row r="261" spans="1:4" x14ac:dyDescent="0.3">
      <c r="A261" s="248" t="s">
        <v>1871</v>
      </c>
      <c r="B261" s="248" t="s">
        <v>1832</v>
      </c>
      <c r="C261" s="248">
        <v>3</v>
      </c>
      <c r="D261" s="241" t="str">
        <f t="shared" si="4"/>
        <v>L8-3</v>
      </c>
    </row>
    <row r="262" spans="1:4" x14ac:dyDescent="0.3">
      <c r="A262" s="248" t="s">
        <v>1869</v>
      </c>
      <c r="B262" s="248" t="s">
        <v>1832</v>
      </c>
      <c r="C262" s="248">
        <v>3</v>
      </c>
      <c r="D262" s="241" t="str">
        <f t="shared" si="4"/>
        <v>L8-3</v>
      </c>
    </row>
    <row r="263" spans="1:4" x14ac:dyDescent="0.3">
      <c r="A263" s="248" t="s">
        <v>1872</v>
      </c>
      <c r="B263" s="248" t="s">
        <v>1832</v>
      </c>
      <c r="C263" s="248">
        <v>3</v>
      </c>
      <c r="D263" s="241" t="str">
        <f t="shared" si="4"/>
        <v>L8-3</v>
      </c>
    </row>
    <row r="264" spans="1:4" x14ac:dyDescent="0.3">
      <c r="A264" s="248" t="s">
        <v>1873</v>
      </c>
      <c r="B264" s="248" t="s">
        <v>1832</v>
      </c>
      <c r="C264" s="248">
        <v>3</v>
      </c>
      <c r="D264" s="241" t="str">
        <f t="shared" si="4"/>
        <v>L8-3</v>
      </c>
    </row>
    <row r="265" spans="1:4" x14ac:dyDescent="0.3">
      <c r="A265" s="248" t="s">
        <v>1874</v>
      </c>
      <c r="B265" s="248" t="s">
        <v>1832</v>
      </c>
      <c r="C265" s="248">
        <v>3</v>
      </c>
      <c r="D265" s="241" t="str">
        <f t="shared" si="4"/>
        <v>L8-3</v>
      </c>
    </row>
    <row r="266" spans="1:4" x14ac:dyDescent="0.3">
      <c r="A266" s="248" t="s">
        <v>1875</v>
      </c>
      <c r="B266" s="248" t="s">
        <v>1832</v>
      </c>
      <c r="C266" s="248">
        <v>3</v>
      </c>
      <c r="D266" s="241" t="str">
        <f t="shared" si="4"/>
        <v>L8-3</v>
      </c>
    </row>
    <row r="267" spans="1:4" x14ac:dyDescent="0.3">
      <c r="A267" s="248" t="s">
        <v>1876</v>
      </c>
      <c r="B267" s="248" t="s">
        <v>1832</v>
      </c>
      <c r="C267" s="248">
        <v>3</v>
      </c>
      <c r="D267" s="241" t="str">
        <f t="shared" si="4"/>
        <v>L8-3</v>
      </c>
    </row>
    <row r="268" spans="1:4" x14ac:dyDescent="0.3">
      <c r="A268" s="248" t="s">
        <v>1877</v>
      </c>
      <c r="B268" s="248" t="s">
        <v>1832</v>
      </c>
      <c r="C268" s="248">
        <v>3</v>
      </c>
      <c r="D268" s="241" t="str">
        <f t="shared" si="4"/>
        <v>L8-3</v>
      </c>
    </row>
    <row r="269" spans="1:4" x14ac:dyDescent="0.3">
      <c r="A269" s="248" t="s">
        <v>1851</v>
      </c>
      <c r="B269" s="248" t="s">
        <v>1832</v>
      </c>
      <c r="C269" s="248">
        <v>3</v>
      </c>
      <c r="D269" s="241" t="str">
        <f t="shared" si="4"/>
        <v>L8-3</v>
      </c>
    </row>
    <row r="270" spans="1:4" x14ac:dyDescent="0.3">
      <c r="A270" s="248" t="s">
        <v>1852</v>
      </c>
      <c r="B270" s="248" t="s">
        <v>1832</v>
      </c>
      <c r="C270" s="248">
        <v>3</v>
      </c>
      <c r="D270" s="241" t="str">
        <f t="shared" si="4"/>
        <v>L8-3</v>
      </c>
    </row>
    <row r="271" spans="1:4" x14ac:dyDescent="0.3">
      <c r="A271" s="248" t="s">
        <v>1853</v>
      </c>
      <c r="B271" s="248" t="s">
        <v>1832</v>
      </c>
      <c r="C271" s="248">
        <v>3</v>
      </c>
      <c r="D271" s="241" t="str">
        <f t="shared" si="4"/>
        <v>L8-3</v>
      </c>
    </row>
    <row r="272" spans="1:4" x14ac:dyDescent="0.3">
      <c r="A272" s="248" t="s">
        <v>1854</v>
      </c>
      <c r="B272" s="248" t="s">
        <v>1832</v>
      </c>
      <c r="C272" s="248">
        <v>3</v>
      </c>
      <c r="D272" s="241" t="str">
        <f t="shared" si="4"/>
        <v>L8-3</v>
      </c>
    </row>
    <row r="273" spans="1:4" x14ac:dyDescent="0.3">
      <c r="A273" s="248" t="s">
        <v>1855</v>
      </c>
      <c r="B273" s="248" t="s">
        <v>1832</v>
      </c>
      <c r="C273" s="248">
        <v>3</v>
      </c>
      <c r="D273" s="241" t="str">
        <f t="shared" si="4"/>
        <v>L8-3</v>
      </c>
    </row>
    <row r="274" spans="1:4" x14ac:dyDescent="0.3">
      <c r="A274" s="248" t="s">
        <v>1856</v>
      </c>
      <c r="B274" s="248" t="s">
        <v>1832</v>
      </c>
      <c r="C274" s="248">
        <v>3</v>
      </c>
      <c r="D274" s="241" t="str">
        <f t="shared" si="4"/>
        <v>L8-3</v>
      </c>
    </row>
    <row r="275" spans="1:4" x14ac:dyDescent="0.3">
      <c r="A275" s="248" t="s">
        <v>1857</v>
      </c>
      <c r="B275" s="248" t="s">
        <v>1832</v>
      </c>
      <c r="C275" s="248">
        <v>3</v>
      </c>
      <c r="D275" s="241" t="str">
        <f t="shared" si="4"/>
        <v>L8-3</v>
      </c>
    </row>
    <row r="276" spans="1:4" x14ac:dyDescent="0.3">
      <c r="A276" s="248" t="s">
        <v>1858</v>
      </c>
      <c r="B276" s="248" t="s">
        <v>1832</v>
      </c>
      <c r="C276" s="248">
        <v>3</v>
      </c>
      <c r="D276" s="241" t="str">
        <f t="shared" si="4"/>
        <v>L8-3</v>
      </c>
    </row>
    <row r="277" spans="1:4" x14ac:dyDescent="0.3">
      <c r="A277" s="248" t="s">
        <v>1859</v>
      </c>
      <c r="B277" s="248" t="s">
        <v>1832</v>
      </c>
      <c r="C277" s="248">
        <v>3</v>
      </c>
      <c r="D277" s="241" t="str">
        <f t="shared" si="4"/>
        <v>L8-3</v>
      </c>
    </row>
    <row r="278" spans="1:4" x14ac:dyDescent="0.3">
      <c r="A278" s="248" t="s">
        <v>1860</v>
      </c>
      <c r="B278" s="248" t="s">
        <v>1832</v>
      </c>
      <c r="C278" s="248">
        <v>3</v>
      </c>
      <c r="D278" s="241" t="str">
        <f t="shared" si="4"/>
        <v>L8-3</v>
      </c>
    </row>
    <row r="279" spans="1:4" x14ac:dyDescent="0.3">
      <c r="A279" s="248" t="s">
        <v>1861</v>
      </c>
      <c r="B279" s="248" t="s">
        <v>1832</v>
      </c>
      <c r="C279" s="248">
        <v>3</v>
      </c>
      <c r="D279" s="241" t="str">
        <f t="shared" si="4"/>
        <v>L8-3</v>
      </c>
    </row>
    <row r="280" spans="1:4" x14ac:dyDescent="0.3">
      <c r="A280" s="248" t="s">
        <v>1862</v>
      </c>
      <c r="B280" s="248" t="s">
        <v>1832</v>
      </c>
      <c r="C280" s="248">
        <v>3</v>
      </c>
      <c r="D280" s="241" t="str">
        <f t="shared" si="4"/>
        <v>L8-3</v>
      </c>
    </row>
    <row r="281" spans="1:4" x14ac:dyDescent="0.3">
      <c r="A281" s="248" t="s">
        <v>1863</v>
      </c>
      <c r="B281" s="248" t="s">
        <v>1832</v>
      </c>
      <c r="C281" s="248">
        <v>3</v>
      </c>
      <c r="D281" s="241" t="str">
        <f t="shared" si="4"/>
        <v>L8-3</v>
      </c>
    </row>
    <row r="282" spans="1:4" x14ac:dyDescent="0.3">
      <c r="A282" s="248" t="s">
        <v>1864</v>
      </c>
      <c r="B282" s="248" t="s">
        <v>1832</v>
      </c>
      <c r="C282" s="248">
        <v>3</v>
      </c>
      <c r="D282" s="241" t="str">
        <f t="shared" si="4"/>
        <v>L8-3</v>
      </c>
    </row>
    <row r="283" spans="1:4" x14ac:dyDescent="0.3">
      <c r="A283" s="248" t="s">
        <v>1865</v>
      </c>
      <c r="B283" s="248" t="s">
        <v>1832</v>
      </c>
      <c r="C283" s="248">
        <v>3</v>
      </c>
      <c r="D283" s="241" t="str">
        <f t="shared" si="4"/>
        <v>L8-3</v>
      </c>
    </row>
    <row r="284" spans="1:4" x14ac:dyDescent="0.3">
      <c r="A284" s="248" t="s">
        <v>1866</v>
      </c>
      <c r="B284" s="248" t="s">
        <v>1832</v>
      </c>
      <c r="C284" s="248">
        <v>3</v>
      </c>
      <c r="D284" s="241" t="str">
        <f t="shared" si="4"/>
        <v>L8-3</v>
      </c>
    </row>
    <row r="285" spans="1:4" x14ac:dyDescent="0.3">
      <c r="A285" s="248" t="s">
        <v>1867</v>
      </c>
      <c r="B285" s="248" t="s">
        <v>1832</v>
      </c>
      <c r="C285" s="248">
        <v>3</v>
      </c>
      <c r="D285" s="241" t="str">
        <f t="shared" si="4"/>
        <v>L8-3</v>
      </c>
    </row>
    <row r="286" spans="1:4" x14ac:dyDescent="0.3">
      <c r="A286" s="248" t="s">
        <v>1868</v>
      </c>
      <c r="B286" s="248" t="s">
        <v>1832</v>
      </c>
      <c r="C286" s="248">
        <v>3</v>
      </c>
      <c r="D286" s="241" t="str">
        <f t="shared" si="4"/>
        <v>L8-3</v>
      </c>
    </row>
    <row r="287" spans="1:4" x14ac:dyDescent="0.3">
      <c r="A287" s="248" t="s">
        <v>1841</v>
      </c>
      <c r="B287" s="248" t="s">
        <v>1832</v>
      </c>
      <c r="C287" s="248">
        <v>3</v>
      </c>
      <c r="D287" s="241" t="str">
        <f t="shared" si="4"/>
        <v>L8-3</v>
      </c>
    </row>
    <row r="288" spans="1:4" x14ac:dyDescent="0.3">
      <c r="A288" s="248" t="s">
        <v>1850</v>
      </c>
      <c r="B288" s="248" t="s">
        <v>1832</v>
      </c>
      <c r="C288" s="248">
        <v>3</v>
      </c>
      <c r="D288" s="241" t="str">
        <f t="shared" si="4"/>
        <v>L8-3</v>
      </c>
    </row>
    <row r="289" spans="1:4" x14ac:dyDescent="0.3">
      <c r="A289" s="248" t="s">
        <v>1849</v>
      </c>
      <c r="B289" s="248" t="s">
        <v>1832</v>
      </c>
      <c r="C289" s="248">
        <v>3</v>
      </c>
      <c r="D289" s="241" t="str">
        <f t="shared" si="4"/>
        <v>L8-3</v>
      </c>
    </row>
    <row r="290" spans="1:4" x14ac:dyDescent="0.3">
      <c r="A290" s="249" t="s">
        <v>1937</v>
      </c>
      <c r="B290" s="248" t="s">
        <v>1832</v>
      </c>
      <c r="C290" s="248">
        <v>4</v>
      </c>
      <c r="D290" s="241" t="str">
        <f>B290&amp;"-"&amp;C290</f>
        <v>L8-4</v>
      </c>
    </row>
    <row r="291" spans="1:4" x14ac:dyDescent="0.3">
      <c r="A291" s="248" t="s">
        <v>1878</v>
      </c>
      <c r="B291" s="248" t="s">
        <v>1832</v>
      </c>
      <c r="C291" s="248">
        <v>4</v>
      </c>
      <c r="D291" s="241" t="str">
        <f t="shared" si="4"/>
        <v>L8-4</v>
      </c>
    </row>
    <row r="292" spans="1:4" x14ac:dyDescent="0.3">
      <c r="A292" s="248" t="s">
        <v>1879</v>
      </c>
      <c r="B292" s="248" t="s">
        <v>1832</v>
      </c>
      <c r="C292" s="248">
        <v>4</v>
      </c>
      <c r="D292" s="241" t="str">
        <f t="shared" si="4"/>
        <v>L8-4</v>
      </c>
    </row>
    <row r="293" spans="1:4" x14ac:dyDescent="0.3">
      <c r="A293" s="248" t="s">
        <v>1880</v>
      </c>
      <c r="B293" s="248" t="s">
        <v>1832</v>
      </c>
      <c r="C293" s="248">
        <v>5</v>
      </c>
      <c r="D293" s="241" t="str">
        <f t="shared" si="4"/>
        <v>L8-5</v>
      </c>
    </row>
    <row r="294" spans="1:4" x14ac:dyDescent="0.3">
      <c r="A294" s="248" t="s">
        <v>1881</v>
      </c>
      <c r="B294" s="248" t="s">
        <v>1832</v>
      </c>
      <c r="C294" s="248">
        <v>5</v>
      </c>
      <c r="D294" s="241" t="str">
        <f t="shared" si="4"/>
        <v>L8-5</v>
      </c>
    </row>
    <row r="295" spans="1:4" x14ac:dyDescent="0.3">
      <c r="A295" s="248" t="s">
        <v>1882</v>
      </c>
      <c r="B295" s="248" t="s">
        <v>1832</v>
      </c>
      <c r="C295" s="248">
        <v>5</v>
      </c>
      <c r="D295" s="241" t="str">
        <f t="shared" si="4"/>
        <v>L8-5</v>
      </c>
    </row>
    <row r="296" spans="1:4" x14ac:dyDescent="0.3">
      <c r="A296" s="248" t="s">
        <v>1883</v>
      </c>
      <c r="B296" s="248" t="s">
        <v>1832</v>
      </c>
      <c r="C296" s="248">
        <v>7</v>
      </c>
      <c r="D296" s="241" t="str">
        <f t="shared" si="4"/>
        <v>L8-7</v>
      </c>
    </row>
    <row r="297" spans="1:4" x14ac:dyDescent="0.3">
      <c r="A297" s="248" t="s">
        <v>1884</v>
      </c>
      <c r="B297" s="248" t="s">
        <v>1885</v>
      </c>
      <c r="C297" s="248">
        <v>1</v>
      </c>
      <c r="D297" s="241" t="str">
        <f t="shared" si="4"/>
        <v>L9-1</v>
      </c>
    </row>
    <row r="298" spans="1:4" x14ac:dyDescent="0.3">
      <c r="A298" s="248" t="s">
        <v>1886</v>
      </c>
      <c r="B298" s="248" t="s">
        <v>1885</v>
      </c>
      <c r="C298" s="248">
        <v>1</v>
      </c>
      <c r="D298" s="241" t="str">
        <f t="shared" si="4"/>
        <v>L9-1</v>
      </c>
    </row>
    <row r="299" spans="1:4" x14ac:dyDescent="0.3">
      <c r="A299" s="248" t="s">
        <v>1887</v>
      </c>
      <c r="B299" s="248" t="s">
        <v>1885</v>
      </c>
      <c r="C299" s="248">
        <v>1</v>
      </c>
      <c r="D299" s="241" t="str">
        <f t="shared" si="4"/>
        <v>L9-1</v>
      </c>
    </row>
    <row r="300" spans="1:4" x14ac:dyDescent="0.3">
      <c r="A300" s="248" t="s">
        <v>1888</v>
      </c>
      <c r="B300" s="248" t="s">
        <v>1885</v>
      </c>
      <c r="C300" s="248">
        <v>1</v>
      </c>
      <c r="D300" s="241" t="str">
        <f t="shared" si="4"/>
        <v>L9-1</v>
      </c>
    </row>
    <row r="301" spans="1:4" x14ac:dyDescent="0.3">
      <c r="A301" s="248" t="s">
        <v>1889</v>
      </c>
      <c r="B301" s="248" t="s">
        <v>1885</v>
      </c>
      <c r="C301" s="248">
        <v>2</v>
      </c>
      <c r="D301" s="241" t="str">
        <f t="shared" si="4"/>
        <v>L9-2</v>
      </c>
    </row>
    <row r="302" spans="1:4" x14ac:dyDescent="0.3">
      <c r="A302" s="248" t="s">
        <v>1890</v>
      </c>
      <c r="B302" s="248" t="s">
        <v>1885</v>
      </c>
      <c r="C302" s="248">
        <v>2</v>
      </c>
      <c r="D302" s="241" t="str">
        <f t="shared" si="4"/>
        <v>L9-2</v>
      </c>
    </row>
    <row r="303" spans="1:4" x14ac:dyDescent="0.3">
      <c r="A303" s="248" t="s">
        <v>1891</v>
      </c>
      <c r="B303" s="248" t="s">
        <v>1885</v>
      </c>
      <c r="C303" s="248">
        <v>2</v>
      </c>
      <c r="D303" s="241" t="str">
        <f t="shared" si="4"/>
        <v>L9-2</v>
      </c>
    </row>
    <row r="304" spans="1:4" x14ac:dyDescent="0.3">
      <c r="A304" s="248" t="s">
        <v>1892</v>
      </c>
      <c r="B304" s="248" t="s">
        <v>1885</v>
      </c>
      <c r="C304" s="248">
        <v>2</v>
      </c>
      <c r="D304" s="241" t="str">
        <f t="shared" si="4"/>
        <v>L9-2</v>
      </c>
    </row>
    <row r="305" spans="1:4" x14ac:dyDescent="0.3">
      <c r="A305" s="248" t="s">
        <v>1893</v>
      </c>
      <c r="B305" s="248" t="s">
        <v>1885</v>
      </c>
      <c r="C305" s="248">
        <v>2</v>
      </c>
      <c r="D305" s="241" t="str">
        <f t="shared" si="4"/>
        <v>L9-2</v>
      </c>
    </row>
    <row r="306" spans="1:4" x14ac:dyDescent="0.3">
      <c r="A306" s="248" t="s">
        <v>1894</v>
      </c>
      <c r="B306" s="248" t="s">
        <v>1885</v>
      </c>
      <c r="C306" s="248">
        <v>2</v>
      </c>
      <c r="D306" s="241" t="str">
        <f t="shared" si="4"/>
        <v>L9-2</v>
      </c>
    </row>
    <row r="307" spans="1:4" x14ac:dyDescent="0.3">
      <c r="A307" s="248" t="s">
        <v>1895</v>
      </c>
      <c r="B307" s="248" t="s">
        <v>1885</v>
      </c>
      <c r="C307" s="248">
        <v>2</v>
      </c>
      <c r="D307" s="241" t="str">
        <f t="shared" si="4"/>
        <v>L9-2</v>
      </c>
    </row>
    <row r="308" spans="1:4" x14ac:dyDescent="0.3">
      <c r="A308" s="248" t="s">
        <v>1896</v>
      </c>
      <c r="B308" s="248" t="s">
        <v>1885</v>
      </c>
      <c r="C308" s="248">
        <v>2</v>
      </c>
      <c r="D308" s="241" t="str">
        <f t="shared" si="4"/>
        <v>L9-2</v>
      </c>
    </row>
    <row r="309" spans="1:4" x14ac:dyDescent="0.3">
      <c r="A309" s="248" t="s">
        <v>1897</v>
      </c>
      <c r="B309" s="248" t="s">
        <v>1885</v>
      </c>
      <c r="C309" s="248">
        <v>2</v>
      </c>
      <c r="D309" s="241" t="str">
        <f t="shared" si="4"/>
        <v>L9-2</v>
      </c>
    </row>
    <row r="310" spans="1:4" x14ac:dyDescent="0.3">
      <c r="A310" s="248" t="s">
        <v>1899</v>
      </c>
      <c r="B310" s="248" t="s">
        <v>1885</v>
      </c>
      <c r="C310" s="248">
        <v>2</v>
      </c>
      <c r="D310" s="241" t="str">
        <f t="shared" si="4"/>
        <v>L9-2</v>
      </c>
    </row>
    <row r="311" spans="1:4" x14ac:dyDescent="0.3">
      <c r="A311" s="248" t="s">
        <v>1900</v>
      </c>
      <c r="B311" s="248" t="s">
        <v>1885</v>
      </c>
      <c r="C311" s="248">
        <v>2</v>
      </c>
      <c r="D311" s="241" t="str">
        <f t="shared" si="4"/>
        <v>L9-2</v>
      </c>
    </row>
    <row r="312" spans="1:4" x14ac:dyDescent="0.3">
      <c r="A312" s="248" t="s">
        <v>1898</v>
      </c>
      <c r="B312" s="248" t="s">
        <v>1885</v>
      </c>
      <c r="C312" s="248">
        <v>2</v>
      </c>
      <c r="D312" s="241" t="str">
        <f t="shared" si="4"/>
        <v>L9-2</v>
      </c>
    </row>
    <row r="313" spans="1:4" x14ac:dyDescent="0.3">
      <c r="A313" s="248" t="s">
        <v>1903</v>
      </c>
      <c r="B313" s="248" t="s">
        <v>1885</v>
      </c>
      <c r="C313" s="248">
        <v>2</v>
      </c>
      <c r="D313" s="241" t="str">
        <f t="shared" si="4"/>
        <v>L9-2</v>
      </c>
    </row>
    <row r="314" spans="1:4" x14ac:dyDescent="0.3">
      <c r="A314" s="248" t="s">
        <v>1902</v>
      </c>
      <c r="B314" s="248" t="s">
        <v>1885</v>
      </c>
      <c r="C314" s="248">
        <v>2</v>
      </c>
      <c r="D314" s="241" t="str">
        <f t="shared" si="4"/>
        <v>L9-2</v>
      </c>
    </row>
    <row r="315" spans="1:4" x14ac:dyDescent="0.3">
      <c r="A315" s="248" t="s">
        <v>1901</v>
      </c>
      <c r="B315" s="248" t="s">
        <v>1885</v>
      </c>
      <c r="C315" s="248">
        <v>2</v>
      </c>
      <c r="D315" s="241" t="str">
        <f t="shared" si="4"/>
        <v>L9-2</v>
      </c>
    </row>
    <row r="316" spans="1:4" x14ac:dyDescent="0.3">
      <c r="A316" s="248" t="s">
        <v>1910</v>
      </c>
      <c r="B316" s="248" t="s">
        <v>1885</v>
      </c>
      <c r="C316" s="248">
        <v>2</v>
      </c>
      <c r="D316" s="241" t="str">
        <f t="shared" si="4"/>
        <v>L9-2</v>
      </c>
    </row>
    <row r="317" spans="1:4" x14ac:dyDescent="0.3">
      <c r="A317" s="248" t="s">
        <v>1904</v>
      </c>
      <c r="B317" s="248" t="s">
        <v>1885</v>
      </c>
      <c r="C317" s="248">
        <v>2</v>
      </c>
      <c r="D317" s="241" t="str">
        <f t="shared" si="4"/>
        <v>L9-2</v>
      </c>
    </row>
    <row r="318" spans="1:4" x14ac:dyDescent="0.3">
      <c r="A318" s="248" t="s">
        <v>1907</v>
      </c>
      <c r="B318" s="248" t="s">
        <v>1885</v>
      </c>
      <c r="C318" s="248">
        <v>2</v>
      </c>
      <c r="D318" s="241" t="str">
        <f t="shared" si="4"/>
        <v>L9-2</v>
      </c>
    </row>
    <row r="319" spans="1:4" x14ac:dyDescent="0.3">
      <c r="A319" s="248" t="s">
        <v>1911</v>
      </c>
      <c r="B319" s="248" t="s">
        <v>1885</v>
      </c>
      <c r="C319" s="248">
        <v>2</v>
      </c>
      <c r="D319" s="241" t="str">
        <f t="shared" si="4"/>
        <v>L9-2</v>
      </c>
    </row>
    <row r="320" spans="1:4" x14ac:dyDescent="0.3">
      <c r="A320" s="248" t="s">
        <v>1912</v>
      </c>
      <c r="B320" s="248" t="s">
        <v>1885</v>
      </c>
      <c r="C320" s="248">
        <v>2</v>
      </c>
      <c r="D320" s="241" t="str">
        <f t="shared" si="4"/>
        <v>L9-2</v>
      </c>
    </row>
    <row r="321" spans="1:4" x14ac:dyDescent="0.3">
      <c r="A321" s="248" t="s">
        <v>1913</v>
      </c>
      <c r="B321" s="248" t="s">
        <v>1885</v>
      </c>
      <c r="C321" s="248">
        <v>2</v>
      </c>
      <c r="D321" s="241" t="str">
        <f t="shared" si="4"/>
        <v>L9-2</v>
      </c>
    </row>
    <row r="322" spans="1:4" x14ac:dyDescent="0.3">
      <c r="A322" s="248" t="s">
        <v>1906</v>
      </c>
      <c r="B322" s="248" t="s">
        <v>1885</v>
      </c>
      <c r="C322" s="248">
        <v>2</v>
      </c>
      <c r="D322" s="241" t="str">
        <f t="shared" si="4"/>
        <v>L9-2</v>
      </c>
    </row>
    <row r="323" spans="1:4" x14ac:dyDescent="0.3">
      <c r="A323" s="248" t="s">
        <v>1909</v>
      </c>
      <c r="B323" s="248" t="s">
        <v>1885</v>
      </c>
      <c r="C323" s="248">
        <v>2</v>
      </c>
      <c r="D323" s="241" t="str">
        <f t="shared" ref="D323:D333" si="5">B323&amp;"-"&amp;C323</f>
        <v>L9-2</v>
      </c>
    </row>
    <row r="324" spans="1:4" x14ac:dyDescent="0.3">
      <c r="A324" s="248" t="s">
        <v>1908</v>
      </c>
      <c r="B324" s="248" t="s">
        <v>1885</v>
      </c>
      <c r="C324" s="248">
        <v>2</v>
      </c>
      <c r="D324" s="241" t="str">
        <f t="shared" si="5"/>
        <v>L9-2</v>
      </c>
    </row>
    <row r="325" spans="1:4" x14ac:dyDescent="0.3">
      <c r="A325" s="248" t="s">
        <v>1905</v>
      </c>
      <c r="B325" s="248" t="s">
        <v>1885</v>
      </c>
      <c r="C325" s="248">
        <v>2</v>
      </c>
      <c r="D325" s="241" t="str">
        <f t="shared" si="5"/>
        <v>L9-2</v>
      </c>
    </row>
    <row r="326" spans="1:4" x14ac:dyDescent="0.3">
      <c r="A326" s="249" t="s">
        <v>1293</v>
      </c>
      <c r="B326" s="248" t="s">
        <v>1885</v>
      </c>
      <c r="C326" s="248">
        <v>2</v>
      </c>
      <c r="D326" s="241" t="str">
        <f t="shared" si="5"/>
        <v>L9-2</v>
      </c>
    </row>
    <row r="327" spans="1:4" x14ac:dyDescent="0.3">
      <c r="A327" s="248" t="s">
        <v>1914</v>
      </c>
      <c r="B327" s="248" t="s">
        <v>1885</v>
      </c>
      <c r="C327" s="248">
        <v>3</v>
      </c>
      <c r="D327" s="241" t="str">
        <f t="shared" si="5"/>
        <v>L9-3</v>
      </c>
    </row>
    <row r="328" spans="1:4" x14ac:dyDescent="0.3">
      <c r="A328" s="248" t="s">
        <v>1915</v>
      </c>
      <c r="B328" s="248" t="s">
        <v>1885</v>
      </c>
      <c r="C328" s="248">
        <v>3</v>
      </c>
      <c r="D328" s="241" t="str">
        <f t="shared" si="5"/>
        <v>L9-3</v>
      </c>
    </row>
    <row r="329" spans="1:4" x14ac:dyDescent="0.3">
      <c r="A329" s="248" t="s">
        <v>1916</v>
      </c>
      <c r="B329" s="248" t="s">
        <v>1885</v>
      </c>
      <c r="C329" s="248">
        <v>3</v>
      </c>
      <c r="D329" s="241" t="str">
        <f t="shared" si="5"/>
        <v>L9-3</v>
      </c>
    </row>
    <row r="330" spans="1:4" x14ac:dyDescent="0.3">
      <c r="A330" s="248" t="s">
        <v>1917</v>
      </c>
      <c r="B330" s="248" t="s">
        <v>1885</v>
      </c>
      <c r="C330" s="248">
        <v>3</v>
      </c>
      <c r="D330" s="241" t="str">
        <f t="shared" si="5"/>
        <v>L9-3</v>
      </c>
    </row>
    <row r="331" spans="1:4" x14ac:dyDescent="0.3">
      <c r="A331" s="248" t="s">
        <v>1918</v>
      </c>
      <c r="B331" s="248" t="s">
        <v>1885</v>
      </c>
      <c r="C331" s="248">
        <v>3</v>
      </c>
      <c r="D331" s="241" t="str">
        <f t="shared" si="5"/>
        <v>L9-3</v>
      </c>
    </row>
    <row r="332" spans="1:4" x14ac:dyDescent="0.3">
      <c r="A332" s="248" t="s">
        <v>1919</v>
      </c>
      <c r="B332" s="248" t="s">
        <v>1885</v>
      </c>
      <c r="C332" s="248">
        <v>3</v>
      </c>
      <c r="D332" s="241" t="str">
        <f t="shared" si="5"/>
        <v>L9-3</v>
      </c>
    </row>
    <row r="333" spans="1:4" x14ac:dyDescent="0.3">
      <c r="A333" s="248" t="s">
        <v>669</v>
      </c>
      <c r="B333" s="248" t="s">
        <v>1885</v>
      </c>
      <c r="C333" s="248">
        <v>9</v>
      </c>
      <c r="D333" s="241" t="str">
        <f t="shared" si="5"/>
        <v>L9-9</v>
      </c>
    </row>
  </sheetData>
  <phoneticPr fontId="6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F4D11-4485-493C-9DA0-EE47A72BF5AA}">
  <dimension ref="A1:J73"/>
  <sheetViews>
    <sheetView zoomScale="115" zoomScaleNormal="115" workbookViewId="0">
      <pane ySplit="1" topLeftCell="A6" activePane="bottomLeft" state="frozen"/>
      <selection pane="bottomLeft" activeCell="G1" sqref="G1"/>
    </sheetView>
  </sheetViews>
  <sheetFormatPr defaultColWidth="9" defaultRowHeight="15" x14ac:dyDescent="0.35"/>
  <cols>
    <col min="1" max="1" width="12.69921875" style="87" bestFit="1" customWidth="1"/>
    <col min="2" max="2" width="8.69921875" style="88" bestFit="1" customWidth="1"/>
    <col min="3" max="3" width="9.19921875" style="218" customWidth="1"/>
    <col min="4" max="4" width="15.19921875" style="89" bestFit="1" customWidth="1"/>
    <col min="5" max="5" width="15.19921875" style="144" bestFit="1" customWidth="1"/>
    <col min="6" max="6" width="13" style="89" bestFit="1" customWidth="1"/>
    <col min="7" max="7" width="17.8984375" style="98" customWidth="1"/>
    <col min="8" max="8" width="17.8984375" style="102" customWidth="1"/>
    <col min="9" max="9" width="13.19921875" style="103" bestFit="1" customWidth="1"/>
    <col min="10" max="10" width="22.3984375" style="90" bestFit="1" customWidth="1"/>
    <col min="11" max="16384" width="9" style="17"/>
  </cols>
  <sheetData>
    <row r="1" spans="1:10" s="86" customFormat="1" ht="14.5" x14ac:dyDescent="0.3">
      <c r="A1" s="212" t="s">
        <v>1248</v>
      </c>
      <c r="B1" s="85" t="s">
        <v>1249</v>
      </c>
      <c r="C1" s="225" t="s">
        <v>1250</v>
      </c>
      <c r="D1" s="84" t="s">
        <v>1251</v>
      </c>
      <c r="E1" s="261" t="s">
        <v>1252</v>
      </c>
      <c r="F1" s="84" t="s">
        <v>1255</v>
      </c>
      <c r="G1" s="104" t="s">
        <v>1253</v>
      </c>
      <c r="H1" s="99" t="s">
        <v>1254</v>
      </c>
      <c r="I1" s="100" t="s">
        <v>1325</v>
      </c>
    </row>
    <row r="2" spans="1:10" ht="14.5" hidden="1" x14ac:dyDescent="0.35">
      <c r="A2" s="87">
        <v>44396</v>
      </c>
      <c r="B2" s="88">
        <f>表格1_5[[#This Row],[日期]]</f>
        <v>44396</v>
      </c>
      <c r="C2" s="218">
        <v>366</v>
      </c>
      <c r="D2" s="89">
        <f>COUNTIF(URS確認!K:K,"&lt;"&amp;A2+1)</f>
        <v>0</v>
      </c>
      <c r="E2" s="144">
        <f>COUNTIF(URS確認!M:M,"&lt;"&amp;A2+1)</f>
        <v>0</v>
      </c>
      <c r="F2" s="89">
        <f t="shared" ref="F2:F11" si="0">D2-E2</f>
        <v>0</v>
      </c>
      <c r="G2" s="98">
        <f>COUNTIF(URS確認!K:K,"&lt;"&amp;A2+1)/C2</f>
        <v>0</v>
      </c>
      <c r="H2" s="98">
        <f>COUNTIF(URS確認!M:M,"&lt;"&amp;A2+1)/C2</f>
        <v>0</v>
      </c>
      <c r="I2" s="98">
        <f>表格1_5[[#This Row],[累計預估達成率]]-表格1_5[[#This Row],[累計實際達成率]]</f>
        <v>0</v>
      </c>
      <c r="J2" s="17"/>
    </row>
    <row r="3" spans="1:10" ht="14.5" hidden="1" x14ac:dyDescent="0.35">
      <c r="A3" s="87">
        <v>44397</v>
      </c>
      <c r="B3" s="88">
        <f>表格1_5[[#This Row],[日期]]</f>
        <v>44397</v>
      </c>
      <c r="C3" s="218">
        <v>366</v>
      </c>
      <c r="D3" s="89">
        <f>COUNTIF(URS確認!K:K,"&lt;"&amp;A3+1)</f>
        <v>0</v>
      </c>
      <c r="E3" s="144">
        <f>COUNTIF(URS確認!M:M,"&lt;"&amp;A3+1)</f>
        <v>0</v>
      </c>
      <c r="F3" s="89">
        <f t="shared" si="0"/>
        <v>0</v>
      </c>
      <c r="G3" s="98">
        <f>COUNTIF(URS確認!K:K,"&lt;"&amp;A3+1)/C3</f>
        <v>0</v>
      </c>
      <c r="H3" s="98">
        <f>COUNTIF(URS確認!M:M,"&lt;"&amp;A3+1)/C3</f>
        <v>0</v>
      </c>
      <c r="I3" s="98">
        <f>表格1_5[[#This Row],[累計預估達成率]]-表格1_5[[#This Row],[累計實際達成率]]</f>
        <v>0</v>
      </c>
      <c r="J3" s="17"/>
    </row>
    <row r="4" spans="1:10" ht="14.5" hidden="1" x14ac:dyDescent="0.35">
      <c r="A4" s="87">
        <v>44398</v>
      </c>
      <c r="B4" s="88">
        <f>表格1_5[[#This Row],[日期]]</f>
        <v>44398</v>
      </c>
      <c r="C4" s="218">
        <v>366</v>
      </c>
      <c r="D4" s="89">
        <f>COUNTIF(URS確認!K:K,"&lt;"&amp;A4+1)</f>
        <v>0</v>
      </c>
      <c r="E4" s="144">
        <f>COUNTIF(URS確認!M:M,"&lt;"&amp;A4+1)</f>
        <v>0</v>
      </c>
      <c r="F4" s="89">
        <f t="shared" si="0"/>
        <v>0</v>
      </c>
      <c r="G4" s="98">
        <f>COUNTIF(URS確認!K:K,"&lt;"&amp;A4+1)/C4</f>
        <v>0</v>
      </c>
      <c r="H4" s="98">
        <f>COUNTIF(URS確認!M:M,"&lt;"&amp;A4+1)/C4</f>
        <v>0</v>
      </c>
      <c r="I4" s="98">
        <f>表格1_5[[#This Row],[累計預估達成率]]-表格1_5[[#This Row],[累計實際達成率]]</f>
        <v>0</v>
      </c>
      <c r="J4" s="17"/>
    </row>
    <row r="5" spans="1:10" ht="14.5" hidden="1" x14ac:dyDescent="0.35">
      <c r="A5" s="87">
        <v>44399</v>
      </c>
      <c r="B5" s="88">
        <f>表格1_5[[#This Row],[日期]]</f>
        <v>44399</v>
      </c>
      <c r="C5" s="218">
        <v>366</v>
      </c>
      <c r="D5" s="89">
        <f>COUNTIF(URS確認!K:K,"&lt;"&amp;A5+1)</f>
        <v>9</v>
      </c>
      <c r="E5" s="144">
        <f>COUNTIF(URS確認!M:M,"&lt;"&amp;A5+1)</f>
        <v>1</v>
      </c>
      <c r="F5" s="89">
        <f t="shared" si="0"/>
        <v>8</v>
      </c>
      <c r="G5" s="98">
        <f>COUNTIF(URS確認!K:K,"&lt;"&amp;A5+1)/C5</f>
        <v>2.4590163934426229E-2</v>
      </c>
      <c r="H5" s="98">
        <f>COUNTIF(URS確認!M:M,"&lt;"&amp;A5+1)/C5</f>
        <v>2.7322404371584699E-3</v>
      </c>
      <c r="I5" s="98">
        <f>表格1_5[[#This Row],[累計預估達成率]]-表格1_5[[#This Row],[累計實際達成率]]</f>
        <v>2.185792349726776E-2</v>
      </c>
      <c r="J5" s="17"/>
    </row>
    <row r="6" spans="1:10" ht="14.5" x14ac:dyDescent="0.35">
      <c r="A6" s="91">
        <v>44400</v>
      </c>
      <c r="B6" s="92">
        <f>表格1_5[[#This Row],[日期]]</f>
        <v>44400</v>
      </c>
      <c r="C6" s="226">
        <v>366</v>
      </c>
      <c r="D6" s="93">
        <f>COUNTIF(URS確認!K:K,"&lt;"&amp;A6+1)</f>
        <v>9</v>
      </c>
      <c r="E6" s="145">
        <f>COUNTIF(URS確認!M:M,"&lt;"&amp;A6+1)</f>
        <v>1</v>
      </c>
      <c r="F6" s="93">
        <f t="shared" si="0"/>
        <v>8</v>
      </c>
      <c r="G6" s="101">
        <f>COUNTIF(URS確認!K:K,"&lt;"&amp;A6+1)/C6</f>
        <v>2.4590163934426229E-2</v>
      </c>
      <c r="H6" s="101">
        <f>COUNTIF(URS確認!M:M,"&lt;"&amp;A6+1)/C6</f>
        <v>2.7322404371584699E-3</v>
      </c>
      <c r="I6" s="101">
        <f>表格1_5[[#This Row],[累計預估達成率]]-表格1_5[[#This Row],[累計實際達成率]]</f>
        <v>2.185792349726776E-2</v>
      </c>
      <c r="J6" s="17"/>
    </row>
    <row r="7" spans="1:10" ht="14.5" hidden="1" x14ac:dyDescent="0.35">
      <c r="A7" s="87">
        <v>44403</v>
      </c>
      <c r="B7" s="88">
        <f>表格1_5[[#This Row],[日期]]</f>
        <v>44403</v>
      </c>
      <c r="C7" s="218">
        <v>366</v>
      </c>
      <c r="D7" s="89">
        <f>COUNTIF(URS確認!K:K,"&lt;"&amp;A7+1)</f>
        <v>18</v>
      </c>
      <c r="E7" s="144">
        <f>COUNTIF(URS確認!M:M,"&lt;"&amp;A7+1)</f>
        <v>1</v>
      </c>
      <c r="F7" s="89">
        <f t="shared" si="0"/>
        <v>17</v>
      </c>
      <c r="G7" s="98">
        <f>COUNTIF(URS確認!K:K,"&lt;"&amp;A7+1)/C7</f>
        <v>4.9180327868852458E-2</v>
      </c>
      <c r="H7" s="98">
        <f>COUNTIF(URS確認!M:M,"&lt;"&amp;A7+1)/C7</f>
        <v>2.7322404371584699E-3</v>
      </c>
      <c r="I7" s="98">
        <f>表格1_5[[#This Row],[累計預估達成率]]-表格1_5[[#This Row],[累計實際達成率]]</f>
        <v>4.6448087431693985E-2</v>
      </c>
      <c r="J7" s="17"/>
    </row>
    <row r="8" spans="1:10" ht="14.5" hidden="1" x14ac:dyDescent="0.35">
      <c r="A8" s="87">
        <v>44404</v>
      </c>
      <c r="B8" s="88">
        <f>表格1_5[[#This Row],[日期]]</f>
        <v>44404</v>
      </c>
      <c r="C8" s="218">
        <v>366</v>
      </c>
      <c r="D8" s="89">
        <f>COUNTIF(URS確認!K:K,"&lt;"&amp;A8+1)</f>
        <v>30</v>
      </c>
      <c r="E8" s="144">
        <f>COUNTIF(URS確認!M:M,"&lt;"&amp;A8+1)</f>
        <v>1</v>
      </c>
      <c r="F8" s="89">
        <f t="shared" si="0"/>
        <v>29</v>
      </c>
      <c r="G8" s="98">
        <f>COUNTIF(URS確認!K:K,"&lt;"&amp;A8+1)/C8</f>
        <v>8.1967213114754092E-2</v>
      </c>
      <c r="H8" s="98">
        <f>COUNTIF(URS確認!M:M,"&lt;"&amp;A8+1)/C8</f>
        <v>2.7322404371584699E-3</v>
      </c>
      <c r="I8" s="98">
        <f>表格1_5[[#This Row],[累計預估達成率]]-表格1_5[[#This Row],[累計實際達成率]]</f>
        <v>7.9234972677595619E-2</v>
      </c>
      <c r="J8" s="17"/>
    </row>
    <row r="9" spans="1:10" ht="14.5" hidden="1" x14ac:dyDescent="0.35">
      <c r="A9" s="87">
        <v>44405</v>
      </c>
      <c r="B9" s="88">
        <f>表格1_5[[#This Row],[日期]]</f>
        <v>44405</v>
      </c>
      <c r="C9" s="218">
        <v>368</v>
      </c>
      <c r="D9" s="89">
        <f>COUNTIF(URS確認!K:K,"&lt;"&amp;A9+1)</f>
        <v>30</v>
      </c>
      <c r="E9" s="144">
        <f>COUNTIF(URS確認!M:M,"&lt;"&amp;A9+1)</f>
        <v>2</v>
      </c>
      <c r="F9" s="89">
        <f t="shared" si="0"/>
        <v>28</v>
      </c>
      <c r="G9" s="98">
        <f>COUNTIF(URS確認!K:K,"&lt;"&amp;A9+1)/C9</f>
        <v>8.1521739130434784E-2</v>
      </c>
      <c r="H9" s="98">
        <f>COUNTIF(URS確認!M:M,"&lt;"&amp;A9+1)/C9</f>
        <v>5.434782608695652E-3</v>
      </c>
      <c r="I9" s="98">
        <f>表格1_5[[#This Row],[累計預估達成率]]-表格1_5[[#This Row],[累計實際達成率]]</f>
        <v>7.6086956521739135E-2</v>
      </c>
      <c r="J9" s="17"/>
    </row>
    <row r="10" spans="1:10" ht="14.5" hidden="1" x14ac:dyDescent="0.35">
      <c r="A10" s="87">
        <v>44406</v>
      </c>
      <c r="B10" s="88">
        <f>表格1_5[[#This Row],[日期]]</f>
        <v>44406</v>
      </c>
      <c r="C10" s="218">
        <v>368</v>
      </c>
      <c r="D10" s="89">
        <f>COUNTIF(URS確認!K:K,"&lt;"&amp;A10+1)</f>
        <v>30</v>
      </c>
      <c r="E10" s="144">
        <f>COUNTIF(URS確認!M:M,"&lt;"&amp;A10+1)</f>
        <v>2</v>
      </c>
      <c r="F10" s="89">
        <f t="shared" si="0"/>
        <v>28</v>
      </c>
      <c r="G10" s="98">
        <f>COUNTIF(URS確認!K:K,"&lt;"&amp;A10+1)/C10</f>
        <v>8.1521739130434784E-2</v>
      </c>
      <c r="H10" s="98">
        <f>COUNTIF(URS確認!M:M,"&lt;"&amp;A10+1)/C10</f>
        <v>5.434782608695652E-3</v>
      </c>
      <c r="I10" s="98">
        <f>表格1_5[[#This Row],[累計預估達成率]]-表格1_5[[#This Row],[累計實際達成率]]</f>
        <v>7.6086956521739135E-2</v>
      </c>
      <c r="J10" s="17"/>
    </row>
    <row r="11" spans="1:10" ht="14.5" x14ac:dyDescent="0.35">
      <c r="A11" s="91">
        <v>44407</v>
      </c>
      <c r="B11" s="92">
        <f>表格1_5[[#This Row],[日期]]</f>
        <v>44407</v>
      </c>
      <c r="C11" s="226">
        <v>368</v>
      </c>
      <c r="D11" s="93">
        <f>COUNTIF(URS確認!K:K,"&lt;"&amp;A11+1)</f>
        <v>30</v>
      </c>
      <c r="E11" s="145">
        <f>COUNTIF(URS確認!M:M,"&lt;"&amp;A11+1)</f>
        <v>6</v>
      </c>
      <c r="F11" s="93">
        <f t="shared" si="0"/>
        <v>24</v>
      </c>
      <c r="G11" s="101">
        <f>COUNTIF(URS確認!K:K,"&lt;"&amp;A11+1)/C11</f>
        <v>8.1521739130434784E-2</v>
      </c>
      <c r="H11" s="101">
        <f>COUNTIF(URS確認!M:M,"&lt;"&amp;A11+1)/C11</f>
        <v>1.6304347826086956E-2</v>
      </c>
      <c r="I11" s="101">
        <f>表格1_5[[#This Row],[累計預估達成率]]-表格1_5[[#This Row],[累計實際達成率]]</f>
        <v>6.5217391304347824E-2</v>
      </c>
      <c r="J11" s="17"/>
    </row>
    <row r="12" spans="1:10" ht="14.5" hidden="1" x14ac:dyDescent="0.35">
      <c r="A12" s="87">
        <v>44410</v>
      </c>
      <c r="B12" s="88">
        <f>表格1_5[[#This Row],[日期]]</f>
        <v>44410</v>
      </c>
      <c r="C12" s="218">
        <v>368</v>
      </c>
      <c r="D12" s="144">
        <f>COUNTIF(URS確認!K:K,"&lt;"&amp;A12+1)</f>
        <v>30</v>
      </c>
      <c r="E12" s="144">
        <f>COUNTIF(URS確認!M:M,"&lt;"&amp;A12+1)</f>
        <v>6</v>
      </c>
      <c r="F12" s="89">
        <f>D12-E12</f>
        <v>24</v>
      </c>
      <c r="G12" s="98">
        <f>COUNTIF(URS確認!K:K,"&lt;"&amp;A12+1)/C12</f>
        <v>8.1521739130434784E-2</v>
      </c>
      <c r="H12" s="98">
        <f>COUNTIF(URS確認!M:M,"&lt;"&amp;A12+1)/C12</f>
        <v>1.6304347826086956E-2</v>
      </c>
      <c r="I12" s="98">
        <f>表格1_5[[#This Row],[累計預估達成率]]-表格1_5[[#This Row],[累計實際達成率]]</f>
        <v>6.5217391304347824E-2</v>
      </c>
    </row>
    <row r="13" spans="1:10" ht="14.5" hidden="1" x14ac:dyDescent="0.35">
      <c r="A13" s="87">
        <v>44411</v>
      </c>
      <c r="B13" s="88">
        <f>表格1_5[[#This Row],[日期]]</f>
        <v>44411</v>
      </c>
      <c r="C13" s="218">
        <v>368</v>
      </c>
      <c r="D13" s="144">
        <f>COUNTIF(URS確認!K:K,"&lt;"&amp;A13+1)</f>
        <v>30</v>
      </c>
      <c r="E13" s="144">
        <f>COUNTIF(URS確認!M:M,"&lt;"&amp;A13+1)</f>
        <v>6</v>
      </c>
      <c r="F13" s="89">
        <f t="shared" ref="F13:F16" si="1">D13-E13</f>
        <v>24</v>
      </c>
      <c r="G13" s="98">
        <f>COUNTIF(URS確認!K:K,"&lt;"&amp;A13+1)/C13</f>
        <v>8.1521739130434784E-2</v>
      </c>
      <c r="H13" s="98">
        <f>COUNTIF(URS確認!M:M,"&lt;"&amp;A13+1)/C13</f>
        <v>1.6304347826086956E-2</v>
      </c>
      <c r="I13" s="98">
        <f>表格1_5[[#This Row],[累計預估達成率]]-表格1_5[[#This Row],[累計實際達成率]]</f>
        <v>6.5217391304347824E-2</v>
      </c>
    </row>
    <row r="14" spans="1:10" ht="14.5" hidden="1" x14ac:dyDescent="0.35">
      <c r="A14" s="87">
        <v>44412</v>
      </c>
      <c r="B14" s="88">
        <f>表格1_5[[#This Row],[日期]]</f>
        <v>44412</v>
      </c>
      <c r="C14" s="218">
        <v>368</v>
      </c>
      <c r="D14" s="144">
        <f>COUNTIF(URS確認!K:K,"&lt;"&amp;A14+1)</f>
        <v>30</v>
      </c>
      <c r="E14" s="144">
        <f>COUNTIF(URS確認!M:M,"&lt;"&amp;A14+1)</f>
        <v>7</v>
      </c>
      <c r="F14" s="89">
        <f t="shared" si="1"/>
        <v>23</v>
      </c>
      <c r="G14" s="98">
        <f>COUNTIF(URS確認!K:K,"&lt;"&amp;A14+1)/C14</f>
        <v>8.1521739130434784E-2</v>
      </c>
      <c r="H14" s="98">
        <f>COUNTIF(URS確認!M:M,"&lt;"&amp;A14+1)/C14</f>
        <v>1.9021739130434784E-2</v>
      </c>
      <c r="I14" s="98">
        <f>表格1_5[[#This Row],[累計預估達成率]]-表格1_5[[#This Row],[累計實際達成率]]</f>
        <v>6.25E-2</v>
      </c>
    </row>
    <row r="15" spans="1:10" ht="14.5" hidden="1" x14ac:dyDescent="0.35">
      <c r="A15" s="87">
        <v>44413</v>
      </c>
      <c r="B15" s="88">
        <f>表格1_5[[#This Row],[日期]]</f>
        <v>44413</v>
      </c>
      <c r="C15" s="218">
        <v>368</v>
      </c>
      <c r="D15" s="144">
        <f>COUNTIF(URS確認!K:K,"&lt;"&amp;A15+1)</f>
        <v>30</v>
      </c>
      <c r="E15" s="144">
        <f>COUNTIF(URS確認!M:M,"&lt;"&amp;A15+1)</f>
        <v>7</v>
      </c>
      <c r="F15" s="89">
        <f t="shared" si="1"/>
        <v>23</v>
      </c>
      <c r="G15" s="98">
        <f>COUNTIF(URS確認!K:K,"&lt;"&amp;A15+1)/C15</f>
        <v>8.1521739130434784E-2</v>
      </c>
      <c r="H15" s="98">
        <f>COUNTIF(URS確認!M:M,"&lt;"&amp;A15+1)/C15</f>
        <v>1.9021739130434784E-2</v>
      </c>
      <c r="I15" s="98">
        <f>表格1_5[[#This Row],[累計預估達成率]]-表格1_5[[#This Row],[累計實際達成率]]</f>
        <v>6.25E-2</v>
      </c>
    </row>
    <row r="16" spans="1:10" ht="14.5" x14ac:dyDescent="0.35">
      <c r="A16" s="91">
        <v>44414</v>
      </c>
      <c r="B16" s="92">
        <f>表格1_5[[#This Row],[日期]]</f>
        <v>44414</v>
      </c>
      <c r="C16" s="226">
        <v>368</v>
      </c>
      <c r="D16" s="145">
        <f>COUNTIF(URS確認!K:K,"&lt;"&amp;A16+1)</f>
        <v>30</v>
      </c>
      <c r="E16" s="145">
        <f>COUNTIF(URS確認!M:M,"&lt;"&amp;A16+1)</f>
        <v>7</v>
      </c>
      <c r="F16" s="93">
        <f t="shared" si="1"/>
        <v>23</v>
      </c>
      <c r="G16" s="101">
        <f>COUNTIF(URS確認!K:K,"&lt;"&amp;A16+1)/C16</f>
        <v>8.1521739130434784E-2</v>
      </c>
      <c r="H16" s="101">
        <f>COUNTIF(URS確認!M:M,"&lt;"&amp;A16+1)/C16</f>
        <v>1.9021739130434784E-2</v>
      </c>
      <c r="I16" s="101">
        <f>表格1_5[[#This Row],[累計預估達成率]]-表格1_5[[#This Row],[累計實際達成率]]</f>
        <v>6.25E-2</v>
      </c>
    </row>
    <row r="17" spans="1:9" ht="14.5" hidden="1" x14ac:dyDescent="0.35">
      <c r="A17" s="87">
        <v>44417</v>
      </c>
      <c r="B17" s="88">
        <f>表格1_5[[#This Row],[日期]]</f>
        <v>44417</v>
      </c>
      <c r="C17" s="218">
        <v>368</v>
      </c>
      <c r="D17" s="144">
        <f>COUNTIF(URS確認!K:K,"&lt;"&amp;A17+1)</f>
        <v>30</v>
      </c>
      <c r="E17" s="144">
        <f>COUNTIF(URS確認!M:M,"&lt;"&amp;A17+1)</f>
        <v>7</v>
      </c>
      <c r="F17" s="89">
        <f>D17-E17</f>
        <v>23</v>
      </c>
      <c r="G17" s="98">
        <f>COUNTIF(URS確認!K:K,"&lt;"&amp;A17+1)/C17</f>
        <v>8.1521739130434784E-2</v>
      </c>
      <c r="H17" s="98">
        <f>COUNTIF(URS確認!M:M,"&lt;"&amp;A17+1)/C17</f>
        <v>1.9021739130434784E-2</v>
      </c>
      <c r="I17" s="98">
        <f>表格1_5[[#This Row],[累計預估達成率]]-表格1_5[[#This Row],[累計實際達成率]]</f>
        <v>6.25E-2</v>
      </c>
    </row>
    <row r="18" spans="1:9" ht="14.5" hidden="1" x14ac:dyDescent="0.35">
      <c r="A18" s="87">
        <v>44418</v>
      </c>
      <c r="B18" s="88">
        <f>表格1_5[[#This Row],[日期]]</f>
        <v>44418</v>
      </c>
      <c r="C18" s="218">
        <v>368</v>
      </c>
      <c r="D18" s="144">
        <f>COUNTIF(URS確認!K:K,"&lt;"&amp;A18+1)</f>
        <v>30</v>
      </c>
      <c r="E18" s="144">
        <f>COUNTIF(URS確認!M:M,"&lt;"&amp;A18+1)</f>
        <v>7</v>
      </c>
      <c r="F18" s="89">
        <f t="shared" ref="F18:F26" si="2">D18-E18</f>
        <v>23</v>
      </c>
      <c r="G18" s="98">
        <f>COUNTIF(URS確認!K:K,"&lt;"&amp;A18+1)/C18</f>
        <v>8.1521739130434784E-2</v>
      </c>
      <c r="H18" s="98">
        <f>COUNTIF(URS確認!M:M,"&lt;"&amp;A18+1)/C18</f>
        <v>1.9021739130434784E-2</v>
      </c>
      <c r="I18" s="98">
        <f>表格1_5[[#This Row],[累計預估達成率]]-表格1_5[[#This Row],[累計實際達成率]]</f>
        <v>6.25E-2</v>
      </c>
    </row>
    <row r="19" spans="1:9" ht="14.5" hidden="1" x14ac:dyDescent="0.35">
      <c r="A19" s="87">
        <v>44419</v>
      </c>
      <c r="B19" s="88">
        <f>表格1_5[[#This Row],[日期]]</f>
        <v>44419</v>
      </c>
      <c r="C19" s="218">
        <v>368</v>
      </c>
      <c r="D19" s="144">
        <f>COUNTIF(URS確認!K:K,"&lt;"&amp;A19+1)</f>
        <v>30</v>
      </c>
      <c r="E19" s="144">
        <f>COUNTIF(URS確認!M:M,"&lt;"&amp;A19+1)</f>
        <v>7</v>
      </c>
      <c r="F19" s="89">
        <f t="shared" si="2"/>
        <v>23</v>
      </c>
      <c r="G19" s="98">
        <f>COUNTIF(URS確認!K:K,"&lt;"&amp;A19+1)/C19</f>
        <v>8.1521739130434784E-2</v>
      </c>
      <c r="H19" s="98">
        <f>COUNTIF(URS確認!M:M,"&lt;"&amp;A19+1)/C19</f>
        <v>1.9021739130434784E-2</v>
      </c>
      <c r="I19" s="98">
        <f>表格1_5[[#This Row],[累計預估達成率]]-表格1_5[[#This Row],[累計實際達成率]]</f>
        <v>6.25E-2</v>
      </c>
    </row>
    <row r="20" spans="1:9" ht="14.5" hidden="1" x14ac:dyDescent="0.35">
      <c r="A20" s="87">
        <v>44420</v>
      </c>
      <c r="B20" s="88">
        <f>表格1_5[[#This Row],[日期]]</f>
        <v>44420</v>
      </c>
      <c r="C20" s="218">
        <v>368</v>
      </c>
      <c r="D20" s="144">
        <f>COUNTIF(URS確認!K:K,"&lt;"&amp;A20+1)</f>
        <v>30</v>
      </c>
      <c r="E20" s="144">
        <f>COUNTIF(URS確認!M:M,"&lt;"&amp;A20+1)</f>
        <v>7</v>
      </c>
      <c r="F20" s="89">
        <f t="shared" si="2"/>
        <v>23</v>
      </c>
      <c r="G20" s="98">
        <f>COUNTIF(URS確認!K:K,"&lt;"&amp;A20+1)/C20</f>
        <v>8.1521739130434784E-2</v>
      </c>
      <c r="H20" s="98">
        <f>COUNTIF(URS確認!M:M,"&lt;"&amp;A20+1)/C20</f>
        <v>1.9021739130434784E-2</v>
      </c>
      <c r="I20" s="98">
        <f>表格1_5[[#This Row],[累計預估達成率]]-表格1_5[[#This Row],[累計實際達成率]]</f>
        <v>6.25E-2</v>
      </c>
    </row>
    <row r="21" spans="1:9" ht="14.5" x14ac:dyDescent="0.35">
      <c r="A21" s="91">
        <v>44421</v>
      </c>
      <c r="B21" s="92">
        <f>表格1_5[[#This Row],[日期]]</f>
        <v>44421</v>
      </c>
      <c r="C21" s="226">
        <v>368</v>
      </c>
      <c r="D21" s="145">
        <f>COUNTIF(URS確認!K:K,"&lt;"&amp;A21+1)</f>
        <v>30</v>
      </c>
      <c r="E21" s="145">
        <f>COUNTIF(URS確認!M:M,"&lt;"&amp;A21+1)</f>
        <v>7</v>
      </c>
      <c r="F21" s="93">
        <f t="shared" si="2"/>
        <v>23</v>
      </c>
      <c r="G21" s="101">
        <f>COUNTIF(URS確認!K:K,"&lt;"&amp;A21+1)/C21</f>
        <v>8.1521739130434784E-2</v>
      </c>
      <c r="H21" s="101">
        <f>COUNTIF(URS確認!M:M,"&lt;"&amp;A21+1)/C21</f>
        <v>1.9021739130434784E-2</v>
      </c>
      <c r="I21" s="101">
        <f>表格1_5[[#This Row],[累計預估達成率]]-表格1_5[[#This Row],[累計實際達成率]]</f>
        <v>6.25E-2</v>
      </c>
    </row>
    <row r="22" spans="1:9" ht="14.5" hidden="1" x14ac:dyDescent="0.35">
      <c r="A22" s="169">
        <v>44424</v>
      </c>
      <c r="B22" s="170">
        <f>表格1_5[[#This Row],[日期]]</f>
        <v>44424</v>
      </c>
      <c r="C22" s="227">
        <f>COUNTA(URS確認!E:E)-1</f>
        <v>498</v>
      </c>
      <c r="D22" s="172">
        <f>COUNTIF(URS確認!K:K,"&lt;"&amp;A22+1)</f>
        <v>30</v>
      </c>
      <c r="E22" s="172">
        <f>COUNTIF(URS確認!M:M,"&lt;"&amp;A22+1)</f>
        <v>8</v>
      </c>
      <c r="F22" s="171">
        <f t="shared" si="2"/>
        <v>22</v>
      </c>
      <c r="G22" s="173">
        <f>COUNTIF(URS確認!K:K,"&lt;"&amp;A22+1)/C22</f>
        <v>6.0240963855421686E-2</v>
      </c>
      <c r="H22" s="173">
        <f>COUNTIF(URS確認!M:M,"&lt;"&amp;A22+1)/C22</f>
        <v>1.6064257028112448E-2</v>
      </c>
      <c r="I22" s="173">
        <f>表格1_5[[#This Row],[累計預估達成率]]-表格1_5[[#This Row],[累計實際達成率]]</f>
        <v>4.4176706827309238E-2</v>
      </c>
    </row>
    <row r="23" spans="1:9" ht="14.5" hidden="1" x14ac:dyDescent="0.35">
      <c r="A23" s="183">
        <v>44425</v>
      </c>
      <c r="B23" s="184">
        <f>表格1_5[[#This Row],[日期]]</f>
        <v>44425</v>
      </c>
      <c r="C23" s="228">
        <f>COUNTA(URS確認!E:E)-1</f>
        <v>498</v>
      </c>
      <c r="D23" s="186">
        <f>COUNTIF(URS確認!K:K,"&lt;"&amp;A23+1)</f>
        <v>30</v>
      </c>
      <c r="E23" s="186">
        <f>COUNTIF(URS確認!M:M,"&lt;"&amp;A23+1)</f>
        <v>8</v>
      </c>
      <c r="F23" s="185">
        <f t="shared" si="2"/>
        <v>22</v>
      </c>
      <c r="G23" s="187">
        <f>COUNTIF(URS確認!K:K,"&lt;"&amp;A23+1)/C23</f>
        <v>6.0240963855421686E-2</v>
      </c>
      <c r="H23" s="187">
        <f>COUNTIF(URS確認!M:M,"&lt;"&amp;A23+1)/C23</f>
        <v>1.6064257028112448E-2</v>
      </c>
      <c r="I23" s="187">
        <f>表格1_5[[#This Row],[累計預估達成率]]-表格1_5[[#This Row],[累計實際達成率]]</f>
        <v>4.4176706827309238E-2</v>
      </c>
    </row>
    <row r="24" spans="1:9" ht="14.5" hidden="1" x14ac:dyDescent="0.35">
      <c r="A24" s="183">
        <v>44426</v>
      </c>
      <c r="B24" s="184">
        <f>表格1_5[[#This Row],[日期]]</f>
        <v>44426</v>
      </c>
      <c r="C24" s="228">
        <f>COUNTA(URS確認!E:E)-1</f>
        <v>498</v>
      </c>
      <c r="D24" s="186">
        <f>COUNTIF(URS確認!K:K,"&lt;"&amp;A24+1)</f>
        <v>30</v>
      </c>
      <c r="E24" s="186">
        <f>COUNTIF(URS確認!M:M,"&lt;"&amp;A24+1)</f>
        <v>8</v>
      </c>
      <c r="F24" s="185">
        <f t="shared" si="2"/>
        <v>22</v>
      </c>
      <c r="G24" s="187">
        <f>COUNTIF(URS確認!K:K,"&lt;"&amp;A24+1)/C24</f>
        <v>6.0240963855421686E-2</v>
      </c>
      <c r="H24" s="187">
        <f>COUNTIF(URS確認!M:M,"&lt;"&amp;A24+1)/C24</f>
        <v>1.6064257028112448E-2</v>
      </c>
      <c r="I24" s="187">
        <f>表格1_5[[#This Row],[累計預估達成率]]-表格1_5[[#This Row],[累計實際達成率]]</f>
        <v>4.4176706827309238E-2</v>
      </c>
    </row>
    <row r="25" spans="1:9" ht="14.5" hidden="1" x14ac:dyDescent="0.35">
      <c r="A25" s="169">
        <v>44427</v>
      </c>
      <c r="B25" s="193">
        <f>表格1_5[[#This Row],[日期]]</f>
        <v>44427</v>
      </c>
      <c r="C25" s="229">
        <f>COUNTA(URS確認!E:E)-1</f>
        <v>498</v>
      </c>
      <c r="D25" s="195">
        <f>COUNTIF(URS確認!K:K,"&lt;"&amp;A25+1)</f>
        <v>30</v>
      </c>
      <c r="E25" s="195">
        <f>COUNTIF(URS確認!M:M,"&lt;"&amp;A25+1)</f>
        <v>8</v>
      </c>
      <c r="F25" s="194">
        <f t="shared" si="2"/>
        <v>22</v>
      </c>
      <c r="G25" s="196">
        <f>COUNTIF(URS確認!K:K,"&lt;"&amp;A25+1)/C25</f>
        <v>6.0240963855421686E-2</v>
      </c>
      <c r="H25" s="196">
        <f>COUNTIF(URS確認!M:M,"&lt;"&amp;A25+1)/C25</f>
        <v>1.6064257028112448E-2</v>
      </c>
      <c r="I25" s="196">
        <f>表格1_5[[#This Row],[累計預估達成率]]-表格1_5[[#This Row],[累計實際達成率]]</f>
        <v>4.4176706827309238E-2</v>
      </c>
    </row>
    <row r="26" spans="1:9" ht="14.5" x14ac:dyDescent="0.35">
      <c r="A26" s="197">
        <v>44428</v>
      </c>
      <c r="B26" s="198">
        <f>表格1_5[[#This Row],[日期]]</f>
        <v>44428</v>
      </c>
      <c r="C26" s="230">
        <f>COUNTA(URS確認!E:E)-1-112-13</f>
        <v>373</v>
      </c>
      <c r="D26" s="200">
        <f>COUNTIF(URS確認!K:K,"&lt;"&amp;A26+1)</f>
        <v>30</v>
      </c>
      <c r="E26" s="200">
        <f>COUNTIF(URS確認!M:M,"&lt;"&amp;A26+1)</f>
        <v>21</v>
      </c>
      <c r="F26" s="199">
        <f t="shared" si="2"/>
        <v>9</v>
      </c>
      <c r="G26" s="201">
        <f>COUNTIF(URS確認!K:K,"&lt;"&amp;A26+1)/C26</f>
        <v>8.0428954423592491E-2</v>
      </c>
      <c r="H26" s="201">
        <f>COUNTIF(URS確認!M:M,"&lt;"&amp;A26+1)/C26</f>
        <v>5.6300268096514748E-2</v>
      </c>
      <c r="I26" s="201">
        <f>表格1_5[[#This Row],[累計預估達成率]]-表格1_5[[#This Row],[累計實際達成率]]</f>
        <v>2.4128686327077743E-2</v>
      </c>
    </row>
    <row r="27" spans="1:9" ht="14.5" hidden="1" x14ac:dyDescent="0.35">
      <c r="A27" s="192">
        <v>44431</v>
      </c>
      <c r="B27" s="193">
        <f>表格1_5[[#This Row],[日期]]</f>
        <v>44431</v>
      </c>
      <c r="C27" s="230">
        <f>COUNTA(URS確認!E:E)-1-112-13</f>
        <v>373</v>
      </c>
      <c r="D27" s="195">
        <f>COUNTIF(URS確認!K:K,"&lt;"&amp;A27+1)</f>
        <v>39</v>
      </c>
      <c r="E27" s="195">
        <f>COUNTIF(URS確認!M:M,"&lt;"&amp;A27+1)</f>
        <v>27</v>
      </c>
      <c r="F27" s="194">
        <f>D27-E27</f>
        <v>12</v>
      </c>
      <c r="G27" s="196">
        <f>COUNTIF(URS確認!K:K,"&lt;"&amp;A27+1)/C27</f>
        <v>0.10455764075067024</v>
      </c>
      <c r="H27" s="196">
        <f>COUNTIF(URS確認!M:M,"&lt;"&amp;A27+1)/C27</f>
        <v>7.2386058981233251E-2</v>
      </c>
      <c r="I27" s="196">
        <f>表格1_5[[#This Row],[累計預估達成率]]-表格1_5[[#This Row],[累計實際達成率]]</f>
        <v>3.2171581769436991E-2</v>
      </c>
    </row>
    <row r="28" spans="1:9" ht="14.5" hidden="1" x14ac:dyDescent="0.35">
      <c r="A28" s="192">
        <v>44432</v>
      </c>
      <c r="B28" s="88">
        <f>表格1_5[[#This Row],[日期]]</f>
        <v>44432</v>
      </c>
      <c r="C28" s="230">
        <f>COUNTA(URS確認!E:E)-1-112-13</f>
        <v>373</v>
      </c>
      <c r="D28" s="144">
        <f>COUNTIF(URS確認!K:K,"&lt;"&amp;A28+1)</f>
        <v>47</v>
      </c>
      <c r="E28" s="144">
        <f>COUNTIF(URS確認!M:M,"&lt;"&amp;A28+1)</f>
        <v>28</v>
      </c>
      <c r="F28" s="89">
        <f t="shared" ref="F28:F30" si="3">D28-E28</f>
        <v>19</v>
      </c>
      <c r="G28" s="98">
        <f>COUNTIF(URS確認!K:K,"&lt;"&amp;A28+1)/C28</f>
        <v>0.12600536193029491</v>
      </c>
      <c r="H28" s="98">
        <f>COUNTIF(URS確認!M:M,"&lt;"&amp;A28+1)/C28</f>
        <v>7.5067024128686322E-2</v>
      </c>
      <c r="I28" s="98">
        <f>表格1_5[[#This Row],[累計預估達成率]]-表格1_5[[#This Row],[累計實際達成率]]</f>
        <v>5.0938337801608585E-2</v>
      </c>
    </row>
    <row r="29" spans="1:9" ht="14.5" hidden="1" x14ac:dyDescent="0.35">
      <c r="A29" s="192">
        <v>44433</v>
      </c>
      <c r="B29" s="88">
        <f>表格1_5[[#This Row],[日期]]</f>
        <v>44433</v>
      </c>
      <c r="C29" s="230">
        <f>COUNTA(URS確認!E:E)-1-112-13</f>
        <v>373</v>
      </c>
      <c r="D29" s="144">
        <f>COUNTIF(URS確認!K:K,"&lt;"&amp;A29+1)</f>
        <v>52</v>
      </c>
      <c r="E29" s="144">
        <f>COUNTIF(URS確認!M:M,"&lt;"&amp;A29+1)</f>
        <v>28</v>
      </c>
      <c r="F29" s="89">
        <f t="shared" si="3"/>
        <v>24</v>
      </c>
      <c r="G29" s="98">
        <f>COUNTIF(URS確認!K:K,"&lt;"&amp;A29+1)/C29</f>
        <v>0.13941018766756033</v>
      </c>
      <c r="H29" s="98">
        <f>COUNTIF(URS確認!M:M,"&lt;"&amp;A29+1)/C29</f>
        <v>7.5067024128686322E-2</v>
      </c>
      <c r="I29" s="98">
        <f>表格1_5[[#This Row],[累計預估達成率]]-表格1_5[[#This Row],[累計實際達成率]]</f>
        <v>6.434316353887401E-2</v>
      </c>
    </row>
    <row r="30" spans="1:9" ht="14.5" hidden="1" x14ac:dyDescent="0.35">
      <c r="A30" s="192">
        <v>44434</v>
      </c>
      <c r="B30" s="88">
        <f>表格1_5[[#This Row],[日期]]</f>
        <v>44434</v>
      </c>
      <c r="C30" s="230">
        <f>COUNTA(URS確認!E:E)-1-112-13</f>
        <v>373</v>
      </c>
      <c r="D30" s="144">
        <f>COUNTIF(URS確認!K:K,"&lt;"&amp;A30+1)</f>
        <v>59</v>
      </c>
      <c r="E30" s="144">
        <f>COUNTIF(URS確認!M:M,"&lt;"&amp;A30+1)</f>
        <v>29</v>
      </c>
      <c r="F30" s="89">
        <f t="shared" si="3"/>
        <v>30</v>
      </c>
      <c r="G30" s="98">
        <f>COUNTIF(URS確認!K:K,"&lt;"&amp;A30+1)/C30</f>
        <v>0.1581769436997319</v>
      </c>
      <c r="H30" s="98">
        <f>COUNTIF(URS確認!M:M,"&lt;"&amp;A30+1)/C30</f>
        <v>7.7747989276139406E-2</v>
      </c>
      <c r="I30" s="98">
        <f>表格1_5[[#This Row],[累計預估達成率]]-表格1_5[[#This Row],[累計實際達成率]]</f>
        <v>8.0428954423592491E-2</v>
      </c>
    </row>
    <row r="31" spans="1:9" ht="14.5" x14ac:dyDescent="0.35">
      <c r="A31" s="202">
        <v>44435</v>
      </c>
      <c r="B31" s="92">
        <f>表格1_5[[#This Row],[日期]]</f>
        <v>44435</v>
      </c>
      <c r="C31" s="230">
        <f>COUNTA(URS確認!E:E)-1-112-13</f>
        <v>373</v>
      </c>
      <c r="D31" s="145">
        <f>COUNTIF(URS確認!K:K,"&lt;"&amp;A31+1)</f>
        <v>63</v>
      </c>
      <c r="E31" s="145">
        <f>COUNTIF(URS確認!M:M,"&lt;"&amp;A31+1)</f>
        <v>31</v>
      </c>
      <c r="F31" s="93">
        <f>D31-E31</f>
        <v>32</v>
      </c>
      <c r="G31" s="101">
        <f>COUNTIF(URS確認!K:K,"&lt;"&amp;A31+1)/C31</f>
        <v>0.16890080428954424</v>
      </c>
      <c r="H31" s="101">
        <f>COUNTIF(URS確認!M:M,"&lt;"&amp;A31+1)/C31</f>
        <v>8.3109919571045576E-2</v>
      </c>
      <c r="I31" s="101">
        <f>表格1_5[[#This Row],[累計預估達成率]]-表格1_5[[#This Row],[累計實際達成率]]</f>
        <v>8.5790884718498661E-2</v>
      </c>
    </row>
    <row r="32" spans="1:9" ht="14.5" hidden="1" x14ac:dyDescent="0.35">
      <c r="A32" s="220">
        <v>44438</v>
      </c>
      <c r="B32" s="221">
        <f>表格1_5[[#This Row],[日期]]</f>
        <v>44438</v>
      </c>
      <c r="C32" s="230">
        <f>COUNTA(URS確認!E:E)-1-112-13</f>
        <v>373</v>
      </c>
      <c r="D32" s="223">
        <f>COUNTIF(URS確認!K:K,"&lt;"&amp;A32+1)</f>
        <v>68</v>
      </c>
      <c r="E32" s="223">
        <f>COUNTIF(URS確認!M:M,"&lt;"&amp;A32+1)</f>
        <v>31</v>
      </c>
      <c r="F32" s="222">
        <f>D32-E32</f>
        <v>37</v>
      </c>
      <c r="G32" s="224">
        <f>COUNTIF(URS確認!K:K,"&lt;"&amp;A32+1)/C32</f>
        <v>0.18230563002680966</v>
      </c>
      <c r="H32" s="224">
        <f>COUNTIF(URS確認!M:M,"&lt;"&amp;A32+1)/C32</f>
        <v>8.3109919571045576E-2</v>
      </c>
      <c r="I32" s="224">
        <f>表格1_5[[#This Row],[累計預估達成率]]-表格1_5[[#This Row],[累計實際達成率]]</f>
        <v>9.9195710455764086E-2</v>
      </c>
    </row>
    <row r="33" spans="1:9" ht="14.5" hidden="1" x14ac:dyDescent="0.35">
      <c r="A33" s="87">
        <v>44439</v>
      </c>
      <c r="B33" s="88">
        <f>表格1_5[[#This Row],[日期]]</f>
        <v>44439</v>
      </c>
      <c r="C33" s="230">
        <f>COUNTA(URS確認!E:E)-1-112-13</f>
        <v>373</v>
      </c>
      <c r="D33" s="144">
        <f>COUNTIF(URS確認!K:K,"&lt;"&amp;A33+1)</f>
        <v>72</v>
      </c>
      <c r="E33" s="144">
        <f>COUNTIF(URS確認!M:M,"&lt;"&amp;A33+1)</f>
        <v>31</v>
      </c>
      <c r="F33" s="89">
        <f>D33-E33</f>
        <v>41</v>
      </c>
      <c r="G33" s="98">
        <f>COUNTIF(URS確認!K:K,"&lt;"&amp;A33+1)/C33</f>
        <v>0.19302949061662197</v>
      </c>
      <c r="H33" s="98">
        <f>COUNTIF(URS確認!M:M,"&lt;"&amp;A33+1)/C33</f>
        <v>8.3109919571045576E-2</v>
      </c>
      <c r="I33" s="98">
        <f>表格1_5[[#This Row],[累計預估達成率]]-表格1_5[[#This Row],[累計實際達成率]]</f>
        <v>0.1099195710455764</v>
      </c>
    </row>
    <row r="34" spans="1:9" ht="14.5" hidden="1" x14ac:dyDescent="0.35">
      <c r="A34" s="87">
        <v>44440</v>
      </c>
      <c r="B34" s="88">
        <f>表格1_5[[#This Row],[日期]]</f>
        <v>44440</v>
      </c>
      <c r="C34" s="230">
        <f>COUNTA(URS確認!E:E)-1-112-13</f>
        <v>373</v>
      </c>
      <c r="D34" s="144">
        <f>COUNTIF(URS確認!K:K,"&lt;"&amp;A34+1)</f>
        <v>75</v>
      </c>
      <c r="E34" s="144">
        <f>COUNTIF(URS確認!M:M,"&lt;"&amp;A34+1)</f>
        <v>31</v>
      </c>
      <c r="F34" s="89">
        <f>D34-E34</f>
        <v>44</v>
      </c>
      <c r="G34" s="98">
        <f>COUNTIF(URS確認!K:K,"&lt;"&amp;A34+1)/C34</f>
        <v>0.20107238605898123</v>
      </c>
      <c r="H34" s="98">
        <f>COUNTIF(URS確認!M:M,"&lt;"&amp;A34+1)/C34</f>
        <v>8.3109919571045576E-2</v>
      </c>
      <c r="I34" s="98">
        <f>表格1_5[[#This Row],[累計預估達成率]]-表格1_5[[#This Row],[累計實際達成率]]</f>
        <v>0.11796246648793565</v>
      </c>
    </row>
    <row r="35" spans="1:9" ht="14.5" hidden="1" x14ac:dyDescent="0.35">
      <c r="A35" s="87">
        <v>44441</v>
      </c>
      <c r="B35" s="231">
        <f>表格1_5[[#This Row],[日期]]</f>
        <v>44441</v>
      </c>
      <c r="C35" s="230">
        <f>COUNTA(URS確認!E:E)-1-112-13</f>
        <v>373</v>
      </c>
      <c r="D35" s="232">
        <f>COUNTIF(URS確認!K:K,"&lt;"&amp;A35+1)</f>
        <v>78</v>
      </c>
      <c r="E35" s="232">
        <f>COUNTIF(URS確認!M:M,"&lt;"&amp;A35+1)</f>
        <v>33</v>
      </c>
      <c r="F35" s="233">
        <f t="shared" ref="F35:F42" si="4">D35-E35</f>
        <v>45</v>
      </c>
      <c r="G35" s="234">
        <f>COUNTIF(URS確認!K:K,"&lt;"&amp;A35+1)/C35</f>
        <v>0.20911528150134048</v>
      </c>
      <c r="H35" s="234">
        <f>COUNTIF(URS確認!M:M,"&lt;"&amp;A35+1)/C35</f>
        <v>8.8471849865951746E-2</v>
      </c>
      <c r="I35" s="234">
        <f>表格1_5[[#This Row],[累計預估達成率]]-表格1_5[[#This Row],[累計實際達成率]]</f>
        <v>0.12064343163538874</v>
      </c>
    </row>
    <row r="36" spans="1:9" ht="14.5" x14ac:dyDescent="0.35">
      <c r="A36" s="91">
        <v>44442</v>
      </c>
      <c r="B36" s="235">
        <f>表格1_5[[#This Row],[日期]]</f>
        <v>44442</v>
      </c>
      <c r="C36" s="230">
        <f>COUNTA(URS確認!E:E)-1-112-13</f>
        <v>373</v>
      </c>
      <c r="D36" s="236">
        <f>COUNTIF(URS確認!K:K,"&lt;"&amp;A36+1)</f>
        <v>83</v>
      </c>
      <c r="E36" s="236">
        <f>COUNTIF(URS確認!M:M,"&lt;"&amp;A36+1)</f>
        <v>33</v>
      </c>
      <c r="F36" s="237">
        <f t="shared" si="4"/>
        <v>50</v>
      </c>
      <c r="G36" s="238">
        <f>COUNTIF(URS確認!K:K,"&lt;"&amp;A36+1)/C36</f>
        <v>0.22252010723860591</v>
      </c>
      <c r="H36" s="238">
        <f>COUNTIF(URS確認!M:M,"&lt;"&amp;A36+1)/C36</f>
        <v>8.8471849865951746E-2</v>
      </c>
      <c r="I36" s="238">
        <f>表格1_5[[#This Row],[累計預估達成率]]-表格1_5[[#This Row],[累計實際達成率]]</f>
        <v>0.13404825737265416</v>
      </c>
    </row>
    <row r="37" spans="1:9" ht="14.5" x14ac:dyDescent="0.35">
      <c r="A37" s="256">
        <v>44449</v>
      </c>
      <c r="B37" s="257">
        <f>表格1_5[[#This Row],[日期]]</f>
        <v>44449</v>
      </c>
      <c r="C37" s="230">
        <f>COUNTA(URS確認!E:E)-1-112-13</f>
        <v>373</v>
      </c>
      <c r="D37" s="258">
        <f>COUNTIF(URS確認!K:K,"&lt;"&amp;A37+1)</f>
        <v>94</v>
      </c>
      <c r="E37" s="258">
        <f>COUNTIF(URS確認!M:M,"&lt;"&amp;A37+1)</f>
        <v>44</v>
      </c>
      <c r="F37" s="259">
        <f t="shared" si="4"/>
        <v>50</v>
      </c>
      <c r="G37" s="260">
        <f>COUNTIF(URS確認!K:K,"&lt;"&amp;A37+1)/C37</f>
        <v>0.25201072386058981</v>
      </c>
      <c r="H37" s="260">
        <f>COUNTIF(URS確認!M:M,"&lt;"&amp;A37+1)/C37</f>
        <v>0.11796246648793565</v>
      </c>
      <c r="I37" s="260">
        <f>表格1_5[[#This Row],[累計預估達成率]]-表格1_5[[#This Row],[累計實際達成率]]</f>
        <v>0.13404825737265416</v>
      </c>
    </row>
    <row r="38" spans="1:9" ht="14.5" x14ac:dyDescent="0.35">
      <c r="A38" s="256">
        <v>44456</v>
      </c>
      <c r="B38" s="257">
        <f>表格1_5[[#This Row],[日期]]</f>
        <v>44456</v>
      </c>
      <c r="C38" s="230">
        <f>COUNTA(URS確認!E:E)-1-112-13</f>
        <v>373</v>
      </c>
      <c r="D38" s="258">
        <f>COUNTIF(URS確認!K:K,"&lt;"&amp;A38+1)</f>
        <v>122</v>
      </c>
      <c r="E38" s="258">
        <f>COUNTIF(URS確認!M:M,"&lt;"&amp;A38+1)</f>
        <v>47</v>
      </c>
      <c r="F38" s="259">
        <f t="shared" si="4"/>
        <v>75</v>
      </c>
      <c r="G38" s="260">
        <f>COUNTIF(URS確認!K:K,"&lt;"&amp;A38+1)/C38</f>
        <v>0.32707774798927614</v>
      </c>
      <c r="H38" s="260">
        <f>COUNTIF(URS確認!M:M,"&lt;"&amp;A38+1)/C38</f>
        <v>0.12600536193029491</v>
      </c>
      <c r="I38" s="260">
        <f>表格1_5[[#This Row],[累計預估達成率]]-表格1_5[[#This Row],[累計實際達成率]]</f>
        <v>0.20107238605898123</v>
      </c>
    </row>
    <row r="39" spans="1:9" ht="14.5" x14ac:dyDescent="0.35">
      <c r="A39" s="91">
        <v>44463</v>
      </c>
      <c r="B39" s="92">
        <f>表格1_5[[#This Row],[日期]]</f>
        <v>44463</v>
      </c>
      <c r="C39" s="230">
        <f>COUNTA(URS確認!E:E)-1-112-13</f>
        <v>373</v>
      </c>
      <c r="D39" s="145">
        <f>COUNTIF(URS確認!K:K,"&lt;"&amp;A39+1)</f>
        <v>137</v>
      </c>
      <c r="E39" s="145">
        <f>COUNTIF(URS確認!M:M,"&lt;"&amp;A39+1)</f>
        <v>52</v>
      </c>
      <c r="F39" s="93">
        <f t="shared" si="4"/>
        <v>85</v>
      </c>
      <c r="G39" s="101">
        <f>COUNTIF(URS確認!K:K,"&lt;"&amp;A39+1)/C39</f>
        <v>0.36729222520107241</v>
      </c>
      <c r="H39" s="101">
        <f>COUNTIF(URS確認!M:M,"&lt;"&amp;A39+1)/C39</f>
        <v>0.13941018766756033</v>
      </c>
      <c r="I39" s="101">
        <f>表格1_5[[#This Row],[累計預估達成率]]-表格1_5[[#This Row],[累計實際達成率]]</f>
        <v>0.22788203753351208</v>
      </c>
    </row>
    <row r="40" spans="1:9" ht="14.5" x14ac:dyDescent="0.35">
      <c r="A40" s="91">
        <v>44470</v>
      </c>
      <c r="B40" s="92">
        <f>表格1_5[[#This Row],[日期]]</f>
        <v>44470</v>
      </c>
      <c r="C40" s="230">
        <f>COUNTA(URS確認!E:E)-1-112-13</f>
        <v>373</v>
      </c>
      <c r="D40" s="145">
        <f>COUNTIF(URS確認!K:K,"&lt;"&amp;A40+1)</f>
        <v>166</v>
      </c>
      <c r="E40" s="145">
        <f>COUNTIF(URS確認!M:M,"&lt;"&amp;A40+1)</f>
        <v>65</v>
      </c>
      <c r="F40" s="93">
        <f t="shared" si="4"/>
        <v>101</v>
      </c>
      <c r="G40" s="101">
        <f>COUNTIF(URS確認!K:K,"&lt;"&amp;A40+1)/C40</f>
        <v>0.44504021447721182</v>
      </c>
      <c r="H40" s="101">
        <f>COUNTIF(URS確認!M:M,"&lt;"&amp;A40+1)/C40</f>
        <v>0.17426273458445041</v>
      </c>
      <c r="I40" s="101">
        <f>表格1_5[[#This Row],[累計預估達成率]]-表格1_5[[#This Row],[累計實際達成率]]</f>
        <v>0.27077747989276141</v>
      </c>
    </row>
    <row r="41" spans="1:9" ht="14.5" x14ac:dyDescent="0.35">
      <c r="A41" s="91">
        <v>44477</v>
      </c>
      <c r="B41" s="92">
        <f>表格1_5[[#This Row],[日期]]</f>
        <v>44477</v>
      </c>
      <c r="C41" s="230">
        <f>COUNTA(URS確認!E:E)-1-112-13</f>
        <v>373</v>
      </c>
      <c r="D41" s="145">
        <f>COUNTIF(URS確認!K:K,"&lt;"&amp;A41+1)</f>
        <v>190</v>
      </c>
      <c r="E41" s="145">
        <f>COUNTIF(URS確認!M:M,"&lt;"&amp;A41+1)</f>
        <v>85</v>
      </c>
      <c r="F41" s="93">
        <f t="shared" si="4"/>
        <v>105</v>
      </c>
      <c r="G41" s="101">
        <f>COUNTIF(URS確認!K:K,"&lt;"&amp;A41+1)/C41</f>
        <v>0.5093833780160858</v>
      </c>
      <c r="H41" s="101">
        <f>COUNTIF(URS確認!M:M,"&lt;"&amp;A41+1)/C41</f>
        <v>0.22788203753351208</v>
      </c>
      <c r="I41" s="101">
        <f>表格1_5[[#This Row],[累計預估達成率]]-表格1_5[[#This Row],[累計實際達成率]]</f>
        <v>0.28150134048257369</v>
      </c>
    </row>
    <row r="42" spans="1:9" ht="14.5" x14ac:dyDescent="0.35">
      <c r="A42" s="91">
        <v>44484</v>
      </c>
      <c r="B42" s="92">
        <f>表格1_5[[#This Row],[日期]]</f>
        <v>44484</v>
      </c>
      <c r="C42" s="230">
        <f>COUNTA(URS確認!E:E)-1-112-13</f>
        <v>373</v>
      </c>
      <c r="D42" s="145">
        <f>COUNTIF(URS確認!K:K,"&lt;"&amp;A42+1)</f>
        <v>195</v>
      </c>
      <c r="E42" s="145">
        <f>COUNTIF(URS確認!M:M,"&lt;"&amp;A42+1)</f>
        <v>85</v>
      </c>
      <c r="F42" s="93">
        <f t="shared" si="4"/>
        <v>110</v>
      </c>
      <c r="G42" s="101">
        <f>COUNTIF(URS確認!K:K,"&lt;"&amp;A42+1)/C42</f>
        <v>0.52278820375335122</v>
      </c>
      <c r="H42" s="101">
        <f>COUNTIF(URS確認!M:M,"&lt;"&amp;A42+1)/C42</f>
        <v>0.22788203753351208</v>
      </c>
      <c r="I42" s="101">
        <f>表格1_5[[#This Row],[累計預估達成率]]-表格1_5[[#This Row],[累計實際達成率]]</f>
        <v>0.29490616621983912</v>
      </c>
    </row>
    <row r="43" spans="1:9" ht="14.5" x14ac:dyDescent="0.35">
      <c r="D43" s="144"/>
      <c r="H43" s="98"/>
      <c r="I43" s="98"/>
    </row>
    <row r="44" spans="1:9" ht="14.5" x14ac:dyDescent="0.35">
      <c r="D44" s="144"/>
      <c r="H44" s="98"/>
      <c r="I44" s="98"/>
    </row>
    <row r="45" spans="1:9" x14ac:dyDescent="0.35">
      <c r="A45" s="87" t="s">
        <v>1537</v>
      </c>
    </row>
    <row r="46" spans="1:9" ht="14.5" x14ac:dyDescent="0.35">
      <c r="A46" s="212" t="s">
        <v>1248</v>
      </c>
      <c r="B46" s="85" t="s">
        <v>1249</v>
      </c>
      <c r="C46" s="225" t="s">
        <v>1250</v>
      </c>
      <c r="D46" s="84" t="s">
        <v>1251</v>
      </c>
      <c r="E46" s="261" t="s">
        <v>1252</v>
      </c>
      <c r="F46" s="84" t="s">
        <v>1255</v>
      </c>
      <c r="G46" s="104" t="s">
        <v>1253</v>
      </c>
      <c r="H46" s="99" t="s">
        <v>1254</v>
      </c>
      <c r="I46" s="100" t="s">
        <v>1325</v>
      </c>
    </row>
    <row r="47" spans="1:9" ht="14.5" x14ac:dyDescent="0.35">
      <c r="A47" s="87">
        <v>44431</v>
      </c>
      <c r="B47" s="88">
        <f t="shared" ref="B47:B56" si="5">A47</f>
        <v>44431</v>
      </c>
      <c r="C47" s="218">
        <f>COUNTA(URS確認!#REF!)</f>
        <v>1</v>
      </c>
      <c r="D47" s="89" t="e">
        <f>COUNTIF(URS確認!#REF!,"&lt;"&amp;A47+1)</f>
        <v>#REF!</v>
      </c>
      <c r="E47" s="144">
        <f>COUNTIF(URS確認!$L$33:$L$85,"&lt;"&amp;A47+1)</f>
        <v>8</v>
      </c>
      <c r="F47" s="89" t="e">
        <f t="shared" ref="F47" si="6">D47-E47</f>
        <v>#REF!</v>
      </c>
      <c r="G47" s="98" t="e">
        <f>D47/C47</f>
        <v>#REF!</v>
      </c>
      <c r="H47" s="102">
        <f>E47/C47</f>
        <v>8</v>
      </c>
      <c r="I47" s="98" t="e">
        <f>G47-H47</f>
        <v>#REF!</v>
      </c>
    </row>
    <row r="48" spans="1:9" ht="14.5" hidden="1" x14ac:dyDescent="0.35">
      <c r="A48" s="87">
        <v>44432</v>
      </c>
      <c r="B48" s="88">
        <f t="shared" si="5"/>
        <v>44432</v>
      </c>
      <c r="C48" s="218">
        <f>COUNTA(URS確認!#REF!)</f>
        <v>1</v>
      </c>
      <c r="D48" s="89" t="e">
        <f>COUNTIF(URS確認!#REF!,"&lt;"&amp;A48+1)</f>
        <v>#REF!</v>
      </c>
      <c r="E48" s="144">
        <f>COUNTIF(URS確認!$L$33:$L$85,"&lt;"&amp;A48+1)</f>
        <v>19</v>
      </c>
      <c r="F48" s="89" t="e">
        <f>D48-E48</f>
        <v>#REF!</v>
      </c>
      <c r="G48" s="98" t="e">
        <f t="shared" ref="G48:G56" si="7">D48/C48</f>
        <v>#REF!</v>
      </c>
      <c r="H48" s="102">
        <f t="shared" ref="H48:H56" si="8">E48/C48</f>
        <v>19</v>
      </c>
      <c r="I48" s="98" t="e">
        <f t="shared" ref="I48:I56" si="9">G48-H48</f>
        <v>#REF!</v>
      </c>
    </row>
    <row r="49" spans="1:9" ht="14.5" hidden="1" x14ac:dyDescent="0.35">
      <c r="A49" s="87">
        <v>44433</v>
      </c>
      <c r="B49" s="88">
        <f t="shared" si="5"/>
        <v>44433</v>
      </c>
      <c r="C49" s="218">
        <f>COUNTA(URS確認!#REF!)</f>
        <v>1</v>
      </c>
      <c r="D49" s="89" t="e">
        <f>COUNTIF(URS確認!#REF!,"&lt;"&amp;A49+1)</f>
        <v>#REF!</v>
      </c>
      <c r="E49" s="144">
        <f>COUNTIF(URS確認!$L$33:$L$85,"&lt;"&amp;A49+1)</f>
        <v>27</v>
      </c>
      <c r="F49" s="89" t="e">
        <f t="shared" ref="F49:F56" si="10">D49-E49</f>
        <v>#REF!</v>
      </c>
      <c r="G49" s="98" t="e">
        <f t="shared" si="7"/>
        <v>#REF!</v>
      </c>
      <c r="H49" s="102">
        <f t="shared" si="8"/>
        <v>27</v>
      </c>
      <c r="I49" s="98" t="e">
        <f t="shared" si="9"/>
        <v>#REF!</v>
      </c>
    </row>
    <row r="50" spans="1:9" ht="14.5" hidden="1" x14ac:dyDescent="0.35">
      <c r="A50" s="87">
        <v>44434</v>
      </c>
      <c r="B50" s="88">
        <f t="shared" si="5"/>
        <v>44434</v>
      </c>
      <c r="C50" s="218">
        <f>COUNTA(URS確認!#REF!)</f>
        <v>1</v>
      </c>
      <c r="D50" s="89" t="e">
        <f>COUNTIF(URS確認!#REF!,"&lt;"&amp;A50+1)</f>
        <v>#REF!</v>
      </c>
      <c r="E50" s="144">
        <f>COUNTIF(URS確認!$L$33:$L$85,"&lt;"&amp;A50+1)</f>
        <v>33</v>
      </c>
      <c r="F50" s="89" t="e">
        <f t="shared" si="10"/>
        <v>#REF!</v>
      </c>
      <c r="G50" s="98" t="e">
        <f t="shared" si="7"/>
        <v>#REF!</v>
      </c>
      <c r="H50" s="102">
        <f t="shared" si="8"/>
        <v>33</v>
      </c>
      <c r="I50" s="98" t="e">
        <f t="shared" si="9"/>
        <v>#REF!</v>
      </c>
    </row>
    <row r="51" spans="1:9" ht="14.5" x14ac:dyDescent="0.35">
      <c r="A51" s="87">
        <v>44435</v>
      </c>
      <c r="B51" s="88">
        <f t="shared" si="5"/>
        <v>44435</v>
      </c>
      <c r="C51" s="218">
        <f>COUNTA(URS確認!#REF!)</f>
        <v>1</v>
      </c>
      <c r="D51" s="89" t="e">
        <f>COUNTIF(URS確認!#REF!,"&lt;"&amp;A51+1)</f>
        <v>#REF!</v>
      </c>
      <c r="E51" s="144">
        <f>COUNTIF(URS確認!$L$33:$L$85,"&lt;"&amp;A51+1)</f>
        <v>35</v>
      </c>
      <c r="F51" s="89" t="e">
        <f t="shared" si="10"/>
        <v>#REF!</v>
      </c>
      <c r="G51" s="98" t="e">
        <f t="shared" si="7"/>
        <v>#REF!</v>
      </c>
      <c r="H51" s="102">
        <f t="shared" si="8"/>
        <v>35</v>
      </c>
      <c r="I51" s="98" t="e">
        <f t="shared" si="9"/>
        <v>#REF!</v>
      </c>
    </row>
    <row r="52" spans="1:9" ht="14.5" hidden="1" x14ac:dyDescent="0.35">
      <c r="A52" s="87">
        <v>44438</v>
      </c>
      <c r="B52" s="88">
        <f t="shared" si="5"/>
        <v>44438</v>
      </c>
      <c r="C52" s="218">
        <f>COUNTA(URS確認!#REF!)</f>
        <v>1</v>
      </c>
      <c r="D52" s="89" t="e">
        <f>COUNTIF(URS確認!#REF!,"&lt;"&amp;A52+1)</f>
        <v>#REF!</v>
      </c>
      <c r="E52" s="144">
        <f>COUNTIF(URS確認!$L$33:$L$85,"&lt;"&amp;A52+1)</f>
        <v>41</v>
      </c>
      <c r="F52" s="89" t="e">
        <f t="shared" si="10"/>
        <v>#REF!</v>
      </c>
      <c r="G52" s="98" t="e">
        <f t="shared" si="7"/>
        <v>#REF!</v>
      </c>
      <c r="H52" s="102">
        <f t="shared" si="8"/>
        <v>41</v>
      </c>
      <c r="I52" s="98" t="e">
        <f t="shared" si="9"/>
        <v>#REF!</v>
      </c>
    </row>
    <row r="53" spans="1:9" ht="14.5" hidden="1" x14ac:dyDescent="0.35">
      <c r="A53" s="87">
        <v>44439</v>
      </c>
      <c r="B53" s="88">
        <f t="shared" si="5"/>
        <v>44439</v>
      </c>
      <c r="C53" s="218">
        <f>COUNTA(URS確認!#REF!)</f>
        <v>1</v>
      </c>
      <c r="D53" s="89" t="e">
        <f>COUNTIF(URS確認!#REF!,"&lt;"&amp;A53+1)</f>
        <v>#REF!</v>
      </c>
      <c r="E53" s="144">
        <f>COUNTIF(URS確認!$L$33:$L$85,"&lt;"&amp;A53+1)</f>
        <v>52</v>
      </c>
      <c r="F53" s="89" t="e">
        <f t="shared" si="10"/>
        <v>#REF!</v>
      </c>
      <c r="G53" s="98" t="e">
        <f t="shared" si="7"/>
        <v>#REF!</v>
      </c>
      <c r="H53" s="102">
        <f t="shared" si="8"/>
        <v>52</v>
      </c>
      <c r="I53" s="98" t="e">
        <f t="shared" si="9"/>
        <v>#REF!</v>
      </c>
    </row>
    <row r="54" spans="1:9" ht="14.5" hidden="1" x14ac:dyDescent="0.35">
      <c r="A54" s="87">
        <v>44440</v>
      </c>
      <c r="B54" s="88">
        <f t="shared" si="5"/>
        <v>44440</v>
      </c>
      <c r="C54" s="218">
        <f>COUNTA(URS確認!#REF!)</f>
        <v>1</v>
      </c>
      <c r="D54" s="89" t="e">
        <f>COUNTIF(URS確認!#REF!,"&lt;"&amp;A54+1)</f>
        <v>#REF!</v>
      </c>
      <c r="E54" s="144">
        <f>COUNTIF(URS確認!$L$33:$L$85,"&lt;"&amp;A54+1)</f>
        <v>52</v>
      </c>
      <c r="F54" s="89" t="e">
        <f t="shared" si="10"/>
        <v>#REF!</v>
      </c>
      <c r="G54" s="98" t="e">
        <f t="shared" si="7"/>
        <v>#REF!</v>
      </c>
      <c r="H54" s="102">
        <f t="shared" si="8"/>
        <v>52</v>
      </c>
      <c r="I54" s="98" t="e">
        <f t="shared" si="9"/>
        <v>#REF!</v>
      </c>
    </row>
    <row r="55" spans="1:9" ht="14.5" hidden="1" x14ac:dyDescent="0.35">
      <c r="A55" s="87">
        <v>44441</v>
      </c>
      <c r="B55" s="88">
        <f t="shared" si="5"/>
        <v>44441</v>
      </c>
      <c r="C55" s="218">
        <f>COUNTA(URS確認!#REF!)</f>
        <v>1</v>
      </c>
      <c r="D55" s="89" t="e">
        <f>COUNTIF(URS確認!#REF!,"&lt;"&amp;A55+1)</f>
        <v>#REF!</v>
      </c>
      <c r="E55" s="144">
        <f>COUNTIF(URS確認!$L$33:$L$85,"&lt;"&amp;A55+1)</f>
        <v>52</v>
      </c>
      <c r="F55" s="89" t="e">
        <f t="shared" si="10"/>
        <v>#REF!</v>
      </c>
      <c r="G55" s="98" t="e">
        <f t="shared" si="7"/>
        <v>#REF!</v>
      </c>
      <c r="H55" s="102">
        <f t="shared" si="8"/>
        <v>52</v>
      </c>
      <c r="I55" s="98" t="e">
        <f t="shared" si="9"/>
        <v>#REF!</v>
      </c>
    </row>
    <row r="56" spans="1:9" ht="14.5" x14ac:dyDescent="0.35">
      <c r="A56" s="87">
        <v>44442</v>
      </c>
      <c r="B56" s="88">
        <f t="shared" si="5"/>
        <v>44442</v>
      </c>
      <c r="C56" s="218">
        <f>COUNTA(URS確認!#REF!)</f>
        <v>1</v>
      </c>
      <c r="D56" s="89" t="e">
        <f>COUNTIF(URS確認!#REF!,"&lt;"&amp;A56+1)</f>
        <v>#REF!</v>
      </c>
      <c r="E56" s="144">
        <f>COUNTIF(URS確認!$L$33:$L$85,"&lt;"&amp;A56+1)</f>
        <v>52</v>
      </c>
      <c r="F56" s="89" t="e">
        <f t="shared" si="10"/>
        <v>#REF!</v>
      </c>
      <c r="G56" s="98" t="e">
        <f t="shared" si="7"/>
        <v>#REF!</v>
      </c>
      <c r="H56" s="102">
        <f t="shared" si="8"/>
        <v>52</v>
      </c>
      <c r="I56" s="98" t="e">
        <f t="shared" si="9"/>
        <v>#REF!</v>
      </c>
    </row>
    <row r="59" spans="1:9" ht="14.5" x14ac:dyDescent="0.35">
      <c r="A59" s="212" t="s">
        <v>1248</v>
      </c>
      <c r="B59" s="85" t="s">
        <v>1249</v>
      </c>
      <c r="C59" s="225" t="s">
        <v>1250</v>
      </c>
      <c r="D59" s="84" t="s">
        <v>1251</v>
      </c>
      <c r="E59" s="261" t="s">
        <v>1252</v>
      </c>
      <c r="F59" s="84" t="s">
        <v>1255</v>
      </c>
      <c r="G59" s="104" t="s">
        <v>1253</v>
      </c>
      <c r="H59" s="99" t="s">
        <v>1254</v>
      </c>
      <c r="I59" s="100" t="s">
        <v>1325</v>
      </c>
    </row>
    <row r="60" spans="1:9" ht="14.5" x14ac:dyDescent="0.35">
      <c r="A60" s="87">
        <v>44447</v>
      </c>
      <c r="B60" s="88">
        <f t="shared" ref="B60:B73" si="11">A60</f>
        <v>44447</v>
      </c>
      <c r="C60" s="218">
        <f>COUNTA(URS確認!#REF!)</f>
        <v>1</v>
      </c>
      <c r="D60" s="89" t="e">
        <f>COUNTIF(URS確認!#REF!,"&lt;"&amp;A60+1)</f>
        <v>#REF!</v>
      </c>
      <c r="E60" s="144">
        <f>COUNTIF(URS確認!$L$86:$L$499,"&lt;"&amp;A60+1)-23</f>
        <v>-16</v>
      </c>
      <c r="F60" s="89" t="e">
        <f t="shared" ref="F60:F73" si="12">D60-E60</f>
        <v>#REF!</v>
      </c>
      <c r="G60" s="98" t="e">
        <f t="shared" ref="G60:G73" si="13">D60/C60</f>
        <v>#REF!</v>
      </c>
      <c r="H60" s="102">
        <f t="shared" ref="H60:H73" si="14">E60/C60</f>
        <v>-16</v>
      </c>
      <c r="I60" s="98" t="e">
        <f t="shared" ref="I60:I73" si="15">G60-H60</f>
        <v>#REF!</v>
      </c>
    </row>
    <row r="61" spans="1:9" ht="14.5" x14ac:dyDescent="0.35">
      <c r="A61" s="87">
        <v>44448</v>
      </c>
      <c r="B61" s="88">
        <f t="shared" si="11"/>
        <v>44448</v>
      </c>
      <c r="C61" s="218">
        <f>COUNTA(URS確認!#REF!)</f>
        <v>1</v>
      </c>
      <c r="D61" s="89" t="e">
        <f>COUNTIF(URS確認!#REF!,"&lt;"&amp;A61+1)</f>
        <v>#REF!</v>
      </c>
      <c r="E61" s="144">
        <f>COUNTIF(URS確認!$L$86:$L$499,"&lt;"&amp;A61+1)-23</f>
        <v>-12</v>
      </c>
      <c r="F61" s="89" t="e">
        <f t="shared" si="12"/>
        <v>#REF!</v>
      </c>
      <c r="G61" s="98" t="e">
        <f t="shared" si="13"/>
        <v>#REF!</v>
      </c>
      <c r="H61" s="102">
        <f t="shared" si="14"/>
        <v>-12</v>
      </c>
      <c r="I61" s="98" t="e">
        <f t="shared" si="15"/>
        <v>#REF!</v>
      </c>
    </row>
    <row r="62" spans="1:9" ht="14.5" x14ac:dyDescent="0.35">
      <c r="A62" s="87">
        <v>44449</v>
      </c>
      <c r="B62" s="88">
        <f t="shared" si="11"/>
        <v>44449</v>
      </c>
      <c r="C62" s="218">
        <f>COUNTA(URS確認!#REF!)</f>
        <v>1</v>
      </c>
      <c r="D62" s="89" t="e">
        <f>COUNTIF(URS確認!#REF!,"&lt;"&amp;A62+1)</f>
        <v>#REF!</v>
      </c>
      <c r="E62" s="144">
        <f>COUNTIF(URS確認!$L$86:$L$499,"&lt;"&amp;A62+1)-23</f>
        <v>-12</v>
      </c>
      <c r="F62" s="89" t="e">
        <f t="shared" si="12"/>
        <v>#REF!</v>
      </c>
      <c r="G62" s="98" t="e">
        <f t="shared" si="13"/>
        <v>#REF!</v>
      </c>
      <c r="H62" s="102">
        <f t="shared" si="14"/>
        <v>-12</v>
      </c>
      <c r="I62" s="98" t="e">
        <f t="shared" si="15"/>
        <v>#REF!</v>
      </c>
    </row>
    <row r="63" spans="1:9" ht="14.5" hidden="1" x14ac:dyDescent="0.35">
      <c r="A63" s="87">
        <v>44452</v>
      </c>
      <c r="B63" s="88">
        <f t="shared" si="11"/>
        <v>44452</v>
      </c>
      <c r="C63" s="218">
        <f>COUNTA(URS確認!#REF!)</f>
        <v>1</v>
      </c>
      <c r="D63" s="89" t="e">
        <f>COUNTIF(URS確認!#REF!,"&lt;"&amp;A63+1)</f>
        <v>#REF!</v>
      </c>
      <c r="E63" s="144">
        <f>COUNTIF(URS確認!$L$86:$L$499,"&lt;"&amp;A63+1)-23</f>
        <v>-5</v>
      </c>
      <c r="F63" s="89" t="e">
        <f t="shared" si="12"/>
        <v>#REF!</v>
      </c>
      <c r="G63" s="98" t="e">
        <f t="shared" si="13"/>
        <v>#REF!</v>
      </c>
      <c r="H63" s="102">
        <f t="shared" si="14"/>
        <v>-5</v>
      </c>
      <c r="I63" s="98" t="e">
        <f t="shared" si="15"/>
        <v>#REF!</v>
      </c>
    </row>
    <row r="64" spans="1:9" ht="14.5" hidden="1" x14ac:dyDescent="0.35">
      <c r="A64" s="87">
        <v>44453</v>
      </c>
      <c r="B64" s="88">
        <f t="shared" si="11"/>
        <v>44453</v>
      </c>
      <c r="C64" s="218">
        <f>COUNTA(URS確認!#REF!)</f>
        <v>1</v>
      </c>
      <c r="D64" s="265" t="e">
        <f>COUNTIF(URS確認!#REF!,"&lt;"&amp;A64+1)</f>
        <v>#REF!</v>
      </c>
      <c r="E64" s="266">
        <f>COUNTIF(URS確認!$L$86:$L$499,"&lt;"&amp;A64+1)-23</f>
        <v>-2</v>
      </c>
      <c r="F64" s="89" t="e">
        <f t="shared" si="12"/>
        <v>#REF!</v>
      </c>
      <c r="G64" s="98" t="e">
        <f t="shared" si="13"/>
        <v>#REF!</v>
      </c>
      <c r="H64" s="102">
        <f t="shared" si="14"/>
        <v>-2</v>
      </c>
      <c r="I64" s="98" t="e">
        <f t="shared" si="15"/>
        <v>#REF!</v>
      </c>
    </row>
    <row r="65" spans="1:9" ht="14.5" hidden="1" x14ac:dyDescent="0.35">
      <c r="A65" s="87">
        <v>44455</v>
      </c>
      <c r="B65" s="88">
        <f t="shared" si="11"/>
        <v>44455</v>
      </c>
      <c r="C65" s="218">
        <f>COUNTA(URS確認!#REF!)</f>
        <v>1</v>
      </c>
      <c r="D65" s="265" t="e">
        <f>COUNTIF(URS確認!#REF!,"&lt;"&amp;A65+1)</f>
        <v>#REF!</v>
      </c>
      <c r="E65" s="266">
        <f>COUNTIF(URS確認!$L$86:$L$499,"&lt;"&amp;A65+1)-23</f>
        <v>9</v>
      </c>
      <c r="F65" s="89" t="e">
        <f t="shared" si="12"/>
        <v>#REF!</v>
      </c>
      <c r="G65" s="98" t="e">
        <f t="shared" si="13"/>
        <v>#REF!</v>
      </c>
      <c r="H65" s="102">
        <f t="shared" si="14"/>
        <v>9</v>
      </c>
      <c r="I65" s="98" t="e">
        <f t="shared" si="15"/>
        <v>#REF!</v>
      </c>
    </row>
    <row r="66" spans="1:9" ht="14.5" x14ac:dyDescent="0.35">
      <c r="A66" s="87">
        <v>44456</v>
      </c>
      <c r="B66" s="88">
        <f t="shared" si="11"/>
        <v>44456</v>
      </c>
      <c r="C66" s="218">
        <f>COUNTA(URS確認!#REF!)</f>
        <v>1</v>
      </c>
      <c r="D66" s="265" t="e">
        <f>COUNTIF(URS確認!#REF!,"&lt;"&amp;A66+1)</f>
        <v>#REF!</v>
      </c>
      <c r="E66" s="266">
        <f>COUNTIF(URS確認!$L$86:$L$499,"&lt;"&amp;A66+1)-23</f>
        <v>14</v>
      </c>
      <c r="F66" s="89" t="e">
        <f t="shared" si="12"/>
        <v>#REF!</v>
      </c>
      <c r="G66" s="98" t="e">
        <f t="shared" si="13"/>
        <v>#REF!</v>
      </c>
      <c r="H66" s="102">
        <f t="shared" si="14"/>
        <v>14</v>
      </c>
      <c r="I66" s="98" t="e">
        <f t="shared" si="15"/>
        <v>#REF!</v>
      </c>
    </row>
    <row r="67" spans="1:9" ht="14.5" hidden="1" x14ac:dyDescent="0.35">
      <c r="A67" s="87">
        <v>44462</v>
      </c>
      <c r="B67" s="88">
        <f t="shared" si="11"/>
        <v>44462</v>
      </c>
      <c r="C67" s="218">
        <f>COUNTA(URS確認!#REF!)</f>
        <v>1</v>
      </c>
      <c r="D67" s="265" t="e">
        <f>COUNTIF(URS確認!#REF!,"&lt;"&amp;A67+1)</f>
        <v>#REF!</v>
      </c>
      <c r="E67" s="266">
        <f>COUNTIF(URS確認!$L$86:$L$499,"&lt;"&amp;A67+1)-23</f>
        <v>24</v>
      </c>
      <c r="F67" s="89" t="e">
        <f t="shared" si="12"/>
        <v>#REF!</v>
      </c>
      <c r="G67" s="98" t="e">
        <f t="shared" si="13"/>
        <v>#REF!</v>
      </c>
      <c r="H67" s="102">
        <f t="shared" si="14"/>
        <v>24</v>
      </c>
      <c r="I67" s="98" t="e">
        <f t="shared" si="15"/>
        <v>#REF!</v>
      </c>
    </row>
    <row r="68" spans="1:9" ht="14.5" x14ac:dyDescent="0.35">
      <c r="A68" s="87">
        <v>44463</v>
      </c>
      <c r="B68" s="88">
        <f t="shared" si="11"/>
        <v>44463</v>
      </c>
      <c r="C68" s="218">
        <f>COUNTA(URS確認!#REF!)</f>
        <v>1</v>
      </c>
      <c r="D68" s="265" t="e">
        <f>COUNTIF(URS確認!#REF!,"&lt;"&amp;A68+1)</f>
        <v>#REF!</v>
      </c>
      <c r="E68" s="266">
        <f>COUNTIF(URS確認!$L$86:$L$499,"&lt;"&amp;A68+1)-23</f>
        <v>40</v>
      </c>
      <c r="F68" s="89" t="e">
        <f t="shared" si="12"/>
        <v>#REF!</v>
      </c>
      <c r="G68" s="98" t="e">
        <f t="shared" si="13"/>
        <v>#REF!</v>
      </c>
      <c r="H68" s="102">
        <f t="shared" si="14"/>
        <v>40</v>
      </c>
      <c r="I68" s="98" t="e">
        <f t="shared" si="15"/>
        <v>#REF!</v>
      </c>
    </row>
    <row r="69" spans="1:9" ht="14.5" hidden="1" x14ac:dyDescent="0.35">
      <c r="A69" s="87">
        <v>44466</v>
      </c>
      <c r="B69" s="88">
        <f t="shared" si="11"/>
        <v>44466</v>
      </c>
      <c r="C69" s="218">
        <f>COUNTA(URS確認!#REF!)</f>
        <v>1</v>
      </c>
      <c r="D69" s="265" t="e">
        <f>COUNTIF(URS確認!#REF!,"&lt;"&amp;A69+1)</f>
        <v>#REF!</v>
      </c>
      <c r="E69" s="266">
        <f>COUNTIF(URS確認!$L$86:$L$499,"&lt;"&amp;A69+1)-23</f>
        <v>53</v>
      </c>
      <c r="F69" s="89" t="e">
        <f t="shared" si="12"/>
        <v>#REF!</v>
      </c>
      <c r="G69" s="98" t="e">
        <f t="shared" si="13"/>
        <v>#REF!</v>
      </c>
      <c r="H69" s="102">
        <f t="shared" si="14"/>
        <v>53</v>
      </c>
      <c r="I69" s="98" t="e">
        <f t="shared" si="15"/>
        <v>#REF!</v>
      </c>
    </row>
    <row r="70" spans="1:9" ht="14.5" hidden="1" x14ac:dyDescent="0.35">
      <c r="A70" s="87">
        <v>44467</v>
      </c>
      <c r="B70" s="88">
        <f t="shared" si="11"/>
        <v>44467</v>
      </c>
      <c r="C70" s="218">
        <f>COUNTA(URS確認!#REF!)</f>
        <v>1</v>
      </c>
      <c r="D70" s="265" t="e">
        <f>COUNTIF(URS確認!#REF!,"&lt;"&amp;A70+1)</f>
        <v>#REF!</v>
      </c>
      <c r="E70" s="266">
        <f>COUNTIF(URS確認!$L$86:$L$499,"&lt;"&amp;A70+1)-23</f>
        <v>75</v>
      </c>
      <c r="F70" s="89" t="e">
        <f t="shared" si="12"/>
        <v>#REF!</v>
      </c>
      <c r="G70" s="98" t="e">
        <f t="shared" si="13"/>
        <v>#REF!</v>
      </c>
      <c r="H70" s="102">
        <f t="shared" si="14"/>
        <v>75</v>
      </c>
      <c r="I70" s="98" t="e">
        <f t="shared" si="15"/>
        <v>#REF!</v>
      </c>
    </row>
    <row r="71" spans="1:9" ht="14.5" x14ac:dyDescent="0.35">
      <c r="A71" s="87">
        <v>44470</v>
      </c>
      <c r="B71" s="88">
        <f t="shared" si="11"/>
        <v>44470</v>
      </c>
      <c r="C71" s="218">
        <f>COUNTA(URS確認!#REF!)</f>
        <v>1</v>
      </c>
      <c r="D71" s="265" t="e">
        <f>COUNTIF(URS確認!#REF!,"&lt;"&amp;A71+1)</f>
        <v>#REF!</v>
      </c>
      <c r="E71" s="266">
        <f>COUNTIF(URS確認!$L$86:$L$499,"&lt;"&amp;A71+1)-23</f>
        <v>84</v>
      </c>
      <c r="F71" s="89" t="e">
        <f t="shared" si="12"/>
        <v>#REF!</v>
      </c>
      <c r="G71" s="98" t="e">
        <f t="shared" si="13"/>
        <v>#REF!</v>
      </c>
      <c r="H71" s="102">
        <f t="shared" si="14"/>
        <v>84</v>
      </c>
      <c r="I71" s="98" t="e">
        <f t="shared" si="15"/>
        <v>#REF!</v>
      </c>
    </row>
    <row r="72" spans="1:9" ht="14.5" x14ac:dyDescent="0.35">
      <c r="A72" s="87">
        <v>44477</v>
      </c>
      <c r="B72" s="88">
        <f t="shared" si="11"/>
        <v>44477</v>
      </c>
      <c r="C72" s="218">
        <f>COUNTA(URS確認!#REF!)</f>
        <v>1</v>
      </c>
      <c r="D72" s="265" t="e">
        <f>COUNTIF(URS確認!#REF!,"&lt;"&amp;A72+1)</f>
        <v>#REF!</v>
      </c>
      <c r="E72" s="266">
        <f>COUNTIF(URS確認!$L$86:$L$499,"&lt;"&amp;A72+1)-23</f>
        <v>92</v>
      </c>
      <c r="F72" s="89" t="e">
        <f t="shared" si="12"/>
        <v>#REF!</v>
      </c>
      <c r="G72" s="98" t="e">
        <f t="shared" si="13"/>
        <v>#REF!</v>
      </c>
      <c r="H72" s="102">
        <f t="shared" si="14"/>
        <v>92</v>
      </c>
      <c r="I72" s="98" t="e">
        <f t="shared" si="15"/>
        <v>#REF!</v>
      </c>
    </row>
    <row r="73" spans="1:9" ht="14.5" x14ac:dyDescent="0.35">
      <c r="A73" s="87">
        <v>44484</v>
      </c>
      <c r="B73" s="88">
        <f t="shared" si="11"/>
        <v>44484</v>
      </c>
      <c r="C73" s="218">
        <f>COUNTA(URS確認!#REF!)</f>
        <v>1</v>
      </c>
      <c r="D73" s="265" t="e">
        <f>COUNTIF(URS確認!#REF!,"&lt;"&amp;A73+1)</f>
        <v>#REF!</v>
      </c>
      <c r="E73" s="266">
        <f>COUNTIF(URS確認!$L$86:$L$499,"&lt;"&amp;A73+1)-23</f>
        <v>114</v>
      </c>
      <c r="F73" s="89" t="e">
        <f t="shared" si="12"/>
        <v>#REF!</v>
      </c>
      <c r="G73" s="98" t="e">
        <f t="shared" si="13"/>
        <v>#REF!</v>
      </c>
      <c r="H73" s="102">
        <f t="shared" si="14"/>
        <v>114</v>
      </c>
      <c r="I73" s="98" t="e">
        <f t="shared" si="15"/>
        <v>#REF!</v>
      </c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2346-C203-4A2D-855C-6971AC14138D}">
  <dimension ref="A1:I34"/>
  <sheetViews>
    <sheetView workbookViewId="0">
      <selection activeCell="L11" sqref="L11"/>
    </sheetView>
  </sheetViews>
  <sheetFormatPr defaultColWidth="8.69921875" defaultRowHeight="14.5" x14ac:dyDescent="0.3"/>
  <cols>
    <col min="1" max="1" width="3.3984375" style="365" bestFit="1" customWidth="1"/>
    <col min="2" max="2" width="8.69921875" style="324"/>
    <col min="3" max="3" width="35.5" style="324" bestFit="1" customWidth="1"/>
    <col min="4" max="4" width="8.69921875" style="324"/>
    <col min="5" max="5" width="9.3984375" style="324" bestFit="1" customWidth="1"/>
    <col min="6" max="6" width="11.5" style="324" bestFit="1" customWidth="1"/>
    <col min="7" max="8" width="8.69921875" style="324"/>
    <col min="9" max="9" width="31.09765625" style="324" bestFit="1" customWidth="1"/>
    <col min="10" max="16384" width="8.69921875" style="324"/>
  </cols>
  <sheetData>
    <row r="1" spans="1:9" ht="15" thickBot="1" x14ac:dyDescent="0.35">
      <c r="A1" s="365">
        <f>SUM(A2:A34)</f>
        <v>33</v>
      </c>
      <c r="B1" s="355" t="s">
        <v>1</v>
      </c>
      <c r="C1" s="356" t="s">
        <v>2</v>
      </c>
      <c r="D1" s="356" t="s">
        <v>671</v>
      </c>
      <c r="E1" s="357" t="s">
        <v>673</v>
      </c>
      <c r="F1" s="358" t="s">
        <v>743</v>
      </c>
      <c r="G1" s="359" t="s">
        <v>703</v>
      </c>
      <c r="H1" s="359" t="s">
        <v>1172</v>
      </c>
      <c r="I1" s="360" t="s">
        <v>1171</v>
      </c>
    </row>
    <row r="2" spans="1:9" x14ac:dyDescent="0.3">
      <c r="A2" s="365">
        <v>6</v>
      </c>
      <c r="B2" s="335" t="s">
        <v>2318</v>
      </c>
      <c r="C2" s="336" t="s">
        <v>2321</v>
      </c>
      <c r="D2" s="337" t="s">
        <v>672</v>
      </c>
      <c r="E2" s="338" t="s">
        <v>475</v>
      </c>
      <c r="F2" s="339">
        <v>44494</v>
      </c>
      <c r="G2" s="337" t="s">
        <v>681</v>
      </c>
      <c r="H2" s="337" t="s">
        <v>692</v>
      </c>
      <c r="I2" s="340" t="s">
        <v>2327</v>
      </c>
    </row>
    <row r="3" spans="1:9" x14ac:dyDescent="0.3">
      <c r="B3" s="341" t="s">
        <v>88</v>
      </c>
      <c r="C3" s="330" t="s">
        <v>2481</v>
      </c>
      <c r="D3" s="326" t="s">
        <v>672</v>
      </c>
      <c r="E3" s="327" t="s">
        <v>475</v>
      </c>
      <c r="F3" s="328">
        <v>44494</v>
      </c>
      <c r="G3" s="326" t="s">
        <v>681</v>
      </c>
      <c r="H3" s="326" t="s">
        <v>692</v>
      </c>
      <c r="I3" s="342" t="s">
        <v>2327</v>
      </c>
    </row>
    <row r="4" spans="1:9" x14ac:dyDescent="0.3">
      <c r="B4" s="341" t="s">
        <v>2325</v>
      </c>
      <c r="C4" s="325" t="s">
        <v>2480</v>
      </c>
      <c r="D4" s="326" t="s">
        <v>672</v>
      </c>
      <c r="E4" s="327" t="s">
        <v>475</v>
      </c>
      <c r="F4" s="328">
        <v>44494</v>
      </c>
      <c r="G4" s="326" t="s">
        <v>681</v>
      </c>
      <c r="H4" s="326" t="s">
        <v>692</v>
      </c>
      <c r="I4" s="342" t="s">
        <v>2327</v>
      </c>
    </row>
    <row r="5" spans="1:9" x14ac:dyDescent="0.3">
      <c r="B5" s="341" t="s">
        <v>89</v>
      </c>
      <c r="C5" s="325" t="s">
        <v>2482</v>
      </c>
      <c r="D5" s="326" t="s">
        <v>672</v>
      </c>
      <c r="E5" s="327" t="s">
        <v>475</v>
      </c>
      <c r="F5" s="328">
        <v>44494</v>
      </c>
      <c r="G5" s="326" t="s">
        <v>681</v>
      </c>
      <c r="H5" s="326" t="s">
        <v>692</v>
      </c>
      <c r="I5" s="342" t="s">
        <v>2327</v>
      </c>
    </row>
    <row r="6" spans="1:9" x14ac:dyDescent="0.3">
      <c r="B6" s="343" t="s">
        <v>2316</v>
      </c>
      <c r="C6" s="325" t="s">
        <v>2319</v>
      </c>
      <c r="D6" s="326" t="s">
        <v>424</v>
      </c>
      <c r="E6" s="327" t="s">
        <v>475</v>
      </c>
      <c r="F6" s="328">
        <v>44494</v>
      </c>
      <c r="G6" s="326" t="s">
        <v>681</v>
      </c>
      <c r="H6" s="326" t="s">
        <v>692</v>
      </c>
      <c r="I6" s="342" t="s">
        <v>2327</v>
      </c>
    </row>
    <row r="7" spans="1:9" ht="15" thickBot="1" x14ac:dyDescent="0.35">
      <c r="B7" s="353" t="s">
        <v>2317</v>
      </c>
      <c r="C7" s="363" t="s">
        <v>2320</v>
      </c>
      <c r="D7" s="347" t="s">
        <v>424</v>
      </c>
      <c r="E7" s="348" t="s">
        <v>475</v>
      </c>
      <c r="F7" s="349">
        <v>44494</v>
      </c>
      <c r="G7" s="347" t="s">
        <v>681</v>
      </c>
      <c r="H7" s="347" t="s">
        <v>680</v>
      </c>
      <c r="I7" s="364" t="s">
        <v>2328</v>
      </c>
    </row>
    <row r="8" spans="1:9" x14ac:dyDescent="0.3">
      <c r="A8" s="365">
        <v>6</v>
      </c>
      <c r="B8" s="361" t="s">
        <v>81</v>
      </c>
      <c r="C8" s="333" t="s">
        <v>2483</v>
      </c>
      <c r="D8" s="332" t="s">
        <v>672</v>
      </c>
      <c r="E8" s="332" t="s">
        <v>475</v>
      </c>
      <c r="F8" s="334">
        <v>44494</v>
      </c>
      <c r="G8" s="332" t="s">
        <v>676</v>
      </c>
      <c r="H8" s="332" t="s">
        <v>680</v>
      </c>
      <c r="I8" s="362"/>
    </row>
    <row r="9" spans="1:9" x14ac:dyDescent="0.3">
      <c r="B9" s="343" t="s">
        <v>691</v>
      </c>
      <c r="C9" s="329" t="s">
        <v>698</v>
      </c>
      <c r="D9" s="326" t="s">
        <v>672</v>
      </c>
      <c r="E9" s="326" t="s">
        <v>475</v>
      </c>
      <c r="F9" s="328">
        <v>44494</v>
      </c>
      <c r="G9" s="326" t="s">
        <v>686</v>
      </c>
      <c r="H9" s="326" t="s">
        <v>714</v>
      </c>
      <c r="I9" s="344"/>
    </row>
    <row r="10" spans="1:9" x14ac:dyDescent="0.3">
      <c r="B10" s="343" t="s">
        <v>108</v>
      </c>
      <c r="C10" s="331" t="s">
        <v>2479</v>
      </c>
      <c r="D10" s="326" t="s">
        <v>672</v>
      </c>
      <c r="E10" s="327" t="s">
        <v>475</v>
      </c>
      <c r="F10" s="328">
        <v>44494</v>
      </c>
      <c r="G10" s="326" t="s">
        <v>681</v>
      </c>
      <c r="H10" s="326" t="s">
        <v>679</v>
      </c>
      <c r="I10" s="344"/>
    </row>
    <row r="11" spans="1:9" x14ac:dyDescent="0.3">
      <c r="B11" s="343" t="s">
        <v>110</v>
      </c>
      <c r="C11" s="331" t="s">
        <v>2484</v>
      </c>
      <c r="D11" s="326" t="s">
        <v>672</v>
      </c>
      <c r="E11" s="327" t="s">
        <v>475</v>
      </c>
      <c r="F11" s="328">
        <v>44494</v>
      </c>
      <c r="G11" s="326" t="s">
        <v>681</v>
      </c>
      <c r="H11" s="326" t="s">
        <v>679</v>
      </c>
      <c r="I11" s="344"/>
    </row>
    <row r="12" spans="1:9" x14ac:dyDescent="0.3">
      <c r="B12" s="341" t="s">
        <v>1082</v>
      </c>
      <c r="C12" s="325" t="s">
        <v>2485</v>
      </c>
      <c r="D12" s="326" t="s">
        <v>672</v>
      </c>
      <c r="E12" s="327" t="s">
        <v>475</v>
      </c>
      <c r="F12" s="328">
        <v>44494</v>
      </c>
      <c r="G12" s="326" t="s">
        <v>676</v>
      </c>
      <c r="H12" s="326" t="s">
        <v>696</v>
      </c>
      <c r="I12" s="344" t="s">
        <v>2328</v>
      </c>
    </row>
    <row r="13" spans="1:9" ht="15" thickBot="1" x14ac:dyDescent="0.35">
      <c r="B13" s="345" t="s">
        <v>1083</v>
      </c>
      <c r="C13" s="346" t="s">
        <v>2486</v>
      </c>
      <c r="D13" s="347" t="s">
        <v>672</v>
      </c>
      <c r="E13" s="348" t="s">
        <v>475</v>
      </c>
      <c r="F13" s="349">
        <v>44494</v>
      </c>
      <c r="G13" s="347" t="s">
        <v>676</v>
      </c>
      <c r="H13" s="347" t="s">
        <v>696</v>
      </c>
      <c r="I13" s="350" t="s">
        <v>2328</v>
      </c>
    </row>
    <row r="14" spans="1:9" x14ac:dyDescent="0.3">
      <c r="A14" s="365">
        <v>8</v>
      </c>
      <c r="B14" s="335" t="s">
        <v>331</v>
      </c>
      <c r="C14" s="351" t="s">
        <v>2487</v>
      </c>
      <c r="D14" s="337" t="s">
        <v>358</v>
      </c>
      <c r="E14" s="337" t="s">
        <v>5</v>
      </c>
      <c r="F14" s="339">
        <v>44496</v>
      </c>
      <c r="G14" s="337" t="s">
        <v>686</v>
      </c>
      <c r="H14" s="337" t="s">
        <v>692</v>
      </c>
      <c r="I14" s="352"/>
    </row>
    <row r="15" spans="1:9" x14ac:dyDescent="0.3">
      <c r="B15" s="343" t="s">
        <v>333</v>
      </c>
      <c r="C15" s="331" t="s">
        <v>2488</v>
      </c>
      <c r="D15" s="326" t="s">
        <v>358</v>
      </c>
      <c r="E15" s="326" t="s">
        <v>5</v>
      </c>
      <c r="F15" s="328">
        <v>44496</v>
      </c>
      <c r="G15" s="326" t="s">
        <v>686</v>
      </c>
      <c r="H15" s="326" t="s">
        <v>692</v>
      </c>
      <c r="I15" s="344"/>
    </row>
    <row r="16" spans="1:9" x14ac:dyDescent="0.3">
      <c r="B16" s="343" t="s">
        <v>335</v>
      </c>
      <c r="C16" s="331" t="s">
        <v>2489</v>
      </c>
      <c r="D16" s="326" t="s">
        <v>358</v>
      </c>
      <c r="E16" s="326" t="s">
        <v>5</v>
      </c>
      <c r="F16" s="328">
        <v>44496</v>
      </c>
      <c r="G16" s="326" t="s">
        <v>686</v>
      </c>
      <c r="H16" s="326" t="s">
        <v>692</v>
      </c>
      <c r="I16" s="344"/>
    </row>
    <row r="17" spans="1:9" x14ac:dyDescent="0.3">
      <c r="B17" s="343" t="s">
        <v>337</v>
      </c>
      <c r="C17" s="331" t="s">
        <v>2490</v>
      </c>
      <c r="D17" s="326" t="s">
        <v>358</v>
      </c>
      <c r="E17" s="326" t="s">
        <v>5</v>
      </c>
      <c r="F17" s="328">
        <v>44496</v>
      </c>
      <c r="G17" s="326" t="s">
        <v>686</v>
      </c>
      <c r="H17" s="326" t="s">
        <v>692</v>
      </c>
      <c r="I17" s="344"/>
    </row>
    <row r="18" spans="1:9" x14ac:dyDescent="0.3">
      <c r="B18" s="343" t="s">
        <v>339</v>
      </c>
      <c r="C18" s="331" t="s">
        <v>2491</v>
      </c>
      <c r="D18" s="326" t="s">
        <v>358</v>
      </c>
      <c r="E18" s="326" t="s">
        <v>5</v>
      </c>
      <c r="F18" s="328">
        <v>44496</v>
      </c>
      <c r="G18" s="326" t="s">
        <v>686</v>
      </c>
      <c r="H18" s="326" t="s">
        <v>692</v>
      </c>
      <c r="I18" s="344"/>
    </row>
    <row r="19" spans="1:9" x14ac:dyDescent="0.3">
      <c r="B19" s="343" t="s">
        <v>341</v>
      </c>
      <c r="C19" s="331" t="s">
        <v>2492</v>
      </c>
      <c r="D19" s="326" t="s">
        <v>358</v>
      </c>
      <c r="E19" s="326" t="s">
        <v>5</v>
      </c>
      <c r="F19" s="328">
        <v>44496</v>
      </c>
      <c r="G19" s="326" t="s">
        <v>686</v>
      </c>
      <c r="H19" s="326" t="s">
        <v>692</v>
      </c>
      <c r="I19" s="344"/>
    </row>
    <row r="20" spans="1:9" x14ac:dyDescent="0.3">
      <c r="B20" s="343" t="s">
        <v>343</v>
      </c>
      <c r="C20" s="331" t="s">
        <v>2493</v>
      </c>
      <c r="D20" s="326" t="s">
        <v>358</v>
      </c>
      <c r="E20" s="326" t="s">
        <v>5</v>
      </c>
      <c r="F20" s="328">
        <v>44496</v>
      </c>
      <c r="G20" s="326" t="s">
        <v>686</v>
      </c>
      <c r="H20" s="326" t="s">
        <v>692</v>
      </c>
      <c r="I20" s="344"/>
    </row>
    <row r="21" spans="1:9" ht="15" thickBot="1" x14ac:dyDescent="0.35">
      <c r="B21" s="353" t="s">
        <v>345</v>
      </c>
      <c r="C21" s="354" t="s">
        <v>2494</v>
      </c>
      <c r="D21" s="347" t="s">
        <v>358</v>
      </c>
      <c r="E21" s="347" t="s">
        <v>5</v>
      </c>
      <c r="F21" s="349">
        <v>44496</v>
      </c>
      <c r="G21" s="347" t="s">
        <v>686</v>
      </c>
      <c r="H21" s="347" t="s">
        <v>692</v>
      </c>
      <c r="I21" s="350"/>
    </row>
    <row r="22" spans="1:9" x14ac:dyDescent="0.3">
      <c r="A22" s="365">
        <v>5</v>
      </c>
      <c r="B22" s="335" t="s">
        <v>347</v>
      </c>
      <c r="C22" s="351" t="s">
        <v>2495</v>
      </c>
      <c r="D22" s="337" t="s">
        <v>358</v>
      </c>
      <c r="E22" s="337" t="s">
        <v>5</v>
      </c>
      <c r="F22" s="339">
        <v>44497</v>
      </c>
      <c r="G22" s="337" t="s">
        <v>686</v>
      </c>
      <c r="H22" s="337" t="s">
        <v>692</v>
      </c>
      <c r="I22" s="352"/>
    </row>
    <row r="23" spans="1:9" x14ac:dyDescent="0.3">
      <c r="B23" s="343" t="s">
        <v>349</v>
      </c>
      <c r="C23" s="331" t="s">
        <v>2496</v>
      </c>
      <c r="D23" s="326" t="s">
        <v>358</v>
      </c>
      <c r="E23" s="326" t="s">
        <v>5</v>
      </c>
      <c r="F23" s="328">
        <v>44497</v>
      </c>
      <c r="G23" s="326" t="s">
        <v>686</v>
      </c>
      <c r="H23" s="326" t="s">
        <v>692</v>
      </c>
      <c r="I23" s="344"/>
    </row>
    <row r="24" spans="1:9" x14ac:dyDescent="0.3">
      <c r="B24" s="343" t="s">
        <v>353</v>
      </c>
      <c r="C24" s="331" t="s">
        <v>2497</v>
      </c>
      <c r="D24" s="326" t="s">
        <v>358</v>
      </c>
      <c r="E24" s="326" t="s">
        <v>5</v>
      </c>
      <c r="F24" s="328">
        <v>44497</v>
      </c>
      <c r="G24" s="326" t="s">
        <v>686</v>
      </c>
      <c r="H24" s="326" t="s">
        <v>692</v>
      </c>
      <c r="I24" s="344"/>
    </row>
    <row r="25" spans="1:9" x14ac:dyDescent="0.3">
      <c r="B25" s="343" t="s">
        <v>351</v>
      </c>
      <c r="C25" s="331" t="s">
        <v>2498</v>
      </c>
      <c r="D25" s="326" t="s">
        <v>358</v>
      </c>
      <c r="E25" s="326" t="s">
        <v>5</v>
      </c>
      <c r="F25" s="328">
        <v>44497</v>
      </c>
      <c r="G25" s="326" t="s">
        <v>686</v>
      </c>
      <c r="H25" s="326" t="s">
        <v>692</v>
      </c>
      <c r="I25" s="344"/>
    </row>
    <row r="26" spans="1:9" ht="15" thickBot="1" x14ac:dyDescent="0.35">
      <c r="B26" s="353" t="s">
        <v>355</v>
      </c>
      <c r="C26" s="354" t="s">
        <v>356</v>
      </c>
      <c r="D26" s="347" t="s">
        <v>358</v>
      </c>
      <c r="E26" s="347" t="s">
        <v>5</v>
      </c>
      <c r="F26" s="349">
        <v>44497</v>
      </c>
      <c r="G26" s="347" t="s">
        <v>686</v>
      </c>
      <c r="H26" s="347" t="s">
        <v>692</v>
      </c>
      <c r="I26" s="350"/>
    </row>
    <row r="27" spans="1:9" x14ac:dyDescent="0.3">
      <c r="A27" s="365">
        <v>8</v>
      </c>
      <c r="B27" s="335" t="s">
        <v>649</v>
      </c>
      <c r="C27" s="351" t="s">
        <v>2499</v>
      </c>
      <c r="D27" s="337" t="s">
        <v>672</v>
      </c>
      <c r="E27" s="337" t="s">
        <v>478</v>
      </c>
      <c r="F27" s="339">
        <v>44498</v>
      </c>
      <c r="G27" s="337" t="s">
        <v>686</v>
      </c>
      <c r="H27" s="337" t="s">
        <v>683</v>
      </c>
      <c r="I27" s="352"/>
    </row>
    <row r="28" spans="1:9" x14ac:dyDescent="0.3">
      <c r="B28" s="343" t="s">
        <v>651</v>
      </c>
      <c r="C28" s="331" t="s">
        <v>652</v>
      </c>
      <c r="D28" s="326" t="s">
        <v>672</v>
      </c>
      <c r="E28" s="326" t="s">
        <v>478</v>
      </c>
      <c r="F28" s="328">
        <v>44498</v>
      </c>
      <c r="G28" s="326" t="s">
        <v>681</v>
      </c>
      <c r="H28" s="326" t="s">
        <v>683</v>
      </c>
      <c r="I28" s="344"/>
    </row>
    <row r="29" spans="1:9" x14ac:dyDescent="0.3">
      <c r="B29" s="343" t="s">
        <v>653</v>
      </c>
      <c r="C29" s="331" t="s">
        <v>654</v>
      </c>
      <c r="D29" s="326" t="s">
        <v>672</v>
      </c>
      <c r="E29" s="326" t="s">
        <v>478</v>
      </c>
      <c r="F29" s="328">
        <v>44498</v>
      </c>
      <c r="G29" s="326" t="s">
        <v>686</v>
      </c>
      <c r="H29" s="326" t="s">
        <v>683</v>
      </c>
      <c r="I29" s="344"/>
    </row>
    <row r="30" spans="1:9" x14ac:dyDescent="0.3">
      <c r="B30" s="343" t="s">
        <v>655</v>
      </c>
      <c r="C30" s="331" t="s">
        <v>656</v>
      </c>
      <c r="D30" s="326" t="s">
        <v>672</v>
      </c>
      <c r="E30" s="326" t="s">
        <v>478</v>
      </c>
      <c r="F30" s="328">
        <v>44498</v>
      </c>
      <c r="G30" s="326" t="s">
        <v>686</v>
      </c>
      <c r="H30" s="326" t="s">
        <v>683</v>
      </c>
      <c r="I30" s="344"/>
    </row>
    <row r="31" spans="1:9" x14ac:dyDescent="0.3">
      <c r="B31" s="343" t="s">
        <v>657</v>
      </c>
      <c r="C31" s="331" t="s">
        <v>658</v>
      </c>
      <c r="D31" s="326" t="s">
        <v>672</v>
      </c>
      <c r="E31" s="326" t="s">
        <v>478</v>
      </c>
      <c r="F31" s="328">
        <v>44498</v>
      </c>
      <c r="G31" s="326" t="s">
        <v>681</v>
      </c>
      <c r="H31" s="326" t="s">
        <v>675</v>
      </c>
      <c r="I31" s="344"/>
    </row>
    <row r="32" spans="1:9" x14ac:dyDescent="0.3">
      <c r="B32" s="343" t="s">
        <v>659</v>
      </c>
      <c r="C32" s="331" t="s">
        <v>660</v>
      </c>
      <c r="D32" s="326" t="s">
        <v>672</v>
      </c>
      <c r="E32" s="326" t="s">
        <v>478</v>
      </c>
      <c r="F32" s="328">
        <v>44498</v>
      </c>
      <c r="G32" s="326" t="s">
        <v>681</v>
      </c>
      <c r="H32" s="326" t="s">
        <v>683</v>
      </c>
      <c r="I32" s="344"/>
    </row>
    <row r="33" spans="2:9" x14ac:dyDescent="0.3">
      <c r="B33" s="343" t="s">
        <v>661</v>
      </c>
      <c r="C33" s="331" t="s">
        <v>662</v>
      </c>
      <c r="D33" s="326" t="s">
        <v>672</v>
      </c>
      <c r="E33" s="326" t="s">
        <v>478</v>
      </c>
      <c r="F33" s="328">
        <v>44498</v>
      </c>
      <c r="G33" s="326" t="s">
        <v>681</v>
      </c>
      <c r="H33" s="326" t="s">
        <v>675</v>
      </c>
      <c r="I33" s="344"/>
    </row>
    <row r="34" spans="2:9" ht="15" thickBot="1" x14ac:dyDescent="0.35">
      <c r="B34" s="353" t="s">
        <v>663</v>
      </c>
      <c r="C34" s="354" t="s">
        <v>664</v>
      </c>
      <c r="D34" s="347" t="s">
        <v>672</v>
      </c>
      <c r="E34" s="347" t="s">
        <v>478</v>
      </c>
      <c r="F34" s="349">
        <v>44498</v>
      </c>
      <c r="G34" s="347" t="s">
        <v>681</v>
      </c>
      <c r="H34" s="347" t="s">
        <v>679</v>
      </c>
      <c r="I34" s="350" t="s">
        <v>1538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319D7-91A7-4697-9851-5424F13FCEEE}">
  <dimension ref="A1:O14"/>
  <sheetViews>
    <sheetView tabSelected="1" zoomScale="115" zoomScaleNormal="115" workbookViewId="0">
      <pane ySplit="1" topLeftCell="A2" activePane="bottomLeft" state="frozen"/>
      <selection pane="bottomLeft" activeCell="G15" sqref="G15"/>
    </sheetView>
  </sheetViews>
  <sheetFormatPr defaultColWidth="9" defaultRowHeight="15" x14ac:dyDescent="0.35"/>
  <cols>
    <col min="1" max="1" width="11" style="87" customWidth="1"/>
    <col min="2" max="2" width="8.69921875" style="88" bestFit="1" customWidth="1"/>
    <col min="3" max="3" width="10.796875" style="218" customWidth="1"/>
    <col min="4" max="4" width="6.296875" style="88" customWidth="1"/>
    <col min="5" max="5" width="11.19921875" style="89" customWidth="1"/>
    <col min="6" max="6" width="9.8984375" style="144" bestFit="1" customWidth="1"/>
    <col min="7" max="7" width="12" style="89" customWidth="1"/>
    <col min="8" max="8" width="11.59765625" style="89" customWidth="1"/>
    <col min="9" max="9" width="11.796875" style="98" customWidth="1"/>
    <col min="10" max="10" width="11.5" style="102" customWidth="1"/>
    <col min="11" max="11" width="10.296875" style="103" customWidth="1"/>
    <col min="12" max="12" width="12.796875" style="103" bestFit="1" customWidth="1"/>
    <col min="13" max="13" width="15.19921875" style="90" bestFit="1" customWidth="1"/>
    <col min="14" max="14" width="10.69921875" style="17" customWidth="1"/>
    <col min="15" max="16384" width="9" style="17"/>
  </cols>
  <sheetData>
    <row r="1" spans="1:15" x14ac:dyDescent="0.35">
      <c r="A1" s="387" t="s">
        <v>2523</v>
      </c>
    </row>
    <row r="2" spans="1:15" s="403" customFormat="1" ht="30.5" customHeight="1" x14ac:dyDescent="0.3">
      <c r="A2" s="404" t="s">
        <v>704</v>
      </c>
      <c r="B2" s="405" t="s">
        <v>2505</v>
      </c>
      <c r="C2" s="405" t="s">
        <v>2528</v>
      </c>
      <c r="D2" s="405" t="s">
        <v>2530</v>
      </c>
      <c r="E2" s="405" t="s">
        <v>2529</v>
      </c>
      <c r="F2" s="406" t="s">
        <v>2515</v>
      </c>
      <c r="G2" s="406" t="s">
        <v>2525</v>
      </c>
      <c r="H2" s="406" t="s">
        <v>2524</v>
      </c>
      <c r="I2" s="406" t="s">
        <v>2526</v>
      </c>
      <c r="J2" s="406" t="s">
        <v>2516</v>
      </c>
      <c r="K2" s="406" t="s">
        <v>2517</v>
      </c>
      <c r="L2" s="406" t="s">
        <v>2518</v>
      </c>
      <c r="M2" s="407" t="s">
        <v>2506</v>
      </c>
      <c r="N2" s="408" t="s">
        <v>2527</v>
      </c>
      <c r="O2" s="402"/>
    </row>
    <row r="3" spans="1:15" ht="14.5" x14ac:dyDescent="0.35">
      <c r="A3" s="409" t="s">
        <v>2502</v>
      </c>
      <c r="B3" s="410">
        <f>COUNTIF(URS確認!B:B,"L1")</f>
        <v>14</v>
      </c>
      <c r="C3" s="410">
        <v>14</v>
      </c>
      <c r="D3" s="412">
        <f>C3/B3</f>
        <v>1</v>
      </c>
      <c r="E3" s="409">
        <v>44470</v>
      </c>
      <c r="F3" s="409">
        <v>44481</v>
      </c>
      <c r="G3" s="409">
        <v>44483</v>
      </c>
      <c r="H3" s="410">
        <f>SUM(H4:H5)</f>
        <v>4</v>
      </c>
      <c r="I3" s="409">
        <f>F3+3</f>
        <v>44484</v>
      </c>
      <c r="J3" s="411">
        <f>SUM(J4:J5)</f>
        <v>4</v>
      </c>
      <c r="K3" s="412">
        <f>J3/H3</f>
        <v>1</v>
      </c>
      <c r="L3" s="409"/>
      <c r="M3" s="413">
        <v>44484</v>
      </c>
      <c r="N3" s="413"/>
      <c r="O3" s="90"/>
    </row>
    <row r="4" spans="1:15" ht="14.5" x14ac:dyDescent="0.35">
      <c r="A4" s="414" t="s">
        <v>703</v>
      </c>
      <c r="B4" s="415">
        <f>COUNTIF(URS確認!B:B,"L1")</f>
        <v>14</v>
      </c>
      <c r="C4" s="415">
        <v>14</v>
      </c>
      <c r="D4" s="415"/>
      <c r="E4" s="416">
        <v>44470</v>
      </c>
      <c r="F4" s="416">
        <v>44481</v>
      </c>
      <c r="G4" s="416">
        <v>44483</v>
      </c>
      <c r="H4" s="415">
        <v>4</v>
      </c>
      <c r="I4" s="416">
        <v>44490</v>
      </c>
      <c r="J4" s="417">
        <v>4</v>
      </c>
      <c r="K4" s="418">
        <f>J4/H4</f>
        <v>1</v>
      </c>
      <c r="L4" s="416">
        <v>44487</v>
      </c>
      <c r="M4" s="419">
        <v>44484</v>
      </c>
      <c r="N4" s="419"/>
      <c r="O4" s="90"/>
    </row>
    <row r="5" spans="1:15" ht="14.5" x14ac:dyDescent="0.35">
      <c r="A5" s="414" t="s">
        <v>1416</v>
      </c>
      <c r="B5" s="415">
        <f>COUNTIF(URS確認!B:B,"L1")</f>
        <v>14</v>
      </c>
      <c r="C5" s="415">
        <v>14</v>
      </c>
      <c r="D5" s="415"/>
      <c r="E5" s="416">
        <v>44470</v>
      </c>
      <c r="F5" s="416">
        <v>44491</v>
      </c>
      <c r="G5" s="416"/>
      <c r="H5" s="415"/>
      <c r="I5" s="420">
        <v>44498</v>
      </c>
      <c r="J5" s="417"/>
      <c r="K5" s="418"/>
      <c r="L5" s="416">
        <v>44491</v>
      </c>
      <c r="M5" s="419">
        <v>44484</v>
      </c>
      <c r="N5" s="419"/>
      <c r="O5" s="90"/>
    </row>
    <row r="6" spans="1:15" ht="14.5" x14ac:dyDescent="0.35">
      <c r="A6" s="409" t="s">
        <v>2503</v>
      </c>
      <c r="B6" s="410">
        <f>COUNTIF(URS確認!B:B,"L2")</f>
        <v>81</v>
      </c>
      <c r="C6" s="410"/>
      <c r="D6" s="412"/>
      <c r="E6" s="409"/>
      <c r="F6" s="409"/>
      <c r="G6" s="409"/>
      <c r="H6" s="410"/>
      <c r="I6" s="409">
        <f>M6-7</f>
        <v>44543</v>
      </c>
      <c r="J6" s="411"/>
      <c r="K6" s="412"/>
      <c r="L6" s="409"/>
      <c r="M6" s="413">
        <v>44550</v>
      </c>
      <c r="N6" s="413"/>
      <c r="O6" s="90"/>
    </row>
    <row r="7" spans="1:15" ht="14.5" x14ac:dyDescent="0.35">
      <c r="A7" s="409" t="s">
        <v>2504</v>
      </c>
      <c r="B7" s="410">
        <f>COUNTIF(URS確認!B:B,"L3")</f>
        <v>37</v>
      </c>
      <c r="C7" s="410"/>
      <c r="D7" s="412"/>
      <c r="E7" s="409"/>
      <c r="F7" s="409"/>
      <c r="G7" s="409"/>
      <c r="H7" s="410"/>
      <c r="I7" s="409">
        <f t="shared" ref="I7:I13" si="0">M7-7</f>
        <v>44508</v>
      </c>
      <c r="J7" s="411"/>
      <c r="K7" s="412"/>
      <c r="L7" s="409"/>
      <c r="M7" s="413">
        <v>44515</v>
      </c>
      <c r="N7" s="413"/>
      <c r="O7" s="90"/>
    </row>
    <row r="8" spans="1:15" ht="14.5" x14ac:dyDescent="0.35">
      <c r="A8" s="409" t="s">
        <v>1754</v>
      </c>
      <c r="B8" s="410">
        <f>COUNTIF(URS確認!B:B,"L4")</f>
        <v>67</v>
      </c>
      <c r="C8" s="410"/>
      <c r="D8" s="412"/>
      <c r="E8" s="409"/>
      <c r="F8" s="409"/>
      <c r="G8" s="409"/>
      <c r="H8" s="410"/>
      <c r="I8" s="409">
        <f t="shared" si="0"/>
        <v>44508</v>
      </c>
      <c r="J8" s="411"/>
      <c r="K8" s="412"/>
      <c r="L8" s="409"/>
      <c r="M8" s="413">
        <v>44515</v>
      </c>
      <c r="N8" s="413"/>
      <c r="O8" s="90"/>
    </row>
    <row r="9" spans="1:15" ht="14.5" x14ac:dyDescent="0.35">
      <c r="A9" s="409" t="s">
        <v>1769</v>
      </c>
      <c r="B9" s="410">
        <f>COUNTIF(URS確認!B:B,"L5")</f>
        <v>86</v>
      </c>
      <c r="C9" s="410">
        <v>26</v>
      </c>
      <c r="D9" s="412">
        <f t="shared" ref="D6:D13" si="1">C9/B9</f>
        <v>0.30232558139534882</v>
      </c>
      <c r="E9" s="409">
        <v>44489</v>
      </c>
      <c r="F9" s="409"/>
      <c r="G9" s="409"/>
      <c r="H9" s="410"/>
      <c r="I9" s="409">
        <f t="shared" si="0"/>
        <v>44543</v>
      </c>
      <c r="J9" s="411"/>
      <c r="K9" s="412"/>
      <c r="L9" s="409"/>
      <c r="M9" s="413">
        <v>44550</v>
      </c>
      <c r="N9" s="413"/>
      <c r="O9" s="90"/>
    </row>
    <row r="10" spans="1:15" ht="14.5" x14ac:dyDescent="0.35">
      <c r="A10" s="409" t="s">
        <v>1795</v>
      </c>
      <c r="B10" s="410">
        <f>COUNTIF(URS確認!B:B,"L6")</f>
        <v>85</v>
      </c>
      <c r="C10" s="410"/>
      <c r="D10" s="412"/>
      <c r="E10" s="409"/>
      <c r="F10" s="409"/>
      <c r="G10" s="409"/>
      <c r="H10" s="410"/>
      <c r="I10" s="409">
        <f t="shared" si="0"/>
        <v>44543</v>
      </c>
      <c r="J10" s="411"/>
      <c r="K10" s="412"/>
      <c r="L10" s="409"/>
      <c r="M10" s="413">
        <v>44550</v>
      </c>
      <c r="N10" s="413"/>
      <c r="O10" s="90"/>
    </row>
    <row r="11" spans="1:15" ht="14.5" x14ac:dyDescent="0.35">
      <c r="A11" s="409" t="s">
        <v>1823</v>
      </c>
      <c r="B11" s="410">
        <f>COUNTIF(URS確認!B:B,"L7")</f>
        <v>0</v>
      </c>
      <c r="C11" s="410"/>
      <c r="D11" s="412"/>
      <c r="E11" s="409"/>
      <c r="F11" s="409"/>
      <c r="G11" s="409"/>
      <c r="H11" s="410"/>
      <c r="I11" s="409">
        <f t="shared" si="0"/>
        <v>44543</v>
      </c>
      <c r="J11" s="411"/>
      <c r="K11" s="412"/>
      <c r="L11" s="409"/>
      <c r="M11" s="413">
        <v>44550</v>
      </c>
      <c r="N11" s="413"/>
      <c r="O11" s="90"/>
    </row>
    <row r="12" spans="1:15" ht="14.5" x14ac:dyDescent="0.35">
      <c r="A12" s="409" t="s">
        <v>1832</v>
      </c>
      <c r="B12" s="410">
        <f>COUNTIF(URS確認!B:B,"L8")</f>
        <v>127</v>
      </c>
      <c r="C12" s="410"/>
      <c r="D12" s="412"/>
      <c r="E12" s="409"/>
      <c r="F12" s="409"/>
      <c r="G12" s="409"/>
      <c r="H12" s="410"/>
      <c r="I12" s="409">
        <f t="shared" si="0"/>
        <v>44543</v>
      </c>
      <c r="J12" s="411"/>
      <c r="K12" s="412"/>
      <c r="L12" s="409"/>
      <c r="M12" s="413">
        <v>44550</v>
      </c>
      <c r="N12" s="413"/>
      <c r="O12" s="90"/>
    </row>
    <row r="13" spans="1:15" ht="14.5" x14ac:dyDescent="0.35">
      <c r="A13" s="409" t="s">
        <v>1885</v>
      </c>
      <c r="B13" s="410">
        <f>COUNTIF(URS確認!B:B,"L9")</f>
        <v>1</v>
      </c>
      <c r="C13" s="410"/>
      <c r="D13" s="412"/>
      <c r="E13" s="409"/>
      <c r="F13" s="409"/>
      <c r="G13" s="409"/>
      <c r="H13" s="410"/>
      <c r="I13" s="409">
        <f t="shared" si="0"/>
        <v>44543</v>
      </c>
      <c r="J13" s="411"/>
      <c r="K13" s="412"/>
      <c r="L13" s="409"/>
      <c r="M13" s="413">
        <v>44550</v>
      </c>
      <c r="N13" s="413"/>
      <c r="O13" s="90"/>
    </row>
    <row r="14" spans="1:15" ht="14.5" x14ac:dyDescent="0.35">
      <c r="E14" s="87"/>
      <c r="J14" s="17"/>
      <c r="K14" s="17"/>
      <c r="L14" s="17"/>
      <c r="M14" s="1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45"/>
  <sheetViews>
    <sheetView workbookViewId="0">
      <pane xSplit="3" ySplit="1" topLeftCell="D2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ColWidth="8.69921875" defaultRowHeight="14.5" x14ac:dyDescent="0.35"/>
  <cols>
    <col min="1" max="1" width="12.69921875" style="147" bestFit="1" customWidth="1"/>
    <col min="2" max="2" width="10.09765625" style="147" bestFit="1" customWidth="1"/>
    <col min="3" max="3" width="17" style="148" bestFit="1" customWidth="1"/>
    <col min="4" max="4" width="9.59765625" style="154" bestFit="1" customWidth="1"/>
    <col min="5" max="5" width="9.69921875" style="154" bestFit="1" customWidth="1"/>
    <col min="6" max="6" width="9.3984375" style="154" bestFit="1" customWidth="1"/>
    <col min="7" max="7" width="9.59765625" style="154" bestFit="1" customWidth="1"/>
    <col min="8" max="9" width="9.69921875" style="154" bestFit="1" customWidth="1"/>
    <col min="10" max="10" width="9.59765625" style="154" bestFit="1" customWidth="1"/>
    <col min="11" max="11" width="9.69921875" style="154" bestFit="1" customWidth="1"/>
    <col min="12" max="12" width="11.3984375" style="154" bestFit="1" customWidth="1"/>
    <col min="13" max="13" width="8.69921875" style="154" bestFit="1" customWidth="1"/>
    <col min="14" max="16384" width="8.69921875" style="147"/>
  </cols>
  <sheetData>
    <row r="1" spans="1:13" s="146" customFormat="1" x14ac:dyDescent="0.35">
      <c r="A1" s="146" t="s">
        <v>1474</v>
      </c>
      <c r="C1" s="188" t="s">
        <v>1414</v>
      </c>
      <c r="D1" s="153">
        <v>44396</v>
      </c>
      <c r="E1" s="153">
        <v>44397</v>
      </c>
      <c r="F1" s="153">
        <v>44398</v>
      </c>
      <c r="G1" s="153">
        <v>44399</v>
      </c>
      <c r="H1" s="153">
        <v>44400</v>
      </c>
      <c r="I1" s="153">
        <v>44403</v>
      </c>
      <c r="J1" s="153">
        <v>44404</v>
      </c>
      <c r="K1" s="153">
        <v>44405</v>
      </c>
      <c r="L1" s="153" t="s">
        <v>1415</v>
      </c>
      <c r="M1" s="153">
        <v>44410</v>
      </c>
    </row>
    <row r="2" spans="1:13" x14ac:dyDescent="0.35">
      <c r="A2" s="147" t="s">
        <v>1475</v>
      </c>
      <c r="C2" s="148" t="s">
        <v>1476</v>
      </c>
      <c r="D2" s="154">
        <v>2</v>
      </c>
      <c r="E2" s="154">
        <v>2</v>
      </c>
      <c r="F2" s="154">
        <v>2</v>
      </c>
      <c r="G2" s="154">
        <v>2</v>
      </c>
      <c r="H2" s="154">
        <v>2</v>
      </c>
      <c r="I2" s="154">
        <v>2</v>
      </c>
      <c r="J2" s="154">
        <v>2</v>
      </c>
      <c r="K2" s="154">
        <v>2</v>
      </c>
      <c r="L2" s="154">
        <v>2</v>
      </c>
      <c r="M2" s="154">
        <v>2</v>
      </c>
    </row>
    <row r="3" spans="1:13" x14ac:dyDescent="0.35">
      <c r="A3" s="147" t="s">
        <v>1475</v>
      </c>
      <c r="C3" s="156" t="s">
        <v>1477</v>
      </c>
      <c r="D3" s="155">
        <v>3</v>
      </c>
      <c r="E3" s="155">
        <v>3</v>
      </c>
      <c r="F3" s="155">
        <v>3</v>
      </c>
      <c r="G3" s="155">
        <v>3</v>
      </c>
      <c r="H3" s="155">
        <v>3</v>
      </c>
      <c r="I3" s="155">
        <v>3</v>
      </c>
      <c r="J3" s="154">
        <v>1</v>
      </c>
      <c r="K3" s="154">
        <v>1</v>
      </c>
      <c r="L3" s="154">
        <v>1</v>
      </c>
      <c r="M3" s="154">
        <v>2</v>
      </c>
    </row>
    <row r="4" spans="1:13" x14ac:dyDescent="0.35">
      <c r="A4" s="147" t="s">
        <v>1475</v>
      </c>
      <c r="C4" s="156" t="s">
        <v>1478</v>
      </c>
      <c r="D4" s="155">
        <v>3</v>
      </c>
      <c r="E4" s="155">
        <v>3</v>
      </c>
      <c r="F4" s="155">
        <v>3</v>
      </c>
      <c r="G4" s="155">
        <v>3</v>
      </c>
      <c r="H4" s="155">
        <v>3</v>
      </c>
      <c r="I4" s="155">
        <v>3</v>
      </c>
      <c r="J4" s="155">
        <v>3</v>
      </c>
      <c r="K4" s="155">
        <v>3</v>
      </c>
      <c r="L4" s="155">
        <v>2</v>
      </c>
      <c r="M4" s="154">
        <v>2</v>
      </c>
    </row>
    <row r="5" spans="1:13" x14ac:dyDescent="0.35">
      <c r="A5" s="147" t="s">
        <v>1479</v>
      </c>
      <c r="C5" s="148" t="s">
        <v>1480</v>
      </c>
      <c r="D5" s="155">
        <v>3</v>
      </c>
      <c r="E5" s="155" t="s">
        <v>1423</v>
      </c>
      <c r="F5" s="155">
        <v>3</v>
      </c>
      <c r="G5" s="155">
        <v>3</v>
      </c>
      <c r="H5" s="155">
        <v>3</v>
      </c>
      <c r="I5" s="155">
        <v>3</v>
      </c>
      <c r="J5" s="154">
        <v>2</v>
      </c>
      <c r="K5" s="154">
        <v>2</v>
      </c>
      <c r="L5" s="154">
        <v>2</v>
      </c>
      <c r="M5" s="154">
        <v>2</v>
      </c>
    </row>
    <row r="6" spans="1:13" x14ac:dyDescent="0.35">
      <c r="A6" s="147" t="s">
        <v>1479</v>
      </c>
      <c r="B6" s="147" t="s">
        <v>703</v>
      </c>
      <c r="C6" s="156" t="s">
        <v>1481</v>
      </c>
      <c r="D6" s="154">
        <v>2</v>
      </c>
      <c r="E6" s="154">
        <v>2</v>
      </c>
      <c r="F6" s="154">
        <v>2</v>
      </c>
      <c r="G6" s="154">
        <v>2</v>
      </c>
      <c r="H6" s="154">
        <v>2</v>
      </c>
      <c r="I6" s="154">
        <v>2</v>
      </c>
      <c r="J6" s="154">
        <v>2</v>
      </c>
      <c r="K6" s="154">
        <v>2</v>
      </c>
      <c r="L6" s="154">
        <v>2</v>
      </c>
      <c r="M6" s="154">
        <v>2</v>
      </c>
    </row>
    <row r="7" spans="1:13" x14ac:dyDescent="0.35">
      <c r="A7" s="147" t="s">
        <v>1479</v>
      </c>
      <c r="B7" s="147" t="s">
        <v>703</v>
      </c>
      <c r="C7" s="156" t="s">
        <v>1482</v>
      </c>
      <c r="D7" s="155">
        <v>4</v>
      </c>
      <c r="E7" s="154">
        <v>2</v>
      </c>
      <c r="F7" s="154">
        <v>2</v>
      </c>
      <c r="G7" s="154">
        <v>2</v>
      </c>
      <c r="H7" s="154">
        <v>2</v>
      </c>
      <c r="I7" s="154">
        <v>2</v>
      </c>
      <c r="J7" s="154" t="s">
        <v>1424</v>
      </c>
      <c r="K7" s="154">
        <v>2</v>
      </c>
      <c r="L7" s="154">
        <v>2</v>
      </c>
      <c r="M7" s="154">
        <v>2</v>
      </c>
    </row>
    <row r="8" spans="1:13" x14ac:dyDescent="0.35">
      <c r="A8" s="147" t="s">
        <v>1479</v>
      </c>
      <c r="B8" s="147" t="s">
        <v>703</v>
      </c>
      <c r="C8" s="156" t="s">
        <v>1483</v>
      </c>
      <c r="D8" s="154">
        <v>2</v>
      </c>
      <c r="E8" s="154">
        <v>2</v>
      </c>
      <c r="F8" s="154">
        <v>2</v>
      </c>
      <c r="G8" s="154">
        <v>2</v>
      </c>
      <c r="H8" s="154">
        <v>2</v>
      </c>
      <c r="I8" s="154">
        <v>2</v>
      </c>
      <c r="J8" s="154">
        <v>2</v>
      </c>
      <c r="K8" s="154">
        <v>2</v>
      </c>
      <c r="L8" s="154">
        <v>2</v>
      </c>
      <c r="M8" s="154">
        <v>2</v>
      </c>
    </row>
    <row r="9" spans="1:13" x14ac:dyDescent="0.35">
      <c r="A9" s="147" t="s">
        <v>1479</v>
      </c>
      <c r="B9" s="147" t="s">
        <v>703</v>
      </c>
      <c r="C9" s="156" t="s">
        <v>1484</v>
      </c>
      <c r="D9" s="155" t="s">
        <v>1428</v>
      </c>
      <c r="E9" s="154" t="s">
        <v>1424</v>
      </c>
      <c r="F9" s="154" t="s">
        <v>1424</v>
      </c>
      <c r="G9" s="154">
        <v>2</v>
      </c>
      <c r="H9" s="154" t="s">
        <v>1424</v>
      </c>
      <c r="I9" s="154">
        <v>2</v>
      </c>
      <c r="J9" s="154" t="s">
        <v>1424</v>
      </c>
      <c r="K9" s="154" t="s">
        <v>1424</v>
      </c>
      <c r="L9" s="154">
        <v>2</v>
      </c>
      <c r="M9" s="154">
        <v>2</v>
      </c>
    </row>
    <row r="10" spans="1:13" x14ac:dyDescent="0.35">
      <c r="A10" s="147" t="s">
        <v>1479</v>
      </c>
      <c r="B10" s="147" t="s">
        <v>703</v>
      </c>
      <c r="C10" s="156" t="s">
        <v>1485</v>
      </c>
      <c r="D10" s="154">
        <v>3</v>
      </c>
      <c r="E10" s="154">
        <v>3</v>
      </c>
      <c r="F10" s="154">
        <v>3</v>
      </c>
      <c r="G10" s="155" t="s">
        <v>1428</v>
      </c>
      <c r="H10" s="154" t="s">
        <v>1423</v>
      </c>
      <c r="I10" s="155" t="s">
        <v>1428</v>
      </c>
      <c r="J10" s="154" t="s">
        <v>1423</v>
      </c>
      <c r="K10" s="154" t="s">
        <v>1423</v>
      </c>
      <c r="L10" s="154">
        <v>2</v>
      </c>
      <c r="M10" s="154">
        <v>2</v>
      </c>
    </row>
    <row r="11" spans="1:13" x14ac:dyDescent="0.35">
      <c r="A11" s="147" t="s">
        <v>1523</v>
      </c>
      <c r="B11" s="147" t="s">
        <v>1416</v>
      </c>
      <c r="C11" s="156" t="s">
        <v>1486</v>
      </c>
      <c r="D11" s="154">
        <v>2</v>
      </c>
      <c r="E11" s="154" t="s">
        <v>1424</v>
      </c>
      <c r="F11" s="154">
        <v>2</v>
      </c>
      <c r="G11" s="155" t="s">
        <v>1428</v>
      </c>
      <c r="H11" s="155" t="s">
        <v>1425</v>
      </c>
      <c r="I11" s="154">
        <v>2</v>
      </c>
      <c r="J11" s="154" t="s">
        <v>1424</v>
      </c>
      <c r="K11" s="155">
        <v>4</v>
      </c>
      <c r="M11" s="154">
        <v>2</v>
      </c>
    </row>
    <row r="12" spans="1:13" x14ac:dyDescent="0.35">
      <c r="A12" s="147" t="s">
        <v>1523</v>
      </c>
      <c r="B12" s="147" t="s">
        <v>1416</v>
      </c>
      <c r="C12" s="156" t="s">
        <v>1487</v>
      </c>
      <c r="D12" s="154">
        <v>1</v>
      </c>
      <c r="E12" s="154">
        <v>1</v>
      </c>
      <c r="F12" s="154">
        <v>1</v>
      </c>
      <c r="G12" s="155" t="s">
        <v>1428</v>
      </c>
      <c r="H12" s="154" t="s">
        <v>1426</v>
      </c>
      <c r="I12" s="157" t="s">
        <v>1424</v>
      </c>
      <c r="J12" s="157">
        <v>2</v>
      </c>
      <c r="K12" s="154">
        <v>1</v>
      </c>
      <c r="L12" s="157">
        <v>2</v>
      </c>
      <c r="M12" s="157">
        <v>2</v>
      </c>
    </row>
    <row r="13" spans="1:13" x14ac:dyDescent="0.35">
      <c r="A13" s="147" t="s">
        <v>1523</v>
      </c>
      <c r="B13" s="147" t="s">
        <v>1416</v>
      </c>
      <c r="C13" s="148" t="s">
        <v>1488</v>
      </c>
      <c r="D13" s="154">
        <v>1</v>
      </c>
      <c r="E13" s="154">
        <v>1</v>
      </c>
      <c r="K13" s="154">
        <v>1</v>
      </c>
      <c r="M13" s="154">
        <v>1</v>
      </c>
    </row>
    <row r="14" spans="1:13" x14ac:dyDescent="0.35">
      <c r="A14" s="147" t="s">
        <v>1524</v>
      </c>
      <c r="B14" s="147" t="s">
        <v>1416</v>
      </c>
      <c r="C14" s="156" t="s">
        <v>1489</v>
      </c>
      <c r="D14" s="157" t="s">
        <v>1427</v>
      </c>
      <c r="E14" s="157" t="s">
        <v>1427</v>
      </c>
      <c r="F14" s="158" t="s">
        <v>1425</v>
      </c>
    </row>
    <row r="15" spans="1:13" x14ac:dyDescent="0.35">
      <c r="A15" s="147" t="s">
        <v>1524</v>
      </c>
      <c r="B15" s="147" t="s">
        <v>1416</v>
      </c>
      <c r="C15" s="156" t="s">
        <v>1490</v>
      </c>
      <c r="D15" s="157">
        <v>2</v>
      </c>
      <c r="E15" s="157" t="s">
        <v>1424</v>
      </c>
      <c r="F15" s="158" t="s">
        <v>1428</v>
      </c>
      <c r="G15" s="158" t="s">
        <v>1428</v>
      </c>
      <c r="H15" s="157">
        <v>2</v>
      </c>
      <c r="I15" s="157" t="s">
        <v>1424</v>
      </c>
      <c r="J15" s="157" t="s">
        <v>1424</v>
      </c>
      <c r="K15" s="158" t="s">
        <v>1428</v>
      </c>
      <c r="L15" s="157">
        <v>2</v>
      </c>
      <c r="M15" s="157">
        <v>2</v>
      </c>
    </row>
    <row r="16" spans="1:13" x14ac:dyDescent="0.35">
      <c r="A16" s="147" t="s">
        <v>1524</v>
      </c>
      <c r="B16" s="147" t="s">
        <v>1491</v>
      </c>
      <c r="C16" s="156" t="s">
        <v>1492</v>
      </c>
      <c r="I16" s="157">
        <v>2</v>
      </c>
      <c r="J16" s="154">
        <v>1</v>
      </c>
      <c r="K16" s="157" t="s">
        <v>1424</v>
      </c>
      <c r="L16" s="157"/>
      <c r="M16" s="157">
        <v>2</v>
      </c>
    </row>
    <row r="17" spans="1:13" x14ac:dyDescent="0.35">
      <c r="A17" s="147" t="s">
        <v>1524</v>
      </c>
      <c r="B17" s="147" t="s">
        <v>1491</v>
      </c>
      <c r="C17" s="156" t="s">
        <v>1493</v>
      </c>
      <c r="G17" s="154">
        <v>1</v>
      </c>
      <c r="I17" s="158" t="s">
        <v>1425</v>
      </c>
      <c r="J17" s="158">
        <v>4</v>
      </c>
      <c r="K17" s="157" t="s">
        <v>1424</v>
      </c>
      <c r="L17" s="157"/>
      <c r="M17" s="157">
        <v>2</v>
      </c>
    </row>
    <row r="18" spans="1:13" x14ac:dyDescent="0.35">
      <c r="A18" s="147" t="s">
        <v>1524</v>
      </c>
      <c r="B18" s="147" t="s">
        <v>1491</v>
      </c>
      <c r="C18" s="156" t="s">
        <v>1494</v>
      </c>
      <c r="I18" s="157" t="s">
        <v>1427</v>
      </c>
      <c r="J18" s="157">
        <v>2</v>
      </c>
      <c r="K18" s="154" t="s">
        <v>1426</v>
      </c>
      <c r="M18" s="157">
        <v>2</v>
      </c>
    </row>
    <row r="19" spans="1:13" x14ac:dyDescent="0.35">
      <c r="A19" s="147" t="s">
        <v>1525</v>
      </c>
      <c r="B19" s="147" t="s">
        <v>1416</v>
      </c>
      <c r="C19" s="156" t="s">
        <v>1495</v>
      </c>
      <c r="D19" s="155">
        <v>1</v>
      </c>
      <c r="E19" s="155">
        <v>1</v>
      </c>
      <c r="F19" s="155">
        <v>1</v>
      </c>
      <c r="G19" s="158">
        <v>3</v>
      </c>
      <c r="M19" s="157">
        <v>2</v>
      </c>
    </row>
    <row r="20" spans="1:13" x14ac:dyDescent="0.35">
      <c r="A20" s="147" t="s">
        <v>1525</v>
      </c>
      <c r="B20" s="147" t="s">
        <v>1416</v>
      </c>
      <c r="C20" s="148" t="s">
        <v>1496</v>
      </c>
      <c r="M20" s="157">
        <v>2</v>
      </c>
    </row>
    <row r="21" spans="1:13" x14ac:dyDescent="0.35">
      <c r="A21" s="147" t="s">
        <v>1525</v>
      </c>
      <c r="B21" s="147" t="s">
        <v>1416</v>
      </c>
      <c r="C21" s="148" t="s">
        <v>1497</v>
      </c>
      <c r="M21" s="157">
        <v>2</v>
      </c>
    </row>
    <row r="22" spans="1:13" x14ac:dyDescent="0.35">
      <c r="A22" s="147" t="s">
        <v>1526</v>
      </c>
      <c r="B22" s="147" t="s">
        <v>1416</v>
      </c>
      <c r="C22" s="156" t="s">
        <v>1498</v>
      </c>
      <c r="H22" s="154">
        <v>1</v>
      </c>
      <c r="J22" s="154" t="s">
        <v>1431</v>
      </c>
      <c r="K22" s="158" t="s">
        <v>1428</v>
      </c>
      <c r="M22" s="157">
        <v>2</v>
      </c>
    </row>
    <row r="23" spans="1:13" x14ac:dyDescent="0.35">
      <c r="A23" s="147" t="s">
        <v>1526</v>
      </c>
      <c r="B23" s="147" t="s">
        <v>1416</v>
      </c>
      <c r="C23" s="156" t="s">
        <v>1499</v>
      </c>
      <c r="H23" s="154">
        <v>1</v>
      </c>
      <c r="J23" s="154">
        <v>1</v>
      </c>
      <c r="K23" s="155" t="s">
        <v>1431</v>
      </c>
      <c r="M23" s="157">
        <v>2</v>
      </c>
    </row>
    <row r="24" spans="1:13" x14ac:dyDescent="0.35">
      <c r="A24" s="147" t="s">
        <v>1526</v>
      </c>
      <c r="B24" s="147" t="s">
        <v>1416</v>
      </c>
      <c r="C24" s="148" t="s">
        <v>1417</v>
      </c>
      <c r="M24" s="157">
        <v>2</v>
      </c>
    </row>
    <row r="25" spans="1:13" x14ac:dyDescent="0.35">
      <c r="A25" s="147" t="s">
        <v>1526</v>
      </c>
      <c r="B25" s="147" t="s">
        <v>1416</v>
      </c>
      <c r="C25" s="148" t="s">
        <v>1418</v>
      </c>
      <c r="M25" s="154">
        <v>1</v>
      </c>
    </row>
    <row r="26" spans="1:13" x14ac:dyDescent="0.35">
      <c r="A26" s="147" t="s">
        <v>1526</v>
      </c>
      <c r="B26" s="147" t="s">
        <v>1416</v>
      </c>
      <c r="C26" s="148" t="s">
        <v>1419</v>
      </c>
      <c r="M26" s="157">
        <v>2</v>
      </c>
    </row>
    <row r="29" spans="1:13" hidden="1" x14ac:dyDescent="0.35">
      <c r="A29" s="147" t="s">
        <v>1500</v>
      </c>
      <c r="C29" s="148" t="s">
        <v>1501</v>
      </c>
      <c r="D29" s="154">
        <v>2</v>
      </c>
      <c r="E29" s="154">
        <v>2</v>
      </c>
      <c r="F29" s="154">
        <v>2</v>
      </c>
      <c r="G29" s="154">
        <v>2</v>
      </c>
      <c r="H29" s="154">
        <v>2</v>
      </c>
      <c r="I29" s="154">
        <v>2</v>
      </c>
      <c r="J29" s="154">
        <v>2</v>
      </c>
      <c r="K29" s="154">
        <v>2</v>
      </c>
      <c r="M29" s="154">
        <v>2</v>
      </c>
    </row>
    <row r="30" spans="1:13" hidden="1" x14ac:dyDescent="0.35">
      <c r="A30" s="147" t="s">
        <v>1500</v>
      </c>
      <c r="C30" s="148" t="s">
        <v>1502</v>
      </c>
      <c r="D30" s="154">
        <v>2</v>
      </c>
      <c r="E30" s="154">
        <v>2</v>
      </c>
      <c r="F30" s="154">
        <v>2</v>
      </c>
      <c r="G30" s="154">
        <v>2</v>
      </c>
      <c r="H30" s="154">
        <v>2</v>
      </c>
      <c r="I30" s="154">
        <v>2</v>
      </c>
      <c r="J30" s="154">
        <v>2</v>
      </c>
      <c r="K30" s="154">
        <v>2</v>
      </c>
      <c r="M30" s="154">
        <v>2</v>
      </c>
    </row>
    <row r="31" spans="1:13" hidden="1" x14ac:dyDescent="0.35">
      <c r="A31" s="147" t="s">
        <v>1500</v>
      </c>
      <c r="C31" s="148" t="s">
        <v>1503</v>
      </c>
      <c r="D31" s="154">
        <v>2</v>
      </c>
      <c r="E31" s="154">
        <v>2</v>
      </c>
      <c r="F31" s="154">
        <v>2</v>
      </c>
      <c r="G31" s="154">
        <v>2</v>
      </c>
      <c r="H31" s="154">
        <v>2</v>
      </c>
      <c r="I31" s="154">
        <v>2</v>
      </c>
      <c r="J31" s="154">
        <v>2</v>
      </c>
      <c r="K31" s="154">
        <v>2</v>
      </c>
      <c r="M31" s="154">
        <v>2</v>
      </c>
    </row>
    <row r="32" spans="1:13" hidden="1" x14ac:dyDescent="0.35">
      <c r="A32" s="147" t="s">
        <v>1500</v>
      </c>
      <c r="C32" s="148" t="s">
        <v>1504</v>
      </c>
      <c r="D32" s="154">
        <v>2</v>
      </c>
      <c r="E32" s="154">
        <v>2</v>
      </c>
      <c r="F32" s="154">
        <v>2</v>
      </c>
      <c r="G32" s="154">
        <v>2</v>
      </c>
      <c r="H32" s="154">
        <v>2</v>
      </c>
    </row>
    <row r="33" spans="1:13" hidden="1" x14ac:dyDescent="0.35">
      <c r="A33" s="147" t="s">
        <v>1500</v>
      </c>
      <c r="C33" s="148" t="s">
        <v>1505</v>
      </c>
      <c r="D33" s="154">
        <v>2</v>
      </c>
      <c r="E33" s="154">
        <v>2</v>
      </c>
      <c r="F33" s="154">
        <v>2</v>
      </c>
      <c r="G33" s="154">
        <v>2</v>
      </c>
      <c r="H33" s="154">
        <v>2</v>
      </c>
    </row>
    <row r="34" spans="1:13" hidden="1" x14ac:dyDescent="0.35">
      <c r="A34" s="147" t="s">
        <v>1500</v>
      </c>
      <c r="C34" s="148" t="s">
        <v>1506</v>
      </c>
      <c r="I34" s="154">
        <v>2</v>
      </c>
      <c r="J34" s="154">
        <v>2</v>
      </c>
      <c r="K34" s="154">
        <v>2</v>
      </c>
      <c r="M34" s="154">
        <v>1</v>
      </c>
    </row>
    <row r="35" spans="1:13" hidden="1" x14ac:dyDescent="0.35">
      <c r="A35" s="147" t="s">
        <v>1500</v>
      </c>
      <c r="C35" s="148" t="s">
        <v>1507</v>
      </c>
      <c r="I35" s="154">
        <v>2</v>
      </c>
      <c r="J35" s="154">
        <v>2</v>
      </c>
      <c r="K35" s="154">
        <v>2</v>
      </c>
      <c r="M35" s="154">
        <v>2</v>
      </c>
    </row>
    <row r="37" spans="1:13" x14ac:dyDescent="0.35">
      <c r="B37" s="147">
        <v>1</v>
      </c>
      <c r="C37" s="147" t="s">
        <v>1508</v>
      </c>
    </row>
    <row r="38" spans="1:13" x14ac:dyDescent="0.35">
      <c r="B38" s="147">
        <v>2</v>
      </c>
      <c r="C38" s="147" t="s">
        <v>1509</v>
      </c>
    </row>
    <row r="39" spans="1:13" x14ac:dyDescent="0.35">
      <c r="B39" s="147">
        <v>3</v>
      </c>
      <c r="C39" s="147" t="s">
        <v>1510</v>
      </c>
    </row>
    <row r="40" spans="1:13" x14ac:dyDescent="0.35">
      <c r="B40" s="147">
        <v>4</v>
      </c>
      <c r="C40" s="189" t="s">
        <v>1438</v>
      </c>
    </row>
    <row r="41" spans="1:13" x14ac:dyDescent="0.35">
      <c r="B41" s="149"/>
      <c r="C41" s="147" t="s">
        <v>1429</v>
      </c>
    </row>
    <row r="42" spans="1:13" ht="15" x14ac:dyDescent="0.35">
      <c r="B42" s="147" t="s">
        <v>1430</v>
      </c>
      <c r="C42" s="167" t="s">
        <v>1439</v>
      </c>
    </row>
    <row r="43" spans="1:13" ht="15" x14ac:dyDescent="0.35">
      <c r="B43" s="147" t="s">
        <v>738</v>
      </c>
      <c r="C43" s="167" t="s">
        <v>1440</v>
      </c>
    </row>
    <row r="45" spans="1:13" ht="15" x14ac:dyDescent="0.35">
      <c r="C45" s="168" t="s">
        <v>1441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zoomScale="115" zoomScaleNormal="115" workbookViewId="0">
      <pane ySplit="2" topLeftCell="A37" activePane="bottomLeft" state="frozen"/>
      <selection pane="bottomLeft" activeCell="F38" sqref="F38"/>
    </sheetView>
  </sheetViews>
  <sheetFormatPr defaultColWidth="9" defaultRowHeight="15" x14ac:dyDescent="0.35"/>
  <cols>
    <col min="1" max="1" width="12.69921875" style="87" bestFit="1" customWidth="1"/>
    <col min="2" max="2" width="8.69921875" style="88" bestFit="1" customWidth="1"/>
    <col min="3" max="3" width="9.19921875" style="218" customWidth="1"/>
    <col min="4" max="4" width="15.19921875" style="89" bestFit="1" customWidth="1"/>
    <col min="5" max="5" width="15.19921875" style="144" bestFit="1" customWidth="1"/>
    <col min="6" max="6" width="15.5" style="89" customWidth="1"/>
    <col min="7" max="7" width="17.8984375" style="98" customWidth="1"/>
    <col min="8" max="8" width="16.69921875" style="102" customWidth="1"/>
    <col min="9" max="9" width="15.19921875" style="103" bestFit="1" customWidth="1"/>
    <col min="10" max="10" width="15.3984375" style="103" bestFit="1" customWidth="1"/>
    <col min="11" max="11" width="22.3984375" style="90" bestFit="1" customWidth="1"/>
    <col min="12" max="16384" width="9" style="17"/>
  </cols>
  <sheetData>
    <row r="1" spans="1:11" x14ac:dyDescent="0.35">
      <c r="A1" s="376" t="s">
        <v>2501</v>
      </c>
    </row>
    <row r="2" spans="1:11" s="86" customFormat="1" ht="14.5" x14ac:dyDescent="0.3">
      <c r="A2" s="377" t="s">
        <v>2507</v>
      </c>
      <c r="B2" s="378" t="s">
        <v>2508</v>
      </c>
      <c r="C2" s="379" t="s">
        <v>2509</v>
      </c>
      <c r="D2" s="380" t="s">
        <v>2510</v>
      </c>
      <c r="E2" s="381" t="s">
        <v>2511</v>
      </c>
      <c r="F2" s="380" t="s">
        <v>2512</v>
      </c>
      <c r="G2" s="382" t="s">
        <v>2513</v>
      </c>
      <c r="H2" s="383" t="s">
        <v>2514</v>
      </c>
      <c r="I2" s="384" t="s">
        <v>1325</v>
      </c>
      <c r="J2" s="385" t="s">
        <v>2500</v>
      </c>
      <c r="K2" s="386" t="s">
        <v>2473</v>
      </c>
    </row>
    <row r="3" spans="1:11" ht="14.5" hidden="1" x14ac:dyDescent="0.35">
      <c r="A3" s="87">
        <v>44396</v>
      </c>
      <c r="B3" s="88">
        <f>表格1[[#This Row],[日期]]</f>
        <v>44396</v>
      </c>
      <c r="C3" s="218">
        <v>366</v>
      </c>
      <c r="D3" s="89">
        <f>COUNTIF(URS確認!K:K,"&lt;"&amp;A3+1)</f>
        <v>0</v>
      </c>
      <c r="E3" s="144">
        <f>COUNTIF(URS確認!L:L,"&lt;"&amp;A3+1)</f>
        <v>0</v>
      </c>
      <c r="F3" s="89">
        <f t="shared" ref="F3:F12" si="0">D3-E3</f>
        <v>0</v>
      </c>
      <c r="G3" s="98">
        <f>表格1[[#This Row],[累計預估]]/表格1[[#This Row],[合計數]]</f>
        <v>0</v>
      </c>
      <c r="H3" s="98">
        <f>表格1[[#This Row],[累計完成]]/表格1[[#This Row],[合計數]]</f>
        <v>0</v>
      </c>
      <c r="I3" s="98">
        <f>表格1[[#This Row],[累計預估達成率]]-表格1[[#This Row],[累計實際達成率]]</f>
        <v>0</v>
      </c>
      <c r="J3" s="366" t="e">
        <f>表格1[[#This Row],[累計預估]]-D2</f>
        <v>#VALUE!</v>
      </c>
      <c r="K3" s="312"/>
    </row>
    <row r="4" spans="1:11" ht="14.5" hidden="1" x14ac:dyDescent="0.35">
      <c r="A4" s="87">
        <v>44397</v>
      </c>
      <c r="B4" s="88">
        <f>表格1[[#This Row],[日期]]</f>
        <v>44397</v>
      </c>
      <c r="C4" s="218">
        <v>366</v>
      </c>
      <c r="D4" s="89">
        <f>COUNTIF(URS確認!K:K,"&lt;"&amp;A4+1)</f>
        <v>0</v>
      </c>
      <c r="E4" s="144">
        <f>COUNTIF(URS確認!L:L,"&lt;"&amp;A4+1)</f>
        <v>0</v>
      </c>
      <c r="F4" s="89">
        <f t="shared" si="0"/>
        <v>0</v>
      </c>
      <c r="G4" s="98">
        <f>表格1[[#This Row],[累計預估]]/表格1[[#This Row],[合計數]]</f>
        <v>0</v>
      </c>
      <c r="H4" s="98">
        <f>表格1[[#This Row],[累計完成]]/表格1[[#This Row],[合計數]]</f>
        <v>0</v>
      </c>
      <c r="I4" s="98">
        <f>表格1[[#This Row],[累計預估達成率]]-表格1[[#This Row],[累計實際達成率]]</f>
        <v>0</v>
      </c>
      <c r="J4" s="366">
        <f>表格1[[#This Row],[累計預估]]-D3</f>
        <v>0</v>
      </c>
      <c r="K4" s="312"/>
    </row>
    <row r="5" spans="1:11" ht="14.5" hidden="1" x14ac:dyDescent="0.35">
      <c r="A5" s="87">
        <v>44398</v>
      </c>
      <c r="B5" s="88">
        <f>表格1[[#This Row],[日期]]</f>
        <v>44398</v>
      </c>
      <c r="C5" s="218">
        <v>366</v>
      </c>
      <c r="D5" s="89">
        <f>COUNTIF(URS確認!K:K,"&lt;"&amp;A5+1)</f>
        <v>0</v>
      </c>
      <c r="E5" s="144">
        <f>COUNTIF(URS確認!L:L,"&lt;"&amp;A5+1)</f>
        <v>0</v>
      </c>
      <c r="F5" s="89">
        <f t="shared" si="0"/>
        <v>0</v>
      </c>
      <c r="G5" s="98">
        <f>表格1[[#This Row],[累計預估]]/表格1[[#This Row],[合計數]]</f>
        <v>0</v>
      </c>
      <c r="H5" s="98">
        <f>表格1[[#This Row],[累計完成]]/表格1[[#This Row],[合計數]]</f>
        <v>0</v>
      </c>
      <c r="I5" s="98">
        <f>表格1[[#This Row],[累計預估達成率]]-表格1[[#This Row],[累計實際達成率]]</f>
        <v>0</v>
      </c>
      <c r="J5" s="366">
        <f>表格1[[#This Row],[累計預估]]-D4</f>
        <v>0</v>
      </c>
      <c r="K5" s="312"/>
    </row>
    <row r="6" spans="1:11" ht="14.5" hidden="1" x14ac:dyDescent="0.35">
      <c r="A6" s="87">
        <v>44399</v>
      </c>
      <c r="B6" s="88">
        <f>表格1[[#This Row],[日期]]</f>
        <v>44399</v>
      </c>
      <c r="C6" s="218">
        <v>366</v>
      </c>
      <c r="D6" s="89">
        <f>COUNTIF(URS確認!K:K,"&lt;"&amp;A6+1)</f>
        <v>9</v>
      </c>
      <c r="E6" s="144">
        <f>COUNTIF(URS確認!L:L,"&lt;"&amp;A6+1)</f>
        <v>5</v>
      </c>
      <c r="F6" s="89">
        <f t="shared" si="0"/>
        <v>4</v>
      </c>
      <c r="G6" s="98">
        <f>表格1[[#This Row],[累計預估]]/表格1[[#This Row],[合計數]]</f>
        <v>2.4590163934426229E-2</v>
      </c>
      <c r="H6" s="98">
        <f>表格1[[#This Row],[累計完成]]/表格1[[#This Row],[合計數]]</f>
        <v>1.3661202185792349E-2</v>
      </c>
      <c r="I6" s="98">
        <f>表格1[[#This Row],[累計預估達成率]]-表格1[[#This Row],[累計實際達成率]]</f>
        <v>1.092896174863388E-2</v>
      </c>
      <c r="J6" s="366">
        <f>表格1[[#This Row],[累計預估]]-D5</f>
        <v>9</v>
      </c>
      <c r="K6" s="312"/>
    </row>
    <row r="7" spans="1:11" ht="14.5" x14ac:dyDescent="0.35">
      <c r="A7" s="91">
        <v>44400</v>
      </c>
      <c r="B7" s="92">
        <f>表格1[[#This Row],[日期]]</f>
        <v>44400</v>
      </c>
      <c r="C7" s="226">
        <v>366</v>
      </c>
      <c r="D7" s="93">
        <f>COUNTIF(URS確認!K:K,"&lt;"&amp;A7+1)</f>
        <v>9</v>
      </c>
      <c r="E7" s="145">
        <f>COUNTIF(URS確認!L:L,"&lt;"&amp;A7+1)</f>
        <v>11</v>
      </c>
      <c r="F7" s="93">
        <f t="shared" si="0"/>
        <v>-2</v>
      </c>
      <c r="G7" s="101">
        <f>表格1[[#This Row],[累計預估]]/表格1[[#This Row],[合計數]]</f>
        <v>2.4590163934426229E-2</v>
      </c>
      <c r="H7" s="101">
        <f>表格1[[#This Row],[累計完成]]/表格1[[#This Row],[合計數]]</f>
        <v>3.0054644808743168E-2</v>
      </c>
      <c r="I7" s="101">
        <f>表格1[[#This Row],[累計預估達成率]]-表格1[[#This Row],[累計實際達成率]]</f>
        <v>-5.464480874316939E-3</v>
      </c>
      <c r="J7" s="367">
        <f>表格1[[#This Row],[累計預估]]-D6</f>
        <v>0</v>
      </c>
      <c r="K7" s="312"/>
    </row>
    <row r="8" spans="1:11" ht="14.5" hidden="1" x14ac:dyDescent="0.35">
      <c r="A8" s="87">
        <v>44403</v>
      </c>
      <c r="B8" s="88">
        <f>表格1[[#This Row],[日期]]</f>
        <v>44403</v>
      </c>
      <c r="C8" s="218">
        <v>366</v>
      </c>
      <c r="D8" s="89">
        <f>COUNTIF(URS確認!K:K,"&lt;"&amp;A8+1)</f>
        <v>18</v>
      </c>
      <c r="E8" s="144">
        <f>COUNTIF(URS確認!L:L,"&lt;"&amp;A8+1)</f>
        <v>20</v>
      </c>
      <c r="F8" s="89">
        <f t="shared" si="0"/>
        <v>-2</v>
      </c>
      <c r="G8" s="101">
        <f>表格1[[#This Row],[累計預估]]/表格1[[#This Row],[合計數]]</f>
        <v>4.9180327868852458E-2</v>
      </c>
      <c r="H8" s="101">
        <f>表格1[[#This Row],[累計完成]]/表格1[[#This Row],[合計數]]</f>
        <v>5.4644808743169397E-2</v>
      </c>
      <c r="I8" s="98">
        <f>表格1[[#This Row],[累計預估達成率]]-表格1[[#This Row],[累計實際達成率]]</f>
        <v>-5.464480874316939E-3</v>
      </c>
      <c r="J8" s="366">
        <f>表格1[[#This Row],[累計預估]]-D7</f>
        <v>9</v>
      </c>
      <c r="K8" s="312"/>
    </row>
    <row r="9" spans="1:11" ht="14.5" hidden="1" x14ac:dyDescent="0.35">
      <c r="A9" s="87">
        <v>44404</v>
      </c>
      <c r="B9" s="88">
        <f>表格1[[#This Row],[日期]]</f>
        <v>44404</v>
      </c>
      <c r="C9" s="218">
        <v>366</v>
      </c>
      <c r="D9" s="89">
        <f>COUNTIF(URS確認!K:K,"&lt;"&amp;A9+1)</f>
        <v>30</v>
      </c>
      <c r="E9" s="144">
        <f>COUNTIF(URS確認!L:L,"&lt;"&amp;A9+1)</f>
        <v>25</v>
      </c>
      <c r="F9" s="89">
        <f t="shared" si="0"/>
        <v>5</v>
      </c>
      <c r="G9" s="101">
        <f>表格1[[#This Row],[累計預估]]/表格1[[#This Row],[合計數]]</f>
        <v>8.1967213114754092E-2</v>
      </c>
      <c r="H9" s="101">
        <f>表格1[[#This Row],[累計完成]]/表格1[[#This Row],[合計數]]</f>
        <v>6.8306010928961755E-2</v>
      </c>
      <c r="I9" s="98">
        <f>表格1[[#This Row],[累計預估達成率]]-表格1[[#This Row],[累計實際達成率]]</f>
        <v>1.3661202185792337E-2</v>
      </c>
      <c r="J9" s="366">
        <f>表格1[[#This Row],[累計預估]]-D8</f>
        <v>12</v>
      </c>
      <c r="K9" s="312"/>
    </row>
    <row r="10" spans="1:11" ht="14.5" hidden="1" x14ac:dyDescent="0.35">
      <c r="A10" s="87">
        <v>44405</v>
      </c>
      <c r="B10" s="88">
        <f>表格1[[#This Row],[日期]]</f>
        <v>44405</v>
      </c>
      <c r="C10" s="218">
        <v>368</v>
      </c>
      <c r="D10" s="89">
        <f>COUNTIF(URS確認!K:K,"&lt;"&amp;A10+1)</f>
        <v>30</v>
      </c>
      <c r="E10" s="144">
        <f>COUNTIF(URS確認!L:L,"&lt;"&amp;A10+1)</f>
        <v>30</v>
      </c>
      <c r="F10" s="89">
        <f t="shared" si="0"/>
        <v>0</v>
      </c>
      <c r="G10" s="101">
        <f>表格1[[#This Row],[累計預估]]/表格1[[#This Row],[合計數]]</f>
        <v>8.1521739130434784E-2</v>
      </c>
      <c r="H10" s="101">
        <f>表格1[[#This Row],[累計完成]]/表格1[[#This Row],[合計數]]</f>
        <v>8.1521739130434784E-2</v>
      </c>
      <c r="I10" s="98">
        <f>表格1[[#This Row],[累計預估達成率]]-表格1[[#This Row],[累計實際達成率]]</f>
        <v>0</v>
      </c>
      <c r="J10" s="366">
        <f>表格1[[#This Row],[累計預估]]-D9</f>
        <v>0</v>
      </c>
      <c r="K10" s="312"/>
    </row>
    <row r="11" spans="1:11" ht="14.5" hidden="1" x14ac:dyDescent="0.35">
      <c r="A11" s="87">
        <v>44406</v>
      </c>
      <c r="B11" s="88">
        <f>表格1[[#This Row],[日期]]</f>
        <v>44406</v>
      </c>
      <c r="C11" s="218">
        <v>368</v>
      </c>
      <c r="D11" s="89">
        <f>COUNTIF(URS確認!K:K,"&lt;"&amp;A11+1)</f>
        <v>30</v>
      </c>
      <c r="E11" s="144">
        <f>COUNTIF(URS確認!L:L,"&lt;"&amp;A11+1)</f>
        <v>30</v>
      </c>
      <c r="F11" s="89">
        <f t="shared" si="0"/>
        <v>0</v>
      </c>
      <c r="G11" s="101">
        <f>表格1[[#This Row],[累計預估]]/表格1[[#This Row],[合計數]]</f>
        <v>8.1521739130434784E-2</v>
      </c>
      <c r="H11" s="101">
        <f>表格1[[#This Row],[累計完成]]/表格1[[#This Row],[合計數]]</f>
        <v>8.1521739130434784E-2</v>
      </c>
      <c r="I11" s="98">
        <f>表格1[[#This Row],[累計預估達成率]]-表格1[[#This Row],[累計實際達成率]]</f>
        <v>0</v>
      </c>
      <c r="J11" s="366">
        <f>表格1[[#This Row],[累計預估]]-D10</f>
        <v>0</v>
      </c>
      <c r="K11" s="312"/>
    </row>
    <row r="12" spans="1:11" ht="14.5" x14ac:dyDescent="0.35">
      <c r="A12" s="91">
        <v>44407</v>
      </c>
      <c r="B12" s="92">
        <f>表格1[[#This Row],[日期]]</f>
        <v>44407</v>
      </c>
      <c r="C12" s="226">
        <v>368</v>
      </c>
      <c r="D12" s="93">
        <f>COUNTIF(URS確認!K:K,"&lt;"&amp;A12+1)</f>
        <v>30</v>
      </c>
      <c r="E12" s="145">
        <f>COUNTIF(URS確認!L:L,"&lt;"&amp;A12+1)</f>
        <v>30</v>
      </c>
      <c r="F12" s="93">
        <f t="shared" si="0"/>
        <v>0</v>
      </c>
      <c r="G12" s="101">
        <f>表格1[[#This Row],[累計預估]]/表格1[[#This Row],[合計數]]</f>
        <v>8.1521739130434784E-2</v>
      </c>
      <c r="H12" s="101">
        <f>表格1[[#This Row],[累計完成]]/表格1[[#This Row],[合計數]]</f>
        <v>8.1521739130434784E-2</v>
      </c>
      <c r="I12" s="101">
        <f>表格1[[#This Row],[累計預估達成率]]-表格1[[#This Row],[累計實際達成率]]</f>
        <v>0</v>
      </c>
      <c r="J12" s="367">
        <f>表格1[[#This Row],[累計預估]]-D11</f>
        <v>0</v>
      </c>
      <c r="K12" s="312"/>
    </row>
    <row r="13" spans="1:11" ht="14.5" hidden="1" x14ac:dyDescent="0.35">
      <c r="A13" s="87">
        <v>44410</v>
      </c>
      <c r="B13" s="88">
        <f>表格1[[#This Row],[日期]]</f>
        <v>44410</v>
      </c>
      <c r="C13" s="218">
        <v>368</v>
      </c>
      <c r="D13" s="144">
        <f>COUNTIF(URS確認!K:K,"&lt;"&amp;A13+1)</f>
        <v>30</v>
      </c>
      <c r="E13" s="144">
        <f>COUNTIF(URS確認!L:L,"&lt;"&amp;A13+1)</f>
        <v>30</v>
      </c>
      <c r="F13" s="89">
        <f>D13-E13</f>
        <v>0</v>
      </c>
      <c r="G13" s="101">
        <f>表格1[[#This Row],[累計預估]]/表格1[[#This Row],[合計數]]</f>
        <v>8.1521739130434784E-2</v>
      </c>
      <c r="H13" s="101">
        <f>表格1[[#This Row],[累計完成]]/表格1[[#This Row],[合計數]]</f>
        <v>8.1521739130434784E-2</v>
      </c>
      <c r="I13" s="98">
        <f>表格1[[#This Row],[累計預估達成率]]-表格1[[#This Row],[累計實際達成率]]</f>
        <v>0</v>
      </c>
      <c r="J13" s="366">
        <f>表格1[[#This Row],[累計預估]]-D12</f>
        <v>0</v>
      </c>
      <c r="K13" s="312"/>
    </row>
    <row r="14" spans="1:11" ht="14.5" hidden="1" x14ac:dyDescent="0.35">
      <c r="A14" s="87">
        <v>44411</v>
      </c>
      <c r="B14" s="88">
        <f>表格1[[#This Row],[日期]]</f>
        <v>44411</v>
      </c>
      <c r="C14" s="218">
        <v>368</v>
      </c>
      <c r="D14" s="144">
        <f>COUNTIF(URS確認!K:K,"&lt;"&amp;A14+1)</f>
        <v>30</v>
      </c>
      <c r="E14" s="144">
        <f>COUNTIF(URS確認!L:L,"&lt;"&amp;A14+1)</f>
        <v>30</v>
      </c>
      <c r="F14" s="89">
        <f t="shared" ref="F14:F17" si="1">D14-E14</f>
        <v>0</v>
      </c>
      <c r="G14" s="101">
        <f>表格1[[#This Row],[累計預估]]/表格1[[#This Row],[合計數]]</f>
        <v>8.1521739130434784E-2</v>
      </c>
      <c r="H14" s="101">
        <f>表格1[[#This Row],[累計完成]]/表格1[[#This Row],[合計數]]</f>
        <v>8.1521739130434784E-2</v>
      </c>
      <c r="I14" s="98">
        <f>表格1[[#This Row],[累計預估達成率]]-表格1[[#This Row],[累計實際達成率]]</f>
        <v>0</v>
      </c>
      <c r="J14" s="366">
        <f>表格1[[#This Row],[累計預估]]-D13</f>
        <v>0</v>
      </c>
      <c r="K14" s="312"/>
    </row>
    <row r="15" spans="1:11" ht="14.5" hidden="1" x14ac:dyDescent="0.35">
      <c r="A15" s="87">
        <v>44412</v>
      </c>
      <c r="B15" s="88">
        <f>表格1[[#This Row],[日期]]</f>
        <v>44412</v>
      </c>
      <c r="C15" s="218">
        <v>368</v>
      </c>
      <c r="D15" s="144">
        <f>COUNTIF(URS確認!K:K,"&lt;"&amp;A15+1)</f>
        <v>30</v>
      </c>
      <c r="E15" s="144">
        <f>COUNTIF(URS確認!L:L,"&lt;"&amp;A15+1)</f>
        <v>30</v>
      </c>
      <c r="F15" s="89">
        <f t="shared" si="1"/>
        <v>0</v>
      </c>
      <c r="G15" s="101">
        <f>表格1[[#This Row],[累計預估]]/表格1[[#This Row],[合計數]]</f>
        <v>8.1521739130434784E-2</v>
      </c>
      <c r="H15" s="101">
        <f>表格1[[#This Row],[累計完成]]/表格1[[#This Row],[合計數]]</f>
        <v>8.1521739130434784E-2</v>
      </c>
      <c r="I15" s="98">
        <f>表格1[[#This Row],[累計預估達成率]]-表格1[[#This Row],[累計實際達成率]]</f>
        <v>0</v>
      </c>
      <c r="J15" s="366">
        <f>表格1[[#This Row],[累計預估]]-D14</f>
        <v>0</v>
      </c>
      <c r="K15" s="312"/>
    </row>
    <row r="16" spans="1:11" ht="14.5" hidden="1" x14ac:dyDescent="0.35">
      <c r="A16" s="87">
        <v>44413</v>
      </c>
      <c r="B16" s="88">
        <f>表格1[[#This Row],[日期]]</f>
        <v>44413</v>
      </c>
      <c r="C16" s="218">
        <v>368</v>
      </c>
      <c r="D16" s="144">
        <f>COUNTIF(URS確認!K:K,"&lt;"&amp;A16+1)</f>
        <v>30</v>
      </c>
      <c r="E16" s="144">
        <f>COUNTIF(URS確認!L:L,"&lt;"&amp;A16+1)</f>
        <v>30</v>
      </c>
      <c r="F16" s="89">
        <f t="shared" si="1"/>
        <v>0</v>
      </c>
      <c r="G16" s="101">
        <f>表格1[[#This Row],[累計預估]]/表格1[[#This Row],[合計數]]</f>
        <v>8.1521739130434784E-2</v>
      </c>
      <c r="H16" s="101">
        <f>表格1[[#This Row],[累計完成]]/表格1[[#This Row],[合計數]]</f>
        <v>8.1521739130434784E-2</v>
      </c>
      <c r="I16" s="98">
        <f>表格1[[#This Row],[累計預估達成率]]-表格1[[#This Row],[累計實際達成率]]</f>
        <v>0</v>
      </c>
      <c r="J16" s="366">
        <f>表格1[[#This Row],[累計預估]]-D15</f>
        <v>0</v>
      </c>
      <c r="K16" s="312"/>
    </row>
    <row r="17" spans="1:11" ht="14.5" x14ac:dyDescent="0.35">
      <c r="A17" s="91">
        <v>44414</v>
      </c>
      <c r="B17" s="92">
        <f>表格1[[#This Row],[日期]]</f>
        <v>44414</v>
      </c>
      <c r="C17" s="226">
        <v>368</v>
      </c>
      <c r="D17" s="145">
        <f>COUNTIF(URS確認!K:K,"&lt;"&amp;A17+1)</f>
        <v>30</v>
      </c>
      <c r="E17" s="145">
        <f>COUNTIF(URS確認!L:L,"&lt;"&amp;A17+1)</f>
        <v>30</v>
      </c>
      <c r="F17" s="93">
        <f t="shared" si="1"/>
        <v>0</v>
      </c>
      <c r="G17" s="101">
        <f>表格1[[#This Row],[累計預估]]/表格1[[#This Row],[合計數]]</f>
        <v>8.1521739130434784E-2</v>
      </c>
      <c r="H17" s="101">
        <f>表格1[[#This Row],[累計完成]]/表格1[[#This Row],[合計數]]</f>
        <v>8.1521739130434784E-2</v>
      </c>
      <c r="I17" s="101">
        <f>表格1[[#This Row],[累計預估達成率]]-表格1[[#This Row],[累計實際達成率]]</f>
        <v>0</v>
      </c>
      <c r="J17" s="367">
        <f>表格1[[#This Row],[累計預估]]-D16</f>
        <v>0</v>
      </c>
      <c r="K17" s="312"/>
    </row>
    <row r="18" spans="1:11" ht="14.5" hidden="1" x14ac:dyDescent="0.35">
      <c r="A18" s="87">
        <v>44417</v>
      </c>
      <c r="B18" s="88">
        <f>表格1[[#This Row],[日期]]</f>
        <v>44417</v>
      </c>
      <c r="C18" s="218">
        <v>368</v>
      </c>
      <c r="D18" s="144">
        <f>COUNTIF(URS確認!K:K,"&lt;"&amp;A18+1)</f>
        <v>30</v>
      </c>
      <c r="E18" s="144">
        <f>COUNTIF(URS確認!L:L,"&lt;"&amp;A18+1)</f>
        <v>30</v>
      </c>
      <c r="F18" s="89">
        <f>D18-E18</f>
        <v>0</v>
      </c>
      <c r="G18" s="101">
        <f>表格1[[#This Row],[累計預估]]/表格1[[#This Row],[合計數]]</f>
        <v>8.1521739130434784E-2</v>
      </c>
      <c r="H18" s="101">
        <f>表格1[[#This Row],[累計完成]]/表格1[[#This Row],[合計數]]</f>
        <v>8.1521739130434784E-2</v>
      </c>
      <c r="I18" s="98">
        <f>表格1[[#This Row],[累計預估達成率]]-表格1[[#This Row],[累計實際達成率]]</f>
        <v>0</v>
      </c>
      <c r="J18" s="366">
        <f>表格1[[#This Row],[累計預估]]-D17</f>
        <v>0</v>
      </c>
      <c r="K18" s="312"/>
    </row>
    <row r="19" spans="1:11" ht="14.5" hidden="1" x14ac:dyDescent="0.35">
      <c r="A19" s="87">
        <v>44418</v>
      </c>
      <c r="B19" s="88">
        <f>表格1[[#This Row],[日期]]</f>
        <v>44418</v>
      </c>
      <c r="C19" s="218">
        <v>368</v>
      </c>
      <c r="D19" s="144">
        <f>COUNTIF(URS確認!K:K,"&lt;"&amp;A19+1)</f>
        <v>30</v>
      </c>
      <c r="E19" s="144">
        <f>COUNTIF(URS確認!L:L,"&lt;"&amp;A19+1)</f>
        <v>30</v>
      </c>
      <c r="F19" s="89">
        <f t="shared" ref="F19:F21" si="2">D19-E19</f>
        <v>0</v>
      </c>
      <c r="G19" s="101">
        <f>表格1[[#This Row],[累計預估]]/表格1[[#This Row],[合計數]]</f>
        <v>8.1521739130434784E-2</v>
      </c>
      <c r="H19" s="101">
        <f>表格1[[#This Row],[累計完成]]/表格1[[#This Row],[合計數]]</f>
        <v>8.1521739130434784E-2</v>
      </c>
      <c r="I19" s="98">
        <f>表格1[[#This Row],[累計預估達成率]]-表格1[[#This Row],[累計實際達成率]]</f>
        <v>0</v>
      </c>
      <c r="J19" s="366">
        <f>表格1[[#This Row],[累計預估]]-D18</f>
        <v>0</v>
      </c>
      <c r="K19" s="312"/>
    </row>
    <row r="20" spans="1:11" ht="14.5" hidden="1" x14ac:dyDescent="0.35">
      <c r="A20" s="87">
        <v>44419</v>
      </c>
      <c r="B20" s="88">
        <f>表格1[[#This Row],[日期]]</f>
        <v>44419</v>
      </c>
      <c r="C20" s="218">
        <v>368</v>
      </c>
      <c r="D20" s="144">
        <f>COUNTIF(URS確認!K:K,"&lt;"&amp;A20+1)</f>
        <v>30</v>
      </c>
      <c r="E20" s="144">
        <f>COUNTIF(URS確認!L:L,"&lt;"&amp;A20+1)</f>
        <v>30</v>
      </c>
      <c r="F20" s="89">
        <f t="shared" si="2"/>
        <v>0</v>
      </c>
      <c r="G20" s="101">
        <f>表格1[[#This Row],[累計預估]]/表格1[[#This Row],[合計數]]</f>
        <v>8.1521739130434784E-2</v>
      </c>
      <c r="H20" s="101">
        <f>表格1[[#This Row],[累計完成]]/表格1[[#This Row],[合計數]]</f>
        <v>8.1521739130434784E-2</v>
      </c>
      <c r="I20" s="98">
        <f>表格1[[#This Row],[累計預估達成率]]-表格1[[#This Row],[累計實際達成率]]</f>
        <v>0</v>
      </c>
      <c r="J20" s="366">
        <f>表格1[[#This Row],[累計預估]]-D19</f>
        <v>0</v>
      </c>
      <c r="K20" s="312"/>
    </row>
    <row r="21" spans="1:11" ht="14.5" hidden="1" x14ac:dyDescent="0.35">
      <c r="A21" s="87">
        <v>44420</v>
      </c>
      <c r="B21" s="88">
        <f>表格1[[#This Row],[日期]]</f>
        <v>44420</v>
      </c>
      <c r="C21" s="218">
        <v>368</v>
      </c>
      <c r="D21" s="144">
        <f>COUNTIF(URS確認!K:K,"&lt;"&amp;A21+1)</f>
        <v>30</v>
      </c>
      <c r="E21" s="144">
        <f>COUNTIF(URS確認!L:L,"&lt;"&amp;A21+1)</f>
        <v>30</v>
      </c>
      <c r="F21" s="89">
        <f t="shared" si="2"/>
        <v>0</v>
      </c>
      <c r="G21" s="101">
        <f>表格1[[#This Row],[累計預估]]/表格1[[#This Row],[合計數]]</f>
        <v>8.1521739130434784E-2</v>
      </c>
      <c r="H21" s="101">
        <f>表格1[[#This Row],[累計完成]]/表格1[[#This Row],[合計數]]</f>
        <v>8.1521739130434784E-2</v>
      </c>
      <c r="I21" s="98">
        <f>表格1[[#This Row],[累計預估達成率]]-表格1[[#This Row],[累計實際達成率]]</f>
        <v>0</v>
      </c>
      <c r="J21" s="366">
        <f>表格1[[#This Row],[累計預估]]-D20</f>
        <v>0</v>
      </c>
      <c r="K21" s="312"/>
    </row>
    <row r="22" spans="1:11" ht="14.5" x14ac:dyDescent="0.35">
      <c r="A22" s="91">
        <v>44421</v>
      </c>
      <c r="B22" s="92">
        <f>表格1[[#This Row],[日期]]</f>
        <v>44421</v>
      </c>
      <c r="C22" s="226">
        <v>368</v>
      </c>
      <c r="D22" s="145">
        <f>COUNTIF(URS確認!K:K,"&lt;"&amp;A22+1)</f>
        <v>30</v>
      </c>
      <c r="E22" s="145">
        <f>COUNTIF(URS確認!L:L,"&lt;"&amp;A22+1)</f>
        <v>30</v>
      </c>
      <c r="F22" s="93">
        <f t="shared" ref="F22:F25" si="3">D22-E22</f>
        <v>0</v>
      </c>
      <c r="G22" s="101">
        <f>表格1[[#This Row],[累計預估]]/表格1[[#This Row],[合計數]]</f>
        <v>8.1521739130434784E-2</v>
      </c>
      <c r="H22" s="101">
        <f>表格1[[#This Row],[累計完成]]/表格1[[#This Row],[合計數]]</f>
        <v>8.1521739130434784E-2</v>
      </c>
      <c r="I22" s="101">
        <f>表格1[[#This Row],[累計預估達成率]]-表格1[[#This Row],[累計實際達成率]]</f>
        <v>0</v>
      </c>
      <c r="J22" s="367">
        <f>表格1[[#This Row],[累計預估]]-D21</f>
        <v>0</v>
      </c>
      <c r="K22" s="312"/>
    </row>
    <row r="23" spans="1:11" ht="14.5" hidden="1" x14ac:dyDescent="0.35">
      <c r="A23" s="169">
        <v>44424</v>
      </c>
      <c r="B23" s="170">
        <f>表格1[[#This Row],[日期]]</f>
        <v>44424</v>
      </c>
      <c r="C23" s="227">
        <f>COUNTA(URS確認!E:E)-1</f>
        <v>498</v>
      </c>
      <c r="D23" s="172">
        <f>COUNTIF(URS確認!K:K,"&lt;"&amp;A23+1)</f>
        <v>30</v>
      </c>
      <c r="E23" s="172">
        <f>COUNTIF(URS確認!L:L,"&lt;"&amp;A23+1)</f>
        <v>30</v>
      </c>
      <c r="F23" s="171">
        <f t="shared" si="3"/>
        <v>0</v>
      </c>
      <c r="G23" s="101">
        <f>表格1[[#This Row],[累計預估]]/表格1[[#This Row],[合計數]]</f>
        <v>6.0240963855421686E-2</v>
      </c>
      <c r="H23" s="101">
        <f>表格1[[#This Row],[累計完成]]/表格1[[#This Row],[合計數]]</f>
        <v>6.0240963855421686E-2</v>
      </c>
      <c r="I23" s="173">
        <f>表格1[[#This Row],[累計預估達成率]]-表格1[[#This Row],[累計實際達成率]]</f>
        <v>0</v>
      </c>
      <c r="J23" s="368">
        <f>表格1[[#This Row],[累計預估]]-D22</f>
        <v>0</v>
      </c>
      <c r="K23" s="312"/>
    </row>
    <row r="24" spans="1:11" ht="14.5" hidden="1" x14ac:dyDescent="0.35">
      <c r="A24" s="183">
        <v>44425</v>
      </c>
      <c r="B24" s="184">
        <f>表格1[[#This Row],[日期]]</f>
        <v>44425</v>
      </c>
      <c r="C24" s="228">
        <f>COUNTA(URS確認!E:E)-1</f>
        <v>498</v>
      </c>
      <c r="D24" s="186">
        <f>COUNTIF(URS確認!K:K,"&lt;"&amp;A24+1)</f>
        <v>30</v>
      </c>
      <c r="E24" s="186">
        <f>COUNTIF(URS確認!L:L,"&lt;"&amp;A24+1)</f>
        <v>30</v>
      </c>
      <c r="F24" s="185">
        <f t="shared" si="3"/>
        <v>0</v>
      </c>
      <c r="G24" s="101">
        <f>表格1[[#This Row],[累計預估]]/表格1[[#This Row],[合計數]]</f>
        <v>6.0240963855421686E-2</v>
      </c>
      <c r="H24" s="101">
        <f>表格1[[#This Row],[累計完成]]/表格1[[#This Row],[合計數]]</f>
        <v>6.0240963855421686E-2</v>
      </c>
      <c r="I24" s="187">
        <f>表格1[[#This Row],[累計預估達成率]]-表格1[[#This Row],[累計實際達成率]]</f>
        <v>0</v>
      </c>
      <c r="J24" s="369">
        <f>表格1[[#This Row],[累計預估]]-D23</f>
        <v>0</v>
      </c>
      <c r="K24" s="312"/>
    </row>
    <row r="25" spans="1:11" ht="14.5" hidden="1" x14ac:dyDescent="0.35">
      <c r="A25" s="183">
        <v>44426</v>
      </c>
      <c r="B25" s="184">
        <f>表格1[[#This Row],[日期]]</f>
        <v>44426</v>
      </c>
      <c r="C25" s="228">
        <f>COUNTA(URS確認!E:E)-1</f>
        <v>498</v>
      </c>
      <c r="D25" s="186">
        <f>COUNTIF(URS確認!K:K,"&lt;"&amp;A25+1)</f>
        <v>30</v>
      </c>
      <c r="E25" s="186">
        <f>COUNTIF(URS確認!L:L,"&lt;"&amp;A25+1)</f>
        <v>30</v>
      </c>
      <c r="F25" s="185">
        <f t="shared" si="3"/>
        <v>0</v>
      </c>
      <c r="G25" s="101">
        <f>表格1[[#This Row],[累計預估]]/表格1[[#This Row],[合計數]]</f>
        <v>6.0240963855421686E-2</v>
      </c>
      <c r="H25" s="101">
        <f>表格1[[#This Row],[累計完成]]/表格1[[#This Row],[合計數]]</f>
        <v>6.0240963855421686E-2</v>
      </c>
      <c r="I25" s="187">
        <f>表格1[[#This Row],[累計預估達成率]]-表格1[[#This Row],[累計實際達成率]]</f>
        <v>0</v>
      </c>
      <c r="J25" s="369">
        <f>表格1[[#This Row],[累計預估]]-D24</f>
        <v>0</v>
      </c>
      <c r="K25" s="312"/>
    </row>
    <row r="26" spans="1:11" ht="14.5" hidden="1" x14ac:dyDescent="0.35">
      <c r="A26" s="169">
        <v>44427</v>
      </c>
      <c r="B26" s="193">
        <f>表格1[[#This Row],[日期]]</f>
        <v>44427</v>
      </c>
      <c r="C26" s="229">
        <f>COUNTA(URS確認!E:E)-1</f>
        <v>498</v>
      </c>
      <c r="D26" s="195">
        <f>COUNTIF(URS確認!K:K,"&lt;"&amp;A26+1)</f>
        <v>30</v>
      </c>
      <c r="E26" s="195">
        <f>COUNTIF(URS確認!L:L,"&lt;"&amp;A26+1)</f>
        <v>30</v>
      </c>
      <c r="F26" s="194">
        <f t="shared" ref="F26:F27" si="4">D26-E26</f>
        <v>0</v>
      </c>
      <c r="G26" s="101">
        <f>表格1[[#This Row],[累計預估]]/表格1[[#This Row],[合計數]]</f>
        <v>6.0240963855421686E-2</v>
      </c>
      <c r="H26" s="101">
        <f>表格1[[#This Row],[累計完成]]/表格1[[#This Row],[合計數]]</f>
        <v>6.0240963855421686E-2</v>
      </c>
      <c r="I26" s="196">
        <f>表格1[[#This Row],[累計預估達成率]]-表格1[[#This Row],[累計實際達成率]]</f>
        <v>0</v>
      </c>
      <c r="J26" s="370">
        <f>表格1[[#This Row],[累計預估]]-D25</f>
        <v>0</v>
      </c>
      <c r="K26" s="312"/>
    </row>
    <row r="27" spans="1:11" ht="14.5" x14ac:dyDescent="0.35">
      <c r="A27" s="197">
        <v>44428</v>
      </c>
      <c r="B27" s="198">
        <f>表格1[[#This Row],[日期]]</f>
        <v>44428</v>
      </c>
      <c r="C27" s="230">
        <f>COUNTA(URS確認!E:E)-1-112-13</f>
        <v>373</v>
      </c>
      <c r="D27" s="200">
        <f>COUNTIF(URS確認!K:K,"&lt;"&amp;A27+1)</f>
        <v>30</v>
      </c>
      <c r="E27" s="200">
        <f>COUNTIF(URS確認!L:L,"&lt;"&amp;A27+1)</f>
        <v>30</v>
      </c>
      <c r="F27" s="199">
        <f t="shared" si="4"/>
        <v>0</v>
      </c>
      <c r="G27" s="101">
        <f>表格1[[#This Row],[累計預估]]/表格1[[#This Row],[合計數]]</f>
        <v>8.0428954423592491E-2</v>
      </c>
      <c r="H27" s="101">
        <f>表格1[[#This Row],[累計完成]]/表格1[[#This Row],[合計數]]</f>
        <v>8.0428954423592491E-2</v>
      </c>
      <c r="I27" s="201">
        <f>表格1[[#This Row],[累計預估達成率]]-表格1[[#This Row],[累計實際達成率]]</f>
        <v>0</v>
      </c>
      <c r="J27" s="371">
        <f>表格1[[#This Row],[累計預估]]-D26</f>
        <v>0</v>
      </c>
      <c r="K27" s="312"/>
    </row>
    <row r="28" spans="1:11" ht="14.5" hidden="1" x14ac:dyDescent="0.35">
      <c r="A28" s="192">
        <v>44431</v>
      </c>
      <c r="B28" s="193">
        <f>表格1[[#This Row],[日期]]</f>
        <v>44431</v>
      </c>
      <c r="C28" s="230">
        <f>COUNTA(URS確認!E:E)-1-112-13</f>
        <v>373</v>
      </c>
      <c r="D28" s="195">
        <f>COUNTIF(URS確認!K:K,"&lt;"&amp;A28+1)</f>
        <v>39</v>
      </c>
      <c r="E28" s="195">
        <f>COUNTIF(URS確認!L:L,"&lt;"&amp;A28+1)</f>
        <v>38</v>
      </c>
      <c r="F28" s="194">
        <f>D28-E28</f>
        <v>1</v>
      </c>
      <c r="G28" s="101">
        <f>表格1[[#This Row],[累計預估]]/表格1[[#This Row],[合計數]]</f>
        <v>0.10455764075067024</v>
      </c>
      <c r="H28" s="101">
        <f>表格1[[#This Row],[累計完成]]/表格1[[#This Row],[合計數]]</f>
        <v>0.10187667560321716</v>
      </c>
      <c r="I28" s="196">
        <f>表格1[[#This Row],[累計預估達成率]]-表格1[[#This Row],[累計實際達成率]]</f>
        <v>2.6809651474530849E-3</v>
      </c>
      <c r="J28" s="370">
        <f>表格1[[#This Row],[累計預估]]-D27</f>
        <v>9</v>
      </c>
      <c r="K28" s="312"/>
    </row>
    <row r="29" spans="1:11" ht="14.5" hidden="1" x14ac:dyDescent="0.35">
      <c r="A29" s="192">
        <v>44432</v>
      </c>
      <c r="B29" s="88">
        <f>表格1[[#This Row],[日期]]</f>
        <v>44432</v>
      </c>
      <c r="C29" s="230">
        <f>COUNTA(URS確認!E:E)-1-112-13</f>
        <v>373</v>
      </c>
      <c r="D29" s="144">
        <f>COUNTIF(URS確認!K:K,"&lt;"&amp;A29+1)</f>
        <v>47</v>
      </c>
      <c r="E29" s="144">
        <f>COUNTIF(URS確認!L:L,"&lt;"&amp;A29+1)</f>
        <v>49</v>
      </c>
      <c r="F29" s="89">
        <f t="shared" ref="F29:F31" si="5">D29-E29</f>
        <v>-2</v>
      </c>
      <c r="G29" s="101">
        <f>表格1[[#This Row],[累計預估]]/表格1[[#This Row],[合計數]]</f>
        <v>0.12600536193029491</v>
      </c>
      <c r="H29" s="101">
        <f>表格1[[#This Row],[累計完成]]/表格1[[#This Row],[合計數]]</f>
        <v>0.13136729222520108</v>
      </c>
      <c r="I29" s="98">
        <f>表格1[[#This Row],[累計預估達成率]]-表格1[[#This Row],[累計實際達成率]]</f>
        <v>-5.3619302949061698E-3</v>
      </c>
      <c r="J29" s="366">
        <f>表格1[[#This Row],[累計預估]]-D28</f>
        <v>8</v>
      </c>
      <c r="K29" s="312"/>
    </row>
    <row r="30" spans="1:11" ht="14.5" hidden="1" x14ac:dyDescent="0.35">
      <c r="A30" s="192">
        <v>44433</v>
      </c>
      <c r="B30" s="88">
        <f>表格1[[#This Row],[日期]]</f>
        <v>44433</v>
      </c>
      <c r="C30" s="230">
        <f>COUNTA(URS確認!E:E)-1-112-13</f>
        <v>373</v>
      </c>
      <c r="D30" s="144">
        <f>COUNTIF(URS確認!K:K,"&lt;"&amp;A30+1)</f>
        <v>52</v>
      </c>
      <c r="E30" s="144">
        <f>COUNTIF(URS確認!L:L,"&lt;"&amp;A30+1)</f>
        <v>57</v>
      </c>
      <c r="F30" s="89">
        <f t="shared" si="5"/>
        <v>-5</v>
      </c>
      <c r="G30" s="101">
        <f>表格1[[#This Row],[累計預估]]/表格1[[#This Row],[合計數]]</f>
        <v>0.13941018766756033</v>
      </c>
      <c r="H30" s="101">
        <f>表格1[[#This Row],[累計完成]]/表格1[[#This Row],[合計數]]</f>
        <v>0.15281501340482573</v>
      </c>
      <c r="I30" s="98">
        <f>表格1[[#This Row],[累計預估達成率]]-表格1[[#This Row],[累計實際達成率]]</f>
        <v>-1.3404825737265397E-2</v>
      </c>
      <c r="J30" s="366">
        <f>表格1[[#This Row],[累計預估]]-D29</f>
        <v>5</v>
      </c>
      <c r="K30" s="312"/>
    </row>
    <row r="31" spans="1:11" ht="14.5" hidden="1" x14ac:dyDescent="0.35">
      <c r="A31" s="192">
        <v>44434</v>
      </c>
      <c r="B31" s="88">
        <f>表格1[[#This Row],[日期]]</f>
        <v>44434</v>
      </c>
      <c r="C31" s="230">
        <f>COUNTA(URS確認!E:E)-1-112-13</f>
        <v>373</v>
      </c>
      <c r="D31" s="144">
        <f>COUNTIF(URS確認!K:K,"&lt;"&amp;A31+1)</f>
        <v>59</v>
      </c>
      <c r="E31" s="144">
        <f>COUNTIF(URS確認!L:L,"&lt;"&amp;A31+1)</f>
        <v>63</v>
      </c>
      <c r="F31" s="89">
        <f t="shared" si="5"/>
        <v>-4</v>
      </c>
      <c r="G31" s="101">
        <f>表格1[[#This Row],[累計預估]]/表格1[[#This Row],[合計數]]</f>
        <v>0.1581769436997319</v>
      </c>
      <c r="H31" s="101">
        <f>表格1[[#This Row],[累計完成]]/表格1[[#This Row],[合計數]]</f>
        <v>0.16890080428954424</v>
      </c>
      <c r="I31" s="98">
        <f>表格1[[#This Row],[累計預估達成率]]-表格1[[#This Row],[累計實際達成率]]</f>
        <v>-1.072386058981234E-2</v>
      </c>
      <c r="J31" s="366">
        <f>表格1[[#This Row],[累計預估]]-D30</f>
        <v>7</v>
      </c>
      <c r="K31" s="312"/>
    </row>
    <row r="32" spans="1:11" ht="14.5" x14ac:dyDescent="0.35">
      <c r="A32" s="202">
        <v>44435</v>
      </c>
      <c r="B32" s="92">
        <f>表格1[[#This Row],[日期]]</f>
        <v>44435</v>
      </c>
      <c r="C32" s="230">
        <f>COUNTA(URS確認!E:E)-1-112-13</f>
        <v>373</v>
      </c>
      <c r="D32" s="145">
        <f>COUNTIF(URS確認!K:K,"&lt;"&amp;A32+1)</f>
        <v>63</v>
      </c>
      <c r="E32" s="145">
        <f>COUNTIF(URS確認!L:L,"&lt;"&amp;A32+1)</f>
        <v>65</v>
      </c>
      <c r="F32" s="93">
        <f>D32-E32</f>
        <v>-2</v>
      </c>
      <c r="G32" s="101">
        <f>表格1[[#This Row],[累計預估]]/表格1[[#This Row],[合計數]]</f>
        <v>0.16890080428954424</v>
      </c>
      <c r="H32" s="101">
        <f>表格1[[#This Row],[累計完成]]/表格1[[#This Row],[合計數]]</f>
        <v>0.17426273458445041</v>
      </c>
      <c r="I32" s="101">
        <f>表格1[[#This Row],[累計預估達成率]]-表格1[[#This Row],[累計實際達成率]]</f>
        <v>-5.3619302949061698E-3</v>
      </c>
      <c r="J32" s="367">
        <f>表格1[[#This Row],[累計預估]]-D31</f>
        <v>4</v>
      </c>
      <c r="K32" s="312"/>
    </row>
    <row r="33" spans="1:11" ht="14.5" hidden="1" x14ac:dyDescent="0.35">
      <c r="A33" s="220">
        <v>44438</v>
      </c>
      <c r="B33" s="221">
        <f>表格1[[#This Row],[日期]]</f>
        <v>44438</v>
      </c>
      <c r="C33" s="230">
        <f>COUNTA(URS確認!E:E)-1-112-13</f>
        <v>373</v>
      </c>
      <c r="D33" s="223">
        <f>COUNTIF(URS確認!K:K,"&lt;"&amp;A33+1)</f>
        <v>68</v>
      </c>
      <c r="E33" s="223">
        <f>COUNTIF(URS確認!L:L,"&lt;"&amp;A33+1)</f>
        <v>72</v>
      </c>
      <c r="F33" s="222">
        <f>D33-E33</f>
        <v>-4</v>
      </c>
      <c r="G33" s="101">
        <f>表格1[[#This Row],[累計預估]]/表格1[[#This Row],[合計數]]</f>
        <v>0.18230563002680966</v>
      </c>
      <c r="H33" s="101">
        <f>表格1[[#This Row],[累計完成]]/表格1[[#This Row],[合計數]]</f>
        <v>0.19302949061662197</v>
      </c>
      <c r="I33" s="224">
        <f>表格1[[#This Row],[累計預估達成率]]-表格1[[#This Row],[累計實際達成率]]</f>
        <v>-1.0723860589812312E-2</v>
      </c>
      <c r="J33" s="372">
        <f>表格1[[#This Row],[累計預估]]-D32</f>
        <v>5</v>
      </c>
      <c r="K33" s="312"/>
    </row>
    <row r="34" spans="1:11" ht="14.5" hidden="1" x14ac:dyDescent="0.35">
      <c r="A34" s="87">
        <v>44439</v>
      </c>
      <c r="B34" s="88">
        <f>表格1[[#This Row],[日期]]</f>
        <v>44439</v>
      </c>
      <c r="C34" s="230">
        <f>COUNTA(URS確認!E:E)-1-112-13</f>
        <v>373</v>
      </c>
      <c r="D34" s="144">
        <f>COUNTIF(URS確認!K:K,"&lt;"&amp;A34+1)</f>
        <v>72</v>
      </c>
      <c r="E34" s="144">
        <f>COUNTIF(URS確認!L:L,"&lt;"&amp;A34+1)</f>
        <v>83</v>
      </c>
      <c r="F34" s="89">
        <f>D34-E34</f>
        <v>-11</v>
      </c>
      <c r="G34" s="101">
        <f>表格1[[#This Row],[累計預估]]/表格1[[#This Row],[合計數]]</f>
        <v>0.19302949061662197</v>
      </c>
      <c r="H34" s="101">
        <f>表格1[[#This Row],[累計完成]]/表格1[[#This Row],[合計數]]</f>
        <v>0.22252010723860591</v>
      </c>
      <c r="I34" s="98">
        <f>表格1[[#This Row],[累計預估達成率]]-表格1[[#This Row],[累計實際達成率]]</f>
        <v>-2.9490616621983934E-2</v>
      </c>
      <c r="J34" s="366">
        <f>表格1[[#This Row],[累計預估]]-D33</f>
        <v>4</v>
      </c>
      <c r="K34" s="312"/>
    </row>
    <row r="35" spans="1:11" ht="14.5" hidden="1" x14ac:dyDescent="0.35">
      <c r="A35" s="87">
        <v>44440</v>
      </c>
      <c r="B35" s="88">
        <f>表格1[[#This Row],[日期]]</f>
        <v>44440</v>
      </c>
      <c r="C35" s="230">
        <f>COUNTA(URS確認!E:E)-1-112-13</f>
        <v>373</v>
      </c>
      <c r="D35" s="144">
        <f>COUNTIF(URS確認!K:K,"&lt;"&amp;A35+1)</f>
        <v>75</v>
      </c>
      <c r="E35" s="144">
        <f>COUNTIF(URS確認!L:L,"&lt;"&amp;A35+1)</f>
        <v>83</v>
      </c>
      <c r="F35" s="89">
        <f>D35-E35</f>
        <v>-8</v>
      </c>
      <c r="G35" s="101">
        <f>表格1[[#This Row],[累計預估]]/表格1[[#This Row],[合計數]]</f>
        <v>0.20107238605898123</v>
      </c>
      <c r="H35" s="101">
        <f>表格1[[#This Row],[累計完成]]/表格1[[#This Row],[合計數]]</f>
        <v>0.22252010723860591</v>
      </c>
      <c r="I35" s="98">
        <f>表格1[[#This Row],[累計預估達成率]]-表格1[[#This Row],[累計實際達成率]]</f>
        <v>-2.1447721179624679E-2</v>
      </c>
      <c r="J35" s="366">
        <f>表格1[[#This Row],[累計預估]]-D34</f>
        <v>3</v>
      </c>
      <c r="K35" s="312"/>
    </row>
    <row r="36" spans="1:11" ht="14.5" hidden="1" x14ac:dyDescent="0.35">
      <c r="A36" s="87">
        <v>44441</v>
      </c>
      <c r="B36" s="231">
        <f>表格1[[#This Row],[日期]]</f>
        <v>44441</v>
      </c>
      <c r="C36" s="230">
        <f>COUNTA(URS確認!E:E)-1-112-13</f>
        <v>373</v>
      </c>
      <c r="D36" s="232">
        <f>COUNTIF(URS確認!K:K,"&lt;"&amp;A36+1)</f>
        <v>78</v>
      </c>
      <c r="E36" s="232">
        <f>COUNTIF(URS確認!L:L,"&lt;"&amp;A36+1)</f>
        <v>83</v>
      </c>
      <c r="F36" s="233">
        <f t="shared" ref="F36:F37" si="6">D36-E36</f>
        <v>-5</v>
      </c>
      <c r="G36" s="101">
        <f>表格1[[#This Row],[累計預估]]/表格1[[#This Row],[合計數]]</f>
        <v>0.20911528150134048</v>
      </c>
      <c r="H36" s="101">
        <f>表格1[[#This Row],[累計完成]]/表格1[[#This Row],[合計數]]</f>
        <v>0.22252010723860591</v>
      </c>
      <c r="I36" s="234">
        <f>表格1[[#This Row],[累計預估達成率]]-表格1[[#This Row],[累計實際達成率]]</f>
        <v>-1.3404825737265424E-2</v>
      </c>
      <c r="J36" s="373">
        <f>表格1[[#This Row],[累計預估]]-D35</f>
        <v>3</v>
      </c>
      <c r="K36" s="312"/>
    </row>
    <row r="37" spans="1:11" ht="14.5" x14ac:dyDescent="0.35">
      <c r="A37" s="91">
        <v>44442</v>
      </c>
      <c r="B37" s="235">
        <f>表格1[[#This Row],[日期]]</f>
        <v>44442</v>
      </c>
      <c r="C37" s="230">
        <f>COUNTA(URS確認!E:E)-1-112-13</f>
        <v>373</v>
      </c>
      <c r="D37" s="236">
        <f>COUNTIF(URS確認!K:K,"&lt;"&amp;A37+1)</f>
        <v>83</v>
      </c>
      <c r="E37" s="236">
        <f>COUNTIF(URS確認!L:L,"&lt;"&amp;A37+1)</f>
        <v>83</v>
      </c>
      <c r="F37" s="237">
        <f t="shared" si="6"/>
        <v>0</v>
      </c>
      <c r="G37" s="101">
        <f>表格1[[#This Row],[累計預估]]/表格1[[#This Row],[合計數]]</f>
        <v>0.22252010723860591</v>
      </c>
      <c r="H37" s="101">
        <f>表格1[[#This Row],[累計完成]]/表格1[[#This Row],[合計數]]</f>
        <v>0.22252010723860591</v>
      </c>
      <c r="I37" s="238">
        <f>表格1[[#This Row],[累計預估達成率]]-表格1[[#This Row],[累計實際達成率]]</f>
        <v>0</v>
      </c>
      <c r="J37" s="374">
        <f>表格1[[#This Row],[累計預估]]-D36</f>
        <v>5</v>
      </c>
      <c r="K37" s="312"/>
    </row>
    <row r="38" spans="1:11" ht="14.5" x14ac:dyDescent="0.35">
      <c r="A38" s="256">
        <v>44449</v>
      </c>
      <c r="B38" s="257">
        <f>表格1[[#This Row],[日期]]</f>
        <v>44449</v>
      </c>
      <c r="C38" s="230">
        <f>COUNTA(URS確認!E:E)-1-112-13</f>
        <v>373</v>
      </c>
      <c r="D38" s="258">
        <f>COUNTIF(URS確認!K:K,"&lt;"&amp;A38+1)</f>
        <v>94</v>
      </c>
      <c r="E38" s="258">
        <f>COUNTIF(URS確認!L:L,"&lt;"&amp;A38+1)</f>
        <v>93</v>
      </c>
      <c r="F38" s="259">
        <f t="shared" ref="F38:F43" si="7">D38-E38</f>
        <v>1</v>
      </c>
      <c r="G38" s="101">
        <f>表格1[[#This Row],[累計預估]]/表格1[[#This Row],[合計數]]</f>
        <v>0.25201072386058981</v>
      </c>
      <c r="H38" s="101">
        <f>表格1[[#This Row],[累計完成]]/表格1[[#This Row],[合計數]]</f>
        <v>0.24932975871313673</v>
      </c>
      <c r="I38" s="260">
        <f>表格1[[#This Row],[累計預估達成率]]-表格1[[#This Row],[累計實際達成率]]</f>
        <v>2.6809651474530849E-3</v>
      </c>
      <c r="J38" s="375">
        <f>表格1[[#This Row],[累計預估]]-D37</f>
        <v>11</v>
      </c>
      <c r="K38" s="312"/>
    </row>
    <row r="39" spans="1:11" ht="14.5" x14ac:dyDescent="0.35">
      <c r="A39" s="256">
        <v>44456</v>
      </c>
      <c r="B39" s="257">
        <f>表格1[[#This Row],[日期]]</f>
        <v>44456</v>
      </c>
      <c r="C39" s="230">
        <f>COUNTA(URS確認!E:E)-1-112-13</f>
        <v>373</v>
      </c>
      <c r="D39" s="258">
        <f>COUNTIF(URS確認!K:K,"&lt;"&amp;A39+1)</f>
        <v>122</v>
      </c>
      <c r="E39" s="258">
        <f>COUNTIF(URS確認!L:L,"&lt;"&amp;A39+1)</f>
        <v>119</v>
      </c>
      <c r="F39" s="259">
        <f t="shared" si="7"/>
        <v>3</v>
      </c>
      <c r="G39" s="101">
        <f>表格1[[#This Row],[累計預估]]/表格1[[#This Row],[合計數]]</f>
        <v>0.32707774798927614</v>
      </c>
      <c r="H39" s="101">
        <f>表格1[[#This Row],[累計完成]]/表格1[[#This Row],[合計數]]</f>
        <v>0.31903485254691688</v>
      </c>
      <c r="I39" s="260">
        <f>表格1[[#This Row],[累計預估達成率]]-表格1[[#This Row],[累計實際達成率]]</f>
        <v>8.0428954423592547E-3</v>
      </c>
      <c r="J39" s="375">
        <f>表格1[[#This Row],[累計預估]]-D38</f>
        <v>28</v>
      </c>
      <c r="K39" s="312"/>
    </row>
    <row r="40" spans="1:11" ht="14.5" x14ac:dyDescent="0.35">
      <c r="A40" s="91">
        <v>44463</v>
      </c>
      <c r="B40" s="92">
        <f>表格1[[#This Row],[日期]]</f>
        <v>44463</v>
      </c>
      <c r="C40" s="230">
        <f>COUNTA(URS確認!E:E)-1-112-13</f>
        <v>373</v>
      </c>
      <c r="D40" s="145">
        <f>COUNTIF(URS確認!K:K,"&lt;"&amp;A40+1)</f>
        <v>137</v>
      </c>
      <c r="E40" s="145">
        <f>COUNTIF(URS確認!L:L,"&lt;"&amp;A40+1)</f>
        <v>146</v>
      </c>
      <c r="F40" s="93">
        <f t="shared" si="7"/>
        <v>-9</v>
      </c>
      <c r="G40" s="101">
        <f>表格1[[#This Row],[累計預估]]/表格1[[#This Row],[合計數]]</f>
        <v>0.36729222520107241</v>
      </c>
      <c r="H40" s="101">
        <f>表格1[[#This Row],[累計完成]]/表格1[[#This Row],[合計數]]</f>
        <v>0.39142091152815012</v>
      </c>
      <c r="I40" s="101">
        <f>表格1[[#This Row],[累計預估達成率]]-表格1[[#This Row],[累計實際達成率]]</f>
        <v>-2.4128686327077709E-2</v>
      </c>
      <c r="J40" s="367"/>
      <c r="K40" s="312"/>
    </row>
    <row r="41" spans="1:11" ht="14.5" x14ac:dyDescent="0.35">
      <c r="A41" s="91">
        <v>44470</v>
      </c>
      <c r="B41" s="92">
        <f>表格1[[#This Row],[日期]]</f>
        <v>44470</v>
      </c>
      <c r="C41" s="230">
        <f>COUNTA(URS確認!E:E)-1-112-13</f>
        <v>373</v>
      </c>
      <c r="D41" s="145">
        <f>COUNTIF(URS確認!K:K,"&lt;"&amp;A41+1)</f>
        <v>166</v>
      </c>
      <c r="E41" s="145">
        <f>COUNTIF(URS確認!L:L,"&lt;"&amp;A41+1)</f>
        <v>190</v>
      </c>
      <c r="F41" s="93">
        <f t="shared" si="7"/>
        <v>-24</v>
      </c>
      <c r="G41" s="101">
        <f>表格1[[#This Row],[累計預估]]/表格1[[#This Row],[合計數]]</f>
        <v>0.44504021447721182</v>
      </c>
      <c r="H41" s="101">
        <f>表格1[[#This Row],[累計完成]]/表格1[[#This Row],[合計數]]</f>
        <v>0.5093833780160858</v>
      </c>
      <c r="I41" s="101">
        <f>表格1[[#This Row],[累計預估達成率]]-表格1[[#This Row],[累計實際達成率]]</f>
        <v>-6.4343163538873982E-2</v>
      </c>
      <c r="J41" s="367"/>
      <c r="K41" s="312"/>
    </row>
    <row r="42" spans="1:11" ht="14.5" x14ac:dyDescent="0.35">
      <c r="A42" s="91">
        <v>44477</v>
      </c>
      <c r="B42" s="92">
        <f>表格1[[#This Row],[日期]]</f>
        <v>44477</v>
      </c>
      <c r="C42" s="230">
        <f>COUNTA(URS確認!E:E)-1-112-13</f>
        <v>373</v>
      </c>
      <c r="D42" s="145">
        <f>COUNTIF(URS確認!K:K,"&lt;"&amp;A42+1)</f>
        <v>190</v>
      </c>
      <c r="E42" s="145">
        <f>COUNTIF(URS確認!L:L,"&lt;"&amp;A42+1)</f>
        <v>198</v>
      </c>
      <c r="F42" s="93">
        <f t="shared" si="7"/>
        <v>-8</v>
      </c>
      <c r="G42" s="101">
        <f>表格1[[#This Row],[累計預估]]/表格1[[#This Row],[合計數]]</f>
        <v>0.5093833780160858</v>
      </c>
      <c r="H42" s="101">
        <f>表格1[[#This Row],[累計完成]]/表格1[[#This Row],[合計數]]</f>
        <v>0.53083109919571048</v>
      </c>
      <c r="I42" s="101">
        <f>表格1[[#This Row],[累計預估達成率]]-表格1[[#This Row],[累計實際達成率]]</f>
        <v>-2.1447721179624679E-2</v>
      </c>
      <c r="J42" s="367"/>
      <c r="K42" s="312"/>
    </row>
    <row r="43" spans="1:11" ht="14.5" x14ac:dyDescent="0.35">
      <c r="A43" s="91">
        <v>44484</v>
      </c>
      <c r="B43" s="92">
        <f>表格1[[#This Row],[日期]]</f>
        <v>44484</v>
      </c>
      <c r="C43" s="230">
        <f>COUNTA(URS確認!E:E)-1-112-13</f>
        <v>373</v>
      </c>
      <c r="D43" s="145">
        <f>COUNTIF(URS確認!K:K,"&lt;"&amp;A43+1)</f>
        <v>195</v>
      </c>
      <c r="E43" s="145">
        <f>COUNTIF(URS確認!L:L,"&lt;"&amp;A43+1)</f>
        <v>220</v>
      </c>
      <c r="F43" s="93">
        <f t="shared" si="7"/>
        <v>-25</v>
      </c>
      <c r="G43" s="101">
        <f>表格1[[#This Row],[累計預估]]/表格1[[#This Row],[合計數]]</f>
        <v>0.52278820375335122</v>
      </c>
      <c r="H43" s="101">
        <f>表格1[[#This Row],[累計完成]]/表格1[[#This Row],[合計數]]</f>
        <v>0.58981233243967823</v>
      </c>
      <c r="I43" s="101">
        <f>表格1[[#This Row],[累計預估達成率]]-表格1[[#This Row],[累計實際達成率]]</f>
        <v>-6.7024128686327011E-2</v>
      </c>
      <c r="J43" s="367"/>
      <c r="K43" s="312"/>
    </row>
    <row r="44" spans="1:11" ht="14.5" hidden="1" x14ac:dyDescent="0.35">
      <c r="A44" s="311">
        <v>44487</v>
      </c>
      <c r="B44" s="88">
        <f>表格1[[#This Row],[日期]]</f>
        <v>44487</v>
      </c>
      <c r="C44" s="218">
        <f>COUNTA(URS確認!E:E)-1-112-13</f>
        <v>373</v>
      </c>
      <c r="D44" s="144">
        <f>COUNTIF(URS確認!K:K,"&lt;"&amp;A44+1)</f>
        <v>210</v>
      </c>
      <c r="E44" s="144">
        <f>COUNTIF(URS確認!L:L,"&lt;"&amp;A44+1)</f>
        <v>231</v>
      </c>
      <c r="F44" s="89">
        <f>D44-E44</f>
        <v>-21</v>
      </c>
      <c r="G44" s="98">
        <f>表格1[[#This Row],[累計預估]]/表格1[[#This Row],[合計數]]</f>
        <v>0.5630026809651475</v>
      </c>
      <c r="H44" s="98">
        <f>表格1[[#This Row],[累計完成]]/表格1[[#This Row],[合計數]]</f>
        <v>0.61930294906166217</v>
      </c>
      <c r="I44" s="98">
        <f>表格1[[#This Row],[累計預估達成率]]-表格1[[#This Row],[累計實際達成率]]</f>
        <v>-5.6300268096514672E-2</v>
      </c>
      <c r="J44" s="366">
        <f>表格1[[#This Row],[累計預估]]-D43</f>
        <v>15</v>
      </c>
      <c r="K44" s="312"/>
    </row>
    <row r="45" spans="1:11" ht="14.5" hidden="1" x14ac:dyDescent="0.35">
      <c r="A45" s="311">
        <v>44488</v>
      </c>
      <c r="B45" s="88">
        <f>表格1[[#This Row],[日期]]</f>
        <v>44488</v>
      </c>
      <c r="C45" s="218">
        <f>COUNTA(URS確認!E:E)-1-112-13</f>
        <v>373</v>
      </c>
      <c r="D45" s="144">
        <f>COUNTIF(URS確認!K:K,"&lt;"&amp;A45+1)</f>
        <v>216</v>
      </c>
      <c r="E45" s="144">
        <f>COUNTIF(URS確認!L:L,"&lt;"&amp;A45+1)</f>
        <v>236</v>
      </c>
      <c r="F45" s="89">
        <f t="shared" ref="F45:F47" si="8">D45-E45</f>
        <v>-20</v>
      </c>
      <c r="G45" s="98">
        <f>表格1[[#This Row],[累計預估]]/表格1[[#This Row],[合計數]]</f>
        <v>0.579088471849866</v>
      </c>
      <c r="H45" s="98">
        <f>表格1[[#This Row],[累計完成]]/表格1[[#This Row],[合計數]]</f>
        <v>0.63270777479892759</v>
      </c>
      <c r="I45" s="98">
        <f>表格1[[#This Row],[累計預估達成率]]-表格1[[#This Row],[累計實際達成率]]</f>
        <v>-5.3619302949061587E-2</v>
      </c>
      <c r="J45" s="366">
        <f>表格1[[#This Row],[累計預估]]-D44</f>
        <v>6</v>
      </c>
      <c r="K45" s="312"/>
    </row>
    <row r="46" spans="1:11" hidden="1" x14ac:dyDescent="0.35">
      <c r="A46" s="311">
        <v>44489</v>
      </c>
      <c r="B46" s="88">
        <f>表格1[[#This Row],[日期]]</f>
        <v>44489</v>
      </c>
      <c r="C46" s="218">
        <f>COUNTA(URS確認!E:E)-1-112</f>
        <v>386</v>
      </c>
      <c r="D46" s="144">
        <f>COUNTIF(URS確認!K:K,"&lt;"&amp;A46+1)</f>
        <v>220</v>
      </c>
      <c r="E46" s="144">
        <f>COUNTIF(URS確認!L:L,"&lt;"&amp;A46+1)</f>
        <v>236</v>
      </c>
      <c r="F46" s="89">
        <f t="shared" si="8"/>
        <v>-16</v>
      </c>
      <c r="G46" s="98">
        <f>表格1[[#This Row],[累計預估]]/表格1[[#This Row],[合計數]]</f>
        <v>0.56994818652849744</v>
      </c>
      <c r="H46" s="98">
        <f>表格1[[#This Row],[累計完成]]/表格1[[#This Row],[合計數]]</f>
        <v>0.6113989637305699</v>
      </c>
      <c r="I46" s="98">
        <f>表格1[[#This Row],[累計預估達成率]]-表格1[[#This Row],[累計實際達成率]]</f>
        <v>-4.1450777202072464E-2</v>
      </c>
      <c r="J46" s="366">
        <f>表格1[[#This Row],[累計預估]]-D45</f>
        <v>4</v>
      </c>
      <c r="K46" s="312" t="s">
        <v>2474</v>
      </c>
    </row>
    <row r="47" spans="1:11" x14ac:dyDescent="0.35">
      <c r="A47" s="311">
        <v>44490</v>
      </c>
      <c r="B47" s="88">
        <f>表格1[[#This Row],[日期]]</f>
        <v>44490</v>
      </c>
      <c r="C47" s="218">
        <f>COUNTA(URS確認!E:E)-1</f>
        <v>498</v>
      </c>
      <c r="D47" s="144">
        <f>COUNTIF(URS確認!K:K,"&lt;"&amp;A47+1)</f>
        <v>228</v>
      </c>
      <c r="E47" s="144">
        <f>COUNTIF(URS確認!L:L,"&lt;"&amp;A47+1)</f>
        <v>236</v>
      </c>
      <c r="F47" s="89">
        <f t="shared" si="8"/>
        <v>-8</v>
      </c>
      <c r="G47" s="98">
        <f>表格1[[#This Row],[累計預估]]/表格1[[#This Row],[合計數]]</f>
        <v>0.45783132530120479</v>
      </c>
      <c r="H47" s="98">
        <f>表格1[[#This Row],[累計完成]]/表格1[[#This Row],[合計數]]</f>
        <v>0.47389558232931728</v>
      </c>
      <c r="I47" s="98">
        <f>表格1[[#This Row],[累計預估達成率]]-表格1[[#This Row],[累計實際達成率]]</f>
        <v>-1.6064257028112483E-2</v>
      </c>
      <c r="J47" s="366"/>
      <c r="K47" s="313" t="s">
        <v>2475</v>
      </c>
    </row>
    <row r="48" spans="1:11" ht="14.5" x14ac:dyDescent="0.35">
      <c r="A48" s="91">
        <v>44491</v>
      </c>
      <c r="B48" s="92">
        <f>表格1[[#This Row],[日期]]</f>
        <v>44491</v>
      </c>
      <c r="C48" s="226">
        <f>COUNTA(URS確認!E:E)-1</f>
        <v>498</v>
      </c>
      <c r="D48" s="145">
        <f>COUNTIF(URS確認!K:K,"&lt;"&amp;A48+1)</f>
        <v>236</v>
      </c>
      <c r="E48" s="145">
        <f>COUNTIF(URS確認!L:L,"&lt;"&amp;A48+1)</f>
        <v>236</v>
      </c>
      <c r="F48" s="93">
        <f>D48-E48</f>
        <v>0</v>
      </c>
      <c r="G48" s="101">
        <f>表格1[[#This Row],[累計預估]]/表格1[[#This Row],[合計數]]</f>
        <v>0.47389558232931728</v>
      </c>
      <c r="H48" s="101">
        <f>表格1[[#This Row],[累計完成]]/表格1[[#This Row],[合計數]]</f>
        <v>0.47389558232931728</v>
      </c>
      <c r="I48" s="101">
        <f>表格1[[#This Row],[累計預估達成率]]-表格1[[#This Row],[累計實際達成率]]</f>
        <v>0</v>
      </c>
      <c r="J48" s="367">
        <f>D49-表格1[[#This Row],[累計預估]]</f>
        <v>33</v>
      </c>
      <c r="K48" s="312"/>
    </row>
    <row r="49" spans="1:11" ht="14.5" x14ac:dyDescent="0.35">
      <c r="A49" s="311">
        <v>44498</v>
      </c>
      <c r="B49" s="88">
        <f>表格1[[#This Row],[日期]]</f>
        <v>44498</v>
      </c>
      <c r="C49" s="218">
        <f>COUNTA(URS確認!E:E)-1</f>
        <v>498</v>
      </c>
      <c r="D49" s="144">
        <f>COUNTIF(URS確認!K:K,"&lt;"&amp;A49+1)</f>
        <v>269</v>
      </c>
      <c r="E49" s="144">
        <f>COUNTIF(URS確認!L:L,"&lt;"&amp;A49+1)</f>
        <v>236</v>
      </c>
      <c r="F49" s="89">
        <f>D49-E49</f>
        <v>33</v>
      </c>
      <c r="G49" s="98">
        <f>表格1[[#This Row],[累計預估]]/表格1[[#This Row],[合計數]]</f>
        <v>0.54016064257028118</v>
      </c>
      <c r="H49" s="98">
        <f>表格1[[#This Row],[累計完成]]/表格1[[#This Row],[合計數]]</f>
        <v>0.47389558232931728</v>
      </c>
      <c r="I49" s="98">
        <f>表格1[[#This Row],[累計預估達成率]]-表格1[[#This Row],[累計實際達成率]]</f>
        <v>6.6265060240963902E-2</v>
      </c>
      <c r="J49" s="366"/>
      <c r="K49" s="312"/>
    </row>
    <row r="50" spans="1:11" ht="14.5" x14ac:dyDescent="0.35">
      <c r="A50" s="311"/>
      <c r="D50" s="144"/>
      <c r="H50" s="98"/>
      <c r="I50" s="98"/>
      <c r="J50" s="366"/>
    </row>
    <row r="51" spans="1:11" ht="14.5" x14ac:dyDescent="0.35">
      <c r="A51" s="311"/>
      <c r="D51" s="144"/>
      <c r="H51" s="98"/>
      <c r="I51" s="98"/>
      <c r="J51" s="98"/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048161"/>
  <sheetViews>
    <sheetView zoomScaleNormal="100" workbookViewId="0">
      <pane xSplit="6" ySplit="1" topLeftCell="X486" activePane="bottomRight" state="frozen"/>
      <selection pane="topRight" activeCell="H1" sqref="H1"/>
      <selection pane="bottomLeft" activeCell="A2" sqref="A2"/>
      <selection pane="bottomRight" activeCell="AB486" sqref="AB486"/>
    </sheetView>
  </sheetViews>
  <sheetFormatPr defaultColWidth="8.69921875" defaultRowHeight="14.5" x14ac:dyDescent="0.3"/>
  <cols>
    <col min="1" max="1" width="2.59765625" style="246" customWidth="1"/>
    <col min="2" max="2" width="8.3984375" style="8" bestFit="1" customWidth="1"/>
    <col min="3" max="3" width="15.8984375" style="12" bestFit="1" customWidth="1"/>
    <col min="4" max="4" width="19.09765625" style="8" hidden="1" customWidth="1"/>
    <col min="5" max="5" width="7.19921875" style="8" customWidth="1"/>
    <col min="6" max="6" width="20.69921875" customWidth="1"/>
    <col min="7" max="7" width="11.5" customWidth="1"/>
    <col min="8" max="8" width="9" style="8" customWidth="1"/>
    <col min="9" max="9" width="11.3984375" customWidth="1"/>
    <col min="10" max="10" width="28.5" style="322" customWidth="1"/>
    <col min="11" max="11" width="11.69921875" style="314" customWidth="1"/>
    <col min="12" max="12" width="11.8984375" style="300" customWidth="1"/>
    <col min="13" max="13" width="12.3984375" style="8" customWidth="1"/>
    <col min="14" max="14" width="14.09765625" style="8" customWidth="1"/>
    <col min="15" max="15" width="11.5" style="8" customWidth="1"/>
    <col min="16" max="16" width="8.69921875" style="12" customWidth="1"/>
    <col min="17" max="17" width="9.3984375" style="12" hidden="1" customWidth="1"/>
    <col min="18" max="18" width="5.5" style="12" hidden="1" customWidth="1"/>
    <col min="19" max="19" width="9.5" style="12" hidden="1" customWidth="1"/>
    <col min="20" max="20" width="5.5" style="25" hidden="1" customWidth="1"/>
    <col min="21" max="21" width="5.5" style="12" hidden="1" customWidth="1"/>
    <col min="22" max="23" width="5.5" style="8" hidden="1" customWidth="1"/>
    <col min="24" max="24" width="16.09765625" style="8" customWidth="1"/>
    <col min="25" max="25" width="11.59765625" style="8" customWidth="1"/>
    <col min="26" max="26" width="12.8984375" style="15" customWidth="1"/>
    <col min="27" max="27" width="12.5" style="15" customWidth="1"/>
    <col min="28" max="28" width="14" style="15" customWidth="1"/>
    <col min="29" max="29" width="8.3984375" style="15" customWidth="1"/>
    <col min="30" max="30" width="18.09765625" style="309" bestFit="1" customWidth="1"/>
    <col min="31" max="31" width="11.69921875" style="289" customWidth="1"/>
    <col min="32" max="32" width="14.3984375" style="15" bestFit="1" customWidth="1"/>
    <col min="35" max="35" width="14.3984375" style="15" customWidth="1"/>
    <col min="36" max="36" width="15.09765625" style="12" customWidth="1"/>
    <col min="37" max="37" width="12.09765625" style="15" customWidth="1"/>
    <col min="38" max="38" width="13.09765625" bestFit="1" customWidth="1"/>
    <col min="39" max="16384" width="8.69921875" style="8"/>
  </cols>
  <sheetData>
    <row r="1" spans="1:38" ht="41" thickBot="1" x14ac:dyDescent="0.35">
      <c r="A1" s="21" t="s">
        <v>1925</v>
      </c>
      <c r="B1" s="5" t="s">
        <v>0</v>
      </c>
      <c r="C1" s="5" t="s">
        <v>704</v>
      </c>
      <c r="D1" s="5" t="s">
        <v>1345</v>
      </c>
      <c r="E1" s="5" t="s">
        <v>1</v>
      </c>
      <c r="F1" s="5" t="s">
        <v>2</v>
      </c>
      <c r="G1" s="5" t="s">
        <v>2305</v>
      </c>
      <c r="H1" s="5" t="s">
        <v>671</v>
      </c>
      <c r="I1" s="6" t="s">
        <v>673</v>
      </c>
      <c r="J1" s="315" t="s">
        <v>2126</v>
      </c>
      <c r="K1" s="1" t="s">
        <v>743</v>
      </c>
      <c r="L1" s="292" t="s">
        <v>742</v>
      </c>
      <c r="M1" s="1" t="s">
        <v>1456</v>
      </c>
      <c r="N1" s="7" t="s">
        <v>703</v>
      </c>
      <c r="O1" s="7" t="s">
        <v>1172</v>
      </c>
      <c r="P1" s="22" t="s">
        <v>1171</v>
      </c>
      <c r="Q1" s="7" t="s">
        <v>728</v>
      </c>
      <c r="R1" s="7" t="s">
        <v>729</v>
      </c>
      <c r="S1" s="7" t="s">
        <v>731</v>
      </c>
      <c r="T1" s="7" t="s">
        <v>732</v>
      </c>
      <c r="U1" s="7" t="s">
        <v>733</v>
      </c>
      <c r="V1" s="7" t="s">
        <v>735</v>
      </c>
      <c r="W1" s="7" t="s">
        <v>736</v>
      </c>
      <c r="X1" s="22" t="s">
        <v>734</v>
      </c>
      <c r="Y1" s="255" t="s">
        <v>1991</v>
      </c>
      <c r="Z1" s="255" t="s">
        <v>2119</v>
      </c>
      <c r="AA1" s="306" t="s">
        <v>2463</v>
      </c>
      <c r="AB1" s="305" t="s">
        <v>2472</v>
      </c>
      <c r="AC1" s="1" t="s">
        <v>2460</v>
      </c>
      <c r="AD1" s="307" t="s">
        <v>2462</v>
      </c>
      <c r="AE1" s="305" t="s">
        <v>2471</v>
      </c>
      <c r="AF1" s="305" t="s">
        <v>2470</v>
      </c>
      <c r="AG1" s="305" t="s">
        <v>2461</v>
      </c>
      <c r="AH1" s="255" t="s">
        <v>2082</v>
      </c>
      <c r="AI1" s="7" t="s">
        <v>1101</v>
      </c>
      <c r="AJ1" s="243" t="s">
        <v>1920</v>
      </c>
      <c r="AK1" s="22" t="s">
        <v>2476</v>
      </c>
      <c r="AL1" s="8"/>
    </row>
    <row r="2" spans="1:38" s="246" customFormat="1" x14ac:dyDescent="0.3">
      <c r="A2" s="245">
        <v>1</v>
      </c>
      <c r="B2" s="22" t="str">
        <f>LEFT(功能_33[[#This Row],[功能代號]],2)</f>
        <v>L1</v>
      </c>
      <c r="C2" s="22" t="s">
        <v>705</v>
      </c>
      <c r="D2" s="22" t="s">
        <v>1326</v>
      </c>
      <c r="E2" s="7" t="s">
        <v>8</v>
      </c>
      <c r="F2" s="22" t="s">
        <v>9</v>
      </c>
      <c r="G2" s="22"/>
      <c r="H2" s="7" t="s">
        <v>672</v>
      </c>
      <c r="I2" s="7" t="s">
        <v>5</v>
      </c>
      <c r="J2" s="316" t="s">
        <v>2478</v>
      </c>
      <c r="K2" s="293">
        <v>44399</v>
      </c>
      <c r="L2" s="293">
        <v>44399</v>
      </c>
      <c r="M2" s="262">
        <f>IFERROR(IF(VLOOKUP(功能_33[[#This Row],[功能代號]],討論項目!A:H,8,FALSE)=0,"",VLOOKUP(功能_33[[#This Row],[功能代號]],討論項目!A:H,8,FALSE)),"")</f>
        <v>44399</v>
      </c>
      <c r="N2" s="7" t="s">
        <v>676</v>
      </c>
      <c r="O2" s="7" t="s">
        <v>680</v>
      </c>
      <c r="P2" s="22"/>
      <c r="Q2" s="7"/>
      <c r="R2" s="7"/>
      <c r="S2" s="7"/>
      <c r="T2" s="7"/>
      <c r="U2" s="7"/>
      <c r="V2" s="7"/>
      <c r="W2" s="7"/>
      <c r="X2" s="22" t="str">
        <f>VLOOKUP(功能_33[[#This Row],[User]],SKL放款!A:G,7,FALSE)</f>
        <v>放款推展課</v>
      </c>
      <c r="Y2" s="243">
        <f>IF(功能_33[[#This Row],[實際展示]]="","",功能_33[[#This Row],[實際展示]]+14)</f>
        <v>44413</v>
      </c>
      <c r="Z2" s="243">
        <v>44463</v>
      </c>
      <c r="AA2" s="262">
        <v>44461</v>
      </c>
      <c r="AB2" s="262">
        <v>44470</v>
      </c>
      <c r="AC2" s="310" t="s">
        <v>1447</v>
      </c>
      <c r="AD2" s="308">
        <v>44483.717361111114</v>
      </c>
      <c r="AE2" s="293">
        <v>44487.745833333334</v>
      </c>
      <c r="AF2" s="262" t="str">
        <f>IFERROR(IF(VLOOKUP(功能_33[[#This Row],[功能代號]],Menu!A:D,4,FALSE)=0,"",VLOOKUP(功能_33[[#This Row],[功能代號]],Menu!A:D,4,FALSE)),"")</f>
        <v>L1-1</v>
      </c>
      <c r="AG2" s="262"/>
      <c r="AH2" s="247" t="str">
        <f>VLOOKUP(功能_33[[#This Row],[功能代號]],[3]交易清單!$E:$E,1,FALSE)</f>
        <v>L1001</v>
      </c>
      <c r="AI2" s="262">
        <v>44403</v>
      </c>
      <c r="AJ2" s="243" t="str">
        <f>IFERROR(IF(VLOOKUP(功能_33[[#This Row],[功能代號]],Menu!A:D,4,FALSE)=0,"",VLOOKUP(功能_33[[#This Row],[功能代號]],Menu!A:D,4,FALSE)),"")</f>
        <v>L1-1</v>
      </c>
      <c r="AK2" s="22"/>
    </row>
    <row r="3" spans="1:38" s="246" customFormat="1" x14ac:dyDescent="0.3">
      <c r="A3" s="245">
        <v>2</v>
      </c>
      <c r="B3" s="22" t="str">
        <f>LEFT(功能_33[[#This Row],[功能代號]],2)</f>
        <v>L1</v>
      </c>
      <c r="C3" s="22" t="s">
        <v>705</v>
      </c>
      <c r="D3" s="22" t="s">
        <v>1326</v>
      </c>
      <c r="E3" s="7" t="s">
        <v>10</v>
      </c>
      <c r="F3" s="22" t="s">
        <v>2110</v>
      </c>
      <c r="G3" s="22"/>
      <c r="H3" s="7" t="s">
        <v>672</v>
      </c>
      <c r="I3" s="7" t="s">
        <v>5</v>
      </c>
      <c r="J3" s="316" t="s">
        <v>2478</v>
      </c>
      <c r="K3" s="293">
        <v>44399</v>
      </c>
      <c r="L3" s="293">
        <v>44399</v>
      </c>
      <c r="M3" s="262">
        <f>IFERROR(IF(VLOOKUP(功能_33[[#This Row],[功能代號]],討論項目!A:H,8,FALSE)=0,"",VLOOKUP(功能_33[[#This Row],[功能代號]],討論項目!A:H,8,FALSE)),"")</f>
        <v>44456</v>
      </c>
      <c r="N3" s="7" t="s">
        <v>676</v>
      </c>
      <c r="O3" s="7" t="s">
        <v>680</v>
      </c>
      <c r="P3" s="22"/>
      <c r="Q3" s="7"/>
      <c r="R3" s="7"/>
      <c r="S3" s="7"/>
      <c r="T3" s="7"/>
      <c r="U3" s="7"/>
      <c r="V3" s="7"/>
      <c r="W3" s="7"/>
      <c r="X3" s="22" t="str">
        <f>VLOOKUP(功能_33[[#This Row],[User]],SKL放款!A:G,7,FALSE)</f>
        <v>放款推展課</v>
      </c>
      <c r="Y3" s="243">
        <f>IF(功能_33[[#This Row],[實際展示]]="","",功能_33[[#This Row],[實際展示]]+14)</f>
        <v>44413</v>
      </c>
      <c r="Z3" s="243">
        <v>44463</v>
      </c>
      <c r="AA3" s="262">
        <v>44461</v>
      </c>
      <c r="AB3" s="262">
        <v>44470</v>
      </c>
      <c r="AC3" s="310" t="s">
        <v>1448</v>
      </c>
      <c r="AD3" s="308">
        <v>44482.39166666667</v>
      </c>
      <c r="AE3" s="293">
        <v>44487.745833333334</v>
      </c>
      <c r="AF3" s="262" t="str">
        <f>IFERROR(IF(VLOOKUP(功能_33[[#This Row],[功能代號]],Menu!A:D,4,FALSE)=0,"",VLOOKUP(功能_33[[#This Row],[功能代號]],Menu!A:D,4,FALSE)),"")</f>
        <v/>
      </c>
      <c r="AG3" s="262"/>
      <c r="AH3" s="247" t="str">
        <f>VLOOKUP(功能_33[[#This Row],[功能代號]],[3]交易清單!$E:$E,1,FALSE)</f>
        <v>L1101</v>
      </c>
      <c r="AI3" s="262">
        <v>44403</v>
      </c>
      <c r="AJ3" s="264" t="str">
        <f>AJ2</f>
        <v>L1-1</v>
      </c>
      <c r="AK3" s="22"/>
    </row>
    <row r="4" spans="1:38" x14ac:dyDescent="0.3">
      <c r="A4" s="245">
        <v>3</v>
      </c>
      <c r="B4" s="9" t="str">
        <f>LEFT(功能_33[[#This Row],[功能代號]],2)</f>
        <v>L1</v>
      </c>
      <c r="C4" s="9" t="s">
        <v>705</v>
      </c>
      <c r="D4" s="9" t="s">
        <v>1326</v>
      </c>
      <c r="E4" s="10" t="s">
        <v>11</v>
      </c>
      <c r="F4" s="9" t="s">
        <v>2111</v>
      </c>
      <c r="G4" s="9"/>
      <c r="H4" s="10" t="s">
        <v>672</v>
      </c>
      <c r="I4" s="10" t="s">
        <v>5</v>
      </c>
      <c r="J4" s="316" t="s">
        <v>2478</v>
      </c>
      <c r="K4" s="292">
        <v>44403</v>
      </c>
      <c r="L4" s="292">
        <v>44403</v>
      </c>
      <c r="M4" s="262">
        <f>IFERROR(IF(VLOOKUP(功能_33[[#This Row],[功能代號]],討論項目!A:H,8,FALSE)=0,"",VLOOKUP(功能_33[[#This Row],[功能代號]],討論項目!A:H,8,FALSE)),"")</f>
        <v>44460</v>
      </c>
      <c r="N4" s="10" t="s">
        <v>676</v>
      </c>
      <c r="O4" s="10" t="s">
        <v>678</v>
      </c>
      <c r="P4" s="9"/>
      <c r="Q4" s="10"/>
      <c r="R4" s="10"/>
      <c r="S4" s="10"/>
      <c r="T4" s="10"/>
      <c r="U4" s="10"/>
      <c r="V4" s="10"/>
      <c r="W4" s="10"/>
      <c r="X4" s="9" t="str">
        <f>VLOOKUP(功能_33[[#This Row],[User]],SKL放款!A:G,7,FALSE)</f>
        <v>放款推展課</v>
      </c>
      <c r="Y4" s="242">
        <f>IF(功能_33[[#This Row],[實際展示]]="","",功能_33[[#This Row],[實際展示]]+14)</f>
        <v>44417</v>
      </c>
      <c r="Z4" s="243">
        <v>44463</v>
      </c>
      <c r="AA4" s="262">
        <v>44461</v>
      </c>
      <c r="AB4" s="262">
        <v>44470</v>
      </c>
      <c r="AC4" s="310" t="s">
        <v>1446</v>
      </c>
      <c r="AD4" s="308">
        <v>44483.56527777778</v>
      </c>
      <c r="AE4" s="293">
        <v>44487.745833333334</v>
      </c>
      <c r="AF4" s="262" t="str">
        <f>IFERROR(IF(VLOOKUP(功能_33[[#This Row],[功能代號]],Menu!A:D,4,FALSE)=0,"",VLOOKUP(功能_33[[#This Row],[功能代號]],Menu!A:D,4,FALSE)),"")</f>
        <v/>
      </c>
      <c r="AG4" s="262"/>
      <c r="AH4" s="13" t="str">
        <f>VLOOKUP(功能_33[[#This Row],[功能代號]],[3]交易清單!$E:$E,1,FALSE)</f>
        <v>L1102</v>
      </c>
      <c r="AI4" s="9"/>
      <c r="AJ4" s="244" t="str">
        <f>AJ2</f>
        <v>L1-1</v>
      </c>
      <c r="AK4" s="9"/>
      <c r="AL4" s="8"/>
    </row>
    <row r="5" spans="1:38" s="246" customFormat="1" x14ac:dyDescent="0.3">
      <c r="A5" s="245">
        <v>4</v>
      </c>
      <c r="B5" s="22" t="str">
        <f>LEFT(功能_33[[#This Row],[功能代號]],2)</f>
        <v>L1</v>
      </c>
      <c r="C5" s="22" t="s">
        <v>705</v>
      </c>
      <c r="D5" s="22" t="s">
        <v>1326</v>
      </c>
      <c r="E5" s="7" t="s">
        <v>14</v>
      </c>
      <c r="F5" s="22" t="s">
        <v>2112</v>
      </c>
      <c r="G5" s="22"/>
      <c r="H5" s="7" t="s">
        <v>672</v>
      </c>
      <c r="I5" s="7" t="s">
        <v>5</v>
      </c>
      <c r="J5" s="316" t="s">
        <v>2478</v>
      </c>
      <c r="K5" s="293">
        <v>44399</v>
      </c>
      <c r="L5" s="293">
        <v>44399</v>
      </c>
      <c r="M5" s="262">
        <f>IFERROR(IF(VLOOKUP(功能_33[[#This Row],[功能代號]],討論項目!A:H,8,FALSE)=0,"",VLOOKUP(功能_33[[#This Row],[功能代號]],討論項目!A:H,8,FALSE)),"")</f>
        <v>44469</v>
      </c>
      <c r="N5" s="7" t="s">
        <v>676</v>
      </c>
      <c r="O5" s="7" t="s">
        <v>680</v>
      </c>
      <c r="P5" s="22"/>
      <c r="Q5" s="7"/>
      <c r="R5" s="7"/>
      <c r="S5" s="7"/>
      <c r="T5" s="7"/>
      <c r="U5" s="7"/>
      <c r="V5" s="7"/>
      <c r="W5" s="7"/>
      <c r="X5" s="22" t="str">
        <f>VLOOKUP(功能_33[[#This Row],[User]],SKL放款!A:G,7,FALSE)</f>
        <v>放款推展課</v>
      </c>
      <c r="Y5" s="243">
        <f>IF(功能_33[[#This Row],[實際展示]]="","",功能_33[[#This Row],[實際展示]]+14)</f>
        <v>44413</v>
      </c>
      <c r="Z5" s="243">
        <v>44463</v>
      </c>
      <c r="AA5" s="262">
        <v>44461</v>
      </c>
      <c r="AB5" s="262">
        <v>44470</v>
      </c>
      <c r="AC5" s="310" t="s">
        <v>1448</v>
      </c>
      <c r="AD5" s="308">
        <v>44482.39166666667</v>
      </c>
      <c r="AE5" s="293">
        <v>44487.745833333334</v>
      </c>
      <c r="AF5" s="262" t="str">
        <f>IFERROR(IF(VLOOKUP(功能_33[[#This Row],[功能代號]],Menu!A:D,4,FALSE)=0,"",VLOOKUP(功能_33[[#This Row],[功能代號]],Menu!A:D,4,FALSE)),"")</f>
        <v/>
      </c>
      <c r="AG5" s="262"/>
      <c r="AH5" s="247" t="str">
        <f>VLOOKUP(功能_33[[#This Row],[功能代號]],[3]交易清單!$E:$E,1,FALSE)</f>
        <v>L1103</v>
      </c>
      <c r="AI5" s="22"/>
      <c r="AJ5" s="264" t="str">
        <f>AJ2</f>
        <v>L1-1</v>
      </c>
      <c r="AK5" s="22"/>
    </row>
    <row r="6" spans="1:38" s="246" customFormat="1" x14ac:dyDescent="0.3">
      <c r="A6" s="245">
        <v>5</v>
      </c>
      <c r="B6" s="22" t="str">
        <f>LEFT(功能_33[[#This Row],[功能代號]],2)</f>
        <v>L1</v>
      </c>
      <c r="C6" s="22" t="s">
        <v>705</v>
      </c>
      <c r="D6" s="22" t="s">
        <v>1326</v>
      </c>
      <c r="E6" s="7" t="s">
        <v>15</v>
      </c>
      <c r="F6" s="22" t="s">
        <v>2113</v>
      </c>
      <c r="G6" s="22"/>
      <c r="H6" s="7" t="s">
        <v>672</v>
      </c>
      <c r="I6" s="7" t="s">
        <v>5</v>
      </c>
      <c r="J6" s="316" t="s">
        <v>2478</v>
      </c>
      <c r="K6" s="293">
        <v>44403</v>
      </c>
      <c r="L6" s="293">
        <v>44403</v>
      </c>
      <c r="M6" s="262">
        <f>IFERROR(IF(VLOOKUP(功能_33[[#This Row],[功能代號]],討論項目!A:H,8,FALSE)=0,"",VLOOKUP(功能_33[[#This Row],[功能代號]],討論項目!A:H,8,FALSE)),"")</f>
        <v>44456</v>
      </c>
      <c r="N6" s="7" t="s">
        <v>676</v>
      </c>
      <c r="O6" s="7" t="s">
        <v>678</v>
      </c>
      <c r="P6" s="22"/>
      <c r="Q6" s="7"/>
      <c r="R6" s="7"/>
      <c r="S6" s="7"/>
      <c r="T6" s="7"/>
      <c r="U6" s="7"/>
      <c r="V6" s="7"/>
      <c r="W6" s="7"/>
      <c r="X6" s="22" t="str">
        <f>VLOOKUP(功能_33[[#This Row],[User]],SKL放款!A:G,7,FALSE)</f>
        <v>放款推展課</v>
      </c>
      <c r="Y6" s="243">
        <f>IF(功能_33[[#This Row],[實際展示]]="","",功能_33[[#This Row],[實際展示]]+14)</f>
        <v>44417</v>
      </c>
      <c r="Z6" s="243">
        <v>44463</v>
      </c>
      <c r="AA6" s="262">
        <v>44461</v>
      </c>
      <c r="AB6" s="262">
        <v>44470</v>
      </c>
      <c r="AC6" s="310" t="s">
        <v>1446</v>
      </c>
      <c r="AD6" s="308">
        <v>44483.56527777778</v>
      </c>
      <c r="AE6" s="293">
        <v>44487.745833333334</v>
      </c>
      <c r="AF6" s="262" t="str">
        <f>IFERROR(IF(VLOOKUP(功能_33[[#This Row],[功能代號]],Menu!A:D,4,FALSE)=0,"",VLOOKUP(功能_33[[#This Row],[功能代號]],Menu!A:D,4,FALSE)),"")</f>
        <v/>
      </c>
      <c r="AG6" s="262"/>
      <c r="AH6" s="247" t="str">
        <f>VLOOKUP(功能_33[[#This Row],[功能代號]],[3]交易清單!$E:$E,1,FALSE)</f>
        <v>L1104</v>
      </c>
      <c r="AI6" s="22"/>
      <c r="AJ6" s="264" t="str">
        <f>AJ2</f>
        <v>L1-1</v>
      </c>
      <c r="AK6" s="22"/>
    </row>
    <row r="7" spans="1:38" s="246" customFormat="1" x14ac:dyDescent="0.3">
      <c r="A7" s="245"/>
      <c r="B7" s="22" t="str">
        <f>LEFT(功能_33[[#This Row],[功能代號]],2)</f>
        <v>L1</v>
      </c>
      <c r="C7" s="22" t="s">
        <v>705</v>
      </c>
      <c r="D7" s="22" t="s">
        <v>1326</v>
      </c>
      <c r="E7" s="7" t="s">
        <v>2109</v>
      </c>
      <c r="F7" s="22" t="s">
        <v>2114</v>
      </c>
      <c r="G7" s="22"/>
      <c r="H7" s="7" t="s">
        <v>672</v>
      </c>
      <c r="I7" s="7" t="s">
        <v>5</v>
      </c>
      <c r="J7" s="316" t="s">
        <v>2478</v>
      </c>
      <c r="K7" s="293">
        <v>44461</v>
      </c>
      <c r="L7" s="294">
        <v>44461</v>
      </c>
      <c r="M7" s="252">
        <v>44469</v>
      </c>
      <c r="N7" s="7" t="s">
        <v>676</v>
      </c>
      <c r="O7" s="7" t="s">
        <v>680</v>
      </c>
      <c r="P7" s="7" t="s">
        <v>678</v>
      </c>
      <c r="Q7" s="7"/>
      <c r="R7" s="7"/>
      <c r="S7" s="7"/>
      <c r="T7" s="7"/>
      <c r="U7" s="7"/>
      <c r="V7" s="7"/>
      <c r="W7" s="7"/>
      <c r="X7" s="247" t="str">
        <f>VLOOKUP(功能_33[[#This Row],[User]],SKL放款!A:G,7,FALSE)</f>
        <v>放款推展課</v>
      </c>
      <c r="Y7" s="243">
        <f>IF(功能_33[[#This Row],[實際展示]]="","",功能_33[[#This Row],[實際展示]]+14)</f>
        <v>44475</v>
      </c>
      <c r="Z7" s="243">
        <v>44463</v>
      </c>
      <c r="AA7" s="262">
        <v>44461</v>
      </c>
      <c r="AB7" s="262">
        <v>44470</v>
      </c>
      <c r="AC7" s="310" t="s">
        <v>1447</v>
      </c>
      <c r="AD7" s="308">
        <v>44483.717361111114</v>
      </c>
      <c r="AE7" s="293">
        <v>44487.745833333334</v>
      </c>
      <c r="AF7" s="262" t="str">
        <f>IFERROR(IF(VLOOKUP(功能_33[[#This Row],[功能代號]],Menu!A:D,4,FALSE)=0,"",VLOOKUP(功能_33[[#This Row],[功能代號]],Menu!A:D,4,FALSE)),"")</f>
        <v/>
      </c>
      <c r="AG7" s="262"/>
      <c r="AH7" s="247" t="e">
        <f>VLOOKUP(功能_33[[#This Row],[功能代號]],[3]交易清單!$E:$E,1,FALSE)</f>
        <v>#N/A</v>
      </c>
      <c r="AI7" s="22"/>
      <c r="AJ7" s="243" t="str">
        <f>IFERROR(IF(VLOOKUP(功能_33[[#This Row],[功能代號]],Menu!A:D,4,FALSE)=0,"",VLOOKUP(功能_33[[#This Row],[功能代號]],Menu!A:D,4,FALSE)),"")</f>
        <v/>
      </c>
      <c r="AK7" s="22"/>
    </row>
    <row r="8" spans="1:38" s="246" customFormat="1" x14ac:dyDescent="0.3">
      <c r="A8" s="245">
        <v>6</v>
      </c>
      <c r="B8" s="22" t="str">
        <f>LEFT(功能_33[[#This Row],[功能代號]],2)</f>
        <v>L1</v>
      </c>
      <c r="C8" s="22" t="s">
        <v>705</v>
      </c>
      <c r="D8" s="22" t="s">
        <v>1326</v>
      </c>
      <c r="E8" s="7" t="s">
        <v>16</v>
      </c>
      <c r="F8" s="22" t="s">
        <v>980</v>
      </c>
      <c r="G8" s="22"/>
      <c r="H8" s="7" t="s">
        <v>672</v>
      </c>
      <c r="I8" s="7" t="s">
        <v>5</v>
      </c>
      <c r="J8" s="316" t="s">
        <v>2478</v>
      </c>
      <c r="K8" s="293">
        <v>44399</v>
      </c>
      <c r="L8" s="293">
        <v>44399</v>
      </c>
      <c r="M8" s="262" t="str">
        <f>IFERROR(IF(VLOOKUP(功能_33[[#This Row],[功能代號]],討論項目!A:H,8,FALSE)=0,"",VLOOKUP(功能_33[[#This Row],[功能代號]],討論項目!A:H,8,FALSE)),"")</f>
        <v/>
      </c>
      <c r="N8" s="7" t="s">
        <v>676</v>
      </c>
      <c r="O8" s="7" t="s">
        <v>678</v>
      </c>
      <c r="P8" s="22"/>
      <c r="Q8" s="7"/>
      <c r="R8" s="7"/>
      <c r="S8" s="7"/>
      <c r="T8" s="7"/>
      <c r="U8" s="7"/>
      <c r="V8" s="7"/>
      <c r="W8" s="7"/>
      <c r="X8" s="22" t="str">
        <f>VLOOKUP(功能_33[[#This Row],[User]],SKL放款!A:G,7,FALSE)</f>
        <v>放款推展課</v>
      </c>
      <c r="Y8" s="243">
        <f>IF(功能_33[[#This Row],[實際展示]]="","",功能_33[[#This Row],[實際展示]]+14)</f>
        <v>44413</v>
      </c>
      <c r="Z8" s="243">
        <v>44463</v>
      </c>
      <c r="AA8" s="262">
        <v>44468</v>
      </c>
      <c r="AB8" s="262">
        <v>44470</v>
      </c>
      <c r="AC8" s="310" t="s">
        <v>1448</v>
      </c>
      <c r="AD8" s="308">
        <v>44482.39166666667</v>
      </c>
      <c r="AE8" s="293">
        <v>44487.745833333334</v>
      </c>
      <c r="AF8" s="262" t="str">
        <f>IFERROR(IF(VLOOKUP(功能_33[[#This Row],[功能代號]],Menu!A:D,4,FALSE)=0,"",VLOOKUP(功能_33[[#This Row],[功能代號]],Menu!A:D,4,FALSE)),"")</f>
        <v>L1-1</v>
      </c>
      <c r="AG8" s="262"/>
      <c r="AH8" s="247" t="str">
        <f>VLOOKUP(功能_33[[#This Row],[功能代號]],[3]交易清單!$E:$E,1,FALSE)</f>
        <v>L1905</v>
      </c>
      <c r="AI8" s="22"/>
      <c r="AJ8" s="243" t="str">
        <f>IFERROR(IF(VLOOKUP(功能_33[[#This Row],[功能代號]],Menu!A:D,4,FALSE)=0,"",VLOOKUP(功能_33[[#This Row],[功能代號]],Menu!A:D,4,FALSE)),"")</f>
        <v>L1-1</v>
      </c>
      <c r="AK8" s="22"/>
    </row>
    <row r="9" spans="1:38" s="246" customFormat="1" x14ac:dyDescent="0.3">
      <c r="A9" s="245">
        <v>7</v>
      </c>
      <c r="B9" s="22" t="str">
        <f>LEFT(功能_33[[#This Row],[功能代號]],2)</f>
        <v>L1</v>
      </c>
      <c r="C9" s="22" t="s">
        <v>705</v>
      </c>
      <c r="D9" s="22" t="s">
        <v>1326</v>
      </c>
      <c r="E9" s="7" t="s">
        <v>17</v>
      </c>
      <c r="F9" s="22" t="s">
        <v>2115</v>
      </c>
      <c r="G9" s="22"/>
      <c r="H9" s="7" t="s">
        <v>672</v>
      </c>
      <c r="I9" s="7" t="s">
        <v>5</v>
      </c>
      <c r="J9" s="316" t="s">
        <v>2478</v>
      </c>
      <c r="K9" s="293">
        <v>44399</v>
      </c>
      <c r="L9" s="293">
        <v>44399</v>
      </c>
      <c r="M9" s="262">
        <f>IFERROR(IF(VLOOKUP(功能_33[[#This Row],[功能代號]],討論項目!A:H,8,FALSE)=0,"",VLOOKUP(功能_33[[#This Row],[功能代號]],討論項目!A:H,8,FALSE)),"")</f>
        <v>44431</v>
      </c>
      <c r="N9" s="7" t="s">
        <v>676</v>
      </c>
      <c r="O9" s="7" t="s">
        <v>678</v>
      </c>
      <c r="P9" s="22"/>
      <c r="Q9" s="7"/>
      <c r="R9" s="7"/>
      <c r="S9" s="7"/>
      <c r="T9" s="7"/>
      <c r="U9" s="7"/>
      <c r="V9" s="7"/>
      <c r="W9" s="7"/>
      <c r="X9" s="22" t="str">
        <f>VLOOKUP(功能_33[[#This Row],[User]],SKL放款!A:G,7,FALSE)</f>
        <v>放款推展課</v>
      </c>
      <c r="Y9" s="243">
        <f>IF(功能_33[[#This Row],[實際展示]]="","",功能_33[[#This Row],[實際展示]]+14)</f>
        <v>44413</v>
      </c>
      <c r="Z9" s="243">
        <v>44463</v>
      </c>
      <c r="AA9" s="262">
        <v>44468</v>
      </c>
      <c r="AB9" s="262">
        <v>44470</v>
      </c>
      <c r="AC9" s="310" t="s">
        <v>1448</v>
      </c>
      <c r="AD9" s="308">
        <v>44482.39166666667</v>
      </c>
      <c r="AE9" s="293">
        <v>44487.745833333334</v>
      </c>
      <c r="AF9" s="262" t="str">
        <f>IFERROR(IF(VLOOKUP(功能_33[[#This Row],[功能代號]],Menu!A:D,4,FALSE)=0,"",VLOOKUP(功能_33[[#This Row],[功能代號]],Menu!A:D,4,FALSE)),"")</f>
        <v/>
      </c>
      <c r="AG9" s="262"/>
      <c r="AH9" s="247" t="str">
        <f>VLOOKUP(功能_33[[#This Row],[功能代號]],[3]交易清單!$E:$E,1,FALSE)</f>
        <v>L1105</v>
      </c>
      <c r="AI9" s="22"/>
      <c r="AJ9" s="264" t="str">
        <f>AJ8</f>
        <v>L1-1</v>
      </c>
      <c r="AK9" s="22"/>
    </row>
    <row r="10" spans="1:38" s="246" customFormat="1" x14ac:dyDescent="0.3">
      <c r="A10" s="245">
        <v>8</v>
      </c>
      <c r="B10" s="22" t="str">
        <f>LEFT(功能_33[[#This Row],[功能代號]],2)</f>
        <v>L1</v>
      </c>
      <c r="C10" s="22" t="s">
        <v>705</v>
      </c>
      <c r="D10" s="22"/>
      <c r="E10" s="7" t="s">
        <v>18</v>
      </c>
      <c r="F10" s="22" t="s">
        <v>19</v>
      </c>
      <c r="G10" s="22"/>
      <c r="H10" s="7" t="s">
        <v>672</v>
      </c>
      <c r="I10" s="7" t="s">
        <v>5</v>
      </c>
      <c r="J10" s="316" t="s">
        <v>2478</v>
      </c>
      <c r="K10" s="293">
        <v>44399</v>
      </c>
      <c r="L10" s="293">
        <v>44400</v>
      </c>
      <c r="M10" s="262">
        <f>IFERROR(IF(VLOOKUP(功能_33[[#This Row],[功能代號]],討論項目!A:H,8,FALSE)=0,"",VLOOKUP(功能_33[[#This Row],[功能代號]],討論項目!A:H,8,FALSE)),"")</f>
        <v>44412</v>
      </c>
      <c r="N10" s="7" t="s">
        <v>676</v>
      </c>
      <c r="O10" s="7" t="s">
        <v>675</v>
      </c>
      <c r="P10" s="22"/>
      <c r="Q10" s="7"/>
      <c r="R10" s="7"/>
      <c r="S10" s="7"/>
      <c r="T10" s="7"/>
      <c r="U10" s="7"/>
      <c r="V10" s="7"/>
      <c r="W10" s="7"/>
      <c r="X10" s="22" t="str">
        <f>VLOOKUP(功能_33[[#This Row],[User]],SKL放款!A:G,7,FALSE)</f>
        <v>放款服務課</v>
      </c>
      <c r="Y10" s="243">
        <f>IF(功能_33[[#This Row],[實際展示]]="","",功能_33[[#This Row],[實際展示]]+14)</f>
        <v>44414</v>
      </c>
      <c r="Z10" s="243">
        <v>44463</v>
      </c>
      <c r="AA10" s="262">
        <v>44468</v>
      </c>
      <c r="AB10" s="262">
        <v>44470</v>
      </c>
      <c r="AC10" s="310" t="s">
        <v>1446</v>
      </c>
      <c r="AD10" s="308">
        <v>44483.56527777778</v>
      </c>
      <c r="AE10" s="293">
        <v>44487.745833333334</v>
      </c>
      <c r="AF10" s="262" t="str">
        <f>IFERROR(IF(VLOOKUP(功能_33[[#This Row],[功能代號]],Menu!A:D,4,FALSE)=0,"",VLOOKUP(功能_33[[#This Row],[功能代號]],Menu!A:D,4,FALSE)),"")</f>
        <v/>
      </c>
      <c r="AG10" s="262"/>
      <c r="AH10" s="247" t="str">
        <f>VLOOKUP(功能_33[[#This Row],[功能代號]],[3]交易清單!$E:$E,1,FALSE)</f>
        <v>L190A</v>
      </c>
      <c r="AI10" s="22"/>
      <c r="AJ10" s="264" t="s">
        <v>1924</v>
      </c>
      <c r="AK10" s="22"/>
    </row>
    <row r="11" spans="1:38" s="246" customFormat="1" x14ac:dyDescent="0.3">
      <c r="A11" s="245">
        <v>9</v>
      </c>
      <c r="B11" s="22" t="str">
        <f>LEFT(功能_33[[#This Row],[功能代號]],2)</f>
        <v>L1</v>
      </c>
      <c r="C11" s="22" t="s">
        <v>705</v>
      </c>
      <c r="D11" s="22"/>
      <c r="E11" s="7" t="s">
        <v>20</v>
      </c>
      <c r="F11" s="22" t="s">
        <v>21</v>
      </c>
      <c r="G11" s="22"/>
      <c r="H11" s="7" t="s">
        <v>672</v>
      </c>
      <c r="I11" s="7" t="s">
        <v>5</v>
      </c>
      <c r="J11" s="316" t="s">
        <v>2478</v>
      </c>
      <c r="K11" s="293">
        <v>44399</v>
      </c>
      <c r="L11" s="293">
        <v>44400</v>
      </c>
      <c r="M11" s="262">
        <f>IFERROR(IF(VLOOKUP(功能_33[[#This Row],[功能代號]],討論項目!A:H,8,FALSE)=0,"",VLOOKUP(功能_33[[#This Row],[功能代號]],討論項目!A:H,8,FALSE)),"")</f>
        <v>44431</v>
      </c>
      <c r="N11" s="7" t="s">
        <v>681</v>
      </c>
      <c r="O11" s="7" t="s">
        <v>679</v>
      </c>
      <c r="P11" s="22"/>
      <c r="Q11" s="7"/>
      <c r="R11" s="7"/>
      <c r="S11" s="7"/>
      <c r="T11" s="7"/>
      <c r="U11" s="7"/>
      <c r="V11" s="7"/>
      <c r="W11" s="7"/>
      <c r="X11" s="22" t="str">
        <f>VLOOKUP(功能_33[[#This Row],[User]],SKL放款!A:G,7,FALSE)</f>
        <v>放款服務課</v>
      </c>
      <c r="Y11" s="243">
        <f>IF(功能_33[[#This Row],[實際展示]]="","",功能_33[[#This Row],[實際展示]]+14)</f>
        <v>44414</v>
      </c>
      <c r="Z11" s="243">
        <v>44463</v>
      </c>
      <c r="AA11" s="262">
        <v>44468</v>
      </c>
      <c r="AB11" s="262">
        <v>44470</v>
      </c>
      <c r="AC11" s="310" t="s">
        <v>1447</v>
      </c>
      <c r="AD11" s="308">
        <v>44483.717361111114</v>
      </c>
      <c r="AE11" s="293">
        <v>44487.745833333334</v>
      </c>
      <c r="AF11" s="262" t="str">
        <f>IFERROR(IF(VLOOKUP(功能_33[[#This Row],[功能代號]],Menu!A:D,4,FALSE)=0,"",VLOOKUP(功能_33[[#This Row],[功能代號]],Menu!A:D,4,FALSE)),"")</f>
        <v>L1-4</v>
      </c>
      <c r="AG11" s="262"/>
      <c r="AH11" s="247" t="str">
        <f>VLOOKUP(功能_33[[#This Row],[功能代號]],[3]交易清單!$E:$E,1,FALSE)</f>
        <v>L1908</v>
      </c>
      <c r="AI11" s="22"/>
      <c r="AJ11" s="243" t="str">
        <f>IFERROR(IF(VLOOKUP(功能_33[[#This Row],[功能代號]],Menu!A:D,4,FALSE)=0,"",VLOOKUP(功能_33[[#This Row],[功能代號]],Menu!A:D,4,FALSE)),"")</f>
        <v>L1-4</v>
      </c>
      <c r="AK11" s="22"/>
    </row>
    <row r="12" spans="1:38" s="246" customFormat="1" x14ac:dyDescent="0.3">
      <c r="A12" s="245">
        <v>10</v>
      </c>
      <c r="B12" s="22" t="str">
        <f>LEFT(功能_33[[#This Row],[功能代號]],2)</f>
        <v>L1</v>
      </c>
      <c r="C12" s="22" t="s">
        <v>705</v>
      </c>
      <c r="D12" s="22"/>
      <c r="E12" s="7" t="s">
        <v>22</v>
      </c>
      <c r="F12" s="22" t="s">
        <v>23</v>
      </c>
      <c r="G12" s="22"/>
      <c r="H12" s="7" t="s">
        <v>672</v>
      </c>
      <c r="I12" s="7" t="s">
        <v>5</v>
      </c>
      <c r="J12" s="316" t="s">
        <v>2478</v>
      </c>
      <c r="K12" s="293">
        <v>44399</v>
      </c>
      <c r="L12" s="293">
        <v>44400</v>
      </c>
      <c r="M12" s="262">
        <f>IFERROR(IF(VLOOKUP(功能_33[[#This Row],[功能代號]],討論項目!A:H,8,FALSE)=0,"",VLOOKUP(功能_33[[#This Row],[功能代號]],討論項目!A:H,8,FALSE)),"")</f>
        <v>44424</v>
      </c>
      <c r="N12" s="7" t="s">
        <v>681</v>
      </c>
      <c r="O12" s="7" t="s">
        <v>679</v>
      </c>
      <c r="P12" s="22"/>
      <c r="Q12" s="7"/>
      <c r="R12" s="7"/>
      <c r="S12" s="7"/>
      <c r="T12" s="7"/>
      <c r="U12" s="7"/>
      <c r="V12" s="7"/>
      <c r="W12" s="7"/>
      <c r="X12" s="22" t="str">
        <f>VLOOKUP(功能_33[[#This Row],[User]],SKL放款!A:G,7,FALSE)</f>
        <v>放款服務課</v>
      </c>
      <c r="Y12" s="243">
        <f>IF(功能_33[[#This Row],[實際展示]]="","",功能_33[[#This Row],[實際展示]]+14)</f>
        <v>44414</v>
      </c>
      <c r="Z12" s="243">
        <v>44463</v>
      </c>
      <c r="AA12" s="262">
        <v>44468</v>
      </c>
      <c r="AB12" s="262">
        <v>44470</v>
      </c>
      <c r="AC12" s="310" t="s">
        <v>1447</v>
      </c>
      <c r="AD12" s="308">
        <v>44483.717361111114</v>
      </c>
      <c r="AE12" s="293">
        <v>44487.745833333334</v>
      </c>
      <c r="AF12" s="262" t="str">
        <f>IFERROR(IF(VLOOKUP(功能_33[[#This Row],[功能代號]],Menu!A:D,4,FALSE)=0,"",VLOOKUP(功能_33[[#This Row],[功能代號]],Menu!A:D,4,FALSE)),"")</f>
        <v/>
      </c>
      <c r="AG12" s="262"/>
      <c r="AH12" s="247" t="str">
        <f>VLOOKUP(功能_33[[#This Row],[功能代號]],[3]交易清單!$E:$E,1,FALSE)</f>
        <v>L1108</v>
      </c>
      <c r="AI12" s="22"/>
      <c r="AJ12" s="264" t="str">
        <f>AJ11</f>
        <v>L1-4</v>
      </c>
      <c r="AK12" s="22"/>
    </row>
    <row r="13" spans="1:38" s="246" customFormat="1" x14ac:dyDescent="0.3">
      <c r="A13" s="245">
        <v>121</v>
      </c>
      <c r="B13" s="22" t="str">
        <f>LEFT(功能_33[[#This Row],[功能代號]],2)</f>
        <v>L1</v>
      </c>
      <c r="C13" s="22" t="s">
        <v>705</v>
      </c>
      <c r="D13" s="22" t="s">
        <v>1326</v>
      </c>
      <c r="E13" s="7" t="s">
        <v>12</v>
      </c>
      <c r="F13" s="22" t="s">
        <v>13</v>
      </c>
      <c r="G13" s="22"/>
      <c r="H13" s="7" t="s">
        <v>672</v>
      </c>
      <c r="I13" s="7" t="s">
        <v>5</v>
      </c>
      <c r="J13" s="316" t="s">
        <v>2478</v>
      </c>
      <c r="K13" s="293">
        <v>44399</v>
      </c>
      <c r="L13" s="293">
        <v>44400</v>
      </c>
      <c r="M13" s="262" t="str">
        <f>IFERROR(IF(VLOOKUP(功能_33[[#This Row],[功能代號]],討論項目!A:H,8,FALSE)=0,"",VLOOKUP(功能_33[[#This Row],[功能代號]],討論項目!A:H,8,FALSE)),"")</f>
        <v/>
      </c>
      <c r="N13" s="7" t="s">
        <v>676</v>
      </c>
      <c r="O13" s="7" t="s">
        <v>680</v>
      </c>
      <c r="P13" s="22"/>
      <c r="Q13" s="7"/>
      <c r="R13" s="7"/>
      <c r="S13" s="7"/>
      <c r="T13" s="7"/>
      <c r="U13" s="7"/>
      <c r="V13" s="7"/>
      <c r="W13" s="7"/>
      <c r="X13" s="22" t="str">
        <f>VLOOKUP(功能_33[[#This Row],[User]],SKL放款!A:G,7,FALSE)</f>
        <v>放款推展課</v>
      </c>
      <c r="Y13" s="243">
        <f>IF(功能_33[[#This Row],[實際展示]]="","",功能_33[[#This Row],[實際展示]]+14)</f>
        <v>44414</v>
      </c>
      <c r="Z13" s="243">
        <v>44463</v>
      </c>
      <c r="AA13" s="262">
        <v>44468</v>
      </c>
      <c r="AB13" s="262">
        <v>44470</v>
      </c>
      <c r="AC13" s="310" t="s">
        <v>2025</v>
      </c>
      <c r="AD13" s="308">
        <v>44483.565972222219</v>
      </c>
      <c r="AE13" s="293">
        <v>44487.745833333334</v>
      </c>
      <c r="AF13" s="262" t="str">
        <f>IFERROR(IF(VLOOKUP(功能_33[[#This Row],[功能代號]],Menu!A:D,4,FALSE)=0,"",VLOOKUP(功能_33[[#This Row],[功能代號]],Menu!A:D,4,FALSE)),"")</f>
        <v>L1-1</v>
      </c>
      <c r="AG13" s="262"/>
      <c r="AH13" s="247" t="str">
        <f>VLOOKUP(功能_33[[#This Row],[功能代號]],[3]交易清單!$E:$E,1,FALSE)</f>
        <v>L1109</v>
      </c>
      <c r="AI13" s="262"/>
      <c r="AJ13" s="243" t="str">
        <f>IFERROR(IF(VLOOKUP(功能_33[[#This Row],[功能代號]],Menu!A:D,4,FALSE)=0,"",VLOOKUP(功能_33[[#This Row],[功能代號]],Menu!A:D,4,FALSE)),"")</f>
        <v>L1-1</v>
      </c>
      <c r="AK13" s="22"/>
    </row>
    <row r="14" spans="1:38" x14ac:dyDescent="0.3">
      <c r="A14" s="245">
        <v>122</v>
      </c>
      <c r="B14" s="9" t="str">
        <f>LEFT(功能_33[[#This Row],[功能代號]],2)</f>
        <v>L1</v>
      </c>
      <c r="C14" s="9" t="s">
        <v>726</v>
      </c>
      <c r="D14" s="9" t="s">
        <v>1326</v>
      </c>
      <c r="E14" s="10" t="s">
        <v>3</v>
      </c>
      <c r="F14" s="9" t="s">
        <v>2116</v>
      </c>
      <c r="G14" s="9"/>
      <c r="H14" s="10" t="s">
        <v>672</v>
      </c>
      <c r="I14" s="10" t="s">
        <v>5</v>
      </c>
      <c r="J14" s="316" t="s">
        <v>2478</v>
      </c>
      <c r="K14" s="292">
        <v>44403</v>
      </c>
      <c r="L14" s="292">
        <v>44400</v>
      </c>
      <c r="M14" s="262" t="str">
        <f>IFERROR(IF(VLOOKUP(功能_33[[#This Row],[功能代號]],討論項目!A:H,8,FALSE)=0,"",VLOOKUP(功能_33[[#This Row],[功能代號]],討論項目!A:H,8,FALSE)),"")</f>
        <v/>
      </c>
      <c r="N14" s="10" t="s">
        <v>676</v>
      </c>
      <c r="O14" s="10" t="s">
        <v>1417</v>
      </c>
      <c r="P14" s="9" t="s">
        <v>2108</v>
      </c>
      <c r="Q14" s="10"/>
      <c r="R14" s="10"/>
      <c r="S14" s="10"/>
      <c r="T14" s="10"/>
      <c r="U14" s="10"/>
      <c r="V14" s="10"/>
      <c r="W14" s="10"/>
      <c r="X14" s="9" t="str">
        <f>VLOOKUP(功能_33[[#This Row],[User]],SKL放款!A:G,7,FALSE)</f>
        <v>放款審查課</v>
      </c>
      <c r="Y14" s="242">
        <f>IF(功能_33[[#This Row],[實際展示]]="","",功能_33[[#This Row],[實際展示]]+14)</f>
        <v>44414</v>
      </c>
      <c r="Z14" s="243">
        <v>44463</v>
      </c>
      <c r="AA14" s="262">
        <v>44468</v>
      </c>
      <c r="AB14" s="262">
        <v>44470</v>
      </c>
      <c r="AC14" s="310" t="s">
        <v>2025</v>
      </c>
      <c r="AD14" s="308">
        <v>44483.565972222219</v>
      </c>
      <c r="AE14" s="293">
        <v>44487.745833333334</v>
      </c>
      <c r="AF14" s="262" t="str">
        <f>IFERROR(IF(VLOOKUP(功能_33[[#This Row],[功能代號]],Menu!A:D,4,FALSE)=0,"",VLOOKUP(功能_33[[#This Row],[功能代號]],Menu!A:D,4,FALSE)),"")</f>
        <v>L1-3</v>
      </c>
      <c r="AG14" s="262"/>
      <c r="AH14" s="13" t="str">
        <f>VLOOKUP(功能_33[[#This Row],[功能代號]],[3]交易清單!$E:$E,1,FALSE)</f>
        <v>L1907</v>
      </c>
      <c r="AI14" s="1"/>
      <c r="AJ14" s="242" t="str">
        <f>IFERROR(IF(VLOOKUP(功能_33[[#This Row],[功能代號]],Menu!A:D,4,FALSE)=0,"",VLOOKUP(功能_33[[#This Row],[功能代號]],Menu!A:D,4,FALSE)),"")</f>
        <v>L1-3</v>
      </c>
      <c r="AK14" s="9"/>
      <c r="AL14" s="8"/>
    </row>
    <row r="15" spans="1:38" x14ac:dyDescent="0.3">
      <c r="A15" s="245">
        <v>123</v>
      </c>
      <c r="B15" s="9" t="str">
        <f>LEFT(功能_33[[#This Row],[功能代號]],2)</f>
        <v>L1</v>
      </c>
      <c r="C15" s="9" t="s">
        <v>705</v>
      </c>
      <c r="D15" s="9" t="s">
        <v>1326</v>
      </c>
      <c r="E15" s="10" t="s">
        <v>674</v>
      </c>
      <c r="F15" s="9" t="s">
        <v>2117</v>
      </c>
      <c r="G15" s="9"/>
      <c r="H15" s="10" t="s">
        <v>672</v>
      </c>
      <c r="I15" s="10" t="s">
        <v>5</v>
      </c>
      <c r="J15" s="316" t="s">
        <v>2478</v>
      </c>
      <c r="K15" s="292">
        <v>44403</v>
      </c>
      <c r="L15" s="292">
        <v>44400</v>
      </c>
      <c r="M15" s="262" t="str">
        <f>IFERROR(IF(VLOOKUP(功能_33[[#This Row],[功能代號]],討論項目!A:H,8,FALSE)=0,"",VLOOKUP(功能_33[[#This Row],[功能代號]],討論項目!A:H,8,FALSE)),"")</f>
        <v/>
      </c>
      <c r="N15" s="10" t="s">
        <v>676</v>
      </c>
      <c r="O15" s="10" t="s">
        <v>1417</v>
      </c>
      <c r="P15" s="9" t="s">
        <v>2108</v>
      </c>
      <c r="Q15" s="10"/>
      <c r="R15" s="10"/>
      <c r="S15" s="10"/>
      <c r="T15" s="10"/>
      <c r="U15" s="10"/>
      <c r="V15" s="10"/>
      <c r="W15" s="10"/>
      <c r="X15" s="9" t="str">
        <f>VLOOKUP(功能_33[[#This Row],[User]],SKL放款!A:G,7,FALSE)</f>
        <v>放款審查課</v>
      </c>
      <c r="Y15" s="242">
        <f>IF(功能_33[[#This Row],[實際展示]]="","",功能_33[[#This Row],[實際展示]]+14)</f>
        <v>44414</v>
      </c>
      <c r="Z15" s="243">
        <v>44463</v>
      </c>
      <c r="AA15" s="262">
        <v>44468</v>
      </c>
      <c r="AB15" s="262">
        <v>44470</v>
      </c>
      <c r="AC15" s="310" t="s">
        <v>2025</v>
      </c>
      <c r="AD15" s="308">
        <v>44483.565972222219</v>
      </c>
      <c r="AE15" s="293">
        <v>44487.745833333334</v>
      </c>
      <c r="AF15" s="262" t="str">
        <f>IFERROR(IF(VLOOKUP(功能_33[[#This Row],[功能代號]],Menu!A:D,4,FALSE)=0,"",VLOOKUP(功能_33[[#This Row],[功能代號]],Menu!A:D,4,FALSE)),"")</f>
        <v/>
      </c>
      <c r="AG15" s="262"/>
      <c r="AH15" s="13" t="str">
        <f>VLOOKUP(功能_33[[#This Row],[功能代號]],[3]交易清單!$E:$E,1,FALSE)</f>
        <v>L1107</v>
      </c>
      <c r="AI15" s="1"/>
      <c r="AJ15" s="244" t="str">
        <f>AJ14</f>
        <v>L1-3</v>
      </c>
      <c r="AK15" s="9"/>
      <c r="AL15" s="8"/>
    </row>
    <row r="16" spans="1:38" ht="13.5" x14ac:dyDescent="0.3">
      <c r="A16" s="245">
        <v>13</v>
      </c>
      <c r="B16" s="9" t="str">
        <f>LEFT(功能_33[[#This Row],[功能代號]],2)</f>
        <v>L2</v>
      </c>
      <c r="C16" s="9" t="s">
        <v>727</v>
      </c>
      <c r="D16" s="22" t="s">
        <v>1328</v>
      </c>
      <c r="E16" s="7" t="s">
        <v>24</v>
      </c>
      <c r="F16" s="22" t="s">
        <v>25</v>
      </c>
      <c r="G16" s="22"/>
      <c r="H16" s="10" t="s">
        <v>672</v>
      </c>
      <c r="I16" s="11" t="s">
        <v>33</v>
      </c>
      <c r="J16" s="317"/>
      <c r="K16" s="292">
        <v>44403</v>
      </c>
      <c r="L16" s="289">
        <v>44403</v>
      </c>
      <c r="M16" s="262" t="str">
        <f>IFERROR(IF(VLOOKUP(功能_33[[#This Row],[功能代號]],討論項目!A:H,8,FALSE)=0,"",VLOOKUP(功能_33[[#This Row],[功能代號]],討論項目!A:H,8,FALSE)),"")</f>
        <v/>
      </c>
      <c r="N16" s="10" t="s">
        <v>676</v>
      </c>
      <c r="O16" s="10" t="s">
        <v>675</v>
      </c>
      <c r="P16" s="9"/>
      <c r="Q16" s="10"/>
      <c r="R16" s="10"/>
      <c r="S16" s="10"/>
      <c r="T16" s="10"/>
      <c r="U16" s="10"/>
      <c r="V16" s="10"/>
      <c r="W16" s="10"/>
      <c r="X16" s="9" t="str">
        <f>VLOOKUP(功能_33[[#This Row],[User]],SKL放款!A:G,7,FALSE)</f>
        <v>放款服務課</v>
      </c>
      <c r="Y16" s="242">
        <f>IF(功能_33[[#This Row],[實際展示]]="","",功能_33[[#This Row],[實際展示]]+14)</f>
        <v>44417</v>
      </c>
      <c r="Z16" s="243"/>
      <c r="AA16" s="262" t="str">
        <f>IF(功能_33[[#This Row],[URS交二審]]=0,"",功能_33[[#This Row],[URS交二審]]+7)</f>
        <v/>
      </c>
      <c r="AB16" s="1"/>
      <c r="AC16" s="1"/>
      <c r="AD16" s="1"/>
      <c r="AE16" s="308"/>
      <c r="AF16" s="1" t="str">
        <f>IFERROR(IF(VLOOKUP(功能_33[[#This Row],[功能代號]],Menu!A:D,4,FALSE)=0,"",VLOOKUP(功能_33[[#This Row],[功能代號]],Menu!A:D,4,FALSE)),"")</f>
        <v>L2-1</v>
      </c>
      <c r="AG16" s="1"/>
      <c r="AH16" s="13" t="str">
        <f>VLOOKUP(功能_33[[#This Row],[功能代號]],[3]交易清單!$E:$E,1,FALSE)</f>
        <v>L2001</v>
      </c>
      <c r="AI16" s="9"/>
      <c r="AJ16" s="242" t="str">
        <f>IFERROR(IF(VLOOKUP(功能_33[[#This Row],[功能代號]],Menu!A:D,4,FALSE)=0,"",VLOOKUP(功能_33[[#This Row],[功能代號]],Menu!A:D,4,FALSE)),"")</f>
        <v>L2-1</v>
      </c>
      <c r="AK16" s="9"/>
      <c r="AL16" s="8"/>
    </row>
    <row r="17" spans="1:38" ht="13.5" x14ac:dyDescent="0.3">
      <c r="A17" s="245">
        <v>14</v>
      </c>
      <c r="B17" s="9" t="str">
        <f>LEFT(功能_33[[#This Row],[功能代號]],2)</f>
        <v>L2</v>
      </c>
      <c r="C17" s="9" t="s">
        <v>706</v>
      </c>
      <c r="D17" s="22" t="s">
        <v>1328</v>
      </c>
      <c r="E17" s="7" t="s">
        <v>26</v>
      </c>
      <c r="F17" s="22" t="s">
        <v>27</v>
      </c>
      <c r="G17" s="22"/>
      <c r="H17" s="10" t="s">
        <v>672</v>
      </c>
      <c r="I17" s="11" t="s">
        <v>33</v>
      </c>
      <c r="J17" s="317" t="s">
        <v>2127</v>
      </c>
      <c r="K17" s="292">
        <v>44403</v>
      </c>
      <c r="L17" s="289">
        <v>44403</v>
      </c>
      <c r="M17" s="262">
        <f>IFERROR(IF(VLOOKUP(功能_33[[#This Row],[功能代號]],討論項目!A:H,8,FALSE)=0,"",VLOOKUP(功能_33[[#This Row],[功能代號]],討論項目!A:H,8,FALSE)),"")</f>
        <v>44432</v>
      </c>
      <c r="N17" s="10" t="s">
        <v>676</v>
      </c>
      <c r="O17" s="10" t="s">
        <v>675</v>
      </c>
      <c r="P17" s="9"/>
      <c r="Q17" s="10"/>
      <c r="R17" s="10"/>
      <c r="S17" s="10"/>
      <c r="T17" s="10"/>
      <c r="U17" s="10"/>
      <c r="V17" s="10"/>
      <c r="W17" s="10"/>
      <c r="X17" s="9" t="str">
        <f>VLOOKUP(功能_33[[#This Row],[User]],SKL放款!A:G,7,FALSE)</f>
        <v>放款服務課</v>
      </c>
      <c r="Y17" s="242">
        <f>IF(功能_33[[#This Row],[實際展示]]="","",功能_33[[#This Row],[實際展示]]+14)</f>
        <v>44417</v>
      </c>
      <c r="Z17" s="243">
        <v>44470</v>
      </c>
      <c r="AA17" s="262">
        <f>IF(功能_33[[#This Row],[URS交二審]]=0,"",功能_33[[#This Row],[URS交二審]]+7)</f>
        <v>44477</v>
      </c>
      <c r="AB17" s="1"/>
      <c r="AC17" s="1"/>
      <c r="AD17" s="1"/>
      <c r="AE17" s="308"/>
      <c r="AF17" s="1" t="str">
        <f>IFERROR(IF(VLOOKUP(功能_33[[#This Row],[功能代號]],Menu!A:D,4,FALSE)=0,"",VLOOKUP(功能_33[[#This Row],[功能代號]],Menu!A:D,4,FALSE)),"")</f>
        <v/>
      </c>
      <c r="AG17" s="1"/>
      <c r="AH17" s="13" t="str">
        <f>VLOOKUP(功能_33[[#This Row],[功能代號]],[3]交易清單!$E:$E,1,FALSE)</f>
        <v>L2101</v>
      </c>
      <c r="AI17" s="9"/>
      <c r="AJ17" s="244" t="str">
        <f>AJ16</f>
        <v>L2-1</v>
      </c>
      <c r="AK17" s="9"/>
      <c r="AL17" s="8"/>
    </row>
    <row r="18" spans="1:38" ht="13.5" x14ac:dyDescent="0.3">
      <c r="A18" s="245">
        <v>15</v>
      </c>
      <c r="B18" s="9" t="str">
        <f>LEFT(功能_33[[#This Row],[功能代號]],2)</f>
        <v>L2</v>
      </c>
      <c r="C18" s="9" t="s">
        <v>706</v>
      </c>
      <c r="D18" s="22" t="s">
        <v>1329</v>
      </c>
      <c r="E18" s="7" t="s">
        <v>36</v>
      </c>
      <c r="F18" s="22" t="s">
        <v>37</v>
      </c>
      <c r="G18" s="22"/>
      <c r="H18" s="10" t="s">
        <v>672</v>
      </c>
      <c r="I18" s="11" t="s">
        <v>33</v>
      </c>
      <c r="J18" s="317"/>
      <c r="K18" s="289">
        <v>44403</v>
      </c>
      <c r="L18" s="289">
        <v>44403</v>
      </c>
      <c r="M18" s="262">
        <f>IFERROR(IF(VLOOKUP(功能_33[[#This Row],[功能代號]],討論項目!A:H,8,FALSE)=0,"",VLOOKUP(功能_33[[#This Row],[功能代號]],討論項目!A:H,8,FALSE)),"")</f>
        <v>44431</v>
      </c>
      <c r="N18" s="10" t="s">
        <v>676</v>
      </c>
      <c r="O18" s="10" t="s">
        <v>680</v>
      </c>
      <c r="P18" s="9"/>
      <c r="Q18" s="10"/>
      <c r="R18" s="10"/>
      <c r="S18" s="10"/>
      <c r="T18" s="10"/>
      <c r="U18" s="10"/>
      <c r="V18" s="10"/>
      <c r="W18" s="10"/>
      <c r="X18" s="9" t="str">
        <f>VLOOKUP(功能_33[[#This Row],[User]],SKL放款!A:G,7,FALSE)</f>
        <v>放款推展課</v>
      </c>
      <c r="Y18" s="242">
        <f>IF(功能_33[[#This Row],[實際展示]]="","",功能_33[[#This Row],[實際展示]]+14)</f>
        <v>44417</v>
      </c>
      <c r="Z18" s="243"/>
      <c r="AA18" s="262" t="str">
        <f>IF(功能_33[[#This Row],[URS交二審]]=0,"",功能_33[[#This Row],[URS交二審]]+7)</f>
        <v/>
      </c>
      <c r="AB18" s="2"/>
      <c r="AC18" s="2"/>
      <c r="AD18" s="2"/>
      <c r="AE18" s="308"/>
      <c r="AF18" s="2" t="str">
        <f>IFERROR(IF(VLOOKUP(功能_33[[#This Row],[功能代號]],Menu!A:D,4,FALSE)=0,"",VLOOKUP(功能_33[[#This Row],[功能代號]],Menu!A:D,4,FALSE)),"")</f>
        <v>L2-2</v>
      </c>
      <c r="AG18" s="2"/>
      <c r="AH18" s="13" t="str">
        <f>VLOOKUP(功能_33[[#This Row],[功能代號]],[3]交易清單!$E:$E,1,FALSE)</f>
        <v>L2010</v>
      </c>
      <c r="AI18" s="9"/>
      <c r="AJ18" s="242" t="str">
        <f>IFERROR(IF(VLOOKUP(功能_33[[#This Row],[功能代號]],Menu!A:D,4,FALSE)=0,"",VLOOKUP(功能_33[[#This Row],[功能代號]],Menu!A:D,4,FALSE)),"")</f>
        <v>L2-2</v>
      </c>
      <c r="AK18" s="9"/>
      <c r="AL18" s="8"/>
    </row>
    <row r="19" spans="1:38" ht="13.5" x14ac:dyDescent="0.3">
      <c r="A19" s="245">
        <v>16</v>
      </c>
      <c r="B19" s="9" t="str">
        <f>LEFT(功能_33[[#This Row],[功能代號]],2)</f>
        <v>L2</v>
      </c>
      <c r="C19" s="9" t="s">
        <v>706</v>
      </c>
      <c r="D19" s="22" t="s">
        <v>1329</v>
      </c>
      <c r="E19" s="7" t="s">
        <v>38</v>
      </c>
      <c r="F19" s="22" t="s">
        <v>39</v>
      </c>
      <c r="G19" s="22"/>
      <c r="H19" s="10" t="s">
        <v>672</v>
      </c>
      <c r="I19" s="11" t="s">
        <v>33</v>
      </c>
      <c r="J19" s="317" t="s">
        <v>2127</v>
      </c>
      <c r="K19" s="289">
        <v>44403</v>
      </c>
      <c r="L19" s="289">
        <v>44403</v>
      </c>
      <c r="M19" s="262">
        <f>IFERROR(IF(VLOOKUP(功能_33[[#This Row],[功能代號]],討論項目!A:H,8,FALSE)=0,"",VLOOKUP(功能_33[[#This Row],[功能代號]],討論項目!A:H,8,FALSE)),"")</f>
        <v>44468</v>
      </c>
      <c r="N19" s="10" t="s">
        <v>676</v>
      </c>
      <c r="O19" s="10" t="s">
        <v>680</v>
      </c>
      <c r="P19" s="9"/>
      <c r="Q19" s="10"/>
      <c r="R19" s="10"/>
      <c r="S19" s="10"/>
      <c r="T19" s="10"/>
      <c r="U19" s="10"/>
      <c r="V19" s="10"/>
      <c r="W19" s="10"/>
      <c r="X19" s="9" t="str">
        <f>VLOOKUP(功能_33[[#This Row],[User]],SKL放款!A:G,7,FALSE)</f>
        <v>放款推展課</v>
      </c>
      <c r="Y19" s="242">
        <f>IF(功能_33[[#This Row],[實際展示]]="","",功能_33[[#This Row],[實際展示]]+14)</f>
        <v>44417</v>
      </c>
      <c r="Z19" s="243">
        <v>44470</v>
      </c>
      <c r="AA19" s="262">
        <f>IF(功能_33[[#This Row],[URS交二審]]=0,"",功能_33[[#This Row],[URS交二審]]+7)</f>
        <v>44477</v>
      </c>
      <c r="AB19" s="2"/>
      <c r="AC19" s="2"/>
      <c r="AD19" s="2"/>
      <c r="AE19" s="308"/>
      <c r="AF19" s="2" t="str">
        <f>IFERROR(IF(VLOOKUP(功能_33[[#This Row],[功能代號]],Menu!A:D,4,FALSE)=0,"",VLOOKUP(功能_33[[#This Row],[功能代號]],Menu!A:D,4,FALSE)),"")</f>
        <v/>
      </c>
      <c r="AG19" s="2"/>
      <c r="AH19" s="13" t="str">
        <f>VLOOKUP(功能_33[[#This Row],[功能代號]],[3]交易清單!$E:$E,1,FALSE)</f>
        <v>L2111</v>
      </c>
      <c r="AI19" s="9"/>
      <c r="AJ19" s="244" t="str">
        <f>AJ18</f>
        <v>L2-2</v>
      </c>
      <c r="AK19" s="9"/>
      <c r="AL19" s="8"/>
    </row>
    <row r="20" spans="1:38" ht="13.5" x14ac:dyDescent="0.3">
      <c r="A20" s="245">
        <v>19</v>
      </c>
      <c r="B20" s="9" t="str">
        <f>LEFT(功能_33[[#This Row],[功能代號]],2)</f>
        <v>L2</v>
      </c>
      <c r="C20" s="9" t="s">
        <v>706</v>
      </c>
      <c r="D20" s="22" t="s">
        <v>1331</v>
      </c>
      <c r="E20" s="7" t="s">
        <v>40</v>
      </c>
      <c r="F20" s="22" t="s">
        <v>41</v>
      </c>
      <c r="G20" s="22"/>
      <c r="H20" s="10" t="s">
        <v>672</v>
      </c>
      <c r="I20" s="11" t="s">
        <v>33</v>
      </c>
      <c r="J20" s="317" t="s">
        <v>2127</v>
      </c>
      <c r="K20" s="289">
        <v>44404</v>
      </c>
      <c r="L20" s="289">
        <v>44403</v>
      </c>
      <c r="M20" s="262">
        <f>IFERROR(IF(VLOOKUP(功能_33[[#This Row],[功能代號]],討論項目!A:H,8,FALSE)=0,"",VLOOKUP(功能_33[[#This Row],[功能代號]],討論項目!A:H,8,FALSE)),"")</f>
        <v>44468</v>
      </c>
      <c r="N20" s="10" t="s">
        <v>676</v>
      </c>
      <c r="O20" s="10" t="s">
        <v>680</v>
      </c>
      <c r="P20" s="9"/>
      <c r="Q20" s="10"/>
      <c r="R20" s="10"/>
      <c r="S20" s="10"/>
      <c r="T20" s="10"/>
      <c r="U20" s="10"/>
      <c r="V20" s="10"/>
      <c r="W20" s="10"/>
      <c r="X20" s="9" t="str">
        <f>VLOOKUP(功能_33[[#This Row],[User]],SKL放款!A:G,7,FALSE)</f>
        <v>放款推展課</v>
      </c>
      <c r="Y20" s="242">
        <f>IF(功能_33[[#This Row],[實際展示]]="","",功能_33[[#This Row],[實際展示]]+14)</f>
        <v>44417</v>
      </c>
      <c r="Z20" s="243">
        <v>44470</v>
      </c>
      <c r="AA20" s="262">
        <f>IF(功能_33[[#This Row],[URS交二審]]=0,"",功能_33[[#This Row],[URS交二審]]+7)</f>
        <v>44477</v>
      </c>
      <c r="AB20" s="2"/>
      <c r="AC20" s="2"/>
      <c r="AD20" s="2"/>
      <c r="AE20" s="308"/>
      <c r="AF20" s="2" t="str">
        <f>IFERROR(IF(VLOOKUP(功能_33[[#This Row],[功能代號]],Menu!A:D,4,FALSE)=0,"",VLOOKUP(功能_33[[#This Row],[功能代號]],Menu!A:D,4,FALSE)),"")</f>
        <v/>
      </c>
      <c r="AG20" s="2"/>
      <c r="AH20" s="13" t="str">
        <f>VLOOKUP(功能_33[[#This Row],[功能代號]],[3]交易清單!$E:$E,1,FALSE)</f>
        <v>L2153</v>
      </c>
      <c r="AI20" s="9"/>
      <c r="AJ20" s="244" t="str">
        <f>AJ18</f>
        <v>L2-2</v>
      </c>
      <c r="AK20" s="9"/>
      <c r="AL20" s="8"/>
    </row>
    <row r="21" spans="1:38" ht="13.5" x14ac:dyDescent="0.3">
      <c r="A21" s="245">
        <v>18</v>
      </c>
      <c r="B21" s="9" t="str">
        <f>LEFT(功能_33[[#This Row],[功能代號]],2)</f>
        <v>L2</v>
      </c>
      <c r="C21" s="9" t="s">
        <v>706</v>
      </c>
      <c r="D21" s="22" t="s">
        <v>1331</v>
      </c>
      <c r="E21" s="7" t="s">
        <v>42</v>
      </c>
      <c r="F21" s="22" t="s">
        <v>43</v>
      </c>
      <c r="G21" s="22"/>
      <c r="H21" s="10" t="s">
        <v>672</v>
      </c>
      <c r="I21" s="11" t="s">
        <v>33</v>
      </c>
      <c r="J21" s="317"/>
      <c r="K21" s="289">
        <v>44404</v>
      </c>
      <c r="L21" s="289">
        <v>44403</v>
      </c>
      <c r="M21" s="262" t="str">
        <f>IFERROR(IF(VLOOKUP(功能_33[[#This Row],[功能代號]],討論項目!A:H,8,FALSE)=0,"",VLOOKUP(功能_33[[#This Row],[功能代號]],討論項目!A:H,8,FALSE)),"")</f>
        <v/>
      </c>
      <c r="N21" s="10" t="s">
        <v>676</v>
      </c>
      <c r="O21" s="10" t="s">
        <v>680</v>
      </c>
      <c r="P21" s="9"/>
      <c r="Q21" s="10"/>
      <c r="R21" s="10"/>
      <c r="S21" s="10"/>
      <c r="T21" s="10"/>
      <c r="U21" s="10"/>
      <c r="V21" s="10"/>
      <c r="W21" s="10"/>
      <c r="X21" s="9" t="str">
        <f>VLOOKUP(功能_33[[#This Row],[User]],SKL放款!A:G,7,FALSE)</f>
        <v>放款推展課</v>
      </c>
      <c r="Y21" s="242">
        <f>IF(功能_33[[#This Row],[實際展示]]="","",功能_33[[#This Row],[實際展示]]+14)</f>
        <v>44417</v>
      </c>
      <c r="Z21" s="243"/>
      <c r="AA21" s="262" t="str">
        <f>IF(功能_33[[#This Row],[URS交二審]]=0,"",功能_33[[#This Row],[URS交二審]]+7)</f>
        <v/>
      </c>
      <c r="AB21" s="2"/>
      <c r="AC21" s="2"/>
      <c r="AD21" s="2"/>
      <c r="AE21" s="308"/>
      <c r="AF21" s="2" t="str">
        <f>IFERROR(IF(VLOOKUP(功能_33[[#This Row],[功能代號]],Menu!A:D,4,FALSE)=0,"",VLOOKUP(功能_33[[#This Row],[功能代號]],Menu!A:D,4,FALSE)),"")</f>
        <v/>
      </c>
      <c r="AG21" s="2"/>
      <c r="AH21" s="13" t="str">
        <f>VLOOKUP(功能_33[[#This Row],[功能代號]],[3]交易清單!$E:$E,1,FALSE)</f>
        <v>L2151</v>
      </c>
      <c r="AI21" s="9"/>
      <c r="AJ21" s="244" t="str">
        <f>AJ18</f>
        <v>L2-2</v>
      </c>
      <c r="AK21" s="9"/>
      <c r="AL21" s="8"/>
    </row>
    <row r="22" spans="1:38" ht="13.5" x14ac:dyDescent="0.3">
      <c r="A22" s="245">
        <v>17</v>
      </c>
      <c r="B22" s="9" t="str">
        <f>LEFT(功能_33[[#This Row],[功能代號]],2)</f>
        <v>L2</v>
      </c>
      <c r="C22" s="9" t="s">
        <v>706</v>
      </c>
      <c r="D22" s="22" t="s">
        <v>1330</v>
      </c>
      <c r="E22" s="7" t="s">
        <v>44</v>
      </c>
      <c r="F22" s="22" t="s">
        <v>45</v>
      </c>
      <c r="G22" s="22"/>
      <c r="H22" s="10" t="s">
        <v>672</v>
      </c>
      <c r="I22" s="11" t="s">
        <v>33</v>
      </c>
      <c r="J22" s="317"/>
      <c r="K22" s="289">
        <v>44403</v>
      </c>
      <c r="L22" s="289">
        <v>44403</v>
      </c>
      <c r="M22" s="262">
        <f>IFERROR(IF(VLOOKUP(功能_33[[#This Row],[功能代號]],討論項目!A:H,8,FALSE)=0,"",VLOOKUP(功能_33[[#This Row],[功能代號]],討論項目!A:H,8,FALSE)),"")</f>
        <v>44431</v>
      </c>
      <c r="N22" s="10" t="s">
        <v>676</v>
      </c>
      <c r="O22" s="10" t="s">
        <v>680</v>
      </c>
      <c r="P22" s="9"/>
      <c r="Q22" s="10"/>
      <c r="R22" s="10"/>
      <c r="S22" s="10"/>
      <c r="T22" s="10"/>
      <c r="U22" s="10"/>
      <c r="V22" s="10"/>
      <c r="W22" s="10"/>
      <c r="X22" s="9" t="str">
        <f>VLOOKUP(功能_33[[#This Row],[User]],SKL放款!A:G,7,FALSE)</f>
        <v>放款推展課</v>
      </c>
      <c r="Y22" s="242">
        <f>IF(功能_33[[#This Row],[實際展示]]="","",功能_33[[#This Row],[實際展示]]+14)</f>
        <v>44417</v>
      </c>
      <c r="Z22" s="243"/>
      <c r="AA22" s="262" t="str">
        <f>IF(功能_33[[#This Row],[URS交二審]]=0,"",功能_33[[#This Row],[URS交二審]]+7)</f>
        <v/>
      </c>
      <c r="AB22" s="2"/>
      <c r="AC22" s="2"/>
      <c r="AD22" s="2"/>
      <c r="AE22" s="308"/>
      <c r="AF22" s="2" t="str">
        <f>IFERROR(IF(VLOOKUP(功能_33[[#This Row],[功能代號]],Menu!A:D,4,FALSE)=0,"",VLOOKUP(功能_33[[#This Row],[功能代號]],Menu!A:D,4,FALSE)),"")</f>
        <v>L2-2</v>
      </c>
      <c r="AG22" s="2"/>
      <c r="AH22" s="13" t="str">
        <f>VLOOKUP(功能_33[[#This Row],[功能代號]],[3]交易清單!$E:$E,1,FALSE)</f>
        <v>L2112</v>
      </c>
      <c r="AI22" s="9"/>
      <c r="AJ22" s="242" t="str">
        <f>IFERROR(IF(VLOOKUP(功能_33[[#This Row],[功能代號]],Menu!A:D,4,FALSE)=0,"",VLOOKUP(功能_33[[#This Row],[功能代號]],Menu!A:D,4,FALSE)),"")</f>
        <v>L2-2</v>
      </c>
      <c r="AK22" s="9"/>
      <c r="AL22" s="8"/>
    </row>
    <row r="23" spans="1:38" ht="13.5" x14ac:dyDescent="0.3">
      <c r="A23" s="245">
        <v>20</v>
      </c>
      <c r="B23" s="9" t="str">
        <f>LEFT(功能_33[[#This Row],[功能代號]],2)</f>
        <v>L2</v>
      </c>
      <c r="C23" s="9" t="s">
        <v>706</v>
      </c>
      <c r="D23" s="22"/>
      <c r="E23" s="7" t="s">
        <v>1036</v>
      </c>
      <c r="F23" s="22" t="s">
        <v>46</v>
      </c>
      <c r="G23" s="22"/>
      <c r="H23" s="10" t="s">
        <v>672</v>
      </c>
      <c r="I23" s="11" t="s">
        <v>33</v>
      </c>
      <c r="J23" s="317"/>
      <c r="K23" s="289">
        <v>44404</v>
      </c>
      <c r="L23" s="289">
        <v>44404</v>
      </c>
      <c r="M23" s="262">
        <f>IFERROR(IF(VLOOKUP(功能_33[[#This Row],[功能代號]],討論項目!A:H,8,FALSE)=0,"",VLOOKUP(功能_33[[#This Row],[功能代號]],討論項目!A:H,8,FALSE)),"")</f>
        <v>44431</v>
      </c>
      <c r="N23" s="10" t="s">
        <v>676</v>
      </c>
      <c r="O23" s="10" t="s">
        <v>680</v>
      </c>
      <c r="P23" s="9"/>
      <c r="Q23" s="10"/>
      <c r="R23" s="10"/>
      <c r="S23" s="10"/>
      <c r="T23" s="10"/>
      <c r="U23" s="10"/>
      <c r="V23" s="10"/>
      <c r="W23" s="10"/>
      <c r="X23" s="9" t="str">
        <f>VLOOKUP(功能_33[[#This Row],[User]],SKL放款!A:G,7,FALSE)</f>
        <v>放款推展課</v>
      </c>
      <c r="Y23" s="242">
        <f>IF(功能_33[[#This Row],[實際展示]]="","",功能_33[[#This Row],[實際展示]]+14)</f>
        <v>44418</v>
      </c>
      <c r="Z23" s="243"/>
      <c r="AA23" s="262" t="str">
        <f>IF(功能_33[[#This Row],[URS交二審]]=0,"",功能_33[[#This Row],[URS交二審]]+7)</f>
        <v/>
      </c>
      <c r="AB23" s="2"/>
      <c r="AC23" s="2"/>
      <c r="AD23" s="2"/>
      <c r="AE23" s="308"/>
      <c r="AF23" s="2" t="str">
        <f>IFERROR(IF(VLOOKUP(功能_33[[#This Row],[功能代號]],Menu!A:D,4,FALSE)=0,"",VLOOKUP(功能_33[[#This Row],[功能代號]],Menu!A:D,4,FALSE)),"")</f>
        <v>L2-2</v>
      </c>
      <c r="AG23" s="2"/>
      <c r="AH23" s="13" t="str">
        <f>VLOOKUP(功能_33[[#This Row],[功能代號]],[3]交易清單!$E:$E,1,FALSE)</f>
        <v>L2015</v>
      </c>
      <c r="AI23" s="9"/>
      <c r="AJ23" s="242" t="str">
        <f>IFERROR(IF(VLOOKUP(功能_33[[#This Row],[功能代號]],Menu!A:D,4,FALSE)=0,"",VLOOKUP(功能_33[[#This Row],[功能代號]],Menu!A:D,4,FALSE)),"")</f>
        <v>L2-2</v>
      </c>
      <c r="AK23" s="9"/>
      <c r="AL23" s="8"/>
    </row>
    <row r="24" spans="1:38" ht="13.5" x14ac:dyDescent="0.3">
      <c r="A24" s="245">
        <v>21</v>
      </c>
      <c r="B24" s="9" t="str">
        <f>LEFT(功能_33[[#This Row],[功能代號]],2)</f>
        <v>L2</v>
      </c>
      <c r="C24" s="9" t="s">
        <v>706</v>
      </c>
      <c r="D24" s="22"/>
      <c r="E24" s="7" t="s">
        <v>47</v>
      </c>
      <c r="F24" s="22" t="s">
        <v>48</v>
      </c>
      <c r="G24" s="22"/>
      <c r="H24" s="10" t="s">
        <v>672</v>
      </c>
      <c r="I24" s="11" t="s">
        <v>33</v>
      </c>
      <c r="J24" s="317" t="s">
        <v>2127</v>
      </c>
      <c r="K24" s="289">
        <v>44404</v>
      </c>
      <c r="L24" s="289">
        <v>44404</v>
      </c>
      <c r="M24" s="262">
        <f>IFERROR(IF(VLOOKUP(功能_33[[#This Row],[功能代號]],討論項目!A:H,8,FALSE)=0,"",VLOOKUP(功能_33[[#This Row],[功能代號]],討論項目!A:H,8,FALSE)),"")</f>
        <v>44469</v>
      </c>
      <c r="N24" s="10" t="s">
        <v>676</v>
      </c>
      <c r="O24" s="10" t="s">
        <v>680</v>
      </c>
      <c r="P24" s="9"/>
      <c r="Q24" s="10"/>
      <c r="R24" s="10"/>
      <c r="S24" s="10"/>
      <c r="T24" s="10"/>
      <c r="U24" s="10"/>
      <c r="V24" s="10"/>
      <c r="W24" s="10"/>
      <c r="X24" s="9" t="str">
        <f>VLOOKUP(功能_33[[#This Row],[User]],SKL放款!A:G,7,FALSE)</f>
        <v>放款推展課</v>
      </c>
      <c r="Y24" s="242">
        <f>IF(功能_33[[#This Row],[實際展示]]="","",功能_33[[#This Row],[實際展示]]+14)</f>
        <v>44418</v>
      </c>
      <c r="Z24" s="243">
        <v>44470</v>
      </c>
      <c r="AA24" s="262">
        <f>IF(功能_33[[#This Row],[URS交二審]]=0,"",功能_33[[#This Row],[URS交二審]]+7)</f>
        <v>44477</v>
      </c>
      <c r="AB24" s="2"/>
      <c r="AC24" s="2"/>
      <c r="AD24" s="2"/>
      <c r="AE24" s="308"/>
      <c r="AF24" s="2" t="str">
        <f>IFERROR(IF(VLOOKUP(功能_33[[#This Row],[功能代號]],Menu!A:D,4,FALSE)=0,"",VLOOKUP(功能_33[[#This Row],[功能代號]],Menu!A:D,4,FALSE)),"")</f>
        <v/>
      </c>
      <c r="AG24" s="2"/>
      <c r="AH24" s="13" t="str">
        <f>VLOOKUP(功能_33[[#This Row],[功能代號]],[3]交易清單!$E:$E,1,FALSE)</f>
        <v>L2154</v>
      </c>
      <c r="AI24" s="9"/>
      <c r="AJ24" s="244" t="str">
        <f>AJ23</f>
        <v>L2-2</v>
      </c>
      <c r="AK24" s="9"/>
      <c r="AL24" s="8"/>
    </row>
    <row r="25" spans="1:38" ht="13.5" x14ac:dyDescent="0.3">
      <c r="A25" s="245">
        <v>22</v>
      </c>
      <c r="B25" s="9" t="str">
        <f>LEFT(功能_33[[#This Row],[功能代號]],2)</f>
        <v>L2</v>
      </c>
      <c r="C25" s="9" t="s">
        <v>706</v>
      </c>
      <c r="D25" s="22"/>
      <c r="E25" s="7" t="s">
        <v>49</v>
      </c>
      <c r="F25" s="22" t="s">
        <v>50</v>
      </c>
      <c r="G25" s="22"/>
      <c r="H25" s="10" t="s">
        <v>672</v>
      </c>
      <c r="I25" s="11" t="s">
        <v>33</v>
      </c>
      <c r="J25" s="317"/>
      <c r="K25" s="289">
        <v>44404</v>
      </c>
      <c r="L25" s="289">
        <v>44404</v>
      </c>
      <c r="M25" s="262">
        <f>IFERROR(IF(VLOOKUP(功能_33[[#This Row],[功能代號]],討論項目!A:H,8,FALSE)=0,"",VLOOKUP(功能_33[[#This Row],[功能代號]],討論項目!A:H,8,FALSE)),"")</f>
        <v>44431</v>
      </c>
      <c r="N25" s="10" t="s">
        <v>676</v>
      </c>
      <c r="O25" s="10" t="s">
        <v>680</v>
      </c>
      <c r="P25" s="9"/>
      <c r="Q25" s="10"/>
      <c r="R25" s="10"/>
      <c r="S25" s="10"/>
      <c r="T25" s="10"/>
      <c r="U25" s="10"/>
      <c r="V25" s="10"/>
      <c r="W25" s="10"/>
      <c r="X25" s="9" t="str">
        <f>VLOOKUP(功能_33[[#This Row],[User]],SKL放款!A:G,7,FALSE)</f>
        <v>放款推展課</v>
      </c>
      <c r="Y25" s="242">
        <f>IF(功能_33[[#This Row],[實際展示]]="","",功能_33[[#This Row],[實際展示]]+14)</f>
        <v>44418</v>
      </c>
      <c r="Z25" s="243"/>
      <c r="AA25" s="262" t="str">
        <f>IF(功能_33[[#This Row],[URS交二審]]=0,"",功能_33[[#This Row],[URS交二審]]+7)</f>
        <v/>
      </c>
      <c r="AB25" s="2"/>
      <c r="AC25" s="2"/>
      <c r="AD25" s="2"/>
      <c r="AE25" s="308"/>
      <c r="AF25" s="2" t="str">
        <f>IFERROR(IF(VLOOKUP(功能_33[[#This Row],[功能代號]],Menu!A:D,4,FALSE)=0,"",VLOOKUP(功能_33[[#This Row],[功能代號]],Menu!A:D,4,FALSE)),"")</f>
        <v/>
      </c>
      <c r="AG25" s="2"/>
      <c r="AH25" s="13" t="str">
        <f>VLOOKUP(功能_33[[#This Row],[功能代號]],[3]交易清單!$E:$E,1,FALSE)</f>
        <v>L2016</v>
      </c>
      <c r="AI25" s="9"/>
      <c r="AJ25" s="242" t="str">
        <f>IFERROR(IF(VLOOKUP(功能_33[[#This Row],[功能代號]],Menu!A:D,4,FALSE)=0,"",VLOOKUP(功能_33[[#This Row],[功能代號]],Menu!A:D,4,FALSE)),"")</f>
        <v/>
      </c>
      <c r="AK25" s="9"/>
      <c r="AL25" s="8"/>
    </row>
    <row r="26" spans="1:38" ht="13.5" x14ac:dyDescent="0.3">
      <c r="A26" s="245">
        <v>27</v>
      </c>
      <c r="B26" s="9" t="str">
        <f>LEFT(功能_33[[#This Row],[功能代號]],2)</f>
        <v>L2</v>
      </c>
      <c r="C26" s="9" t="s">
        <v>706</v>
      </c>
      <c r="D26" s="22" t="s">
        <v>1332</v>
      </c>
      <c r="E26" s="7" t="s">
        <v>1068</v>
      </c>
      <c r="F26" s="22" t="s">
        <v>28</v>
      </c>
      <c r="G26" s="22"/>
      <c r="H26" s="10" t="s">
        <v>672</v>
      </c>
      <c r="I26" s="12" t="s">
        <v>475</v>
      </c>
      <c r="J26" s="291" t="s">
        <v>2127</v>
      </c>
      <c r="K26" s="289">
        <v>44404</v>
      </c>
      <c r="L26" s="289">
        <v>44405</v>
      </c>
      <c r="M26" s="262">
        <f>IFERROR(IF(VLOOKUP(功能_33[[#This Row],[功能代號]],討論項目!A:H,8,FALSE)=0,"",VLOOKUP(功能_33[[#This Row],[功能代號]],討論項目!A:H,8,FALSE)),"")</f>
        <v>44428</v>
      </c>
      <c r="N26" s="10" t="s">
        <v>676</v>
      </c>
      <c r="O26" s="10" t="s">
        <v>680</v>
      </c>
      <c r="P26" s="9" t="s">
        <v>1175</v>
      </c>
      <c r="Q26" s="10"/>
      <c r="R26" s="10"/>
      <c r="S26" s="10"/>
      <c r="T26" s="10"/>
      <c r="U26" s="10"/>
      <c r="V26" s="10"/>
      <c r="W26" s="10"/>
      <c r="X26" s="9" t="str">
        <f>VLOOKUP(功能_33[[#This Row],[User]],SKL放款!A:G,7,FALSE)</f>
        <v>放款推展課</v>
      </c>
      <c r="Y26" s="242">
        <f>IF(功能_33[[#This Row],[實際展示]]="","",功能_33[[#This Row],[實際展示]]+14)</f>
        <v>44419</v>
      </c>
      <c r="Z26" s="243">
        <v>44470</v>
      </c>
      <c r="AA26" s="262">
        <f>IF(功能_33[[#This Row],[URS交二審]]=0,"",功能_33[[#This Row],[URS交二審]]+7)</f>
        <v>44477</v>
      </c>
      <c r="AB26" s="2"/>
      <c r="AC26" s="2"/>
      <c r="AD26" s="2"/>
      <c r="AE26" s="308"/>
      <c r="AF26" s="2" t="str">
        <f>IFERROR(IF(VLOOKUP(功能_33[[#This Row],[功能代號]],Menu!A:D,4,FALSE)=0,"",VLOOKUP(功能_33[[#This Row],[功能代號]],Menu!A:D,4,FALSE)),"")</f>
        <v>L2-3</v>
      </c>
      <c r="AG26" s="2"/>
      <c r="AH26" s="13" t="str">
        <f>VLOOKUP(功能_33[[#This Row],[功能代號]],[3]交易清單!$E:$E,1,FALSE)</f>
        <v>L2020</v>
      </c>
      <c r="AI26" s="9"/>
      <c r="AJ26" s="242" t="str">
        <f>IFERROR(IF(VLOOKUP(功能_33[[#This Row],[功能代號]],Menu!A:D,4,FALSE)=0,"",VLOOKUP(功能_33[[#This Row],[功能代號]],Menu!A:D,4,FALSE)),"")</f>
        <v>L2-3</v>
      </c>
      <c r="AK26" s="9"/>
      <c r="AL26" s="8"/>
    </row>
    <row r="27" spans="1:38" ht="13.5" x14ac:dyDescent="0.3">
      <c r="A27" s="245">
        <v>28</v>
      </c>
      <c r="B27" s="9" t="str">
        <f>LEFT(功能_33[[#This Row],[功能代號]],2)</f>
        <v>L2</v>
      </c>
      <c r="C27" s="9" t="s">
        <v>706</v>
      </c>
      <c r="D27" s="22" t="s">
        <v>1332</v>
      </c>
      <c r="E27" s="7" t="s">
        <v>1069</v>
      </c>
      <c r="F27" s="22" t="s">
        <v>78</v>
      </c>
      <c r="G27" s="22"/>
      <c r="H27" s="10" t="s">
        <v>672</v>
      </c>
      <c r="I27" s="12" t="s">
        <v>475</v>
      </c>
      <c r="J27" s="291" t="s">
        <v>2127</v>
      </c>
      <c r="K27" s="289">
        <v>44404</v>
      </c>
      <c r="L27" s="289">
        <v>44405</v>
      </c>
      <c r="M27" s="262">
        <f>IFERROR(IF(VLOOKUP(功能_33[[#This Row],[功能代號]],討論項目!A:H,8,FALSE)=0,"",VLOOKUP(功能_33[[#This Row],[功能代號]],討論項目!A:H,8,FALSE)),"")</f>
        <v>44428</v>
      </c>
      <c r="N27" s="10" t="s">
        <v>676</v>
      </c>
      <c r="O27" s="10" t="s">
        <v>680</v>
      </c>
      <c r="P27" s="9" t="s">
        <v>1175</v>
      </c>
      <c r="Q27" s="10"/>
      <c r="R27" s="10"/>
      <c r="S27" s="10"/>
      <c r="T27" s="10"/>
      <c r="U27" s="10"/>
      <c r="V27" s="10"/>
      <c r="W27" s="10"/>
      <c r="X27" s="9" t="str">
        <f>VLOOKUP(功能_33[[#This Row],[User]],SKL放款!A:G,7,FALSE)</f>
        <v>放款推展課</v>
      </c>
      <c r="Y27" s="242">
        <f>IF(功能_33[[#This Row],[實際展示]]="","",功能_33[[#This Row],[實際展示]]+14)</f>
        <v>44419</v>
      </c>
      <c r="Z27" s="243">
        <v>44470</v>
      </c>
      <c r="AA27" s="262">
        <f>IF(功能_33[[#This Row],[URS交二審]]=0,"",功能_33[[#This Row],[URS交二審]]+7)</f>
        <v>44477</v>
      </c>
      <c r="AB27" s="2"/>
      <c r="AC27" s="2"/>
      <c r="AD27" s="2"/>
      <c r="AE27" s="308"/>
      <c r="AF27" s="2" t="str">
        <f>IFERROR(IF(VLOOKUP(功能_33[[#This Row],[功能代號]],Menu!A:D,4,FALSE)=0,"",VLOOKUP(功能_33[[#This Row],[功能代號]],Menu!A:D,4,FALSE)),"")</f>
        <v/>
      </c>
      <c r="AG27" s="2"/>
      <c r="AH27" s="13" t="str">
        <f>VLOOKUP(功能_33[[#This Row],[功能代號]],[3]交易清單!$E:$E,1,FALSE)</f>
        <v>L2250</v>
      </c>
      <c r="AI27" s="9"/>
      <c r="AJ27" s="244" t="str">
        <f>AJ26</f>
        <v>L2-3</v>
      </c>
      <c r="AK27" s="9"/>
      <c r="AL27" s="8"/>
    </row>
    <row r="28" spans="1:38" ht="13.5" x14ac:dyDescent="0.3">
      <c r="A28" s="245">
        <v>29</v>
      </c>
      <c r="B28" s="9" t="str">
        <f>LEFT(功能_33[[#This Row],[功能代號]],2)</f>
        <v>L2</v>
      </c>
      <c r="C28" s="9" t="s">
        <v>706</v>
      </c>
      <c r="D28" s="22" t="s">
        <v>1332</v>
      </c>
      <c r="E28" s="7" t="s">
        <v>79</v>
      </c>
      <c r="F28" s="22" t="s">
        <v>80</v>
      </c>
      <c r="G28" s="22"/>
      <c r="H28" s="10" t="s">
        <v>672</v>
      </c>
      <c r="I28" s="12" t="s">
        <v>475</v>
      </c>
      <c r="J28" s="291" t="s">
        <v>2127</v>
      </c>
      <c r="K28" s="289">
        <v>44404</v>
      </c>
      <c r="L28" s="289">
        <v>44405</v>
      </c>
      <c r="M28" s="262">
        <f>IFERROR(IF(VLOOKUP(功能_33[[#This Row],[功能代號]],討論項目!A:H,8,FALSE)=0,"",VLOOKUP(功能_33[[#This Row],[功能代號]],討論項目!A:H,8,FALSE)),"")</f>
        <v>44428</v>
      </c>
      <c r="N28" s="10" t="s">
        <v>676</v>
      </c>
      <c r="O28" s="10" t="s">
        <v>679</v>
      </c>
      <c r="P28" s="9"/>
      <c r="Q28" s="10"/>
      <c r="R28" s="10"/>
      <c r="S28" s="10"/>
      <c r="T28" s="10"/>
      <c r="U28" s="10"/>
      <c r="V28" s="10"/>
      <c r="W28" s="10"/>
      <c r="X28" s="9" t="str">
        <f>VLOOKUP(功能_33[[#This Row],[User]],SKL放款!A:G,7,FALSE)</f>
        <v>放款服務課</v>
      </c>
      <c r="Y28" s="242">
        <f>IF(功能_33[[#This Row],[實際展示]]="","",功能_33[[#This Row],[實際展示]]+14)</f>
        <v>44419</v>
      </c>
      <c r="Z28" s="243">
        <v>44470</v>
      </c>
      <c r="AA28" s="262">
        <f>IF(功能_33[[#This Row],[URS交二審]]=0,"",功能_33[[#This Row],[URS交二審]]+7)</f>
        <v>44477</v>
      </c>
      <c r="AB28" s="2"/>
      <c r="AC28" s="2"/>
      <c r="AD28" s="2"/>
      <c r="AE28" s="308"/>
      <c r="AF28" s="2" t="str">
        <f>IFERROR(IF(VLOOKUP(功能_33[[#This Row],[功能代號]],Menu!A:D,4,FALSE)=0,"",VLOOKUP(功能_33[[#This Row],[功能代號]],Menu!A:D,4,FALSE)),"")</f>
        <v>L2-3</v>
      </c>
      <c r="AG28" s="2"/>
      <c r="AH28" s="13" t="str">
        <f>VLOOKUP(功能_33[[#This Row],[功能代號]],[3]交易清單!$E:$E,1,FALSE)</f>
        <v>L2902</v>
      </c>
      <c r="AI28" s="9"/>
      <c r="AJ28" s="242" t="str">
        <f>IFERROR(IF(VLOOKUP(功能_33[[#This Row],[功能代號]],Menu!A:D,4,FALSE)=0,"",VLOOKUP(功能_33[[#This Row],[功能代號]],Menu!A:D,4,FALSE)),"")</f>
        <v>L2-3</v>
      </c>
      <c r="AK28" s="9"/>
      <c r="AL28" s="8"/>
    </row>
    <row r="29" spans="1:38" s="179" customFormat="1" ht="13.5" x14ac:dyDescent="0.3">
      <c r="A29" s="245">
        <v>23</v>
      </c>
      <c r="B29" s="152" t="str">
        <f>LEFT(功能_33[[#This Row],[功能代號]],2)</f>
        <v>L6</v>
      </c>
      <c r="C29" s="152" t="s">
        <v>706</v>
      </c>
      <c r="D29" s="175"/>
      <c r="E29" s="176" t="s">
        <v>1289</v>
      </c>
      <c r="F29" s="175" t="s">
        <v>1290</v>
      </c>
      <c r="G29" s="175"/>
      <c r="H29" s="177" t="s">
        <v>672</v>
      </c>
      <c r="I29" s="178" t="s">
        <v>475</v>
      </c>
      <c r="J29" s="318"/>
      <c r="K29" s="295">
        <v>44404</v>
      </c>
      <c r="L29" s="295">
        <v>44404</v>
      </c>
      <c r="M29" s="262" t="str">
        <f>IFERROR(IF(VLOOKUP(功能_33[[#This Row],[功能代號]],討論項目!A:H,8,FALSE)=0,"",VLOOKUP(功能_33[[#This Row],[功能代號]],討論項目!A:H,8,FALSE)),"")</f>
        <v/>
      </c>
      <c r="N29" s="177" t="s">
        <v>681</v>
      </c>
      <c r="O29" s="177" t="s">
        <v>1173</v>
      </c>
      <c r="P29" s="152" t="s">
        <v>1174</v>
      </c>
      <c r="Q29" s="177"/>
      <c r="R29" s="177"/>
      <c r="S29" s="177"/>
      <c r="T29" s="177"/>
      <c r="U29" s="177"/>
      <c r="V29" s="177"/>
      <c r="W29" s="177"/>
      <c r="X29" s="152" t="str">
        <f>VLOOKUP(功能_33[[#This Row],[User]],SKL放款!A:G,7,FALSE)</f>
        <v>放款審查課</v>
      </c>
      <c r="Y29" s="242">
        <f>IF(功能_33[[#This Row],[實際展示]]="","",功能_33[[#This Row],[實際展示]]+14)</f>
        <v>44418</v>
      </c>
      <c r="Z29" s="243"/>
      <c r="AA29" s="262" t="str">
        <f>IF(功能_33[[#This Row],[URS交二審]]=0,"",功能_33[[#This Row],[URS交二審]]+7)</f>
        <v/>
      </c>
      <c r="AB29" s="174"/>
      <c r="AC29" s="174"/>
      <c r="AD29" s="174"/>
      <c r="AE29" s="308"/>
      <c r="AF29" s="174" t="str">
        <f>IFERROR(IF(VLOOKUP(功能_33[[#This Row],[功能代號]],Menu!A:D,4,FALSE)=0,"",VLOOKUP(功能_33[[#This Row],[功能代號]],Menu!A:D,4,FALSE)),"")</f>
        <v>L6-6</v>
      </c>
      <c r="AG29" s="174"/>
      <c r="AH29" s="13" t="str">
        <f>VLOOKUP(功能_33[[#This Row],[功能代號]],[3]交易清單!$E:$E,1,FALSE)</f>
        <v>L6070</v>
      </c>
      <c r="AI29" s="152"/>
      <c r="AJ29" s="242" t="str">
        <f>IFERROR(IF(VLOOKUP(功能_33[[#This Row],[功能代號]],Menu!A:D,4,FALSE)=0,"",VLOOKUP(功能_33[[#This Row],[功能代號]],Menu!A:D,4,FALSE)),"")</f>
        <v>L6-6</v>
      </c>
      <c r="AK29" s="9"/>
    </row>
    <row r="30" spans="1:38" s="179" customFormat="1" ht="13.5" x14ac:dyDescent="0.3">
      <c r="A30" s="245">
        <v>24</v>
      </c>
      <c r="B30" s="152" t="str">
        <f>LEFT(功能_33[[#This Row],[功能代號]],2)</f>
        <v>L6</v>
      </c>
      <c r="C30" s="152" t="s">
        <v>706</v>
      </c>
      <c r="D30" s="175"/>
      <c r="E30" s="176" t="s">
        <v>1208</v>
      </c>
      <c r="F30" s="175" t="s">
        <v>1209</v>
      </c>
      <c r="G30" s="175"/>
      <c r="H30" s="177" t="s">
        <v>672</v>
      </c>
      <c r="I30" s="178" t="s">
        <v>475</v>
      </c>
      <c r="J30" s="318"/>
      <c r="K30" s="295">
        <v>44404</v>
      </c>
      <c r="L30" s="295">
        <v>44404</v>
      </c>
      <c r="M30" s="262">
        <f>IFERROR(IF(VLOOKUP(功能_33[[#This Row],[功能代號]],討論項目!A:H,8,FALSE)=0,"",VLOOKUP(功能_33[[#This Row],[功能代號]],討論項目!A:H,8,FALSE)),"")</f>
        <v>44428</v>
      </c>
      <c r="N30" s="177" t="s">
        <v>681</v>
      </c>
      <c r="O30" s="177" t="s">
        <v>1173</v>
      </c>
      <c r="P30" s="152" t="s">
        <v>1174</v>
      </c>
      <c r="Q30" s="177"/>
      <c r="R30" s="177"/>
      <c r="S30" s="177"/>
      <c r="T30" s="177"/>
      <c r="U30" s="177"/>
      <c r="V30" s="177"/>
      <c r="W30" s="177"/>
      <c r="X30" s="152" t="str">
        <f>VLOOKUP(功能_33[[#This Row],[User]],SKL放款!A:G,7,FALSE)</f>
        <v>放款審查課</v>
      </c>
      <c r="Y30" s="242">
        <f>IF(功能_33[[#This Row],[實際展示]]="","",功能_33[[#This Row],[實際展示]]+14)</f>
        <v>44418</v>
      </c>
      <c r="Z30" s="243"/>
      <c r="AA30" s="262" t="str">
        <f>IF(功能_33[[#This Row],[URS交二審]]=0,"",功能_33[[#This Row],[URS交二審]]+7)</f>
        <v/>
      </c>
      <c r="AB30" s="174"/>
      <c r="AC30" s="174"/>
      <c r="AD30" s="174"/>
      <c r="AE30" s="308"/>
      <c r="AF30" s="174" t="str">
        <f>IFERROR(IF(VLOOKUP(功能_33[[#This Row],[功能代號]],Menu!A:D,4,FALSE)=0,"",VLOOKUP(功能_33[[#This Row],[功能代號]],Menu!A:D,4,FALSE)),"")</f>
        <v/>
      </c>
      <c r="AG30" s="174"/>
      <c r="AH30" s="13" t="str">
        <f>VLOOKUP(功能_33[[#This Row],[功能代號]],[3]交易清單!$E:$E,1,FALSE)</f>
        <v>L6700</v>
      </c>
      <c r="AI30" s="152"/>
      <c r="AJ30" s="244" t="str">
        <f>AJ29</f>
        <v>L6-6</v>
      </c>
      <c r="AK30" s="9"/>
    </row>
    <row r="31" spans="1:38" ht="13.5" x14ac:dyDescent="0.3">
      <c r="A31" s="245">
        <v>25</v>
      </c>
      <c r="B31" s="9" t="str">
        <f>LEFT(功能_33[[#This Row],[功能代號]],2)</f>
        <v>L2</v>
      </c>
      <c r="C31" s="9" t="s">
        <v>706</v>
      </c>
      <c r="D31" s="22"/>
      <c r="E31" s="7" t="s">
        <v>29</v>
      </c>
      <c r="F31" s="22" t="s">
        <v>1412</v>
      </c>
      <c r="G31" s="22"/>
      <c r="H31" s="10" t="s">
        <v>672</v>
      </c>
      <c r="I31" s="12" t="s">
        <v>475</v>
      </c>
      <c r="J31" s="291" t="s">
        <v>2127</v>
      </c>
      <c r="K31" s="289">
        <v>44404</v>
      </c>
      <c r="L31" s="289">
        <v>44405</v>
      </c>
      <c r="M31" s="262">
        <f>IFERROR(IF(VLOOKUP(功能_33[[#This Row],[功能代號]],討論項目!A:H,8,FALSE)=0,"",VLOOKUP(功能_33[[#This Row],[功能代號]],討論項目!A:H,8,FALSE)),"")</f>
        <v>44428</v>
      </c>
      <c r="N31" s="10" t="s">
        <v>681</v>
      </c>
      <c r="O31" s="10" t="s">
        <v>1173</v>
      </c>
      <c r="P31" s="9" t="s">
        <v>1174</v>
      </c>
      <c r="Q31" s="10"/>
      <c r="R31" s="10"/>
      <c r="S31" s="10"/>
      <c r="T31" s="10"/>
      <c r="U31" s="10"/>
      <c r="V31" s="10"/>
      <c r="W31" s="10"/>
      <c r="X31" s="9" t="str">
        <f>VLOOKUP(功能_33[[#This Row],[User]],SKL放款!A:G,7,FALSE)</f>
        <v>放款審查課</v>
      </c>
      <c r="Y31" s="242">
        <f>IF(功能_33[[#This Row],[實際展示]]="","",功能_33[[#This Row],[實際展示]]+14)</f>
        <v>44419</v>
      </c>
      <c r="Z31" s="243">
        <v>44470</v>
      </c>
      <c r="AA31" s="262">
        <f>IF(功能_33[[#This Row],[URS交二審]]=0,"",功能_33[[#This Row],[URS交二審]]+7)</f>
        <v>44477</v>
      </c>
      <c r="AB31" s="2"/>
      <c r="AC31" s="2"/>
      <c r="AD31" s="2"/>
      <c r="AE31" s="308"/>
      <c r="AF31" s="2" t="str">
        <f>IFERROR(IF(VLOOKUP(功能_33[[#This Row],[功能代號]],Menu!A:D,4,FALSE)=0,"",VLOOKUP(功能_33[[#This Row],[功能代號]],Menu!A:D,4,FALSE)),"")</f>
        <v>L2-2</v>
      </c>
      <c r="AG31" s="2"/>
      <c r="AH31" s="13" t="str">
        <f>VLOOKUP(功能_33[[#This Row],[功能代號]],[3]交易清單!$E:$E,1,FALSE)</f>
        <v>L2921</v>
      </c>
      <c r="AI31" s="9"/>
      <c r="AJ31" s="242" t="str">
        <f>IFERROR(IF(VLOOKUP(功能_33[[#This Row],[功能代號]],Menu!A:D,4,FALSE)=0,"",VLOOKUP(功能_33[[#This Row],[功能代號]],Menu!A:D,4,FALSE)),"")</f>
        <v>L2-2</v>
      </c>
      <c r="AK31" s="9"/>
      <c r="AL31" s="8"/>
    </row>
    <row r="32" spans="1:38" ht="13.5" x14ac:dyDescent="0.3">
      <c r="A32" s="245">
        <v>26</v>
      </c>
      <c r="B32" s="9" t="str">
        <f>LEFT(功能_33[[#This Row],[功能代號]],2)</f>
        <v>L2</v>
      </c>
      <c r="C32" s="9" t="s">
        <v>706</v>
      </c>
      <c r="D32" s="22"/>
      <c r="E32" s="7" t="s">
        <v>30</v>
      </c>
      <c r="F32" s="22" t="s">
        <v>31</v>
      </c>
      <c r="G32" s="22"/>
      <c r="H32" s="10" t="s">
        <v>672</v>
      </c>
      <c r="I32" s="12" t="s">
        <v>475</v>
      </c>
      <c r="J32" s="291" t="s">
        <v>2127</v>
      </c>
      <c r="K32" s="289">
        <v>44404</v>
      </c>
      <c r="L32" s="289">
        <v>44405</v>
      </c>
      <c r="M32" s="262">
        <f>IFERROR(IF(VLOOKUP(功能_33[[#This Row],[功能代號]],討論項目!A:H,8,FALSE)=0,"",VLOOKUP(功能_33[[#This Row],[功能代號]],討論項目!A:H,8,FALSE)),"")</f>
        <v>44428</v>
      </c>
      <c r="N32" s="10" t="s">
        <v>681</v>
      </c>
      <c r="O32" s="10" t="s">
        <v>1173</v>
      </c>
      <c r="P32" s="9" t="s">
        <v>1174</v>
      </c>
      <c r="Q32" s="10"/>
      <c r="R32" s="10"/>
      <c r="S32" s="10"/>
      <c r="T32" s="10"/>
      <c r="U32" s="10"/>
      <c r="V32" s="10"/>
      <c r="W32" s="10"/>
      <c r="X32" s="9" t="str">
        <f>VLOOKUP(功能_33[[#This Row],[User]],SKL放款!A:G,7,FALSE)</f>
        <v>放款審查課</v>
      </c>
      <c r="Y32" s="242">
        <f>IF(功能_33[[#This Row],[實際展示]]="","",功能_33[[#This Row],[實際展示]]+14)</f>
        <v>44419</v>
      </c>
      <c r="Z32" s="243">
        <v>44470</v>
      </c>
      <c r="AA32" s="262">
        <f>IF(功能_33[[#This Row],[URS交二審]]=0,"",功能_33[[#This Row],[URS交二審]]+7)</f>
        <v>44477</v>
      </c>
      <c r="AB32" s="2"/>
      <c r="AC32" s="2"/>
      <c r="AD32" s="2"/>
      <c r="AE32" s="308"/>
      <c r="AF32" s="2" t="str">
        <f>IFERROR(IF(VLOOKUP(功能_33[[#This Row],[功能代號]],Menu!A:D,4,FALSE)=0,"",VLOOKUP(功能_33[[#This Row],[功能代號]],Menu!A:D,4,FALSE)),"")</f>
        <v>L2-2</v>
      </c>
      <c r="AG32" s="2"/>
      <c r="AH32" s="13" t="str">
        <f>VLOOKUP(功能_33[[#This Row],[功能代號]],[3]交易清單!$E:$E,1,FALSE)</f>
        <v>L2801</v>
      </c>
      <c r="AI32" s="9"/>
      <c r="AJ32" s="242" t="str">
        <f>IFERROR(IF(VLOOKUP(功能_33[[#This Row],[功能代號]],Menu!A:D,4,FALSE)=0,"",VLOOKUP(功能_33[[#This Row],[功能代號]],Menu!A:D,4,FALSE)),"")</f>
        <v>L2-2</v>
      </c>
      <c r="AK32" s="9"/>
      <c r="AL32" s="8"/>
    </row>
    <row r="33" spans="1:38" s="179" customFormat="1" ht="13.5" x14ac:dyDescent="0.3">
      <c r="A33" s="245">
        <v>32</v>
      </c>
      <c r="B33" s="180" t="str">
        <f>LEFT(功能_33[[#This Row],[功能代號]],2)</f>
        <v>L2</v>
      </c>
      <c r="C33" s="152" t="s">
        <v>745</v>
      </c>
      <c r="D33" s="181"/>
      <c r="E33" s="176" t="s">
        <v>1457</v>
      </c>
      <c r="F33" s="175" t="s">
        <v>1458</v>
      </c>
      <c r="G33" s="175"/>
      <c r="H33" s="177" t="s">
        <v>672</v>
      </c>
      <c r="I33" s="11" t="s">
        <v>33</v>
      </c>
      <c r="J33" s="317"/>
      <c r="K33" s="289">
        <v>44431</v>
      </c>
      <c r="L33" s="289">
        <v>44431</v>
      </c>
      <c r="M33" s="262" t="str">
        <f>IFERROR(IF(VLOOKUP(功能_33[[#This Row],[功能代號]],討論項目!A:H,8,FALSE)=0,"",VLOOKUP(功能_33[[#This Row],[功能代號]],討論項目!A:H,8,FALSE)),"")</f>
        <v/>
      </c>
      <c r="N33" s="20" t="s">
        <v>1522</v>
      </c>
      <c r="O33" s="10" t="s">
        <v>680</v>
      </c>
      <c r="P33" s="9" t="s">
        <v>1175</v>
      </c>
      <c r="Q33" s="177"/>
      <c r="R33" s="177"/>
      <c r="S33" s="177"/>
      <c r="T33" s="177"/>
      <c r="U33" s="177"/>
      <c r="V33" s="177"/>
      <c r="W33" s="177"/>
      <c r="X33" s="180" t="str">
        <f>VLOOKUP(功能_33[[#This Row],[User]],SKL放款!A:G,7,FALSE)</f>
        <v>放款推展課</v>
      </c>
      <c r="Y33" s="242">
        <f>IF(功能_33[[#This Row],[實際展示]]="","",功能_33[[#This Row],[實際展示]]+14)</f>
        <v>44445</v>
      </c>
      <c r="Z33" s="243"/>
      <c r="AA33" s="262" t="str">
        <f>IF(功能_33[[#This Row],[URS交二審]]=0,"",功能_33[[#This Row],[URS交二審]]+7)</f>
        <v/>
      </c>
      <c r="AB33" s="2"/>
      <c r="AC33" s="2"/>
      <c r="AD33" s="2"/>
      <c r="AE33" s="308"/>
      <c r="AF33" s="2" t="str">
        <f>IFERROR(IF(VLOOKUP(功能_33[[#This Row],[功能代號]],Menu!A:D,4,FALSE)=0,"",VLOOKUP(功能_33[[#This Row],[功能代號]],Menu!A:D,4,FALSE)),"")</f>
        <v>L2-2</v>
      </c>
      <c r="AG33" s="2"/>
      <c r="AH33" s="13" t="str">
        <f>VLOOKUP(功能_33[[#This Row],[功能代號]],[3]交易清單!$E:$E,1,FALSE)</f>
        <v>L2018</v>
      </c>
      <c r="AI33" s="152"/>
      <c r="AJ33" s="242" t="str">
        <f>IFERROR(IF(VLOOKUP(功能_33[[#This Row],[功能代號]],Menu!A:D,4,FALSE)=0,"",VLOOKUP(功能_33[[#This Row],[功能代號]],Menu!A:D,4,FALSE)),"")</f>
        <v>L2-2</v>
      </c>
      <c r="AK33" s="9"/>
    </row>
    <row r="34" spans="1:38" s="179" customFormat="1" ht="13.5" x14ac:dyDescent="0.3">
      <c r="A34" s="245">
        <v>33</v>
      </c>
      <c r="B34" s="180" t="str">
        <f>LEFT(功能_33[[#This Row],[功能代號]],2)</f>
        <v>L2</v>
      </c>
      <c r="C34" s="152" t="s">
        <v>745</v>
      </c>
      <c r="D34" s="181"/>
      <c r="E34" s="176" t="s">
        <v>1454</v>
      </c>
      <c r="F34" s="175" t="s">
        <v>1455</v>
      </c>
      <c r="G34" s="175"/>
      <c r="H34" s="177" t="s">
        <v>672</v>
      </c>
      <c r="I34" s="11" t="s">
        <v>33</v>
      </c>
      <c r="J34" s="317"/>
      <c r="K34" s="289">
        <v>44431</v>
      </c>
      <c r="L34" s="289">
        <v>44431</v>
      </c>
      <c r="M34" s="262" t="str">
        <f>IFERROR(IF(VLOOKUP(功能_33[[#This Row],[功能代號]],討論項目!A:H,8,FALSE)=0,"",VLOOKUP(功能_33[[#This Row],[功能代號]],討論項目!A:H,8,FALSE)),"")</f>
        <v/>
      </c>
      <c r="N34" s="20" t="s">
        <v>1522</v>
      </c>
      <c r="O34" s="10" t="s">
        <v>680</v>
      </c>
      <c r="P34" s="9" t="s">
        <v>1175</v>
      </c>
      <c r="Q34" s="177"/>
      <c r="R34" s="177"/>
      <c r="S34" s="177"/>
      <c r="T34" s="177"/>
      <c r="U34" s="177"/>
      <c r="V34" s="177"/>
      <c r="W34" s="177"/>
      <c r="X34" s="180" t="str">
        <f>VLOOKUP(功能_33[[#This Row],[User]],SKL放款!A:G,7,FALSE)</f>
        <v>放款推展課</v>
      </c>
      <c r="Y34" s="242">
        <f>IF(功能_33[[#This Row],[實際展示]]="","",功能_33[[#This Row],[實際展示]]+14)</f>
        <v>44445</v>
      </c>
      <c r="Z34" s="243"/>
      <c r="AA34" s="262" t="str">
        <f>IF(功能_33[[#This Row],[URS交二審]]=0,"",功能_33[[#This Row],[URS交二審]]+7)</f>
        <v/>
      </c>
      <c r="AB34" s="2"/>
      <c r="AC34" s="2"/>
      <c r="AD34" s="2"/>
      <c r="AE34" s="308"/>
      <c r="AF34" s="2" t="str">
        <f>IFERROR(IF(VLOOKUP(功能_33[[#This Row],[功能代號]],Menu!A:D,4,FALSE)=0,"",VLOOKUP(功能_33[[#This Row],[功能代號]],Menu!A:D,4,FALSE)),"")</f>
        <v/>
      </c>
      <c r="AG34" s="2"/>
      <c r="AH34" s="13" t="str">
        <f>VLOOKUP(功能_33[[#This Row],[功能代號]],[3]交易清單!$E:$E,1,FALSE)</f>
        <v>L2118</v>
      </c>
      <c r="AI34" s="152"/>
      <c r="AJ34" s="244" t="str">
        <f>AJ33</f>
        <v>L2-2</v>
      </c>
      <c r="AK34" s="9"/>
    </row>
    <row r="35" spans="1:38" s="179" customFormat="1" ht="13.5" x14ac:dyDescent="0.3">
      <c r="A35" s="245">
        <v>34</v>
      </c>
      <c r="B35" s="180" t="str">
        <f>LEFT(功能_33[[#This Row],[功能代號]],2)</f>
        <v>L2</v>
      </c>
      <c r="C35" s="152" t="s">
        <v>745</v>
      </c>
      <c r="D35" s="181"/>
      <c r="E35" s="176" t="s">
        <v>1468</v>
      </c>
      <c r="F35" s="175" t="s">
        <v>1469</v>
      </c>
      <c r="G35" s="175"/>
      <c r="H35" s="177" t="s">
        <v>672</v>
      </c>
      <c r="I35" s="11" t="s">
        <v>33</v>
      </c>
      <c r="J35" s="317"/>
      <c r="K35" s="289">
        <v>44431</v>
      </c>
      <c r="L35" s="289">
        <v>44431</v>
      </c>
      <c r="M35" s="262" t="str">
        <f>IFERROR(IF(VLOOKUP(功能_33[[#This Row],[功能代號]],討論項目!A:H,8,FALSE)=0,"",VLOOKUP(功能_33[[#This Row],[功能代號]],討論項目!A:H,8,FALSE)),"")</f>
        <v/>
      </c>
      <c r="N35" s="20" t="s">
        <v>1522</v>
      </c>
      <c r="O35" s="10" t="s">
        <v>680</v>
      </c>
      <c r="P35" s="9" t="s">
        <v>1175</v>
      </c>
      <c r="Q35" s="177"/>
      <c r="R35" s="177"/>
      <c r="S35" s="177"/>
      <c r="T35" s="177"/>
      <c r="U35" s="177"/>
      <c r="V35" s="177"/>
      <c r="W35" s="177"/>
      <c r="X35" s="180" t="str">
        <f>VLOOKUP(功能_33[[#This Row],[User]],SKL放款!A:G,7,FALSE)</f>
        <v>放款推展課</v>
      </c>
      <c r="Y35" s="242">
        <f>IF(功能_33[[#This Row],[實際展示]]="","",功能_33[[#This Row],[實際展示]]+14)</f>
        <v>44445</v>
      </c>
      <c r="Z35" s="243"/>
      <c r="AA35" s="262" t="str">
        <f>IF(功能_33[[#This Row],[URS交二審]]=0,"",功能_33[[#This Row],[URS交二審]]+7)</f>
        <v/>
      </c>
      <c r="AB35" s="2"/>
      <c r="AC35" s="2"/>
      <c r="AD35" s="2"/>
      <c r="AE35" s="308"/>
      <c r="AF35" s="2" t="str">
        <f>IFERROR(IF(VLOOKUP(功能_33[[#This Row],[功能代號]],Menu!A:D,4,FALSE)=0,"",VLOOKUP(功能_33[[#This Row],[功能代號]],Menu!A:D,4,FALSE)),"")</f>
        <v/>
      </c>
      <c r="AG35" s="2"/>
      <c r="AH35" s="13" t="str">
        <f>VLOOKUP(功能_33[[#This Row],[功能代號]],[3]交易清單!$E:$E,1,FALSE)</f>
        <v>L291A</v>
      </c>
      <c r="AI35" s="152"/>
      <c r="AJ35" s="244" t="str">
        <f>AJ34</f>
        <v>L2-2</v>
      </c>
      <c r="AK35" s="9"/>
    </row>
    <row r="36" spans="1:38" s="179" customFormat="1" ht="13.5" x14ac:dyDescent="0.3">
      <c r="A36" s="245">
        <v>35</v>
      </c>
      <c r="B36" s="180" t="str">
        <f>LEFT(功能_33[[#This Row],[功能代號]],2)</f>
        <v>L2</v>
      </c>
      <c r="C36" s="152" t="s">
        <v>745</v>
      </c>
      <c r="D36" s="181"/>
      <c r="E36" s="176" t="s">
        <v>1459</v>
      </c>
      <c r="F36" s="175" t="s">
        <v>1460</v>
      </c>
      <c r="G36" s="175"/>
      <c r="H36" s="177" t="s">
        <v>672</v>
      </c>
      <c r="I36" s="11" t="s">
        <v>33</v>
      </c>
      <c r="J36" s="317"/>
      <c r="K36" s="289">
        <v>44431</v>
      </c>
      <c r="L36" s="289">
        <v>44431</v>
      </c>
      <c r="M36" s="262" t="str">
        <f>IFERROR(IF(VLOOKUP(功能_33[[#This Row],[功能代號]],討論項目!A:H,8,FALSE)=0,"",VLOOKUP(功能_33[[#This Row],[功能代號]],討論項目!A:H,8,FALSE)),"")</f>
        <v/>
      </c>
      <c r="N36" s="20" t="s">
        <v>1522</v>
      </c>
      <c r="O36" s="10" t="s">
        <v>680</v>
      </c>
      <c r="P36" s="9" t="s">
        <v>1175</v>
      </c>
      <c r="Q36" s="177"/>
      <c r="R36" s="177"/>
      <c r="S36" s="177"/>
      <c r="T36" s="177"/>
      <c r="U36" s="177"/>
      <c r="V36" s="177"/>
      <c r="W36" s="177"/>
      <c r="X36" s="180" t="str">
        <f>VLOOKUP(功能_33[[#This Row],[User]],SKL放款!A:G,7,FALSE)</f>
        <v>放款推展課</v>
      </c>
      <c r="Y36" s="242">
        <f>IF(功能_33[[#This Row],[實際展示]]="","",功能_33[[#This Row],[實際展示]]+14)</f>
        <v>44445</v>
      </c>
      <c r="Z36" s="243"/>
      <c r="AA36" s="262" t="str">
        <f>IF(功能_33[[#This Row],[URS交二審]]=0,"",功能_33[[#This Row],[URS交二審]]+7)</f>
        <v/>
      </c>
      <c r="AB36" s="2"/>
      <c r="AC36" s="2"/>
      <c r="AD36" s="2"/>
      <c r="AE36" s="308"/>
      <c r="AF36" s="2" t="str">
        <f>IFERROR(IF(VLOOKUP(功能_33[[#This Row],[功能代號]],Menu!A:D,4,FALSE)=0,"",VLOOKUP(功能_33[[#This Row],[功能代號]],Menu!A:D,4,FALSE)),"")</f>
        <v>L2-2</v>
      </c>
      <c r="AG36" s="2"/>
      <c r="AH36" s="13" t="str">
        <f>VLOOKUP(功能_33[[#This Row],[功能代號]],[3]交易清單!$E:$E,1,FALSE)</f>
        <v>L2019</v>
      </c>
      <c r="AI36" s="152"/>
      <c r="AJ36" s="242" t="str">
        <f>IFERROR(IF(VLOOKUP(功能_33[[#This Row],[功能代號]],Menu!A:D,4,FALSE)=0,"",VLOOKUP(功能_33[[#This Row],[功能代號]],Menu!A:D,4,FALSE)),"")</f>
        <v>L2-2</v>
      </c>
      <c r="AK36" s="9"/>
    </row>
    <row r="37" spans="1:38" s="179" customFormat="1" ht="13.5" x14ac:dyDescent="0.3">
      <c r="A37" s="245">
        <v>36</v>
      </c>
      <c r="B37" s="180" t="str">
        <f>LEFT(功能_33[[#This Row],[功能代號]],2)</f>
        <v>L2</v>
      </c>
      <c r="C37" s="152" t="s">
        <v>745</v>
      </c>
      <c r="D37" s="181"/>
      <c r="E37" s="176" t="s">
        <v>1470</v>
      </c>
      <c r="F37" s="175" t="s">
        <v>1472</v>
      </c>
      <c r="G37" s="175"/>
      <c r="H37" s="177" t="s">
        <v>672</v>
      </c>
      <c r="I37" s="11" t="s">
        <v>33</v>
      </c>
      <c r="J37" s="317"/>
      <c r="K37" s="289">
        <v>44431</v>
      </c>
      <c r="L37" s="289">
        <v>44431</v>
      </c>
      <c r="M37" s="262" t="str">
        <f>IFERROR(IF(VLOOKUP(功能_33[[#This Row],[功能代號]],討論項目!A:H,8,FALSE)=0,"",VLOOKUP(功能_33[[#This Row],[功能代號]],討論項目!A:H,8,FALSE)),"")</f>
        <v/>
      </c>
      <c r="N37" s="20" t="s">
        <v>1522</v>
      </c>
      <c r="O37" s="10" t="s">
        <v>680</v>
      </c>
      <c r="P37" s="9" t="s">
        <v>1175</v>
      </c>
      <c r="Q37" s="177"/>
      <c r="R37" s="177"/>
      <c r="S37" s="177"/>
      <c r="T37" s="177"/>
      <c r="U37" s="177"/>
      <c r="V37" s="177"/>
      <c r="W37" s="177"/>
      <c r="X37" s="180" t="str">
        <f>VLOOKUP(功能_33[[#This Row],[User]],SKL放款!A:G,7,FALSE)</f>
        <v>放款推展課</v>
      </c>
      <c r="Y37" s="242">
        <f>IF(功能_33[[#This Row],[實際展示]]="","",功能_33[[#This Row],[實際展示]]+14)</f>
        <v>44445</v>
      </c>
      <c r="Z37" s="243"/>
      <c r="AA37" s="262" t="str">
        <f>IF(功能_33[[#This Row],[URS交二審]]=0,"",功能_33[[#This Row],[URS交二審]]+7)</f>
        <v/>
      </c>
      <c r="AB37" s="2"/>
      <c r="AC37" s="2"/>
      <c r="AD37" s="2"/>
      <c r="AE37" s="308"/>
      <c r="AF37" s="2" t="str">
        <f>IFERROR(IF(VLOOKUP(功能_33[[#This Row],[功能代號]],Menu!A:D,4,FALSE)=0,"",VLOOKUP(功能_33[[#This Row],[功能代號]],Menu!A:D,4,FALSE)),"")</f>
        <v/>
      </c>
      <c r="AG37" s="2"/>
      <c r="AH37" s="13" t="str">
        <f>VLOOKUP(功能_33[[#This Row],[功能代號]],[3]交易清單!$E:$E,1,FALSE)</f>
        <v>L2119</v>
      </c>
      <c r="AI37" s="152"/>
      <c r="AJ37" s="244" t="str">
        <f>AJ36</f>
        <v>L2-2</v>
      </c>
      <c r="AK37" s="9"/>
    </row>
    <row r="38" spans="1:38" s="179" customFormat="1" ht="13.5" x14ac:dyDescent="0.3">
      <c r="A38" s="245">
        <v>37</v>
      </c>
      <c r="B38" s="180" t="str">
        <f>LEFT(功能_33[[#This Row],[功能代號]],2)</f>
        <v>L2</v>
      </c>
      <c r="C38" s="152" t="s">
        <v>745</v>
      </c>
      <c r="D38" s="181"/>
      <c r="E38" s="176" t="s">
        <v>1471</v>
      </c>
      <c r="F38" s="175" t="s">
        <v>1473</v>
      </c>
      <c r="G38" s="175"/>
      <c r="H38" s="177" t="s">
        <v>672</v>
      </c>
      <c r="I38" s="11" t="s">
        <v>33</v>
      </c>
      <c r="J38" s="317"/>
      <c r="K38" s="289">
        <v>44431</v>
      </c>
      <c r="L38" s="289">
        <v>44431</v>
      </c>
      <c r="M38" s="262" t="str">
        <f>IFERROR(IF(VLOOKUP(功能_33[[#This Row],[功能代號]],討論項目!A:H,8,FALSE)=0,"",VLOOKUP(功能_33[[#This Row],[功能代號]],討論項目!A:H,8,FALSE)),"")</f>
        <v/>
      </c>
      <c r="N38" s="20" t="s">
        <v>1522</v>
      </c>
      <c r="O38" s="10" t="s">
        <v>680</v>
      </c>
      <c r="P38" s="9" t="s">
        <v>1175</v>
      </c>
      <c r="Q38" s="177"/>
      <c r="R38" s="177"/>
      <c r="S38" s="177"/>
      <c r="T38" s="177"/>
      <c r="U38" s="177"/>
      <c r="V38" s="177"/>
      <c r="W38" s="177"/>
      <c r="X38" s="180" t="str">
        <f>VLOOKUP(功能_33[[#This Row],[User]],SKL放款!A:G,7,FALSE)</f>
        <v>放款推展課</v>
      </c>
      <c r="Y38" s="242">
        <f>IF(功能_33[[#This Row],[實際展示]]="","",功能_33[[#This Row],[實際展示]]+14)</f>
        <v>44445</v>
      </c>
      <c r="Z38" s="243"/>
      <c r="AA38" s="262" t="str">
        <f>IF(功能_33[[#This Row],[URS交二審]]=0,"",功能_33[[#This Row],[URS交二審]]+7)</f>
        <v/>
      </c>
      <c r="AB38" s="2"/>
      <c r="AC38" s="2"/>
      <c r="AD38" s="2"/>
      <c r="AE38" s="308"/>
      <c r="AF38" s="2" t="str">
        <f>IFERROR(IF(VLOOKUP(功能_33[[#This Row],[功能代號]],Menu!A:D,4,FALSE)=0,"",VLOOKUP(功能_33[[#This Row],[功能代號]],Menu!A:D,4,FALSE)),"")</f>
        <v/>
      </c>
      <c r="AG38" s="2"/>
      <c r="AH38" s="13" t="str">
        <f>VLOOKUP(功能_33[[#This Row],[功能代號]],[3]交易清單!$E:$E,1,FALSE)</f>
        <v>L291B</v>
      </c>
      <c r="AI38" s="152"/>
      <c r="AJ38" s="244" t="str">
        <f>AJ36</f>
        <v>L2-2</v>
      </c>
      <c r="AK38" s="9"/>
    </row>
    <row r="39" spans="1:38" s="179" customFormat="1" ht="13.5" x14ac:dyDescent="0.3">
      <c r="A39" s="245">
        <v>38</v>
      </c>
      <c r="B39" s="180" t="str">
        <f>LEFT(功能_33[[#This Row],[功能代號]],2)</f>
        <v>L2</v>
      </c>
      <c r="C39" s="152" t="s">
        <v>745</v>
      </c>
      <c r="D39" s="181"/>
      <c r="E39" s="176" t="s">
        <v>1450</v>
      </c>
      <c r="F39" s="175" t="s">
        <v>1451</v>
      </c>
      <c r="G39" s="175"/>
      <c r="H39" s="177" t="s">
        <v>672</v>
      </c>
      <c r="I39" s="11" t="s">
        <v>475</v>
      </c>
      <c r="J39" s="317" t="s">
        <v>2127</v>
      </c>
      <c r="K39" s="289">
        <v>44431</v>
      </c>
      <c r="L39" s="289">
        <v>44431</v>
      </c>
      <c r="M39" s="262" t="str">
        <f>IFERROR(IF(VLOOKUP(功能_33[[#This Row],[功能代號]],討論項目!A:H,8,FALSE)=0,"",VLOOKUP(功能_33[[#This Row],[功能代號]],討論項目!A:H,8,FALSE)),"")</f>
        <v/>
      </c>
      <c r="N39" s="10" t="s">
        <v>676</v>
      </c>
      <c r="O39" s="10" t="s">
        <v>680</v>
      </c>
      <c r="P39" s="9" t="s">
        <v>1175</v>
      </c>
      <c r="Q39" s="177"/>
      <c r="R39" s="177"/>
      <c r="S39" s="177"/>
      <c r="T39" s="177"/>
      <c r="U39" s="177"/>
      <c r="V39" s="177"/>
      <c r="W39" s="177"/>
      <c r="X39" s="180" t="str">
        <f>VLOOKUP(功能_33[[#This Row],[User]],SKL放款!A:G,7,FALSE)</f>
        <v>放款推展課</v>
      </c>
      <c r="Y39" s="242">
        <f>IF(功能_33[[#This Row],[實際展示]]="","",功能_33[[#This Row],[實際展示]]+14)</f>
        <v>44445</v>
      </c>
      <c r="Z39" s="243">
        <v>44470</v>
      </c>
      <c r="AA39" s="262">
        <f>IF(功能_33[[#This Row],[URS交二審]]=0,"",功能_33[[#This Row],[URS交二審]]+7)</f>
        <v>44477</v>
      </c>
      <c r="AB39" s="2"/>
      <c r="AC39" s="2"/>
      <c r="AD39" s="2"/>
      <c r="AE39" s="308"/>
      <c r="AF39" s="2" t="str">
        <f>IFERROR(IF(VLOOKUP(功能_33[[#This Row],[功能代號]],Menu!A:D,4,FALSE)=0,"",VLOOKUP(功能_33[[#This Row],[功能代號]],Menu!A:D,4,FALSE)),"")</f>
        <v>L2-3</v>
      </c>
      <c r="AG39" s="2"/>
      <c r="AH39" s="13" t="str">
        <f>VLOOKUP(功能_33[[#This Row],[功能代號]],[3]交易清單!$E:$E,1,FALSE)</f>
        <v>L2021</v>
      </c>
      <c r="AI39" s="152"/>
      <c r="AJ39" s="242" t="str">
        <f>IFERROR(IF(VLOOKUP(功能_33[[#This Row],[功能代號]],Menu!A:D,4,FALSE)=0,"",VLOOKUP(功能_33[[#This Row],[功能代號]],Menu!A:D,4,FALSE)),"")</f>
        <v>L2-3</v>
      </c>
      <c r="AK39" s="9"/>
    </row>
    <row r="40" spans="1:38" s="179" customFormat="1" ht="13.5" x14ac:dyDescent="0.3">
      <c r="A40" s="245">
        <v>39</v>
      </c>
      <c r="B40" s="180" t="str">
        <f>LEFT(功能_33[[#This Row],[功能代號]],2)</f>
        <v>L2</v>
      </c>
      <c r="C40" s="152" t="s">
        <v>745</v>
      </c>
      <c r="D40" s="181"/>
      <c r="E40" s="176" t="s">
        <v>1453</v>
      </c>
      <c r="F40" s="175" t="s">
        <v>1452</v>
      </c>
      <c r="G40" s="175"/>
      <c r="H40" s="177" t="s">
        <v>672</v>
      </c>
      <c r="I40" s="11" t="s">
        <v>475</v>
      </c>
      <c r="J40" s="317" t="s">
        <v>2127</v>
      </c>
      <c r="K40" s="289">
        <v>44431</v>
      </c>
      <c r="L40" s="289">
        <v>44431</v>
      </c>
      <c r="M40" s="262">
        <f>IFERROR(IF(VLOOKUP(功能_33[[#This Row],[功能代號]],討論項目!A:H,8,FALSE)=0,"",VLOOKUP(功能_33[[#This Row],[功能代號]],討論項目!A:H,8,FALSE)),"")</f>
        <v>44456</v>
      </c>
      <c r="N40" s="10" t="s">
        <v>676</v>
      </c>
      <c r="O40" s="10" t="s">
        <v>680</v>
      </c>
      <c r="P40" s="9" t="s">
        <v>1175</v>
      </c>
      <c r="Q40" s="177"/>
      <c r="R40" s="177"/>
      <c r="S40" s="177"/>
      <c r="T40" s="177"/>
      <c r="U40" s="177"/>
      <c r="V40" s="177"/>
      <c r="W40" s="177"/>
      <c r="X40" s="180" t="str">
        <f>VLOOKUP(功能_33[[#This Row],[User]],SKL放款!A:G,7,FALSE)</f>
        <v>放款推展課</v>
      </c>
      <c r="Y40" s="242">
        <f>IF(功能_33[[#This Row],[實際展示]]="","",功能_33[[#This Row],[實際展示]]+14)</f>
        <v>44445</v>
      </c>
      <c r="Z40" s="243">
        <v>44470</v>
      </c>
      <c r="AA40" s="262">
        <f>IF(功能_33[[#This Row],[URS交二審]]=0,"",功能_33[[#This Row],[URS交二審]]+7)</f>
        <v>44477</v>
      </c>
      <c r="AB40" s="2"/>
      <c r="AC40" s="2"/>
      <c r="AD40" s="2"/>
      <c r="AE40" s="308"/>
      <c r="AF40" s="2" t="str">
        <f>IFERROR(IF(VLOOKUP(功能_33[[#This Row],[功能代號]],Menu!A:D,4,FALSE)=0,"",VLOOKUP(功能_33[[#This Row],[功能代號]],Menu!A:D,4,FALSE)),"")</f>
        <v/>
      </c>
      <c r="AG40" s="2"/>
      <c r="AH40" s="13" t="str">
        <f>VLOOKUP(功能_33[[#This Row],[功能代號]],[3]交易清單!$E:$E,1,FALSE)</f>
        <v>L2221</v>
      </c>
      <c r="AI40" s="152"/>
      <c r="AJ40" s="244" t="str">
        <f>AJ39</f>
        <v>L2-3</v>
      </c>
      <c r="AK40" s="9"/>
    </row>
    <row r="41" spans="1:38" ht="13.5" x14ac:dyDescent="0.3">
      <c r="A41" s="245">
        <v>40</v>
      </c>
      <c r="B41" s="9" t="str">
        <f>LEFT(功能_33[[#This Row],[功能代號]],2)</f>
        <v>L2</v>
      </c>
      <c r="C41" s="9" t="s">
        <v>706</v>
      </c>
      <c r="D41" s="22" t="s">
        <v>1334</v>
      </c>
      <c r="E41" s="7" t="s">
        <v>1070</v>
      </c>
      <c r="F41" s="22" t="s">
        <v>35</v>
      </c>
      <c r="G41" s="22"/>
      <c r="H41" s="10" t="s">
        <v>672</v>
      </c>
      <c r="I41" s="11" t="s">
        <v>33</v>
      </c>
      <c r="J41" s="317"/>
      <c r="K41" s="289">
        <v>44431</v>
      </c>
      <c r="L41" s="289">
        <v>44432</v>
      </c>
      <c r="M41" s="262">
        <f>IFERROR(IF(VLOOKUP(功能_33[[#This Row],[功能代號]],討論項目!A:H,8,FALSE)=0,"",VLOOKUP(功能_33[[#This Row],[功能代號]],討論項目!A:H,8,FALSE)),"")</f>
        <v>44434</v>
      </c>
      <c r="N41" s="10" t="s">
        <v>676</v>
      </c>
      <c r="O41" s="10" t="s">
        <v>680</v>
      </c>
      <c r="P41" s="9" t="s">
        <v>1175</v>
      </c>
      <c r="Q41" s="10"/>
      <c r="R41" s="10"/>
      <c r="S41" s="10"/>
      <c r="T41" s="10"/>
      <c r="U41" s="10"/>
      <c r="V41" s="10"/>
      <c r="W41" s="10"/>
      <c r="X41" s="9" t="str">
        <f>VLOOKUP(功能_33[[#This Row],[User]],SKL放款!A:G,7,FALSE)</f>
        <v>放款推展課</v>
      </c>
      <c r="Y41" s="242">
        <f>IF(功能_33[[#This Row],[實際展示]]="","",功能_33[[#This Row],[實際展示]]+14)</f>
        <v>44446</v>
      </c>
      <c r="Z41" s="243"/>
      <c r="AA41" s="262" t="str">
        <f>IF(功能_33[[#This Row],[URS交二審]]=0,"",功能_33[[#This Row],[URS交二審]]+7)</f>
        <v/>
      </c>
      <c r="AB41" s="2"/>
      <c r="AC41" s="2"/>
      <c r="AD41" s="2"/>
      <c r="AE41" s="308"/>
      <c r="AF41" s="2" t="str">
        <f>IFERROR(IF(VLOOKUP(功能_33[[#This Row],[功能代號]],Menu!A:D,4,FALSE)=0,"",VLOOKUP(功能_33[[#This Row],[功能代號]],Menu!A:D,4,FALSE)),"")</f>
        <v>L2-4</v>
      </c>
      <c r="AG41" s="2"/>
      <c r="AH41" s="13" t="str">
        <f>VLOOKUP(功能_33[[#This Row],[功能代號]],[3]交易清單!$E:$E,1,FALSE)</f>
        <v>L2038</v>
      </c>
      <c r="AI41" s="9"/>
      <c r="AJ41" s="242" t="str">
        <f>IFERROR(IF(VLOOKUP(功能_33[[#This Row],[功能代號]],Menu!A:D,4,FALSE)=0,"",VLOOKUP(功能_33[[#This Row],[功能代號]],Menu!A:D,4,FALSE)),"")</f>
        <v>L2-4</v>
      </c>
      <c r="AK41" s="9"/>
      <c r="AL41" s="8"/>
    </row>
    <row r="42" spans="1:38" ht="13.5" x14ac:dyDescent="0.3">
      <c r="A42" s="245">
        <v>41</v>
      </c>
      <c r="B42" s="9" t="str">
        <f>LEFT(功能_33[[#This Row],[功能代號]],2)</f>
        <v>L2</v>
      </c>
      <c r="C42" s="9" t="s">
        <v>706</v>
      </c>
      <c r="D42" s="22" t="s">
        <v>1334</v>
      </c>
      <c r="E42" s="7" t="s">
        <v>58</v>
      </c>
      <c r="F42" s="22" t="s">
        <v>59</v>
      </c>
      <c r="G42" s="22"/>
      <c r="H42" s="10" t="s">
        <v>672</v>
      </c>
      <c r="I42" s="11" t="s">
        <v>33</v>
      </c>
      <c r="J42" s="317"/>
      <c r="K42" s="289">
        <v>44432</v>
      </c>
      <c r="L42" s="289">
        <v>44432</v>
      </c>
      <c r="M42" s="262">
        <f>IFERROR(IF(VLOOKUP(功能_33[[#This Row],[功能代號]],討論項目!A:H,8,FALSE)=0,"",VLOOKUP(功能_33[[#This Row],[功能代號]],討論項目!A:H,8,FALSE)),"")</f>
        <v>44447</v>
      </c>
      <c r="N42" s="10" t="s">
        <v>676</v>
      </c>
      <c r="O42" s="10" t="s">
        <v>680</v>
      </c>
      <c r="P42" s="9" t="s">
        <v>1533</v>
      </c>
      <c r="Q42" s="10"/>
      <c r="R42" s="10"/>
      <c r="S42" s="10"/>
      <c r="T42" s="10"/>
      <c r="U42" s="10"/>
      <c r="V42" s="10"/>
      <c r="W42" s="10"/>
      <c r="X42" s="9" t="str">
        <f>VLOOKUP(功能_33[[#This Row],[User]],SKL放款!A:G,7,FALSE)</f>
        <v>放款推展課</v>
      </c>
      <c r="Y42" s="242">
        <f>IF(功能_33[[#This Row],[實際展示]]="","",功能_33[[#This Row],[實際展示]]+14)</f>
        <v>44446</v>
      </c>
      <c r="Z42" s="243"/>
      <c r="AA42" s="262" t="str">
        <f>IF(功能_33[[#This Row],[URS交二審]]=0,"",功能_33[[#This Row],[URS交二審]]+7)</f>
        <v/>
      </c>
      <c r="AB42" s="2"/>
      <c r="AC42" s="2"/>
      <c r="AD42" s="2"/>
      <c r="AE42" s="309"/>
      <c r="AF42" s="2" t="str">
        <f>IFERROR(IF(VLOOKUP(功能_33[[#This Row],[功能代號]],Menu!A:D,4,FALSE)=0,"",VLOOKUP(功能_33[[#This Row],[功能代號]],Menu!A:D,4,FALSE)),"")</f>
        <v/>
      </c>
      <c r="AG42" s="2"/>
      <c r="AH42" s="13" t="str">
        <f>VLOOKUP(功能_33[[#This Row],[功能代號]],[3]交易清單!$E:$E,1,FALSE)</f>
        <v>L2411</v>
      </c>
      <c r="AI42" s="9"/>
      <c r="AJ42" s="244" t="str">
        <f>AJ43</f>
        <v>L2-4</v>
      </c>
      <c r="AK42" s="9"/>
      <c r="AL42" s="8"/>
    </row>
    <row r="43" spans="1:38" ht="13.5" x14ac:dyDescent="0.3">
      <c r="A43" s="245">
        <v>42</v>
      </c>
      <c r="B43" s="9" t="str">
        <f>LEFT(功能_33[[#This Row],[功能代號]],2)</f>
        <v>L2</v>
      </c>
      <c r="C43" s="9" t="s">
        <v>706</v>
      </c>
      <c r="D43" s="22" t="s">
        <v>1334</v>
      </c>
      <c r="E43" s="7" t="s">
        <v>1071</v>
      </c>
      <c r="F43" s="22" t="s">
        <v>57</v>
      </c>
      <c r="G43" s="22"/>
      <c r="H43" s="10" t="s">
        <v>672</v>
      </c>
      <c r="I43" s="11" t="s">
        <v>33</v>
      </c>
      <c r="J43" s="317"/>
      <c r="K43" s="289">
        <v>44432</v>
      </c>
      <c r="L43" s="289">
        <v>44432</v>
      </c>
      <c r="M43" s="262">
        <f>IFERROR(IF(VLOOKUP(功能_33[[#This Row],[功能代號]],討論項目!A:H,8,FALSE)=0,"",VLOOKUP(功能_33[[#This Row],[功能代號]],討論項目!A:H,8,FALSE)),"")</f>
        <v>44445</v>
      </c>
      <c r="N43" s="10" t="s">
        <v>676</v>
      </c>
      <c r="O43" s="10" t="s">
        <v>680</v>
      </c>
      <c r="P43" s="9" t="s">
        <v>1175</v>
      </c>
      <c r="Q43" s="10"/>
      <c r="R43" s="10"/>
      <c r="S43" s="10"/>
      <c r="T43" s="10"/>
      <c r="U43" s="10"/>
      <c r="V43" s="10"/>
      <c r="W43" s="10"/>
      <c r="X43" s="9" t="str">
        <f>VLOOKUP(功能_33[[#This Row],[User]],SKL放款!A:G,7,FALSE)</f>
        <v>放款推展課</v>
      </c>
      <c r="Y43" s="242">
        <f>IF(功能_33[[#This Row],[實際展示]]="","",功能_33[[#This Row],[實際展示]]+14)</f>
        <v>44446</v>
      </c>
      <c r="Z43" s="243"/>
      <c r="AA43" s="262" t="str">
        <f>IF(功能_33[[#This Row],[URS交二審]]=0,"",功能_33[[#This Row],[URS交二審]]+7)</f>
        <v/>
      </c>
      <c r="AB43" s="2"/>
      <c r="AC43" s="2"/>
      <c r="AD43" s="2"/>
      <c r="AE43" s="309"/>
      <c r="AF43" s="2" t="str">
        <f>IFERROR(IF(VLOOKUP(功能_33[[#This Row],[功能代號]],Menu!A:D,4,FALSE)=0,"",VLOOKUP(功能_33[[#This Row],[功能代號]],Menu!A:D,4,FALSE)),"")</f>
        <v>L2-4</v>
      </c>
      <c r="AG43" s="2"/>
      <c r="AH43" s="13" t="str">
        <f>VLOOKUP(功能_33[[#This Row],[功能代號]],[3]交易清單!$E:$E,1,FALSE)</f>
        <v>L2911</v>
      </c>
      <c r="AI43" s="9"/>
      <c r="AJ43" s="242" t="str">
        <f>IFERROR(IF(VLOOKUP(功能_33[[#This Row],[功能代號]],Menu!A:D,4,FALSE)=0,"",VLOOKUP(功能_33[[#This Row],[功能代號]],Menu!A:D,4,FALSE)),"")</f>
        <v>L2-4</v>
      </c>
      <c r="AK43" s="9"/>
      <c r="AL43" s="8"/>
    </row>
    <row r="44" spans="1:38" ht="13.5" x14ac:dyDescent="0.3">
      <c r="A44" s="245">
        <v>43</v>
      </c>
      <c r="B44" s="9" t="str">
        <f>LEFT(功能_33[[#This Row],[功能代號]],2)</f>
        <v>L2</v>
      </c>
      <c r="C44" s="9" t="s">
        <v>706</v>
      </c>
      <c r="D44" s="22" t="s">
        <v>1334</v>
      </c>
      <c r="E44" s="7" t="s">
        <v>1072</v>
      </c>
      <c r="F44" s="22" t="s">
        <v>66</v>
      </c>
      <c r="G44" s="22"/>
      <c r="H44" s="10" t="s">
        <v>672</v>
      </c>
      <c r="I44" s="11" t="s">
        <v>33</v>
      </c>
      <c r="J44" s="317"/>
      <c r="K44" s="289">
        <v>44432</v>
      </c>
      <c r="L44" s="289">
        <v>44432</v>
      </c>
      <c r="M44" s="262">
        <f>IFERROR(IF(VLOOKUP(功能_33[[#This Row],[功能代號]],討論項目!A:H,8,FALSE)=0,"",VLOOKUP(功能_33[[#This Row],[功能代號]],討論項目!A:H,8,FALSE)),"")</f>
        <v>44445</v>
      </c>
      <c r="N44" s="10" t="s">
        <v>676</v>
      </c>
      <c r="O44" s="10" t="s">
        <v>680</v>
      </c>
      <c r="P44" s="9" t="s">
        <v>1175</v>
      </c>
      <c r="Q44" s="10"/>
      <c r="R44" s="10"/>
      <c r="S44" s="10"/>
      <c r="T44" s="10"/>
      <c r="U44" s="10"/>
      <c r="V44" s="10"/>
      <c r="W44" s="10"/>
      <c r="X44" s="9" t="str">
        <f>VLOOKUP(功能_33[[#This Row],[User]],SKL放款!A:G,7,FALSE)</f>
        <v>放款推展課</v>
      </c>
      <c r="Y44" s="242">
        <f>IF(功能_33[[#This Row],[實際展示]]="","",功能_33[[#This Row],[實際展示]]+14)</f>
        <v>44446</v>
      </c>
      <c r="Z44" s="243"/>
      <c r="AA44" s="262" t="str">
        <f>IF(功能_33[[#This Row],[URS交二審]]=0,"",功能_33[[#This Row],[URS交二審]]+7)</f>
        <v/>
      </c>
      <c r="AB44" s="2"/>
      <c r="AC44" s="2"/>
      <c r="AD44" s="2"/>
      <c r="AE44" s="309"/>
      <c r="AF44" s="2" t="str">
        <f>IFERROR(IF(VLOOKUP(功能_33[[#This Row],[功能代號]],Menu!A:D,4,FALSE)=0,"",VLOOKUP(功能_33[[#This Row],[功能代號]],Menu!A:D,4,FALSE)),"")</f>
        <v>L2-4</v>
      </c>
      <c r="AG44" s="2"/>
      <c r="AH44" s="13" t="str">
        <f>VLOOKUP(功能_33[[#This Row],[功能代號]],[3]交易清單!$E:$E,1,FALSE)</f>
        <v>L2041</v>
      </c>
      <c r="AI44" s="9"/>
      <c r="AJ44" s="242" t="str">
        <f>IFERROR(IF(VLOOKUP(功能_33[[#This Row],[功能代號]],Menu!A:D,4,FALSE)=0,"",VLOOKUP(功能_33[[#This Row],[功能代號]],Menu!A:D,4,FALSE)),"")</f>
        <v>L2-4</v>
      </c>
      <c r="AK44" s="9"/>
      <c r="AL44" s="8"/>
    </row>
    <row r="45" spans="1:38" ht="13.5" x14ac:dyDescent="0.3">
      <c r="A45" s="245">
        <v>47</v>
      </c>
      <c r="B45" s="9" t="str">
        <f>LEFT(功能_33[[#This Row],[功能代號]],2)</f>
        <v>L2</v>
      </c>
      <c r="C45" s="9" t="s">
        <v>706</v>
      </c>
      <c r="D45" s="22" t="s">
        <v>1334</v>
      </c>
      <c r="E45" s="7" t="s">
        <v>1073</v>
      </c>
      <c r="F45" s="22" t="s">
        <v>67</v>
      </c>
      <c r="G45" s="22"/>
      <c r="H45" s="10" t="s">
        <v>672</v>
      </c>
      <c r="I45" s="11" t="s">
        <v>33</v>
      </c>
      <c r="J45" s="317"/>
      <c r="K45" s="289">
        <v>44432</v>
      </c>
      <c r="L45" s="289">
        <v>44432</v>
      </c>
      <c r="M45" s="262">
        <f>IFERROR(IF(VLOOKUP(功能_33[[#This Row],[功能代號]],討論項目!A:H,8,FALSE)=0,"",VLOOKUP(功能_33[[#This Row],[功能代號]],討論項目!A:H,8,FALSE)),"")</f>
        <v>44445</v>
      </c>
      <c r="N45" s="10" t="s">
        <v>676</v>
      </c>
      <c r="O45" s="10" t="s">
        <v>680</v>
      </c>
      <c r="P45" s="9" t="s">
        <v>1175</v>
      </c>
      <c r="Q45" s="10"/>
      <c r="R45" s="10"/>
      <c r="S45" s="10"/>
      <c r="T45" s="10"/>
      <c r="U45" s="10"/>
      <c r="V45" s="10"/>
      <c r="W45" s="10"/>
      <c r="X45" s="9" t="str">
        <f>VLOOKUP(功能_33[[#This Row],[User]],SKL放款!A:G,7,FALSE)</f>
        <v>放款推展課</v>
      </c>
      <c r="Y45" s="242">
        <f>IF(功能_33[[#This Row],[實際展示]]="","",功能_33[[#This Row],[實際展示]]+14)</f>
        <v>44446</v>
      </c>
      <c r="Z45" s="243"/>
      <c r="AA45" s="262" t="str">
        <f>IF(功能_33[[#This Row],[URS交二審]]=0,"",功能_33[[#This Row],[URS交二審]]+7)</f>
        <v/>
      </c>
      <c r="AB45" s="2"/>
      <c r="AC45" s="2"/>
      <c r="AD45" s="2"/>
      <c r="AE45" s="309"/>
      <c r="AF45" s="2" t="str">
        <f>IFERROR(IF(VLOOKUP(功能_33[[#This Row],[功能代號]],Menu!A:D,4,FALSE)=0,"",VLOOKUP(功能_33[[#This Row],[功能代號]],Menu!A:D,4,FALSE)),"")</f>
        <v/>
      </c>
      <c r="AG45" s="2"/>
      <c r="AH45" s="13" t="str">
        <f>VLOOKUP(功能_33[[#This Row],[功能代號]],[3]交易清單!$E:$E,1,FALSE)</f>
        <v>L2415</v>
      </c>
      <c r="AI45" s="9"/>
      <c r="AJ45" s="244" t="str">
        <f>AJ46</f>
        <v>L2-4</v>
      </c>
      <c r="AK45" s="9"/>
      <c r="AL45" s="8"/>
    </row>
    <row r="46" spans="1:38" ht="13.5" x14ac:dyDescent="0.3">
      <c r="A46" s="245">
        <v>46</v>
      </c>
      <c r="B46" s="9" t="str">
        <f>LEFT(功能_33[[#This Row],[功能代號]],2)</f>
        <v>L2</v>
      </c>
      <c r="C46" s="9" t="s">
        <v>706</v>
      </c>
      <c r="D46" s="22" t="s">
        <v>1334</v>
      </c>
      <c r="E46" s="7" t="s">
        <v>1074</v>
      </c>
      <c r="F46" s="22" t="s">
        <v>68</v>
      </c>
      <c r="G46" s="22"/>
      <c r="H46" s="10" t="s">
        <v>672</v>
      </c>
      <c r="I46" s="11" t="s">
        <v>33</v>
      </c>
      <c r="J46" s="317"/>
      <c r="K46" s="289">
        <v>44432</v>
      </c>
      <c r="L46" s="289">
        <v>44432</v>
      </c>
      <c r="M46" s="262">
        <f>IFERROR(IF(VLOOKUP(功能_33[[#This Row],[功能代號]],討論項目!A:H,8,FALSE)=0,"",VLOOKUP(功能_33[[#This Row],[功能代號]],討論項目!A:H,8,FALSE)),"")</f>
        <v>44445</v>
      </c>
      <c r="N46" s="10" t="s">
        <v>676</v>
      </c>
      <c r="O46" s="10" t="s">
        <v>680</v>
      </c>
      <c r="P46" s="9" t="s">
        <v>1175</v>
      </c>
      <c r="Q46" s="10"/>
      <c r="R46" s="10"/>
      <c r="S46" s="10"/>
      <c r="T46" s="10"/>
      <c r="U46" s="10"/>
      <c r="V46" s="10"/>
      <c r="W46" s="10"/>
      <c r="X46" s="9" t="str">
        <f>VLOOKUP(功能_33[[#This Row],[User]],SKL放款!A:G,7,FALSE)</f>
        <v>放款推展課</v>
      </c>
      <c r="Y46" s="242">
        <f>IF(功能_33[[#This Row],[實際展示]]="","",功能_33[[#This Row],[實際展示]]+14)</f>
        <v>44446</v>
      </c>
      <c r="Z46" s="243"/>
      <c r="AA46" s="262" t="str">
        <f>IF(功能_33[[#This Row],[URS交二審]]=0,"",功能_33[[#This Row],[URS交二審]]+7)</f>
        <v/>
      </c>
      <c r="AB46" s="2"/>
      <c r="AC46" s="2"/>
      <c r="AD46" s="2"/>
      <c r="AE46" s="309"/>
      <c r="AF46" s="2" t="str">
        <f>IFERROR(IF(VLOOKUP(功能_33[[#This Row],[功能代號]],Menu!A:D,4,FALSE)=0,"",VLOOKUP(功能_33[[#This Row],[功能代號]],Menu!A:D,4,FALSE)),"")</f>
        <v>L2-4</v>
      </c>
      <c r="AG46" s="2"/>
      <c r="AH46" s="13" t="str">
        <f>VLOOKUP(功能_33[[#This Row],[功能代號]],[3]交易清單!$E:$E,1,FALSE)</f>
        <v>L2042</v>
      </c>
      <c r="AI46" s="9"/>
      <c r="AJ46" s="242" t="str">
        <f>IFERROR(IF(VLOOKUP(功能_33[[#This Row],[功能代號]],Menu!A:D,4,FALSE)=0,"",VLOOKUP(功能_33[[#This Row],[功能代號]],Menu!A:D,4,FALSE)),"")</f>
        <v>L2-4</v>
      </c>
      <c r="AK46" s="9"/>
      <c r="AL46" s="8"/>
    </row>
    <row r="47" spans="1:38" ht="13.5" x14ac:dyDescent="0.3">
      <c r="A47" s="245">
        <v>44</v>
      </c>
      <c r="B47" s="9" t="str">
        <f>LEFT(功能_33[[#This Row],[功能代號]],2)</f>
        <v>L2</v>
      </c>
      <c r="C47" s="9" t="s">
        <v>706</v>
      </c>
      <c r="D47" s="22" t="s">
        <v>1334</v>
      </c>
      <c r="E47" s="7" t="s">
        <v>1075</v>
      </c>
      <c r="F47" s="22" t="s">
        <v>69</v>
      </c>
      <c r="G47" s="22"/>
      <c r="H47" s="10" t="s">
        <v>672</v>
      </c>
      <c r="I47" s="11" t="s">
        <v>33</v>
      </c>
      <c r="J47" s="317"/>
      <c r="K47" s="289">
        <v>44432</v>
      </c>
      <c r="L47" s="289">
        <v>44432</v>
      </c>
      <c r="M47" s="262" t="str">
        <f>IFERROR(IF(VLOOKUP(功能_33[[#This Row],[功能代號]],討論項目!A:H,8,FALSE)=0,"",VLOOKUP(功能_33[[#This Row],[功能代號]],討論項目!A:H,8,FALSE)),"")</f>
        <v/>
      </c>
      <c r="N47" s="10" t="s">
        <v>676</v>
      </c>
      <c r="O47" s="10" t="s">
        <v>680</v>
      </c>
      <c r="P47" s="9" t="s">
        <v>1175</v>
      </c>
      <c r="Q47" s="10"/>
      <c r="R47" s="10"/>
      <c r="S47" s="10"/>
      <c r="T47" s="10"/>
      <c r="U47" s="10"/>
      <c r="V47" s="10"/>
      <c r="W47" s="10"/>
      <c r="X47" s="9" t="str">
        <f>VLOOKUP(功能_33[[#This Row],[User]],SKL放款!A:G,7,FALSE)</f>
        <v>放款推展課</v>
      </c>
      <c r="Y47" s="242">
        <f>IF(功能_33[[#This Row],[實際展示]]="","",功能_33[[#This Row],[實際展示]]+14)</f>
        <v>44446</v>
      </c>
      <c r="Z47" s="243"/>
      <c r="AA47" s="262" t="str">
        <f>IF(功能_33[[#This Row],[URS交二審]]=0,"",功能_33[[#This Row],[URS交二審]]+7)</f>
        <v/>
      </c>
      <c r="AB47" s="2"/>
      <c r="AC47" s="2"/>
      <c r="AD47" s="2"/>
      <c r="AE47" s="309"/>
      <c r="AF47" s="2" t="str">
        <f>IFERROR(IF(VLOOKUP(功能_33[[#This Row],[功能代號]],Menu!A:D,4,FALSE)=0,"",VLOOKUP(功能_33[[#This Row],[功能代號]],Menu!A:D,4,FALSE)),"")</f>
        <v/>
      </c>
      <c r="AG47" s="2"/>
      <c r="AH47" s="13" t="str">
        <f>VLOOKUP(功能_33[[#This Row],[功能代號]],[3]交易清單!$E:$E,1,FALSE)</f>
        <v>L2416</v>
      </c>
      <c r="AI47" s="9"/>
      <c r="AJ47" s="244" t="str">
        <f>AJ44</f>
        <v>L2-4</v>
      </c>
      <c r="AK47" s="9"/>
      <c r="AL47" s="8"/>
    </row>
    <row r="48" spans="1:38" ht="13.5" x14ac:dyDescent="0.3">
      <c r="A48" s="245">
        <v>48</v>
      </c>
      <c r="B48" s="9" t="str">
        <f>LEFT(功能_33[[#This Row],[功能代號]],2)</f>
        <v>L2</v>
      </c>
      <c r="C48" s="9" t="s">
        <v>706</v>
      </c>
      <c r="D48" s="22" t="s">
        <v>1334</v>
      </c>
      <c r="E48" s="7" t="s">
        <v>1076</v>
      </c>
      <c r="F48" s="22" t="s">
        <v>83</v>
      </c>
      <c r="G48" s="22"/>
      <c r="H48" s="10" t="s">
        <v>672</v>
      </c>
      <c r="I48" s="11" t="s">
        <v>33</v>
      </c>
      <c r="J48" s="317"/>
      <c r="K48" s="289">
        <v>44432</v>
      </c>
      <c r="L48" s="289">
        <v>44432</v>
      </c>
      <c r="M48" s="262" t="str">
        <f>IFERROR(IF(VLOOKUP(功能_33[[#This Row],[功能代號]],討論項目!A:H,8,FALSE)=0,"",VLOOKUP(功能_33[[#This Row],[功能代號]],討論項目!A:H,8,FALSE)),"")</f>
        <v/>
      </c>
      <c r="N48" s="10" t="s">
        <v>676</v>
      </c>
      <c r="O48" s="10" t="s">
        <v>679</v>
      </c>
      <c r="P48" s="9" t="s">
        <v>1175</v>
      </c>
      <c r="Q48" s="10"/>
      <c r="R48" s="10"/>
      <c r="S48" s="10"/>
      <c r="T48" s="10"/>
      <c r="U48" s="10"/>
      <c r="V48" s="10"/>
      <c r="W48" s="10"/>
      <c r="X48" s="9" t="str">
        <f>VLOOKUP(功能_33[[#This Row],[User]],SKL放款!A:G,7,FALSE)</f>
        <v>放款服務課</v>
      </c>
      <c r="Y48" s="242">
        <f>IF(功能_33[[#This Row],[實際展示]]="","",功能_33[[#This Row],[實際展示]]+14)</f>
        <v>44446</v>
      </c>
      <c r="Z48" s="243"/>
      <c r="AA48" s="262" t="str">
        <f>IF(功能_33[[#This Row],[URS交二審]]=0,"",功能_33[[#This Row],[URS交二審]]+7)</f>
        <v/>
      </c>
      <c r="AB48" s="2"/>
      <c r="AC48" s="2"/>
      <c r="AD48" s="2"/>
      <c r="AE48" s="309"/>
      <c r="AF48" s="2" t="str">
        <f>IFERROR(IF(VLOOKUP(功能_33[[#This Row],[功能代號]],Menu!A:D,4,FALSE)=0,"",VLOOKUP(功能_33[[#This Row],[功能代號]],Menu!A:D,4,FALSE)),"")</f>
        <v/>
      </c>
      <c r="AG48" s="2"/>
      <c r="AH48" s="13" t="str">
        <f>VLOOKUP(功能_33[[#This Row],[功能代號]],[3]交易清單!$E:$E,1,FALSE)</f>
        <v>L2915</v>
      </c>
      <c r="AI48" s="9"/>
      <c r="AJ48" s="244" t="str">
        <f>AJ52</f>
        <v>L2-4</v>
      </c>
      <c r="AK48" s="9"/>
      <c r="AL48" s="8"/>
    </row>
    <row r="49" spans="1:38" ht="13.5" x14ac:dyDescent="0.3">
      <c r="A49" s="245">
        <v>45</v>
      </c>
      <c r="B49" s="9" t="str">
        <f>LEFT(功能_33[[#This Row],[功能代號]],2)</f>
        <v>L2</v>
      </c>
      <c r="C49" s="9" t="s">
        <v>706</v>
      </c>
      <c r="D49" s="22" t="s">
        <v>1334</v>
      </c>
      <c r="E49" s="7" t="s">
        <v>1077</v>
      </c>
      <c r="F49" s="22" t="s">
        <v>84</v>
      </c>
      <c r="G49" s="22"/>
      <c r="H49" s="10" t="s">
        <v>672</v>
      </c>
      <c r="I49" s="11" t="s">
        <v>33</v>
      </c>
      <c r="J49" s="317"/>
      <c r="K49" s="289">
        <v>44432</v>
      </c>
      <c r="L49" s="289">
        <v>44432</v>
      </c>
      <c r="M49" s="262" t="str">
        <f>IFERROR(IF(VLOOKUP(功能_33[[#This Row],[功能代號]],討論項目!A:H,8,FALSE)=0,"",VLOOKUP(功能_33[[#This Row],[功能代號]],討論項目!A:H,8,FALSE)),"")</f>
        <v/>
      </c>
      <c r="N49" s="10" t="s">
        <v>676</v>
      </c>
      <c r="O49" s="10" t="s">
        <v>679</v>
      </c>
      <c r="P49" s="9" t="s">
        <v>1175</v>
      </c>
      <c r="Q49" s="10"/>
      <c r="R49" s="10"/>
      <c r="S49" s="10"/>
      <c r="T49" s="10"/>
      <c r="U49" s="10"/>
      <c r="V49" s="10"/>
      <c r="W49" s="10"/>
      <c r="X49" s="9" t="str">
        <f>VLOOKUP(功能_33[[#This Row],[User]],SKL放款!A:G,7,FALSE)</f>
        <v>放款服務課</v>
      </c>
      <c r="Y49" s="242">
        <f>IF(功能_33[[#This Row],[實際展示]]="","",功能_33[[#This Row],[實際展示]]+14)</f>
        <v>44446</v>
      </c>
      <c r="Z49" s="243"/>
      <c r="AA49" s="262" t="str">
        <f>IF(功能_33[[#This Row],[URS交二審]]=0,"",功能_33[[#This Row],[URS交二審]]+7)</f>
        <v/>
      </c>
      <c r="AB49" s="2"/>
      <c r="AC49" s="2"/>
      <c r="AD49" s="2"/>
      <c r="AE49" s="309"/>
      <c r="AF49" s="2" t="str">
        <f>IFERROR(IF(VLOOKUP(功能_33[[#This Row],[功能代號]],Menu!A:D,4,FALSE)=0,"",VLOOKUP(功能_33[[#This Row],[功能代號]],Menu!A:D,4,FALSE)),"")</f>
        <v/>
      </c>
      <c r="AG49" s="2"/>
      <c r="AH49" s="13" t="str">
        <f>VLOOKUP(功能_33[[#This Row],[功能代號]],[3]交易清單!$E:$E,1,FALSE)</f>
        <v>L2916</v>
      </c>
      <c r="AI49" s="9"/>
      <c r="AJ49" s="244" t="str">
        <f>AJ47</f>
        <v>L2-4</v>
      </c>
      <c r="AK49" s="9"/>
      <c r="AL49" s="8"/>
    </row>
    <row r="50" spans="1:38" ht="13.5" x14ac:dyDescent="0.3">
      <c r="A50" s="245">
        <v>52</v>
      </c>
      <c r="B50" s="9" t="str">
        <f>LEFT(功能_33[[#This Row],[功能代號]],2)</f>
        <v>L2</v>
      </c>
      <c r="C50" s="9" t="s">
        <v>706</v>
      </c>
      <c r="D50" s="22" t="s">
        <v>1334</v>
      </c>
      <c r="E50" s="7" t="s">
        <v>85</v>
      </c>
      <c r="F50" s="22" t="s">
        <v>1079</v>
      </c>
      <c r="G50" s="22"/>
      <c r="H50" s="10" t="s">
        <v>672</v>
      </c>
      <c r="I50" s="12" t="s">
        <v>475</v>
      </c>
      <c r="J50" s="291" t="s">
        <v>2127</v>
      </c>
      <c r="K50" s="289">
        <v>44433</v>
      </c>
      <c r="L50" s="289">
        <v>44433</v>
      </c>
      <c r="M50" s="262" t="str">
        <f>IFERROR(IF(VLOOKUP(功能_33[[#This Row],[功能代號]],討論項目!A:H,8,FALSE)=0,"",VLOOKUP(功能_33[[#This Row],[功能代號]],討論項目!A:H,8,FALSE)),"")</f>
        <v/>
      </c>
      <c r="N50" s="10" t="s">
        <v>676</v>
      </c>
      <c r="O50" s="10" t="s">
        <v>690</v>
      </c>
      <c r="P50" s="9" t="s">
        <v>1175</v>
      </c>
      <c r="Q50" s="10"/>
      <c r="R50" s="10"/>
      <c r="S50" s="10"/>
      <c r="T50" s="10"/>
      <c r="U50" s="10"/>
      <c r="V50" s="10"/>
      <c r="W50" s="10"/>
      <c r="X50" s="9" t="str">
        <f>VLOOKUP(功能_33[[#This Row],[User]],SKL放款!A:G,7,FALSE)</f>
        <v>放款服務課</v>
      </c>
      <c r="Y50" s="242">
        <f>IF(功能_33[[#This Row],[實際展示]]="","",功能_33[[#This Row],[實際展示]]+14)</f>
        <v>44447</v>
      </c>
      <c r="Z50" s="243">
        <v>44470</v>
      </c>
      <c r="AA50" s="262">
        <f>IF(功能_33[[#This Row],[URS交二審]]=0,"",功能_33[[#This Row],[URS交二審]]+7)</f>
        <v>44477</v>
      </c>
      <c r="AB50" s="2"/>
      <c r="AC50" s="2"/>
      <c r="AD50" s="2"/>
      <c r="AE50" s="309"/>
      <c r="AF50" s="2" t="str">
        <f>IFERROR(IF(VLOOKUP(功能_33[[#This Row],[功能代號]],Menu!A:D,4,FALSE)=0,"",VLOOKUP(功能_33[[#This Row],[功能代號]],Menu!A:D,4,FALSE)),"")</f>
        <v>L2-4</v>
      </c>
      <c r="AG50" s="2"/>
      <c r="AH50" s="13" t="str">
        <f>VLOOKUP(功能_33[[#This Row],[功能代號]],[3]交易清單!$E:$E,1,FALSE)</f>
        <v>L2918</v>
      </c>
      <c r="AI50" s="9"/>
      <c r="AJ50" s="242" t="str">
        <f>IFERROR(IF(VLOOKUP(功能_33[[#This Row],[功能代號]],Menu!A:D,4,FALSE)=0,"",VLOOKUP(功能_33[[#This Row],[功能代號]],Menu!A:D,4,FALSE)),"")</f>
        <v>L2-4</v>
      </c>
      <c r="AK50" s="9"/>
      <c r="AL50" s="8"/>
    </row>
    <row r="51" spans="1:38" ht="13.5" x14ac:dyDescent="0.3">
      <c r="A51" s="245">
        <v>53</v>
      </c>
      <c r="B51" s="9" t="str">
        <f>LEFT(功能_33[[#This Row],[功能代號]],2)</f>
        <v>L2</v>
      </c>
      <c r="C51" s="9" t="s">
        <v>706</v>
      </c>
      <c r="D51" s="22" t="s">
        <v>1334</v>
      </c>
      <c r="E51" s="7" t="s">
        <v>86</v>
      </c>
      <c r="F51" s="22" t="s">
        <v>87</v>
      </c>
      <c r="G51" s="22"/>
      <c r="H51" s="10" t="s">
        <v>672</v>
      </c>
      <c r="I51" s="11" t="s">
        <v>33</v>
      </c>
      <c r="J51" s="317"/>
      <c r="K51" s="289">
        <v>44433</v>
      </c>
      <c r="L51" s="289">
        <v>44433</v>
      </c>
      <c r="M51" s="262" t="str">
        <f>IFERROR(IF(VLOOKUP(功能_33[[#This Row],[功能代號]],討論項目!A:H,8,FALSE)=0,"",VLOOKUP(功能_33[[#This Row],[功能代號]],討論項目!A:H,8,FALSE)),"")</f>
        <v/>
      </c>
      <c r="N51" s="10" t="s">
        <v>676</v>
      </c>
      <c r="O51" s="10" t="s">
        <v>680</v>
      </c>
      <c r="P51" s="9" t="s">
        <v>1175</v>
      </c>
      <c r="Q51" s="10"/>
      <c r="R51" s="10"/>
      <c r="S51" s="10"/>
      <c r="T51" s="10"/>
      <c r="U51" s="10"/>
      <c r="V51" s="10"/>
      <c r="W51" s="10"/>
      <c r="X51" s="9" t="str">
        <f>VLOOKUP(功能_33[[#This Row],[User]],SKL放款!A:G,7,FALSE)</f>
        <v>放款推展課</v>
      </c>
      <c r="Y51" s="242">
        <f>IF(功能_33[[#This Row],[實際展示]]="","",功能_33[[#This Row],[實際展示]]+14)</f>
        <v>44447</v>
      </c>
      <c r="Z51" s="243"/>
      <c r="AA51" s="262" t="str">
        <f>IF(功能_33[[#This Row],[URS交二審]]=0,"",功能_33[[#This Row],[URS交二審]]+7)</f>
        <v/>
      </c>
      <c r="AB51" s="2"/>
      <c r="AC51" s="2"/>
      <c r="AD51" s="2"/>
      <c r="AE51" s="309"/>
      <c r="AF51" s="2" t="str">
        <f>IFERROR(IF(VLOOKUP(功能_33[[#This Row],[功能代號]],Menu!A:D,4,FALSE)=0,"",VLOOKUP(功能_33[[#This Row],[功能代號]],Menu!A:D,4,FALSE)),"")</f>
        <v/>
      </c>
      <c r="AG51" s="2"/>
      <c r="AH51" s="13" t="str">
        <f>VLOOKUP(功能_33[[#This Row],[功能代號]],[3]交易清單!$E:$E,1,FALSE)</f>
        <v>L2418</v>
      </c>
      <c r="AI51" s="9"/>
      <c r="AJ51" s="244" t="str">
        <f>AJ50</f>
        <v>L2-4</v>
      </c>
      <c r="AK51" s="9"/>
      <c r="AL51" s="8"/>
    </row>
    <row r="52" spans="1:38" ht="13.5" x14ac:dyDescent="0.3">
      <c r="A52" s="245">
        <v>49</v>
      </c>
      <c r="B52" s="9" t="str">
        <f>LEFT(功能_33[[#This Row],[功能代號]],2)</f>
        <v>L2</v>
      </c>
      <c r="C52" s="9" t="s">
        <v>706</v>
      </c>
      <c r="D52" s="9" t="s">
        <v>1335</v>
      </c>
      <c r="E52" s="10" t="s">
        <v>75</v>
      </c>
      <c r="F52" s="9" t="s">
        <v>76</v>
      </c>
      <c r="G52" s="9"/>
      <c r="H52" s="10" t="s">
        <v>672</v>
      </c>
      <c r="I52" s="11" t="s">
        <v>33</v>
      </c>
      <c r="J52" s="317"/>
      <c r="K52" s="289">
        <v>44433</v>
      </c>
      <c r="L52" s="289">
        <v>44432</v>
      </c>
      <c r="M52" s="262" t="str">
        <f>IFERROR(IF(VLOOKUP(功能_33[[#This Row],[功能代號]],討論項目!A:H,8,FALSE)=0,"",VLOOKUP(功能_33[[#This Row],[功能代號]],討論項目!A:H,8,FALSE)),"")</f>
        <v/>
      </c>
      <c r="N52" s="10" t="s">
        <v>676</v>
      </c>
      <c r="O52" s="10" t="s">
        <v>680</v>
      </c>
      <c r="P52" s="9" t="s">
        <v>1175</v>
      </c>
      <c r="Q52" s="10"/>
      <c r="R52" s="10"/>
      <c r="S52" s="10"/>
      <c r="T52" s="10"/>
      <c r="U52" s="10"/>
      <c r="V52" s="10"/>
      <c r="W52" s="10"/>
      <c r="X52" s="9" t="str">
        <f>VLOOKUP(功能_33[[#This Row],[User]],SKL放款!A:G,7,FALSE)</f>
        <v>放款推展課</v>
      </c>
      <c r="Y52" s="242">
        <f>IF(功能_33[[#This Row],[實際展示]]="","",功能_33[[#This Row],[實際展示]]+14)</f>
        <v>44446</v>
      </c>
      <c r="Z52" s="243"/>
      <c r="AA52" s="262" t="str">
        <f>IF(功能_33[[#This Row],[URS交二審]]=0,"",功能_33[[#This Row],[URS交二審]]+7)</f>
        <v/>
      </c>
      <c r="AB52" s="2"/>
      <c r="AC52" s="2"/>
      <c r="AD52" s="2"/>
      <c r="AE52" s="309"/>
      <c r="AF52" s="2" t="str">
        <f>IFERROR(IF(VLOOKUP(功能_33[[#This Row],[功能代號]],Menu!A:D,4,FALSE)=0,"",VLOOKUP(功能_33[[#This Row],[功能代號]],Menu!A:D,4,FALSE)),"")</f>
        <v>L2-4</v>
      </c>
      <c r="AG52" s="2"/>
      <c r="AH52" s="13" t="str">
        <f>VLOOKUP(功能_33[[#This Row],[功能代號]],[3]交易清單!$E:$E,1,FALSE)</f>
        <v>L2017</v>
      </c>
      <c r="AI52" s="9"/>
      <c r="AJ52" s="242" t="str">
        <f>IFERROR(IF(VLOOKUP(功能_33[[#This Row],[功能代號]],Menu!A:D,4,FALSE)=0,"",VLOOKUP(功能_33[[#This Row],[功能代號]],Menu!A:D,4,FALSE)),"")</f>
        <v>L2-4</v>
      </c>
      <c r="AK52" s="9"/>
      <c r="AL52" s="8"/>
    </row>
    <row r="53" spans="1:38" ht="13.5" x14ac:dyDescent="0.3">
      <c r="A53" s="245">
        <v>50</v>
      </c>
      <c r="B53" s="9" t="str">
        <f>LEFT(功能_33[[#This Row],[功能代號]],2)</f>
        <v>L2</v>
      </c>
      <c r="C53" s="9" t="s">
        <v>706</v>
      </c>
      <c r="D53" s="22" t="s">
        <v>1335</v>
      </c>
      <c r="E53" s="7" t="s">
        <v>1080</v>
      </c>
      <c r="F53" s="22" t="s">
        <v>77</v>
      </c>
      <c r="G53" s="22"/>
      <c r="H53" s="10" t="s">
        <v>672</v>
      </c>
      <c r="I53" s="11" t="s">
        <v>33</v>
      </c>
      <c r="J53" s="317"/>
      <c r="K53" s="289">
        <v>44433</v>
      </c>
      <c r="L53" s="289">
        <v>44432</v>
      </c>
      <c r="M53" s="262" t="str">
        <f>IFERROR(IF(VLOOKUP(功能_33[[#This Row],[功能代號]],討論項目!A:H,8,FALSE)=0,"",VLOOKUP(功能_33[[#This Row],[功能代號]],討論項目!A:H,8,FALSE)),"")</f>
        <v/>
      </c>
      <c r="N53" s="10" t="s">
        <v>676</v>
      </c>
      <c r="O53" s="10" t="s">
        <v>680</v>
      </c>
      <c r="P53" s="9" t="s">
        <v>1175</v>
      </c>
      <c r="Q53" s="10"/>
      <c r="R53" s="10"/>
      <c r="S53" s="10"/>
      <c r="T53" s="10"/>
      <c r="U53" s="10"/>
      <c r="V53" s="10"/>
      <c r="W53" s="10"/>
      <c r="X53" s="9" t="str">
        <f>VLOOKUP(功能_33[[#This Row],[User]],SKL放款!A:G,7,FALSE)</f>
        <v>放款推展課</v>
      </c>
      <c r="Y53" s="242">
        <f>IF(功能_33[[#This Row],[實際展示]]="","",功能_33[[#This Row],[實際展示]]+14)</f>
        <v>44446</v>
      </c>
      <c r="Z53" s="243"/>
      <c r="AA53" s="262" t="str">
        <f>IF(功能_33[[#This Row],[URS交二審]]=0,"",功能_33[[#This Row],[URS交二審]]+7)</f>
        <v/>
      </c>
      <c r="AB53" s="2"/>
      <c r="AC53" s="2"/>
      <c r="AD53" s="2"/>
      <c r="AE53" s="309"/>
      <c r="AF53" s="2" t="str">
        <f>IFERROR(IF(VLOOKUP(功能_33[[#This Row],[功能代號]],Menu!A:D,4,FALSE)=0,"",VLOOKUP(功能_33[[#This Row],[功能代號]],Menu!A:D,4,FALSE)),"")</f>
        <v/>
      </c>
      <c r="AG53" s="2"/>
      <c r="AH53" s="13" t="str">
        <f>VLOOKUP(功能_33[[#This Row],[功能代號]],[3]交易清單!$E:$E,1,FALSE)</f>
        <v>L2417</v>
      </c>
      <c r="AI53" s="9"/>
      <c r="AJ53" s="244" t="str">
        <f>AJ54</f>
        <v>L2-4</v>
      </c>
      <c r="AK53" s="9"/>
      <c r="AL53" s="8"/>
    </row>
    <row r="54" spans="1:38" ht="13.5" x14ac:dyDescent="0.3">
      <c r="A54" s="245">
        <v>51</v>
      </c>
      <c r="B54" s="9" t="str">
        <f>LEFT(功能_33[[#This Row],[功能代號]],2)</f>
        <v>L2</v>
      </c>
      <c r="C54" s="9" t="s">
        <v>706</v>
      </c>
      <c r="D54" s="22" t="s">
        <v>1334</v>
      </c>
      <c r="E54" s="7" t="s">
        <v>1081</v>
      </c>
      <c r="F54" s="22" t="s">
        <v>73</v>
      </c>
      <c r="G54" s="22"/>
      <c r="H54" s="10" t="s">
        <v>672</v>
      </c>
      <c r="I54" s="11" t="s">
        <v>33</v>
      </c>
      <c r="J54" s="317"/>
      <c r="K54" s="289">
        <v>44433</v>
      </c>
      <c r="L54" s="289">
        <v>44433</v>
      </c>
      <c r="M54" s="262">
        <f>IFERROR(IF(VLOOKUP(功能_33[[#This Row],[功能代號]],討論項目!A:H,8,FALSE)=0,"",VLOOKUP(功能_33[[#This Row],[功能代號]],討論項目!A:H,8,FALSE)),"")</f>
        <v>44448</v>
      </c>
      <c r="N54" s="10" t="s">
        <v>676</v>
      </c>
      <c r="O54" s="10" t="s">
        <v>680</v>
      </c>
      <c r="P54" s="9" t="s">
        <v>1175</v>
      </c>
      <c r="Q54" s="10"/>
      <c r="R54" s="10"/>
      <c r="S54" s="10"/>
      <c r="T54" s="10"/>
      <c r="U54" s="10"/>
      <c r="V54" s="10"/>
      <c r="W54" s="10"/>
      <c r="X54" s="9" t="str">
        <f>VLOOKUP(功能_33[[#This Row],[User]],SKL放款!A:G,7,FALSE)</f>
        <v>放款推展課</v>
      </c>
      <c r="Y54" s="242">
        <f>IF(功能_33[[#This Row],[實際展示]]="","",功能_33[[#This Row],[實際展示]]+14)</f>
        <v>44447</v>
      </c>
      <c r="Z54" s="243"/>
      <c r="AA54" s="262" t="str">
        <f>IF(功能_33[[#This Row],[URS交二審]]=0,"",功能_33[[#This Row],[URS交二審]]+7)</f>
        <v/>
      </c>
      <c r="AB54" s="2"/>
      <c r="AC54" s="2"/>
      <c r="AD54" s="2"/>
      <c r="AE54" s="309"/>
      <c r="AF54" s="2" t="str">
        <f>IFERROR(IF(VLOOKUP(功能_33[[#This Row],[功能代號]],Menu!A:D,4,FALSE)=0,"",VLOOKUP(功能_33[[#This Row],[功能代號]],Menu!A:D,4,FALSE)),"")</f>
        <v>L2-4</v>
      </c>
      <c r="AG54" s="2"/>
      <c r="AH54" s="13" t="str">
        <f>VLOOKUP(功能_33[[#This Row],[功能代號]],[3]交易清單!$E:$E,1,FALSE)</f>
        <v>L2049</v>
      </c>
      <c r="AI54" s="9"/>
      <c r="AJ54" s="242" t="str">
        <f>IFERROR(IF(VLOOKUP(功能_33[[#This Row],[功能代號]],Menu!A:D,4,FALSE)=0,"",VLOOKUP(功能_33[[#This Row],[功能代號]],Menu!A:D,4,FALSE)),"")</f>
        <v>L2-4</v>
      </c>
      <c r="AK54" s="9"/>
      <c r="AL54" s="8"/>
    </row>
    <row r="55" spans="1:38" ht="13.5" x14ac:dyDescent="0.3">
      <c r="A55" s="245">
        <v>54</v>
      </c>
      <c r="B55" s="9" t="str">
        <f>LEFT(功能_33[[#This Row],[功能代號]],2)</f>
        <v>L2</v>
      </c>
      <c r="C55" s="9" t="s">
        <v>706</v>
      </c>
      <c r="D55" s="22" t="s">
        <v>1334</v>
      </c>
      <c r="E55" s="7" t="s">
        <v>1078</v>
      </c>
      <c r="F55" s="22" t="s">
        <v>70</v>
      </c>
      <c r="G55" s="22"/>
      <c r="H55" s="10" t="s">
        <v>672</v>
      </c>
      <c r="I55" s="11" t="s">
        <v>33</v>
      </c>
      <c r="J55" s="317"/>
      <c r="K55" s="289">
        <v>44434</v>
      </c>
      <c r="L55" s="289">
        <v>44433</v>
      </c>
      <c r="M55" s="262">
        <f>IFERROR(IF(VLOOKUP(功能_33[[#This Row],[功能代號]],討論項目!A:H,8,FALSE)=0,"",VLOOKUP(功能_33[[#This Row],[功能代號]],討論項目!A:H,8,FALSE)),"")</f>
        <v>44448</v>
      </c>
      <c r="N55" s="10" t="s">
        <v>676</v>
      </c>
      <c r="O55" s="10" t="s">
        <v>680</v>
      </c>
      <c r="P55" s="9" t="s">
        <v>1175</v>
      </c>
      <c r="Q55" s="10"/>
      <c r="R55" s="10"/>
      <c r="S55" s="10"/>
      <c r="T55" s="10"/>
      <c r="U55" s="10"/>
      <c r="V55" s="10"/>
      <c r="W55" s="10"/>
      <c r="X55" s="9" t="str">
        <f>VLOOKUP(功能_33[[#This Row],[User]],SKL放款!A:G,7,FALSE)</f>
        <v>放款推展課</v>
      </c>
      <c r="Y55" s="242">
        <f>IF(功能_33[[#This Row],[實際展示]]="","",功能_33[[#This Row],[實際展示]]+14)</f>
        <v>44447</v>
      </c>
      <c r="Z55" s="243"/>
      <c r="AA55" s="262" t="str">
        <f>IF(功能_33[[#This Row],[URS交二審]]=0,"",功能_33[[#This Row],[URS交二審]]+7)</f>
        <v/>
      </c>
      <c r="AB55" s="2"/>
      <c r="AC55" s="2"/>
      <c r="AD55" s="2"/>
      <c r="AE55" s="309"/>
      <c r="AF55" s="2" t="str">
        <f>IFERROR(IF(VLOOKUP(功能_33[[#This Row],[功能代號]],Menu!A:D,4,FALSE)=0,"",VLOOKUP(功能_33[[#This Row],[功能代號]],Menu!A:D,4,FALSE)),"")</f>
        <v>L2-4</v>
      </c>
      <c r="AG55" s="2"/>
      <c r="AH55" s="13" t="str">
        <f>VLOOKUP(功能_33[[#This Row],[功能代號]],[3]交易清單!$E:$E,1,FALSE)</f>
        <v>L2919</v>
      </c>
      <c r="AI55" s="9"/>
      <c r="AJ55" s="242" t="str">
        <f>IFERROR(IF(VLOOKUP(功能_33[[#This Row],[功能代號]],Menu!A:D,4,FALSE)=0,"",VLOOKUP(功能_33[[#This Row],[功能代號]],Menu!A:D,4,FALSE)),"")</f>
        <v>L2-4</v>
      </c>
      <c r="AK55" s="9"/>
      <c r="AL55" s="8"/>
    </row>
    <row r="56" spans="1:38" ht="13.5" x14ac:dyDescent="0.3">
      <c r="A56" s="245">
        <v>55</v>
      </c>
      <c r="B56" s="9" t="str">
        <f>LEFT(功能_33[[#This Row],[功能代號]],2)</f>
        <v>L2</v>
      </c>
      <c r="C56" s="9" t="s">
        <v>706</v>
      </c>
      <c r="D56" s="22" t="s">
        <v>1334</v>
      </c>
      <c r="E56" s="7" t="s">
        <v>71</v>
      </c>
      <c r="F56" s="22" t="s">
        <v>72</v>
      </c>
      <c r="G56" s="22"/>
      <c r="H56" s="10" t="s">
        <v>672</v>
      </c>
      <c r="I56" s="11" t="s">
        <v>33</v>
      </c>
      <c r="J56" s="317"/>
      <c r="K56" s="289">
        <v>44434</v>
      </c>
      <c r="L56" s="289">
        <v>44433</v>
      </c>
      <c r="M56" s="262">
        <f>IFERROR(IF(VLOOKUP(功能_33[[#This Row],[功能代號]],討論項目!A:H,8,FALSE)=0,"",VLOOKUP(功能_33[[#This Row],[功能代號]],討論項目!A:H,8,FALSE)),"")</f>
        <v>44448</v>
      </c>
      <c r="N56" s="10" t="s">
        <v>676</v>
      </c>
      <c r="O56" s="10" t="s">
        <v>680</v>
      </c>
      <c r="P56" s="9" t="s">
        <v>1175</v>
      </c>
      <c r="Q56" s="10"/>
      <c r="R56" s="10"/>
      <c r="S56" s="10"/>
      <c r="T56" s="10"/>
      <c r="U56" s="10"/>
      <c r="V56" s="10"/>
      <c r="W56" s="10"/>
      <c r="X56" s="9" t="str">
        <f>VLOOKUP(功能_33[[#This Row],[User]],SKL放款!A:G,7,FALSE)</f>
        <v>放款推展課</v>
      </c>
      <c r="Y56" s="242">
        <f>IF(功能_33[[#This Row],[實際展示]]="","",功能_33[[#This Row],[實際展示]]+14)</f>
        <v>44447</v>
      </c>
      <c r="Z56" s="243"/>
      <c r="AA56" s="262" t="str">
        <f>IF(功能_33[[#This Row],[URS交二審]]=0,"",功能_33[[#This Row],[URS交二審]]+7)</f>
        <v/>
      </c>
      <c r="AB56" s="2"/>
      <c r="AC56" s="2"/>
      <c r="AD56" s="2"/>
      <c r="AE56" s="309"/>
      <c r="AF56" s="2" t="str">
        <f>IFERROR(IF(VLOOKUP(功能_33[[#This Row],[功能代號]],Menu!A:D,4,FALSE)=0,"",VLOOKUP(功能_33[[#This Row],[功能代號]],Menu!A:D,4,FALSE)),"")</f>
        <v>L2-4</v>
      </c>
      <c r="AG56" s="2"/>
      <c r="AH56" s="13" t="str">
        <f>VLOOKUP(功能_33[[#This Row],[功能代號]],[3]交易清單!$E:$E,1,FALSE)</f>
        <v>L2922</v>
      </c>
      <c r="AI56" s="9"/>
      <c r="AJ56" s="242" t="str">
        <f>IFERROR(IF(VLOOKUP(功能_33[[#This Row],[功能代號]],Menu!A:D,4,FALSE)=0,"",VLOOKUP(功能_33[[#This Row],[功能代號]],Menu!A:D,4,FALSE)),"")</f>
        <v>L2-4</v>
      </c>
      <c r="AK56" s="9"/>
      <c r="AL56" s="8"/>
    </row>
    <row r="57" spans="1:38" ht="13.5" x14ac:dyDescent="0.3">
      <c r="A57" s="245">
        <v>56</v>
      </c>
      <c r="B57" s="9" t="str">
        <f>LEFT(功能_33[[#This Row],[功能代號]],2)</f>
        <v>L2</v>
      </c>
      <c r="C57" s="9" t="s">
        <v>706</v>
      </c>
      <c r="D57" s="22" t="s">
        <v>1334</v>
      </c>
      <c r="E57" s="7" t="s">
        <v>1084</v>
      </c>
      <c r="F57" s="22" t="s">
        <v>60</v>
      </c>
      <c r="G57" s="22"/>
      <c r="H57" s="10" t="s">
        <v>672</v>
      </c>
      <c r="I57" s="11" t="s">
        <v>33</v>
      </c>
      <c r="J57" s="317"/>
      <c r="K57" s="289">
        <v>44434</v>
      </c>
      <c r="L57" s="289">
        <v>44433</v>
      </c>
      <c r="M57" s="262">
        <f>IFERROR(IF(VLOOKUP(功能_33[[#This Row],[功能代號]],討論項目!A:H,8,FALSE)=0,"",VLOOKUP(功能_33[[#This Row],[功能代號]],討論項目!A:H,8,FALSE)),"")</f>
        <v>44445</v>
      </c>
      <c r="N57" s="10" t="s">
        <v>676</v>
      </c>
      <c r="O57" s="10" t="s">
        <v>680</v>
      </c>
      <c r="P57" s="9" t="s">
        <v>1175</v>
      </c>
      <c r="Q57" s="10"/>
      <c r="R57" s="10"/>
      <c r="S57" s="10"/>
      <c r="T57" s="10"/>
      <c r="U57" s="10"/>
      <c r="V57" s="10"/>
      <c r="W57" s="10"/>
      <c r="X57" s="9" t="str">
        <f>VLOOKUP(功能_33[[#This Row],[User]],SKL放款!A:G,7,FALSE)</f>
        <v>放款推展課</v>
      </c>
      <c r="Y57" s="242">
        <f>IF(功能_33[[#This Row],[實際展示]]="","",功能_33[[#This Row],[實際展示]]+14)</f>
        <v>44447</v>
      </c>
      <c r="Z57" s="243"/>
      <c r="AA57" s="262" t="str">
        <f>IF(功能_33[[#This Row],[URS交二審]]=0,"",功能_33[[#This Row],[URS交二審]]+7)</f>
        <v/>
      </c>
      <c r="AB57" s="2"/>
      <c r="AC57" s="2"/>
      <c r="AD57" s="2"/>
      <c r="AE57" s="309"/>
      <c r="AF57" s="2" t="str">
        <f>IFERROR(IF(VLOOKUP(功能_33[[#This Row],[功能代號]],Menu!A:D,4,FALSE)=0,"",VLOOKUP(功能_33[[#This Row],[功能代號]],Menu!A:D,4,FALSE)),"")</f>
        <v/>
      </c>
      <c r="AG57" s="2"/>
      <c r="AH57" s="13" t="str">
        <f>VLOOKUP(功能_33[[#This Row],[功能代號]],[3]交易清單!$E:$E,1,FALSE)</f>
        <v>L2412</v>
      </c>
      <c r="AI57" s="9"/>
      <c r="AJ57" s="244" t="str">
        <f>AJ58</f>
        <v>L2-4</v>
      </c>
      <c r="AK57" s="9"/>
      <c r="AL57" s="8"/>
    </row>
    <row r="58" spans="1:38" ht="13.5" x14ac:dyDescent="0.3">
      <c r="A58" s="245">
        <v>57</v>
      </c>
      <c r="B58" s="9" t="str">
        <f>LEFT(功能_33[[#This Row],[功能代號]],2)</f>
        <v>L2</v>
      </c>
      <c r="C58" s="9" t="s">
        <v>706</v>
      </c>
      <c r="D58" s="22" t="s">
        <v>1334</v>
      </c>
      <c r="E58" s="7" t="s">
        <v>1085</v>
      </c>
      <c r="F58" s="22" t="s">
        <v>63</v>
      </c>
      <c r="G58" s="22"/>
      <c r="H58" s="10" t="s">
        <v>672</v>
      </c>
      <c r="I58" s="11" t="s">
        <v>33</v>
      </c>
      <c r="J58" s="317"/>
      <c r="K58" s="289">
        <v>44434</v>
      </c>
      <c r="L58" s="289">
        <v>44433</v>
      </c>
      <c r="M58" s="262" t="str">
        <f>IFERROR(IF(VLOOKUP(功能_33[[#This Row],[功能代號]],討論項目!A:H,8,FALSE)=0,"",VLOOKUP(功能_33[[#This Row],[功能代號]],討論項目!A:H,8,FALSE)),"")</f>
        <v/>
      </c>
      <c r="N58" s="10" t="s">
        <v>676</v>
      </c>
      <c r="O58" s="10" t="s">
        <v>680</v>
      </c>
      <c r="P58" s="9" t="s">
        <v>1175</v>
      </c>
      <c r="Q58" s="10"/>
      <c r="R58" s="10"/>
      <c r="S58" s="10"/>
      <c r="T58" s="10"/>
      <c r="U58" s="10"/>
      <c r="V58" s="10"/>
      <c r="W58" s="10"/>
      <c r="X58" s="9" t="str">
        <f>VLOOKUP(功能_33[[#This Row],[User]],SKL放款!A:G,7,FALSE)</f>
        <v>放款推展課</v>
      </c>
      <c r="Y58" s="242">
        <f>IF(功能_33[[#This Row],[實際展示]]="","",功能_33[[#This Row],[實際展示]]+14)</f>
        <v>44447</v>
      </c>
      <c r="Z58" s="243"/>
      <c r="AA58" s="262" t="str">
        <f>IF(功能_33[[#This Row],[URS交二審]]=0,"",功能_33[[#This Row],[URS交二審]]+7)</f>
        <v/>
      </c>
      <c r="AB58" s="2"/>
      <c r="AC58" s="2"/>
      <c r="AD58" s="2"/>
      <c r="AE58" s="309"/>
      <c r="AF58" s="2" t="str">
        <f>IFERROR(IF(VLOOKUP(功能_33[[#This Row],[功能代號]],Menu!A:D,4,FALSE)=0,"",VLOOKUP(功能_33[[#This Row],[功能代號]],Menu!A:D,4,FALSE)),"")</f>
        <v>L2-4</v>
      </c>
      <c r="AG58" s="2"/>
      <c r="AH58" s="13" t="str">
        <f>VLOOKUP(功能_33[[#This Row],[功能代號]],[3]交易清單!$E:$E,1,FALSE)</f>
        <v>L2912</v>
      </c>
      <c r="AI58" s="9"/>
      <c r="AJ58" s="242" t="str">
        <f>IFERROR(IF(VLOOKUP(功能_33[[#This Row],[功能代號]],Menu!A:D,4,FALSE)=0,"",VLOOKUP(功能_33[[#This Row],[功能代號]],Menu!A:D,4,FALSE)),"")</f>
        <v>L2-4</v>
      </c>
      <c r="AK58" s="9"/>
      <c r="AL58" s="8"/>
    </row>
    <row r="59" spans="1:38" ht="13.5" x14ac:dyDescent="0.3">
      <c r="A59" s="245">
        <v>58</v>
      </c>
      <c r="B59" s="9" t="str">
        <f>LEFT(功能_33[[#This Row],[功能代號]],2)</f>
        <v>L2</v>
      </c>
      <c r="C59" s="9" t="s">
        <v>706</v>
      </c>
      <c r="D59" s="22" t="s">
        <v>1334</v>
      </c>
      <c r="E59" s="7" t="s">
        <v>1086</v>
      </c>
      <c r="F59" s="22" t="s">
        <v>74</v>
      </c>
      <c r="G59" s="22"/>
      <c r="H59" s="10" t="s">
        <v>672</v>
      </c>
      <c r="I59" s="11" t="s">
        <v>33</v>
      </c>
      <c r="J59" s="317"/>
      <c r="K59" s="289">
        <v>44434</v>
      </c>
      <c r="L59" s="289">
        <v>44433</v>
      </c>
      <c r="M59" s="262">
        <f>IFERROR(IF(VLOOKUP(功能_33[[#This Row],[功能代號]],討論項目!A:H,8,FALSE)=0,"",VLOOKUP(功能_33[[#This Row],[功能代號]],討論項目!A:H,8,FALSE)),"")</f>
        <v>44448</v>
      </c>
      <c r="N59" s="10" t="s">
        <v>676</v>
      </c>
      <c r="O59" s="10" t="s">
        <v>680</v>
      </c>
      <c r="P59" s="9" t="s">
        <v>1175</v>
      </c>
      <c r="Q59" s="10"/>
      <c r="R59" s="10"/>
      <c r="S59" s="10"/>
      <c r="T59" s="10"/>
      <c r="U59" s="10"/>
      <c r="V59" s="10"/>
      <c r="W59" s="10"/>
      <c r="X59" s="9" t="str">
        <f>VLOOKUP(功能_33[[#This Row],[User]],SKL放款!A:G,7,FALSE)</f>
        <v>放款推展課</v>
      </c>
      <c r="Y59" s="242">
        <f>IF(功能_33[[#This Row],[實際展示]]="","",功能_33[[#This Row],[實際展示]]+14)</f>
        <v>44447</v>
      </c>
      <c r="Z59" s="243"/>
      <c r="AA59" s="262" t="str">
        <f>IF(功能_33[[#This Row],[URS交二審]]=0,"",功能_33[[#This Row],[URS交二審]]+7)</f>
        <v/>
      </c>
      <c r="AB59" s="2"/>
      <c r="AC59" s="2"/>
      <c r="AD59" s="2"/>
      <c r="AE59" s="309"/>
      <c r="AF59" s="2" t="str">
        <f>IFERROR(IF(VLOOKUP(功能_33[[#This Row],[功能代號]],Menu!A:D,4,FALSE)=0,"",VLOOKUP(功能_33[[#This Row],[功能代號]],Menu!A:D,4,FALSE)),"")</f>
        <v>L2-4</v>
      </c>
      <c r="AG59" s="2"/>
      <c r="AH59" s="13" t="str">
        <f>VLOOKUP(功能_33[[#This Row],[功能代號]],[3]交易清單!$E:$E,1,FALSE)</f>
        <v>L2047</v>
      </c>
      <c r="AI59" s="9"/>
      <c r="AJ59" s="242" t="str">
        <f>IFERROR(IF(VLOOKUP(功能_33[[#This Row],[功能代號]],Menu!A:D,4,FALSE)=0,"",VLOOKUP(功能_33[[#This Row],[功能代號]],Menu!A:D,4,FALSE)),"")</f>
        <v>L2-4</v>
      </c>
      <c r="AK59" s="9"/>
      <c r="AL59" s="8"/>
    </row>
    <row r="60" spans="1:38" ht="13.5" x14ac:dyDescent="0.3">
      <c r="A60" s="245">
        <v>59</v>
      </c>
      <c r="B60" s="9" t="str">
        <f>LEFT(功能_33[[#This Row],[功能代號]],2)</f>
        <v>L2</v>
      </c>
      <c r="C60" s="9" t="s">
        <v>706</v>
      </c>
      <c r="D60" s="22" t="s">
        <v>1334</v>
      </c>
      <c r="E60" s="7" t="s">
        <v>1087</v>
      </c>
      <c r="F60" s="22" t="s">
        <v>61</v>
      </c>
      <c r="G60" s="22"/>
      <c r="H60" s="10" t="s">
        <v>672</v>
      </c>
      <c r="I60" s="11" t="s">
        <v>33</v>
      </c>
      <c r="J60" s="317"/>
      <c r="K60" s="289">
        <v>44435</v>
      </c>
      <c r="L60" s="289">
        <v>44434</v>
      </c>
      <c r="M60" s="262">
        <f>IFERROR(IF(VLOOKUP(功能_33[[#This Row],[功能代號]],討論項目!A:H,8,FALSE)=0,"",VLOOKUP(功能_33[[#This Row],[功能代號]],討論項目!A:H,8,FALSE)),"")</f>
        <v>44435</v>
      </c>
      <c r="N60" s="10" t="s">
        <v>676</v>
      </c>
      <c r="O60" s="10" t="s">
        <v>682</v>
      </c>
      <c r="P60" s="9" t="s">
        <v>1175</v>
      </c>
      <c r="Q60" s="10"/>
      <c r="R60" s="10"/>
      <c r="S60" s="10"/>
      <c r="T60" s="10"/>
      <c r="U60" s="10"/>
      <c r="V60" s="10"/>
      <c r="W60" s="10"/>
      <c r="X60" s="9" t="str">
        <f>VLOOKUP(功能_33[[#This Row],[User]],SKL放款!A:G,7,FALSE)</f>
        <v>放款推展課</v>
      </c>
      <c r="Y60" s="242">
        <f>IF(功能_33[[#This Row],[實際展示]]="","",功能_33[[#This Row],[實際展示]]+14)</f>
        <v>44448</v>
      </c>
      <c r="Z60" s="243"/>
      <c r="AA60" s="262" t="str">
        <f>IF(功能_33[[#This Row],[URS交二審]]=0,"",功能_33[[#This Row],[URS交二審]]+7)</f>
        <v/>
      </c>
      <c r="AB60" s="2"/>
      <c r="AC60" s="2"/>
      <c r="AD60" s="2"/>
      <c r="AE60" s="309"/>
      <c r="AF60" s="2" t="str">
        <f>IFERROR(IF(VLOOKUP(功能_33[[#This Row],[功能代號]],Menu!A:D,4,FALSE)=0,"",VLOOKUP(功能_33[[#This Row],[功能代號]],Menu!A:D,4,FALSE)),"")</f>
        <v/>
      </c>
      <c r="AG60" s="2"/>
      <c r="AH60" s="13" t="str">
        <f>VLOOKUP(功能_33[[#This Row],[功能代號]],[3]交易清單!$E:$E,1,FALSE)</f>
        <v>L2413</v>
      </c>
      <c r="AI60" s="9"/>
      <c r="AJ60" s="244" t="str">
        <f>AJ61</f>
        <v>L2-4</v>
      </c>
      <c r="AK60" s="9"/>
      <c r="AL60" s="8"/>
    </row>
    <row r="61" spans="1:38" ht="13.5" x14ac:dyDescent="0.3">
      <c r="A61" s="245">
        <v>60</v>
      </c>
      <c r="B61" s="9" t="str">
        <f>LEFT(功能_33[[#This Row],[功能代號]],2)</f>
        <v>L2</v>
      </c>
      <c r="C61" s="9" t="s">
        <v>706</v>
      </c>
      <c r="D61" s="22" t="s">
        <v>1334</v>
      </c>
      <c r="E61" s="7" t="s">
        <v>1088</v>
      </c>
      <c r="F61" s="22" t="s">
        <v>64</v>
      </c>
      <c r="G61" s="22"/>
      <c r="H61" s="10" t="s">
        <v>672</v>
      </c>
      <c r="I61" s="11" t="s">
        <v>33</v>
      </c>
      <c r="J61" s="317"/>
      <c r="K61" s="289">
        <v>44435</v>
      </c>
      <c r="L61" s="289">
        <v>44434</v>
      </c>
      <c r="M61" s="262">
        <f>IFERROR(IF(VLOOKUP(功能_33[[#This Row],[功能代號]],討論項目!A:H,8,FALSE)=0,"",VLOOKUP(功能_33[[#This Row],[功能代號]],討論項目!A:H,8,FALSE)),"")</f>
        <v>44441</v>
      </c>
      <c r="N61" s="10" t="s">
        <v>676</v>
      </c>
      <c r="O61" s="10" t="s">
        <v>682</v>
      </c>
      <c r="P61" s="9" t="s">
        <v>1175</v>
      </c>
      <c r="Q61" s="10"/>
      <c r="R61" s="10"/>
      <c r="S61" s="10"/>
      <c r="T61" s="10"/>
      <c r="U61" s="10"/>
      <c r="V61" s="10"/>
      <c r="W61" s="10"/>
      <c r="X61" s="9" t="str">
        <f>VLOOKUP(功能_33[[#This Row],[User]],SKL放款!A:G,7,FALSE)</f>
        <v>放款推展課</v>
      </c>
      <c r="Y61" s="242">
        <f>IF(功能_33[[#This Row],[實際展示]]="","",功能_33[[#This Row],[實際展示]]+14)</f>
        <v>44448</v>
      </c>
      <c r="Z61" s="243"/>
      <c r="AA61" s="262" t="str">
        <f>IF(功能_33[[#This Row],[URS交二審]]=0,"",功能_33[[#This Row],[URS交二審]]+7)</f>
        <v/>
      </c>
      <c r="AB61" s="2"/>
      <c r="AC61" s="2"/>
      <c r="AD61" s="2"/>
      <c r="AE61" s="309"/>
      <c r="AF61" s="2" t="str">
        <f>IFERROR(IF(VLOOKUP(功能_33[[#This Row],[功能代號]],Menu!A:D,4,FALSE)=0,"",VLOOKUP(功能_33[[#This Row],[功能代號]],Menu!A:D,4,FALSE)),"")</f>
        <v>L2-4</v>
      </c>
      <c r="AG61" s="2"/>
      <c r="AH61" s="13" t="str">
        <f>VLOOKUP(功能_33[[#This Row],[功能代號]],[3]交易清單!$E:$E,1,FALSE)</f>
        <v>L2913</v>
      </c>
      <c r="AI61" s="9"/>
      <c r="AJ61" s="242" t="str">
        <f>IFERROR(IF(VLOOKUP(功能_33[[#This Row],[功能代號]],Menu!A:D,4,FALSE)=0,"",VLOOKUP(功能_33[[#This Row],[功能代號]],Menu!A:D,4,FALSE)),"")</f>
        <v>L2-4</v>
      </c>
      <c r="AK61" s="9"/>
      <c r="AL61" s="8"/>
    </row>
    <row r="62" spans="1:38" ht="13.5" x14ac:dyDescent="0.3">
      <c r="A62" s="245">
        <v>61</v>
      </c>
      <c r="B62" s="9" t="str">
        <f>LEFT(功能_33[[#This Row],[功能代號]],2)</f>
        <v>L2</v>
      </c>
      <c r="C62" s="9" t="s">
        <v>706</v>
      </c>
      <c r="D62" s="22" t="s">
        <v>1334</v>
      </c>
      <c r="E62" s="7" t="s">
        <v>1089</v>
      </c>
      <c r="F62" s="22" t="s">
        <v>62</v>
      </c>
      <c r="G62" s="22"/>
      <c r="H62" s="10" t="s">
        <v>672</v>
      </c>
      <c r="I62" s="11" t="s">
        <v>33</v>
      </c>
      <c r="J62" s="317"/>
      <c r="K62" s="289">
        <v>44435</v>
      </c>
      <c r="L62" s="289">
        <v>44434</v>
      </c>
      <c r="M62" s="262">
        <f>IFERROR(IF(VLOOKUP(功能_33[[#This Row],[功能代號]],討論項目!A:H,8,FALSE)=0,"",VLOOKUP(功能_33[[#This Row],[功能代號]],討論項目!A:H,8,FALSE)),"")</f>
        <v>44445</v>
      </c>
      <c r="N62" s="10" t="s">
        <v>676</v>
      </c>
      <c r="O62" s="10" t="s">
        <v>682</v>
      </c>
      <c r="P62" s="9" t="s">
        <v>1175</v>
      </c>
      <c r="Q62" s="10"/>
      <c r="R62" s="10"/>
      <c r="S62" s="10"/>
      <c r="T62" s="10"/>
      <c r="U62" s="10"/>
      <c r="V62" s="10"/>
      <c r="W62" s="10"/>
      <c r="X62" s="9" t="str">
        <f>VLOOKUP(功能_33[[#This Row],[User]],SKL放款!A:G,7,FALSE)</f>
        <v>放款推展課</v>
      </c>
      <c r="Y62" s="242">
        <f>IF(功能_33[[#This Row],[實際展示]]="","",功能_33[[#This Row],[實際展示]]+14)</f>
        <v>44448</v>
      </c>
      <c r="Z62" s="243"/>
      <c r="AA62" s="262" t="str">
        <f>IF(功能_33[[#This Row],[URS交二審]]=0,"",功能_33[[#This Row],[URS交二審]]+7)</f>
        <v/>
      </c>
      <c r="AB62" s="2"/>
      <c r="AC62" s="2"/>
      <c r="AD62" s="2"/>
      <c r="AE62" s="309"/>
      <c r="AF62" s="2" t="str">
        <f>IFERROR(IF(VLOOKUP(功能_33[[#This Row],[功能代號]],Menu!A:D,4,FALSE)=0,"",VLOOKUP(功能_33[[#This Row],[功能代號]],Menu!A:D,4,FALSE)),"")</f>
        <v/>
      </c>
      <c r="AG62" s="2"/>
      <c r="AH62" s="13" t="str">
        <f>VLOOKUP(功能_33[[#This Row],[功能代號]],[3]交易清單!$E:$E,1,FALSE)</f>
        <v>L2414</v>
      </c>
      <c r="AI62" s="9"/>
      <c r="AJ62" s="244" t="str">
        <f>AJ63</f>
        <v>L2-4</v>
      </c>
      <c r="AK62" s="9"/>
      <c r="AL62" s="8"/>
    </row>
    <row r="63" spans="1:38" ht="13.5" x14ac:dyDescent="0.3">
      <c r="A63" s="245">
        <v>62</v>
      </c>
      <c r="B63" s="9" t="str">
        <f>LEFT(功能_33[[#This Row],[功能代號]],2)</f>
        <v>L2</v>
      </c>
      <c r="C63" s="9" t="s">
        <v>706</v>
      </c>
      <c r="D63" s="22" t="s">
        <v>1334</v>
      </c>
      <c r="E63" s="7" t="s">
        <v>1090</v>
      </c>
      <c r="F63" s="22" t="s">
        <v>65</v>
      </c>
      <c r="G63" s="22"/>
      <c r="H63" s="10" t="s">
        <v>672</v>
      </c>
      <c r="I63" s="11" t="s">
        <v>33</v>
      </c>
      <c r="J63" s="317"/>
      <c r="K63" s="289">
        <v>44435</v>
      </c>
      <c r="L63" s="289">
        <v>44434</v>
      </c>
      <c r="M63" s="262" t="str">
        <f>IFERROR(IF(VLOOKUP(功能_33[[#This Row],[功能代號]],討論項目!A:H,8,FALSE)=0,"",VLOOKUP(功能_33[[#This Row],[功能代號]],討論項目!A:H,8,FALSE)),"")</f>
        <v/>
      </c>
      <c r="N63" s="10" t="s">
        <v>676</v>
      </c>
      <c r="O63" s="10" t="s">
        <v>682</v>
      </c>
      <c r="P63" s="9" t="s">
        <v>1175</v>
      </c>
      <c r="Q63" s="10"/>
      <c r="R63" s="10"/>
      <c r="S63" s="10"/>
      <c r="T63" s="10"/>
      <c r="U63" s="10"/>
      <c r="V63" s="10"/>
      <c r="W63" s="10"/>
      <c r="X63" s="9" t="str">
        <f>VLOOKUP(功能_33[[#This Row],[User]],SKL放款!A:G,7,FALSE)</f>
        <v>放款推展課</v>
      </c>
      <c r="Y63" s="242">
        <f>IF(功能_33[[#This Row],[實際展示]]="","",功能_33[[#This Row],[實際展示]]+14)</f>
        <v>44448</v>
      </c>
      <c r="Z63" s="243"/>
      <c r="AA63" s="262" t="str">
        <f>IF(功能_33[[#This Row],[URS交二審]]=0,"",功能_33[[#This Row],[URS交二審]]+7)</f>
        <v/>
      </c>
      <c r="AB63" s="2"/>
      <c r="AC63" s="2"/>
      <c r="AD63" s="2"/>
      <c r="AE63" s="309"/>
      <c r="AF63" s="2" t="str">
        <f>IFERROR(IF(VLOOKUP(功能_33[[#This Row],[功能代號]],Menu!A:D,4,FALSE)=0,"",VLOOKUP(功能_33[[#This Row],[功能代號]],Menu!A:D,4,FALSE)),"")</f>
        <v>L2-4</v>
      </c>
      <c r="AG63" s="2"/>
      <c r="AH63" s="13" t="str">
        <f>VLOOKUP(功能_33[[#This Row],[功能代號]],[3]交易清單!$E:$E,1,FALSE)</f>
        <v>L2914</v>
      </c>
      <c r="AI63" s="9"/>
      <c r="AJ63" s="242" t="str">
        <f>IFERROR(IF(VLOOKUP(功能_33[[#This Row],[功能代號]],Menu!A:D,4,FALSE)=0,"",VLOOKUP(功能_33[[#This Row],[功能代號]],Menu!A:D,4,FALSE)),"")</f>
        <v>L2-4</v>
      </c>
      <c r="AK63" s="9"/>
      <c r="AL63" s="8"/>
    </row>
    <row r="64" spans="1:38" ht="13.5" x14ac:dyDescent="0.3">
      <c r="A64" s="245">
        <v>63</v>
      </c>
      <c r="B64" s="9" t="str">
        <f>LEFT(功能_33[[#This Row],[功能代號]],2)</f>
        <v>L2</v>
      </c>
      <c r="C64" s="9" t="s">
        <v>706</v>
      </c>
      <c r="D64" s="9" t="s">
        <v>1338</v>
      </c>
      <c r="E64" s="10" t="s">
        <v>104</v>
      </c>
      <c r="F64" s="9" t="s">
        <v>105</v>
      </c>
      <c r="G64" s="9"/>
      <c r="H64" s="10" t="s">
        <v>672</v>
      </c>
      <c r="I64" s="12" t="s">
        <v>475</v>
      </c>
      <c r="J64" s="291" t="s">
        <v>2127</v>
      </c>
      <c r="K64" s="289">
        <v>44434</v>
      </c>
      <c r="L64" s="289">
        <v>44434</v>
      </c>
      <c r="M64" s="262" t="str">
        <f>IFERROR(IF(VLOOKUP(功能_33[[#This Row],[功能代號]],討論項目!A:H,8,FALSE)=0,"",VLOOKUP(功能_33[[#This Row],[功能代號]],討論項目!A:H,8,FALSE)),"")</f>
        <v/>
      </c>
      <c r="N64" s="10" t="s">
        <v>681</v>
      </c>
      <c r="O64" s="10" t="s">
        <v>679</v>
      </c>
      <c r="P64" s="9" t="s">
        <v>1539</v>
      </c>
      <c r="Q64" s="10"/>
      <c r="R64" s="10"/>
      <c r="S64" s="10"/>
      <c r="T64" s="10"/>
      <c r="U64" s="10"/>
      <c r="V64" s="10"/>
      <c r="W64" s="10"/>
      <c r="X64" s="9" t="str">
        <f>VLOOKUP(功能_33[[#This Row],[User]],SKL放款!A:G,7,FALSE)</f>
        <v>放款服務課</v>
      </c>
      <c r="Y64" s="242">
        <f>IF(功能_33[[#This Row],[實際展示]]="","",功能_33[[#This Row],[實際展示]]+14)</f>
        <v>44448</v>
      </c>
      <c r="Z64" s="243">
        <v>44470</v>
      </c>
      <c r="AA64" s="262">
        <f>IF(功能_33[[#This Row],[URS交二審]]=0,"",功能_33[[#This Row],[URS交二審]]+7)</f>
        <v>44477</v>
      </c>
      <c r="AB64" s="2"/>
      <c r="AC64" s="2"/>
      <c r="AD64" s="2"/>
      <c r="AE64" s="309"/>
      <c r="AF64" s="2" t="str">
        <f>IFERROR(IF(VLOOKUP(功能_33[[#This Row],[功能代號]],Menu!A:D,4,FALSE)=0,"",VLOOKUP(功能_33[[#This Row],[功能代號]],Menu!A:D,4,FALSE)),"")</f>
        <v/>
      </c>
      <c r="AG64" s="2"/>
      <c r="AH64" s="13" t="str">
        <f>VLOOKUP(功能_33[[#This Row],[功能代號]],[3]交易清單!$E:$E,1,FALSE)</f>
        <v>L2702</v>
      </c>
      <c r="AI64" s="9"/>
      <c r="AJ64" s="244" t="str">
        <f>AJ65</f>
        <v>L2-9</v>
      </c>
      <c r="AK64" s="9"/>
      <c r="AL64" s="8"/>
    </row>
    <row r="65" spans="1:38" ht="13.5" x14ac:dyDescent="0.3">
      <c r="A65" s="245">
        <v>64</v>
      </c>
      <c r="B65" s="9" t="str">
        <f>LEFT(功能_33[[#This Row],[功能代號]],2)</f>
        <v>L2</v>
      </c>
      <c r="C65" s="9" t="s">
        <v>706</v>
      </c>
      <c r="D65" s="9" t="s">
        <v>1338</v>
      </c>
      <c r="E65" s="10" t="s">
        <v>106</v>
      </c>
      <c r="F65" s="9" t="s">
        <v>107</v>
      </c>
      <c r="G65" s="9"/>
      <c r="H65" s="10" t="s">
        <v>672</v>
      </c>
      <c r="I65" s="12" t="s">
        <v>475</v>
      </c>
      <c r="J65" s="291" t="s">
        <v>2127</v>
      </c>
      <c r="K65" s="289">
        <v>44434</v>
      </c>
      <c r="L65" s="289">
        <v>44434</v>
      </c>
      <c r="M65" s="262">
        <f>IFERROR(IF(VLOOKUP(功能_33[[#This Row],[功能代號]],討論項目!A:H,8,FALSE)=0,"",VLOOKUP(功能_33[[#This Row],[功能代號]],討論項目!A:H,8,FALSE)),"")</f>
        <v>44441</v>
      </c>
      <c r="N65" s="10" t="s">
        <v>681</v>
      </c>
      <c r="O65" s="10" t="s">
        <v>714</v>
      </c>
      <c r="P65" s="9" t="s">
        <v>1539</v>
      </c>
      <c r="Q65" s="10"/>
      <c r="R65" s="10"/>
      <c r="S65" s="10"/>
      <c r="T65" s="10"/>
      <c r="U65" s="10"/>
      <c r="V65" s="10"/>
      <c r="W65" s="10"/>
      <c r="X65" s="9" t="str">
        <f>VLOOKUP(功能_33[[#This Row],[User]],SKL放款!A:G,7,FALSE)</f>
        <v>放款服務課</v>
      </c>
      <c r="Y65" s="242">
        <f>IF(功能_33[[#This Row],[實際展示]]="","",功能_33[[#This Row],[實際展示]]+14)</f>
        <v>44448</v>
      </c>
      <c r="Z65" s="243">
        <v>44470</v>
      </c>
      <c r="AA65" s="262">
        <f>IF(功能_33[[#This Row],[URS交二審]]=0,"",功能_33[[#This Row],[URS交二審]]+7)</f>
        <v>44477</v>
      </c>
      <c r="AB65" s="2"/>
      <c r="AC65" s="2"/>
      <c r="AD65" s="2"/>
      <c r="AE65" s="309"/>
      <c r="AF65" s="2" t="str">
        <f>IFERROR(IF(VLOOKUP(功能_33[[#This Row],[功能代號]],Menu!A:D,4,FALSE)=0,"",VLOOKUP(功能_33[[#This Row],[功能代號]],Menu!A:D,4,FALSE)),"")</f>
        <v>L2-9</v>
      </c>
      <c r="AG65" s="2"/>
      <c r="AH65" s="13" t="str">
        <f>VLOOKUP(功能_33[[#This Row],[功能代號]],[3]交易清單!$E:$E,1,FALSE)</f>
        <v>L2072</v>
      </c>
      <c r="AI65" s="9"/>
      <c r="AJ65" s="242" t="str">
        <f>IFERROR(IF(VLOOKUP(功能_33[[#This Row],[功能代號]],Menu!A:D,4,FALSE)=0,"",VLOOKUP(功能_33[[#This Row],[功能代號]],Menu!A:D,4,FALSE)),"")</f>
        <v>L2-9</v>
      </c>
      <c r="AK65" s="9"/>
      <c r="AL65" s="8"/>
    </row>
    <row r="66" spans="1:38" ht="13.5" x14ac:dyDescent="0.3">
      <c r="A66" s="245">
        <v>65</v>
      </c>
      <c r="B66" s="9" t="str">
        <f>LEFT(功能_33[[#This Row],[功能代號]],2)</f>
        <v>L3</v>
      </c>
      <c r="C66" s="9" t="s">
        <v>707</v>
      </c>
      <c r="D66" s="22"/>
      <c r="E66" s="10" t="s">
        <v>129</v>
      </c>
      <c r="F66" s="9" t="s">
        <v>130</v>
      </c>
      <c r="G66" s="9"/>
      <c r="H66" s="10" t="s">
        <v>672</v>
      </c>
      <c r="I66" s="11" t="s">
        <v>33</v>
      </c>
      <c r="J66" s="317" t="s">
        <v>2191</v>
      </c>
      <c r="K66" s="289">
        <v>44438</v>
      </c>
      <c r="L66" s="289">
        <v>44435</v>
      </c>
      <c r="M66" s="262" t="str">
        <f>IFERROR(IF(VLOOKUP(功能_33[[#This Row],[功能代號]],討論項目!A:H,8,FALSE)=0,"",VLOOKUP(功能_33[[#This Row],[功能代號]],討論項目!A:H,8,FALSE)),"")</f>
        <v/>
      </c>
      <c r="N66" s="10" t="s">
        <v>677</v>
      </c>
      <c r="O66" s="10" t="s">
        <v>679</v>
      </c>
      <c r="P66" s="9" t="s">
        <v>680</v>
      </c>
      <c r="Q66" s="10"/>
      <c r="R66" s="10"/>
      <c r="S66" s="10"/>
      <c r="T66" s="10"/>
      <c r="U66" s="10"/>
      <c r="V66" s="10"/>
      <c r="W66" s="10"/>
      <c r="X66" s="9" t="str">
        <f>VLOOKUP(功能_33[[#This Row],[User]],SKL放款!A:G,7,FALSE)</f>
        <v>放款服務課</v>
      </c>
      <c r="Y66" s="242">
        <f>IF(功能_33[[#This Row],[實際展示]]="","",功能_33[[#This Row],[實際展示]]+14)</f>
        <v>44449</v>
      </c>
      <c r="Z66" s="243">
        <v>44488</v>
      </c>
      <c r="AA66" s="262">
        <f>IF(功能_33[[#This Row],[URS交二審]]=0,"",功能_33[[#This Row],[URS交二審]]+7)</f>
        <v>44495</v>
      </c>
      <c r="AB66" s="2"/>
      <c r="AC66" s="2"/>
      <c r="AD66" s="2"/>
      <c r="AE66" s="309"/>
      <c r="AF66" s="2" t="str">
        <f>IFERROR(IF(VLOOKUP(功能_33[[#This Row],[功能代號]],Menu!A:D,4,FALSE)=0,"",VLOOKUP(功能_33[[#This Row],[功能代號]],Menu!A:D,4,FALSE)),"")</f>
        <v>L3-1</v>
      </c>
      <c r="AG66" s="2"/>
      <c r="AH66" s="13" t="str">
        <f>VLOOKUP(功能_33[[#This Row],[功能代號]],[3]交易清單!$E:$E,1,FALSE)</f>
        <v>L3901</v>
      </c>
      <c r="AI66" s="9"/>
      <c r="AJ66" s="242" t="str">
        <f>IFERROR(IF(VLOOKUP(功能_33[[#This Row],[功能代號]],Menu!A:D,4,FALSE)=0,"",VLOOKUP(功能_33[[#This Row],[功能代號]],Menu!A:D,4,FALSE)),"")</f>
        <v>L3-1</v>
      </c>
      <c r="AK66" s="9"/>
      <c r="AL66" s="8"/>
    </row>
    <row r="67" spans="1:38" ht="13.5" x14ac:dyDescent="0.3">
      <c r="A67" s="245">
        <v>66</v>
      </c>
      <c r="B67" s="9" t="str">
        <f>LEFT(功能_33[[#This Row],[功能代號]],2)</f>
        <v>L9</v>
      </c>
      <c r="C67" s="9" t="s">
        <v>688</v>
      </c>
      <c r="D67" s="22"/>
      <c r="E67" s="10" t="s">
        <v>669</v>
      </c>
      <c r="F67" s="9" t="s">
        <v>670</v>
      </c>
      <c r="G67" s="9"/>
      <c r="H67" s="10" t="s">
        <v>672</v>
      </c>
      <c r="I67" s="10" t="s">
        <v>478</v>
      </c>
      <c r="J67" s="319"/>
      <c r="K67" s="289">
        <v>44438</v>
      </c>
      <c r="L67" s="289">
        <v>44435</v>
      </c>
      <c r="M67" s="262" t="str">
        <f>IFERROR(IF(VLOOKUP(功能_33[[#This Row],[功能代號]],討論項目!A:H,8,FALSE)=0,"",VLOOKUP(功能_33[[#This Row],[功能代號]],討論項目!A:H,8,FALSE)),"")</f>
        <v/>
      </c>
      <c r="N67" s="10" t="s">
        <v>719</v>
      </c>
      <c r="O67" s="10" t="s">
        <v>679</v>
      </c>
      <c r="P67" s="9" t="s">
        <v>1577</v>
      </c>
      <c r="Q67" s="10"/>
      <c r="R67" s="10"/>
      <c r="S67" s="10"/>
      <c r="T67" s="10"/>
      <c r="U67" s="10"/>
      <c r="V67" s="10"/>
      <c r="W67" s="10"/>
      <c r="X67" s="9" t="str">
        <f>VLOOKUP(功能_33[[#This Row],[User]],SKL放款!A:G,7,FALSE)</f>
        <v>放款服務課</v>
      </c>
      <c r="Y67" s="242">
        <f>IF(功能_33[[#This Row],[實際展示]]="","",功能_33[[#This Row],[實際展示]]+14)</f>
        <v>44449</v>
      </c>
      <c r="Z67" s="243"/>
      <c r="AA67" s="262" t="str">
        <f>IF(功能_33[[#This Row],[URS交二審]]=0,"",功能_33[[#This Row],[URS交二審]]+7)</f>
        <v/>
      </c>
      <c r="AB67" s="2"/>
      <c r="AC67" s="2"/>
      <c r="AD67" s="2"/>
      <c r="AE67" s="309"/>
      <c r="AF67" s="2" t="str">
        <f>IFERROR(IF(VLOOKUP(功能_33[[#This Row],[功能代號]],Menu!A:D,4,FALSE)=0,"",VLOOKUP(功能_33[[#This Row],[功能代號]],Menu!A:D,4,FALSE)),"")</f>
        <v>L9-9</v>
      </c>
      <c r="AG67" s="2"/>
      <c r="AH67" s="13" t="str">
        <f>VLOOKUP(功能_33[[#This Row],[功能代號]],[3]交易清單!$E:$E,1,FALSE)</f>
        <v>L9110</v>
      </c>
      <c r="AI67" s="9"/>
      <c r="AJ67" s="242" t="str">
        <f>IFERROR(IF(VLOOKUP(功能_33[[#This Row],[功能代號]],Menu!A:D,4,FALSE)=0,"",VLOOKUP(功能_33[[#This Row],[功能代號]],Menu!A:D,4,FALSE)),"")</f>
        <v>L9-9</v>
      </c>
      <c r="AK67" s="9"/>
      <c r="AL67" s="8"/>
    </row>
    <row r="68" spans="1:38" ht="13.5" x14ac:dyDescent="0.3">
      <c r="A68" s="245">
        <v>77</v>
      </c>
      <c r="B68" s="9" t="str">
        <f>LEFT(功能_33[[#This Row],[功能代號]],2)</f>
        <v>L3</v>
      </c>
      <c r="C68" s="9" t="s">
        <v>707</v>
      </c>
      <c r="D68" s="22"/>
      <c r="E68" s="10" t="s">
        <v>133</v>
      </c>
      <c r="F68" s="9" t="s">
        <v>134</v>
      </c>
      <c r="G68" s="9"/>
      <c r="H68" s="10" t="s">
        <v>672</v>
      </c>
      <c r="I68" s="11" t="s">
        <v>33</v>
      </c>
      <c r="J68" s="317"/>
      <c r="K68" s="289">
        <v>44439</v>
      </c>
      <c r="L68" s="289">
        <v>44439</v>
      </c>
      <c r="M68" s="262" t="str">
        <f>IFERROR(IF(VLOOKUP(功能_33[[#This Row],[功能代號]],討論項目!A:H,8,FALSE)=0,"",VLOOKUP(功能_33[[#This Row],[功能代號]],討論項目!A:H,8,FALSE)),"")</f>
        <v/>
      </c>
      <c r="N68" s="10" t="s">
        <v>681</v>
      </c>
      <c r="O68" s="10" t="s">
        <v>690</v>
      </c>
      <c r="P68" s="9"/>
      <c r="Q68" s="10"/>
      <c r="R68" s="10"/>
      <c r="S68" s="10"/>
      <c r="T68" s="10"/>
      <c r="U68" s="10"/>
      <c r="V68" s="10"/>
      <c r="W68" s="10"/>
      <c r="X68" s="9" t="str">
        <f>VLOOKUP(功能_33[[#This Row],[User]],SKL放款!A:G,7,FALSE)</f>
        <v>放款服務課</v>
      </c>
      <c r="Y68" s="242">
        <f>IF(功能_33[[#This Row],[實際展示]]="","",功能_33[[#This Row],[實際展示]]+14)</f>
        <v>44453</v>
      </c>
      <c r="Z68" s="243"/>
      <c r="AA68" s="262" t="str">
        <f>IF(功能_33[[#This Row],[URS交二審]]=0,"",功能_33[[#This Row],[URS交二審]]+7)</f>
        <v/>
      </c>
      <c r="AB68" s="2"/>
      <c r="AC68" s="2"/>
      <c r="AD68" s="2"/>
      <c r="AE68" s="309"/>
      <c r="AF68" s="2" t="str">
        <f>IFERROR(IF(VLOOKUP(功能_33[[#This Row],[功能代號]],Menu!A:D,4,FALSE)=0,"",VLOOKUP(功能_33[[#This Row],[功能代號]],Menu!A:D,4,FALSE)),"")</f>
        <v>L3-2</v>
      </c>
      <c r="AG68" s="2"/>
      <c r="AH68" s="13" t="str">
        <f>VLOOKUP(功能_33[[#This Row],[功能代號]],[3]交易清單!$E:$E,1,FALSE)</f>
        <v>L3003</v>
      </c>
      <c r="AI68" s="9"/>
      <c r="AJ68" s="242" t="str">
        <f>IFERROR(IF(VLOOKUP(功能_33[[#This Row],[功能代號]],Menu!A:D,4,FALSE)=0,"",VLOOKUP(功能_33[[#This Row],[功能代號]],Menu!A:D,4,FALSE)),"")</f>
        <v>L3-2</v>
      </c>
      <c r="AK68" s="9"/>
      <c r="AL68" s="8"/>
    </row>
    <row r="69" spans="1:38" ht="13.5" x14ac:dyDescent="0.3">
      <c r="A69" s="245">
        <v>78</v>
      </c>
      <c r="B69" s="9" t="str">
        <f>LEFT(功能_33[[#This Row],[功能代號]],2)</f>
        <v>L3</v>
      </c>
      <c r="C69" s="9" t="s">
        <v>707</v>
      </c>
      <c r="D69" s="22"/>
      <c r="E69" s="10" t="s">
        <v>135</v>
      </c>
      <c r="F69" s="9" t="s">
        <v>136</v>
      </c>
      <c r="G69" s="9"/>
      <c r="H69" s="10" t="s">
        <v>672</v>
      </c>
      <c r="I69" s="11" t="s">
        <v>33</v>
      </c>
      <c r="J69" s="317"/>
      <c r="K69" s="289">
        <v>44439</v>
      </c>
      <c r="L69" s="289">
        <v>44439</v>
      </c>
      <c r="M69" s="262">
        <f>IFERROR(IF(VLOOKUP(功能_33[[#This Row],[功能代號]],討論項目!A:H,8,FALSE)=0,"",VLOOKUP(功能_33[[#This Row],[功能代號]],討論項目!A:H,8,FALSE)),"")</f>
        <v>44490</v>
      </c>
      <c r="N69" s="10" t="s">
        <v>681</v>
      </c>
      <c r="O69" s="10" t="s">
        <v>690</v>
      </c>
      <c r="P69" s="9"/>
      <c r="Q69" s="10"/>
      <c r="R69" s="10"/>
      <c r="S69" s="10"/>
      <c r="T69" s="10"/>
      <c r="U69" s="10"/>
      <c r="V69" s="10"/>
      <c r="W69" s="10"/>
      <c r="X69" s="9" t="str">
        <f>VLOOKUP(功能_33[[#This Row],[User]],SKL放款!A:G,7,FALSE)</f>
        <v>放款服務課</v>
      </c>
      <c r="Y69" s="242">
        <f>IF(功能_33[[#This Row],[實際展示]]="","",功能_33[[#This Row],[實際展示]]+14)</f>
        <v>44453</v>
      </c>
      <c r="Z69" s="243"/>
      <c r="AA69" s="262" t="str">
        <f>IF(功能_33[[#This Row],[URS交二審]]=0,"",功能_33[[#This Row],[URS交二審]]+7)</f>
        <v/>
      </c>
      <c r="AB69" s="2"/>
      <c r="AC69" s="2"/>
      <c r="AD69" s="2"/>
      <c r="AE69" s="309"/>
      <c r="AF69" s="2" t="str">
        <f>IFERROR(IF(VLOOKUP(功能_33[[#This Row],[功能代號]],Menu!A:D,4,FALSE)=0,"",VLOOKUP(功能_33[[#This Row],[功能代號]],Menu!A:D,4,FALSE)),"")</f>
        <v>L3-2</v>
      </c>
      <c r="AG69" s="2"/>
      <c r="AH69" s="13" t="str">
        <f>VLOOKUP(功能_33[[#This Row],[功能代號]],[3]交易清單!$E:$E,1,FALSE)</f>
        <v>L3110</v>
      </c>
      <c r="AI69" s="9"/>
      <c r="AJ69" s="242" t="str">
        <f>IFERROR(IF(VLOOKUP(功能_33[[#This Row],[功能代號]],Menu!A:D,4,FALSE)=0,"",VLOOKUP(功能_33[[#This Row],[功能代號]],Menu!A:D,4,FALSE)),"")</f>
        <v>L3-2</v>
      </c>
      <c r="AK69" s="9"/>
      <c r="AL69" s="8"/>
    </row>
    <row r="70" spans="1:38" ht="13.5" x14ac:dyDescent="0.3">
      <c r="A70" s="245">
        <v>79</v>
      </c>
      <c r="B70" s="9" t="str">
        <f>LEFT(功能_33[[#This Row],[功能代號]],2)</f>
        <v>L3</v>
      </c>
      <c r="C70" s="9" t="s">
        <v>707</v>
      </c>
      <c r="D70" s="22"/>
      <c r="E70" s="10" t="s">
        <v>137</v>
      </c>
      <c r="F70" s="9" t="s">
        <v>138</v>
      </c>
      <c r="G70" s="9"/>
      <c r="H70" s="10" t="s">
        <v>672</v>
      </c>
      <c r="I70" s="11" t="s">
        <v>33</v>
      </c>
      <c r="J70" s="317"/>
      <c r="K70" s="289">
        <v>44439</v>
      </c>
      <c r="L70" s="289">
        <v>44439</v>
      </c>
      <c r="M70" s="262" t="str">
        <f>IFERROR(IF(VLOOKUP(功能_33[[#This Row],[功能代號]],討論項目!A:H,8,FALSE)=0,"",VLOOKUP(功能_33[[#This Row],[功能代號]],討論項目!A:H,8,FALSE)),"")</f>
        <v/>
      </c>
      <c r="N70" s="10" t="s">
        <v>681</v>
      </c>
      <c r="O70" s="10" t="s">
        <v>690</v>
      </c>
      <c r="P70" s="9"/>
      <c r="Q70" s="10"/>
      <c r="R70" s="10"/>
      <c r="S70" s="10"/>
      <c r="T70" s="10"/>
      <c r="U70" s="10"/>
      <c r="V70" s="10"/>
      <c r="W70" s="10"/>
      <c r="X70" s="9" t="str">
        <f>VLOOKUP(功能_33[[#This Row],[User]],SKL放款!A:G,7,FALSE)</f>
        <v>放款服務課</v>
      </c>
      <c r="Y70" s="242">
        <f>IF(功能_33[[#This Row],[實際展示]]="","",功能_33[[#This Row],[實際展示]]+14)</f>
        <v>44453</v>
      </c>
      <c r="Z70" s="243"/>
      <c r="AA70" s="262" t="str">
        <f>IF(功能_33[[#This Row],[URS交二審]]=0,"",功能_33[[#This Row],[URS交二審]]+7)</f>
        <v/>
      </c>
      <c r="AB70" s="2"/>
      <c r="AC70" s="2"/>
      <c r="AD70" s="2"/>
      <c r="AE70" s="309"/>
      <c r="AF70" s="2" t="str">
        <f>IFERROR(IF(VLOOKUP(功能_33[[#This Row],[功能代號]],Menu!A:D,4,FALSE)=0,"",VLOOKUP(功能_33[[#This Row],[功能代號]],Menu!A:D,4,FALSE)),"")</f>
        <v>L3-2</v>
      </c>
      <c r="AG70" s="2"/>
      <c r="AH70" s="13" t="str">
        <f>VLOOKUP(功能_33[[#This Row],[功能代號]],[3]交易清單!$E:$E,1,FALSE)</f>
        <v>L3120</v>
      </c>
      <c r="AI70" s="9"/>
      <c r="AJ70" s="242" t="str">
        <f>IFERROR(IF(VLOOKUP(功能_33[[#This Row],[功能代號]],Menu!A:D,4,FALSE)=0,"",VLOOKUP(功能_33[[#This Row],[功能代號]],Menu!A:D,4,FALSE)),"")</f>
        <v>L3-2</v>
      </c>
      <c r="AK70" s="9"/>
      <c r="AL70" s="8"/>
    </row>
    <row r="71" spans="1:38" ht="13.5" x14ac:dyDescent="0.3">
      <c r="A71" s="245">
        <v>80</v>
      </c>
      <c r="B71" s="9" t="str">
        <f>LEFT(功能_33[[#This Row],[功能代號]],2)</f>
        <v>L6</v>
      </c>
      <c r="C71" s="9" t="s">
        <v>711</v>
      </c>
      <c r="D71" s="22"/>
      <c r="E71" s="10" t="s">
        <v>139</v>
      </c>
      <c r="F71" s="9" t="s">
        <v>140</v>
      </c>
      <c r="G71" s="9"/>
      <c r="H71" s="10" t="s">
        <v>672</v>
      </c>
      <c r="I71" s="10" t="s">
        <v>141</v>
      </c>
      <c r="J71" s="319"/>
      <c r="K71" s="289">
        <v>44439</v>
      </c>
      <c r="L71" s="289">
        <v>44439</v>
      </c>
      <c r="M71" s="262" t="str">
        <f>IFERROR(IF(VLOOKUP(功能_33[[#This Row],[功能代號]],討論項目!A:H,8,FALSE)=0,"",VLOOKUP(功能_33[[#This Row],[功能代號]],討論項目!A:H,8,FALSE)),"")</f>
        <v/>
      </c>
      <c r="N71" s="10" t="s">
        <v>681</v>
      </c>
      <c r="O71" s="10" t="s">
        <v>690</v>
      </c>
      <c r="P71" s="9"/>
      <c r="Q71" s="10"/>
      <c r="R71" s="10"/>
      <c r="S71" s="10"/>
      <c r="T71" s="10"/>
      <c r="U71" s="10"/>
      <c r="V71" s="10"/>
      <c r="W71" s="10"/>
      <c r="X71" s="9" t="str">
        <f>VLOOKUP(功能_33[[#This Row],[User]],SKL放款!A:G,7,FALSE)</f>
        <v>放款服務課</v>
      </c>
      <c r="Y71" s="242">
        <f>IF(功能_33[[#This Row],[實際展示]]="","",功能_33[[#This Row],[實際展示]]+14)</f>
        <v>44453</v>
      </c>
      <c r="Z71" s="243"/>
      <c r="AA71" s="262" t="str">
        <f>IF(功能_33[[#This Row],[URS交二審]]=0,"",功能_33[[#This Row],[URS交二審]]+7)</f>
        <v/>
      </c>
      <c r="AB71" s="2"/>
      <c r="AC71" s="2"/>
      <c r="AD71" s="2"/>
      <c r="AE71" s="309"/>
      <c r="AF71" s="2" t="str">
        <f>IFERROR(IF(VLOOKUP(功能_33[[#This Row],[功能代號]],Menu!A:D,4,FALSE)=0,"",VLOOKUP(功能_33[[#This Row],[功能代號]],Menu!A:D,4,FALSE)),"")</f>
        <v/>
      </c>
      <c r="AG71" s="2"/>
      <c r="AH71" s="13" t="str">
        <f>VLOOKUP(功能_33[[#This Row],[功能代號]],[3]交易清單!$E:$E,1,FALSE)</f>
        <v>L6984</v>
      </c>
      <c r="AI71" s="9"/>
      <c r="AJ71" s="244" t="str">
        <f>AJ70</f>
        <v>L3-2</v>
      </c>
      <c r="AK71" s="9"/>
      <c r="AL71" s="8"/>
    </row>
    <row r="72" spans="1:38" ht="13.5" x14ac:dyDescent="0.3">
      <c r="A72" s="245">
        <v>67</v>
      </c>
      <c r="B72" s="9" t="str">
        <f>LEFT(功能_33[[#This Row],[功能代號]],2)</f>
        <v>L3</v>
      </c>
      <c r="C72" s="9" t="s">
        <v>707</v>
      </c>
      <c r="D72" s="22"/>
      <c r="E72" s="10" t="s">
        <v>142</v>
      </c>
      <c r="F72" s="9" t="s">
        <v>143</v>
      </c>
      <c r="G72" s="9"/>
      <c r="H72" s="10" t="s">
        <v>672</v>
      </c>
      <c r="I72" s="11" t="s">
        <v>33</v>
      </c>
      <c r="J72" s="317" t="s">
        <v>2191</v>
      </c>
      <c r="K72" s="289">
        <v>44440</v>
      </c>
      <c r="L72" s="289" t="s">
        <v>2465</v>
      </c>
      <c r="M72" s="262">
        <f>IFERROR(IF(VLOOKUP(功能_33[[#This Row],[功能代號]],討論項目!A:H,8,FALSE)=0,"",VLOOKUP(功能_33[[#This Row],[功能代號]],討論項目!A:H,8,FALSE)),"")</f>
        <v>44428</v>
      </c>
      <c r="N72" s="10" t="s">
        <v>1168</v>
      </c>
      <c r="O72" s="10" t="s">
        <v>690</v>
      </c>
      <c r="P72" s="9"/>
      <c r="Q72" s="10"/>
      <c r="R72" s="10"/>
      <c r="S72" s="10"/>
      <c r="T72" s="10"/>
      <c r="U72" s="10"/>
      <c r="V72" s="10"/>
      <c r="W72" s="10"/>
      <c r="X72" s="9" t="str">
        <f>VLOOKUP(功能_33[[#This Row],[User]],SKL放款!A:G,7,FALSE)</f>
        <v>放款服務課</v>
      </c>
      <c r="Y72" s="242" t="e">
        <f>IF(功能_33[[#This Row],[實際展示]]="","",功能_33[[#This Row],[實際展示]]+14)</f>
        <v>#VALUE!</v>
      </c>
      <c r="Z72" s="243">
        <v>44488</v>
      </c>
      <c r="AA72" s="262">
        <f>IF(功能_33[[#This Row],[URS交二審]]=0,"",功能_33[[#This Row],[URS交二審]]+7)</f>
        <v>44495</v>
      </c>
      <c r="AB72" s="2"/>
      <c r="AC72" s="2"/>
      <c r="AD72" s="2"/>
      <c r="AE72" s="309"/>
      <c r="AF72" s="2" t="str">
        <f>IFERROR(IF(VLOOKUP(功能_33[[#This Row],[功能代號]],Menu!A:D,4,FALSE)=0,"",VLOOKUP(功能_33[[#This Row],[功能代號]],Menu!A:D,4,FALSE)),"")</f>
        <v>L3-2</v>
      </c>
      <c r="AG72" s="2"/>
      <c r="AH72" s="13" t="str">
        <f>VLOOKUP(功能_33[[#This Row],[功能代號]],[3]交易清單!$E:$E,1,FALSE)</f>
        <v>L3100</v>
      </c>
      <c r="AI72" s="9"/>
      <c r="AJ72" s="242" t="str">
        <f>IFERROR(IF(VLOOKUP(功能_33[[#This Row],[功能代號]],Menu!A:D,4,FALSE)=0,"",VLOOKUP(功能_33[[#This Row],[功能代號]],Menu!A:D,4,FALSE)),"")</f>
        <v>L3-2</v>
      </c>
      <c r="AK72" s="9"/>
      <c r="AL72" s="8"/>
    </row>
    <row r="73" spans="1:38" ht="13.5" x14ac:dyDescent="0.3">
      <c r="A73" s="245">
        <v>68</v>
      </c>
      <c r="B73" s="9" t="str">
        <f>LEFT(功能_33[[#This Row],[功能代號]],2)</f>
        <v>L3</v>
      </c>
      <c r="C73" s="9" t="s">
        <v>707</v>
      </c>
      <c r="D73" s="22"/>
      <c r="E73" s="10" t="s">
        <v>144</v>
      </c>
      <c r="F73" s="9" t="s">
        <v>145</v>
      </c>
      <c r="G73" s="9"/>
      <c r="H73" s="10" t="s">
        <v>672</v>
      </c>
      <c r="I73" s="11" t="s">
        <v>33</v>
      </c>
      <c r="J73" s="317" t="s">
        <v>2191</v>
      </c>
      <c r="K73" s="289">
        <v>44440</v>
      </c>
      <c r="L73" s="289">
        <v>44438</v>
      </c>
      <c r="M73" s="262">
        <f>IFERROR(IF(VLOOKUP(功能_33[[#This Row],[功能代號]],討論項目!A:H,8,FALSE)=0,"",VLOOKUP(功能_33[[#This Row],[功能代號]],討論項目!A:H,8,FALSE)),"")</f>
        <v>44487</v>
      </c>
      <c r="N73" s="10" t="s">
        <v>681</v>
      </c>
      <c r="O73" s="10" t="s">
        <v>675</v>
      </c>
      <c r="P73" s="9"/>
      <c r="Q73" s="10"/>
      <c r="R73" s="10"/>
      <c r="S73" s="10"/>
      <c r="T73" s="10"/>
      <c r="U73" s="10"/>
      <c r="V73" s="10"/>
      <c r="W73" s="10"/>
      <c r="X73" s="9" t="str">
        <f>VLOOKUP(功能_33[[#This Row],[User]],SKL放款!A:G,7,FALSE)</f>
        <v>放款服務課</v>
      </c>
      <c r="Y73" s="242">
        <f>IF(功能_33[[#This Row],[實際展示]]="","",功能_33[[#This Row],[實際展示]]+14)</f>
        <v>44452</v>
      </c>
      <c r="Z73" s="243">
        <v>44488</v>
      </c>
      <c r="AA73" s="262">
        <f>IF(功能_33[[#This Row],[URS交二審]]=0,"",功能_33[[#This Row],[URS交二審]]+7)</f>
        <v>44495</v>
      </c>
      <c r="AB73" s="2"/>
      <c r="AC73" s="2"/>
      <c r="AD73" s="2"/>
      <c r="AE73" s="309"/>
      <c r="AF73" s="2" t="str">
        <f>IFERROR(IF(VLOOKUP(功能_33[[#This Row],[功能代號]],Menu!A:D,4,FALSE)=0,"",VLOOKUP(功能_33[[#This Row],[功能代號]],Menu!A:D,4,FALSE)),"")</f>
        <v>L3-2</v>
      </c>
      <c r="AG73" s="2"/>
      <c r="AH73" s="13" t="str">
        <f>VLOOKUP(功能_33[[#This Row],[功能代號]],[3]交易清單!$E:$E,1,FALSE)</f>
        <v>L3002</v>
      </c>
      <c r="AI73" s="9"/>
      <c r="AJ73" s="242" t="str">
        <f>IFERROR(IF(VLOOKUP(功能_33[[#This Row],[功能代號]],Menu!A:D,4,FALSE)=0,"",VLOOKUP(功能_33[[#This Row],[功能代號]],Menu!A:D,4,FALSE)),"")</f>
        <v>L3-2</v>
      </c>
      <c r="AK73" s="9"/>
      <c r="AL73" s="8"/>
    </row>
    <row r="74" spans="1:38" ht="13.5" x14ac:dyDescent="0.3">
      <c r="A74" s="245">
        <v>69</v>
      </c>
      <c r="B74" s="9" t="str">
        <f>LEFT(功能_33[[#This Row],[功能代號]],2)</f>
        <v>L3</v>
      </c>
      <c r="C74" s="9" t="s">
        <v>707</v>
      </c>
      <c r="D74" s="22"/>
      <c r="E74" s="10" t="s">
        <v>146</v>
      </c>
      <c r="F74" s="9" t="s">
        <v>147</v>
      </c>
      <c r="G74" s="9"/>
      <c r="H74" s="10" t="s">
        <v>672</v>
      </c>
      <c r="I74" s="11" t="s">
        <v>33</v>
      </c>
      <c r="J74" s="317" t="s">
        <v>2191</v>
      </c>
      <c r="K74" s="289">
        <v>44440</v>
      </c>
      <c r="L74" s="289">
        <v>44438</v>
      </c>
      <c r="M74" s="262">
        <f>IFERROR(IF(VLOOKUP(功能_33[[#This Row],[功能代號]],討論項目!A:H,8,FALSE)=0,"",VLOOKUP(功能_33[[#This Row],[功能代號]],討論項目!A:H,8,FALSE)),"")</f>
        <v>44487</v>
      </c>
      <c r="N74" s="10" t="s">
        <v>681</v>
      </c>
      <c r="O74" s="10" t="s">
        <v>675</v>
      </c>
      <c r="P74" s="9"/>
      <c r="Q74" s="10"/>
      <c r="R74" s="10"/>
      <c r="S74" s="10"/>
      <c r="T74" s="10"/>
      <c r="U74" s="10"/>
      <c r="V74" s="10"/>
      <c r="W74" s="10"/>
      <c r="X74" s="9" t="str">
        <f>VLOOKUP(功能_33[[#This Row],[User]],SKL放款!A:G,7,FALSE)</f>
        <v>放款服務課</v>
      </c>
      <c r="Y74" s="242">
        <f>IF(功能_33[[#This Row],[實際展示]]="","",功能_33[[#This Row],[實際展示]]+14)</f>
        <v>44452</v>
      </c>
      <c r="Z74" s="243">
        <v>44488</v>
      </c>
      <c r="AA74" s="262">
        <f>IF(功能_33[[#This Row],[URS交二審]]=0,"",功能_33[[#This Row],[URS交二審]]+7)</f>
        <v>44495</v>
      </c>
      <c r="AB74" s="2"/>
      <c r="AC74" s="2"/>
      <c r="AD74" s="2"/>
      <c r="AE74" s="309"/>
      <c r="AF74" s="2" t="str">
        <f>IFERROR(IF(VLOOKUP(功能_33[[#This Row],[功能代號]],Menu!A:D,4,FALSE)=0,"",VLOOKUP(功能_33[[#This Row],[功能代號]],Menu!A:D,4,FALSE)),"")</f>
        <v>L3-2</v>
      </c>
      <c r="AG74" s="2"/>
      <c r="AH74" s="13" t="str">
        <f>VLOOKUP(功能_33[[#This Row],[功能代號]],[3]交易清單!$E:$E,1,FALSE)</f>
        <v>L3916</v>
      </c>
      <c r="AI74" s="9"/>
      <c r="AJ74" s="242" t="str">
        <f>IFERROR(IF(VLOOKUP(功能_33[[#This Row],[功能代號]],Menu!A:D,4,FALSE)=0,"",VLOOKUP(功能_33[[#This Row],[功能代號]],Menu!A:D,4,FALSE)),"")</f>
        <v>L3-2</v>
      </c>
      <c r="AK74" s="9"/>
      <c r="AL74" s="8"/>
    </row>
    <row r="75" spans="1:38" ht="13.5" x14ac:dyDescent="0.3">
      <c r="A75" s="245">
        <v>70</v>
      </c>
      <c r="B75" s="9" t="str">
        <f>LEFT(功能_33[[#This Row],[功能代號]],2)</f>
        <v>L3</v>
      </c>
      <c r="C75" s="9" t="s">
        <v>707</v>
      </c>
      <c r="D75" s="22"/>
      <c r="E75" s="10" t="s">
        <v>131</v>
      </c>
      <c r="F75" s="9" t="s">
        <v>1596</v>
      </c>
      <c r="G75" s="9"/>
      <c r="H75" s="10" t="s">
        <v>672</v>
      </c>
      <c r="I75" s="11" t="s">
        <v>33</v>
      </c>
      <c r="J75" s="317"/>
      <c r="K75" s="289">
        <v>44441</v>
      </c>
      <c r="L75" s="289">
        <v>44438</v>
      </c>
      <c r="M75" s="262" t="str">
        <f>IFERROR(IF(VLOOKUP(功能_33[[#This Row],[功能代號]],討論項目!A:H,8,FALSE)=0,"",VLOOKUP(功能_33[[#This Row],[功能代號]],討論項目!A:H,8,FALSE)),"")</f>
        <v/>
      </c>
      <c r="N75" s="10" t="s">
        <v>681</v>
      </c>
      <c r="O75" s="10" t="s">
        <v>675</v>
      </c>
      <c r="P75" s="9"/>
      <c r="Q75" s="10"/>
      <c r="R75" s="10"/>
      <c r="S75" s="10"/>
      <c r="T75" s="10"/>
      <c r="U75" s="10"/>
      <c r="V75" s="10"/>
      <c r="W75" s="10"/>
      <c r="X75" s="9" t="str">
        <f>VLOOKUP(功能_33[[#This Row],[User]],SKL放款!A:G,7,FALSE)</f>
        <v>放款服務課</v>
      </c>
      <c r="Y75" s="242">
        <f>IF(功能_33[[#This Row],[實際展示]]="","",功能_33[[#This Row],[實際展示]]+14)</f>
        <v>44452</v>
      </c>
      <c r="Z75" s="243"/>
      <c r="AA75" s="262" t="str">
        <f>IF(功能_33[[#This Row],[URS交二審]]=0,"",功能_33[[#This Row],[URS交二審]]+7)</f>
        <v/>
      </c>
      <c r="AB75" s="2"/>
      <c r="AC75" s="2"/>
      <c r="AD75" s="2"/>
      <c r="AE75" s="309"/>
      <c r="AF75" s="2" t="str">
        <f>IFERROR(IF(VLOOKUP(功能_33[[#This Row],[功能代號]],Menu!A:D,4,FALSE)=0,"",VLOOKUP(功能_33[[#This Row],[功能代號]],Menu!A:D,4,FALSE)),"")</f>
        <v>L3-2</v>
      </c>
      <c r="AG75" s="2"/>
      <c r="AH75" s="13" t="str">
        <f>VLOOKUP(功能_33[[#This Row],[功能代號]],[3]交易清單!$E:$E,1,FALSE)</f>
        <v>L3001</v>
      </c>
      <c r="AI75" s="9"/>
      <c r="AJ75" s="242" t="str">
        <f>IFERROR(IF(VLOOKUP(功能_33[[#This Row],[功能代號]],Menu!A:D,4,FALSE)=0,"",VLOOKUP(功能_33[[#This Row],[功能代號]],Menu!A:D,4,FALSE)),"")</f>
        <v>L3-2</v>
      </c>
      <c r="AK75" s="9"/>
      <c r="AL75" s="8"/>
    </row>
    <row r="76" spans="1:38" ht="13.5" x14ac:dyDescent="0.3">
      <c r="A76" s="245">
        <v>81</v>
      </c>
      <c r="B76" s="9" t="str">
        <f>LEFT(功能_33[[#This Row],[功能代號]],2)</f>
        <v>L2</v>
      </c>
      <c r="C76" s="9" t="s">
        <v>706</v>
      </c>
      <c r="D76" s="9" t="s">
        <v>1340</v>
      </c>
      <c r="E76" s="177" t="s">
        <v>1927</v>
      </c>
      <c r="F76" s="9" t="s">
        <v>2307</v>
      </c>
      <c r="G76" s="9" t="s">
        <v>2312</v>
      </c>
      <c r="H76" s="10" t="s">
        <v>672</v>
      </c>
      <c r="I76" s="11" t="s">
        <v>33</v>
      </c>
      <c r="J76" s="317" t="s">
        <v>2127</v>
      </c>
      <c r="K76" s="289">
        <v>44441</v>
      </c>
      <c r="L76" s="289">
        <v>44439</v>
      </c>
      <c r="M76" s="262">
        <f>IFERROR(IF(VLOOKUP(功能_33[[#This Row],[功能代號]],討論項目!A:H,8,FALSE)=0,"",VLOOKUP(功能_33[[#This Row],[功能代號]],討論項目!A:H,8,FALSE)),"")</f>
        <v>44469</v>
      </c>
      <c r="N76" s="10" t="s">
        <v>676</v>
      </c>
      <c r="O76" s="10" t="s">
        <v>687</v>
      </c>
      <c r="P76" s="9"/>
      <c r="Q76" s="10"/>
      <c r="R76" s="10"/>
      <c r="S76" s="10"/>
      <c r="T76" s="10"/>
      <c r="U76" s="10"/>
      <c r="V76" s="10"/>
      <c r="W76" s="10"/>
      <c r="X76" s="9" t="str">
        <f>VLOOKUP(功能_33[[#This Row],[User]],SKL放款!A:G,7,FALSE)</f>
        <v>放款服務課</v>
      </c>
      <c r="Y76" s="242">
        <f>IF(功能_33[[#This Row],[實際展示]]="","",功能_33[[#This Row],[實際展示]]+14)</f>
        <v>44453</v>
      </c>
      <c r="Z76" s="243">
        <v>44470</v>
      </c>
      <c r="AA76" s="262">
        <f>IF(功能_33[[#This Row],[URS交二審]]=0,"",功能_33[[#This Row],[URS交二審]]+7)</f>
        <v>44477</v>
      </c>
      <c r="AB76" s="2"/>
      <c r="AC76" s="2"/>
      <c r="AD76" s="2"/>
      <c r="AE76" s="309"/>
      <c r="AF76" s="2" t="str">
        <f>IFERROR(IF(VLOOKUP(功能_33[[#This Row],[功能代號]],Menu!A:D,4,FALSE)=0,"",VLOOKUP(功能_33[[#This Row],[功能代號]],Menu!A:D,4,FALSE)),"")</f>
        <v>L2-9</v>
      </c>
      <c r="AG76" s="2"/>
      <c r="AH76" s="13" t="e">
        <f>VLOOKUP(功能_33[[#This Row],[功能代號]],[3]交易清單!$E:$E,1,FALSE)</f>
        <v>#N/A</v>
      </c>
      <c r="AI76" s="9"/>
      <c r="AJ76" s="242" t="str">
        <f>IFERROR(IF(VLOOKUP(功能_33[[#This Row],[功能代號]],Menu!A:D,4,FALSE)=0,"",VLOOKUP(功能_33[[#This Row],[功能代號]],Menu!A:D,4,FALSE)),"")</f>
        <v>L2-9</v>
      </c>
      <c r="AK76" s="9"/>
      <c r="AL76" s="8"/>
    </row>
    <row r="77" spans="1:38" ht="13.5" x14ac:dyDescent="0.3">
      <c r="A77" s="245">
        <v>82</v>
      </c>
      <c r="B77" s="9" t="str">
        <f>LEFT(功能_33[[#This Row],[功能代號]],2)</f>
        <v>L2</v>
      </c>
      <c r="C77" s="9" t="s">
        <v>706</v>
      </c>
      <c r="D77" s="9" t="s">
        <v>1340</v>
      </c>
      <c r="E77" s="177" t="s">
        <v>1928</v>
      </c>
      <c r="F77" s="9" t="s">
        <v>2306</v>
      </c>
      <c r="G77" s="9" t="s">
        <v>2313</v>
      </c>
      <c r="H77" s="10" t="s">
        <v>672</v>
      </c>
      <c r="I77" s="11" t="s">
        <v>33</v>
      </c>
      <c r="J77" s="317" t="s">
        <v>2127</v>
      </c>
      <c r="K77" s="289">
        <v>44441</v>
      </c>
      <c r="L77" s="289">
        <v>44439</v>
      </c>
      <c r="M77" s="262">
        <f>IFERROR(IF(VLOOKUP(功能_33[[#This Row],[功能代號]],討論項目!A:H,8,FALSE)=0,"",VLOOKUP(功能_33[[#This Row],[功能代號]],討論項目!A:H,8,FALSE)),"")</f>
        <v>44469</v>
      </c>
      <c r="N77" s="10" t="s">
        <v>676</v>
      </c>
      <c r="O77" s="10" t="s">
        <v>678</v>
      </c>
      <c r="P77" s="9"/>
      <c r="Q77" s="10"/>
      <c r="R77" s="10"/>
      <c r="S77" s="10"/>
      <c r="T77" s="10"/>
      <c r="U77" s="10"/>
      <c r="V77" s="10"/>
      <c r="W77" s="10"/>
      <c r="X77" s="9" t="str">
        <f>VLOOKUP(功能_33[[#This Row],[User]],SKL放款!A:G,7,FALSE)</f>
        <v>放款推展課</v>
      </c>
      <c r="Y77" s="242">
        <f>IF(功能_33[[#This Row],[實際展示]]="","",功能_33[[#This Row],[實際展示]]+14)</f>
        <v>44453</v>
      </c>
      <c r="Z77" s="243">
        <v>44470</v>
      </c>
      <c r="AA77" s="262">
        <f>IF(功能_33[[#This Row],[URS交二審]]=0,"",功能_33[[#This Row],[URS交二審]]+7)</f>
        <v>44477</v>
      </c>
      <c r="AB77" s="2"/>
      <c r="AC77" s="2"/>
      <c r="AD77" s="2"/>
      <c r="AE77" s="309"/>
      <c r="AF77" s="2" t="str">
        <f>IFERROR(IF(VLOOKUP(功能_33[[#This Row],[功能代號]],Menu!A:D,4,FALSE)=0,"",VLOOKUP(功能_33[[#This Row],[功能代號]],Menu!A:D,4,FALSE)),"")</f>
        <v/>
      </c>
      <c r="AG77" s="2"/>
      <c r="AH77" s="13" t="e">
        <f>VLOOKUP(功能_33[[#This Row],[功能代號]],[3]交易清單!$E:$E,1,FALSE)</f>
        <v>#N/A</v>
      </c>
      <c r="AI77" s="9"/>
      <c r="AJ77" s="242" t="str">
        <f>AJ76</f>
        <v>L2-9</v>
      </c>
      <c r="AK77" s="9"/>
      <c r="AL77" s="8"/>
    </row>
    <row r="78" spans="1:38" ht="13.5" x14ac:dyDescent="0.3">
      <c r="A78" s="245">
        <v>83</v>
      </c>
      <c r="B78" s="9" t="str">
        <f>LEFT(功能_33[[#This Row],[功能代號]],2)</f>
        <v>L3</v>
      </c>
      <c r="C78" s="9" t="s">
        <v>707</v>
      </c>
      <c r="D78" s="22"/>
      <c r="E78" s="10" t="s">
        <v>169</v>
      </c>
      <c r="F78" s="9" t="s">
        <v>170</v>
      </c>
      <c r="G78" s="9"/>
      <c r="H78" s="10" t="s">
        <v>672</v>
      </c>
      <c r="I78" s="11" t="s">
        <v>33</v>
      </c>
      <c r="J78" s="317" t="s">
        <v>2191</v>
      </c>
      <c r="K78" s="289">
        <v>44442</v>
      </c>
      <c r="L78" s="289">
        <v>44439</v>
      </c>
      <c r="M78" s="262">
        <f>IFERROR(IF(VLOOKUP(功能_33[[#This Row],[功能代號]],討論項目!A:H,8,FALSE)=0,"",VLOOKUP(功能_33[[#This Row],[功能代號]],討論項目!A:H,8,FALSE)),"")</f>
        <v>44487</v>
      </c>
      <c r="N78" s="10" t="s">
        <v>686</v>
      </c>
      <c r="O78" s="10" t="s">
        <v>675</v>
      </c>
      <c r="P78" s="9"/>
      <c r="Q78" s="10"/>
      <c r="R78" s="10"/>
      <c r="S78" s="10"/>
      <c r="T78" s="10"/>
      <c r="U78" s="10"/>
      <c r="V78" s="10"/>
      <c r="W78" s="10"/>
      <c r="X78" s="9" t="str">
        <f>VLOOKUP(功能_33[[#This Row],[User]],SKL放款!A:G,7,FALSE)</f>
        <v>放款服務課</v>
      </c>
      <c r="Y78" s="242">
        <f>IF(功能_33[[#This Row],[實際展示]]="","",功能_33[[#This Row],[實際展示]]+14)</f>
        <v>44453</v>
      </c>
      <c r="Z78" s="243">
        <v>44488</v>
      </c>
      <c r="AA78" s="262">
        <f>IF(功能_33[[#This Row],[URS交二審]]=0,"",功能_33[[#This Row],[URS交二審]]+7)</f>
        <v>44495</v>
      </c>
      <c r="AB78" s="2"/>
      <c r="AC78" s="2"/>
      <c r="AD78" s="2"/>
      <c r="AE78" s="309"/>
      <c r="AF78" s="2" t="str">
        <f>IFERROR(IF(VLOOKUP(功能_33[[#This Row],[功能代號]],Menu!A:D,4,FALSE)=0,"",VLOOKUP(功能_33[[#This Row],[功能代號]],Menu!A:D,4,FALSE)),"")</f>
        <v>L3-3</v>
      </c>
      <c r="AG78" s="2"/>
      <c r="AH78" s="13" t="str">
        <f>VLOOKUP(功能_33[[#This Row],[功能代號]],[3]交易清單!$E:$E,1,FALSE)</f>
        <v>L3912</v>
      </c>
      <c r="AI78" s="9"/>
      <c r="AJ78" s="242" t="str">
        <f>IFERROR(IF(VLOOKUP(功能_33[[#This Row],[功能代號]],Menu!A:D,4,FALSE)=0,"",VLOOKUP(功能_33[[#This Row],[功能代號]],Menu!A:D,4,FALSE)),"")</f>
        <v>L3-3</v>
      </c>
      <c r="AK78" s="9"/>
      <c r="AL78" s="8"/>
    </row>
    <row r="79" spans="1:38" ht="13.5" x14ac:dyDescent="0.3">
      <c r="A79" s="245">
        <v>84</v>
      </c>
      <c r="B79" s="9" t="str">
        <f>LEFT(功能_33[[#This Row],[功能代號]],2)</f>
        <v>L3</v>
      </c>
      <c r="C79" s="9" t="s">
        <v>707</v>
      </c>
      <c r="D79" s="22"/>
      <c r="E79" s="177" t="s">
        <v>171</v>
      </c>
      <c r="F79" s="9" t="s">
        <v>172</v>
      </c>
      <c r="G79" s="9"/>
      <c r="H79" s="10" t="s">
        <v>672</v>
      </c>
      <c r="I79" s="11" t="s">
        <v>33</v>
      </c>
      <c r="J79" s="317" t="s">
        <v>2191</v>
      </c>
      <c r="K79" s="289">
        <v>44442</v>
      </c>
      <c r="L79" s="295">
        <v>44439</v>
      </c>
      <c r="M79" s="262">
        <f>IFERROR(IF(VLOOKUP(功能_33[[#This Row],[功能代號]],討論項目!A:H,8,FALSE)=0,"",VLOOKUP(功能_33[[#This Row],[功能代號]],討論項目!A:H,8,FALSE)),"")</f>
        <v>44487</v>
      </c>
      <c r="N79" s="10" t="s">
        <v>686</v>
      </c>
      <c r="O79" s="10" t="s">
        <v>675</v>
      </c>
      <c r="P79" s="9" t="s">
        <v>1538</v>
      </c>
      <c r="Q79" s="10"/>
      <c r="R79" s="10"/>
      <c r="S79" s="10"/>
      <c r="T79" s="10"/>
      <c r="U79" s="10"/>
      <c r="V79" s="10"/>
      <c r="W79" s="10"/>
      <c r="X79" s="9" t="str">
        <f>VLOOKUP(功能_33[[#This Row],[User]],SKL放款!A:G,7,FALSE)</f>
        <v>放款服務課</v>
      </c>
      <c r="Y79" s="242">
        <f>IF(功能_33[[#This Row],[實際展示]]="","",功能_33[[#This Row],[實際展示]]+14)</f>
        <v>44453</v>
      </c>
      <c r="Z79" s="243">
        <v>44488</v>
      </c>
      <c r="AA79" s="262">
        <f>IF(功能_33[[#This Row],[URS交二審]]=0,"",功能_33[[#This Row],[URS交二審]]+7)</f>
        <v>44495</v>
      </c>
      <c r="AB79" s="2"/>
      <c r="AC79" s="2"/>
      <c r="AD79" s="2"/>
      <c r="AE79" s="309"/>
      <c r="AF79" s="2" t="str">
        <f>IFERROR(IF(VLOOKUP(功能_33[[#This Row],[功能代號]],Menu!A:D,4,FALSE)=0,"",VLOOKUP(功能_33[[#This Row],[功能代號]],Menu!A:D,4,FALSE)),"")</f>
        <v>L3-2</v>
      </c>
      <c r="AG79" s="2"/>
      <c r="AH79" s="13" t="str">
        <f>VLOOKUP(功能_33[[#This Row],[功能代號]],[3]交易清單!$E:$E,1,FALSE)</f>
        <v>L3005</v>
      </c>
      <c r="AI79" s="9"/>
      <c r="AJ79" s="242" t="str">
        <f>IFERROR(IF(VLOOKUP(功能_33[[#This Row],[功能代號]],Menu!A:D,4,FALSE)=0,"",VLOOKUP(功能_33[[#This Row],[功能代號]],Menu!A:D,4,FALSE)),"")</f>
        <v>L3-2</v>
      </c>
      <c r="AK79" s="9"/>
      <c r="AL79" s="8"/>
    </row>
    <row r="80" spans="1:38" ht="13.5" x14ac:dyDescent="0.3">
      <c r="A80" s="245">
        <v>75</v>
      </c>
      <c r="B80" s="9" t="str">
        <f>LEFT(功能_33[[#This Row],[功能代號]],2)</f>
        <v>L3</v>
      </c>
      <c r="C80" s="9" t="s">
        <v>707</v>
      </c>
      <c r="D80" s="22"/>
      <c r="E80" s="10" t="s">
        <v>189</v>
      </c>
      <c r="F80" s="9" t="s">
        <v>190</v>
      </c>
      <c r="G80" s="9"/>
      <c r="H80" s="10" t="s">
        <v>672</v>
      </c>
      <c r="I80" s="11" t="s">
        <v>33</v>
      </c>
      <c r="J80" s="317" t="s">
        <v>2191</v>
      </c>
      <c r="K80" s="289">
        <v>44442</v>
      </c>
      <c r="L80" s="289">
        <v>44439</v>
      </c>
      <c r="M80" s="262" t="str">
        <f>IFERROR(IF(VLOOKUP(功能_33[[#This Row],[功能代號]],討論項目!A:H,8,FALSE)=0,"",VLOOKUP(功能_33[[#This Row],[功能代號]],討論項目!A:H,8,FALSE)),"")</f>
        <v/>
      </c>
      <c r="N80" s="10" t="s">
        <v>686</v>
      </c>
      <c r="O80" s="10" t="s">
        <v>675</v>
      </c>
      <c r="P80" s="9"/>
      <c r="Q80" s="10"/>
      <c r="R80" s="10"/>
      <c r="S80" s="10"/>
      <c r="T80" s="10"/>
      <c r="U80" s="10"/>
      <c r="V80" s="10"/>
      <c r="W80" s="10"/>
      <c r="X80" s="9" t="str">
        <f>VLOOKUP(功能_33[[#This Row],[User]],SKL放款!A:G,7,FALSE)</f>
        <v>放款服務課</v>
      </c>
      <c r="Y80" s="242">
        <f>IF(功能_33[[#This Row],[實際展示]]="","",功能_33[[#This Row],[實際展示]]+14)</f>
        <v>44453</v>
      </c>
      <c r="Z80" s="243">
        <v>44488</v>
      </c>
      <c r="AA80" s="262">
        <f>IF(功能_33[[#This Row],[URS交二審]]=0,"",功能_33[[#This Row],[URS交二審]]+7)</f>
        <v>44495</v>
      </c>
      <c r="AB80" s="2"/>
      <c r="AC80" s="2"/>
      <c r="AD80" s="2"/>
      <c r="AE80" s="309"/>
      <c r="AF80" s="2" t="str">
        <f>IFERROR(IF(VLOOKUP(功能_33[[#This Row],[功能代號]],Menu!A:D,4,FALSE)=0,"",VLOOKUP(功能_33[[#This Row],[功能代號]],Menu!A:D,4,FALSE)),"")</f>
        <v>L3-5</v>
      </c>
      <c r="AG80" s="2"/>
      <c r="AH80" s="13" t="str">
        <f>VLOOKUP(功能_33[[#This Row],[功能代號]],[3]交易清單!$E:$E,1,FALSE)</f>
        <v>L3932</v>
      </c>
      <c r="AI80" s="9"/>
      <c r="AJ80" s="242" t="str">
        <f>IFERROR(IF(VLOOKUP(功能_33[[#This Row],[功能代號]],Menu!A:D,4,FALSE)=0,"",VLOOKUP(功能_33[[#This Row],[功能代號]],Menu!A:D,4,FALSE)),"")</f>
        <v>L3-5</v>
      </c>
      <c r="AK80" s="9"/>
      <c r="AL80" s="8"/>
    </row>
    <row r="81" spans="1:38" ht="13.5" x14ac:dyDescent="0.3">
      <c r="A81" s="245">
        <v>76</v>
      </c>
      <c r="B81" s="9" t="str">
        <f>LEFT(功能_33[[#This Row],[功能代號]],2)</f>
        <v>L3</v>
      </c>
      <c r="C81" s="9" t="s">
        <v>707</v>
      </c>
      <c r="D81" s="22"/>
      <c r="E81" s="10" t="s">
        <v>191</v>
      </c>
      <c r="F81" s="9" t="s">
        <v>192</v>
      </c>
      <c r="G81" s="9"/>
      <c r="H81" s="10" t="s">
        <v>672</v>
      </c>
      <c r="I81" s="11" t="s">
        <v>33</v>
      </c>
      <c r="J81" s="317" t="s">
        <v>2191</v>
      </c>
      <c r="K81" s="289">
        <v>44442</v>
      </c>
      <c r="L81" s="289">
        <v>44439</v>
      </c>
      <c r="M81" s="262">
        <f>IFERROR(IF(VLOOKUP(功能_33[[#This Row],[功能代號]],討論項目!A:H,8,FALSE)=0,"",VLOOKUP(功能_33[[#This Row],[功能代號]],討論項目!A:H,8,FALSE)),"")</f>
        <v>44487</v>
      </c>
      <c r="N81" s="10" t="s">
        <v>686</v>
      </c>
      <c r="O81" s="10" t="s">
        <v>675</v>
      </c>
      <c r="P81" s="9"/>
      <c r="Q81" s="10"/>
      <c r="R81" s="10"/>
      <c r="S81" s="10"/>
      <c r="T81" s="10"/>
      <c r="U81" s="10"/>
      <c r="V81" s="10"/>
      <c r="W81" s="10"/>
      <c r="X81" s="9" t="str">
        <f>VLOOKUP(功能_33[[#This Row],[User]],SKL放款!A:G,7,FALSE)</f>
        <v>放款服務課</v>
      </c>
      <c r="Y81" s="242">
        <f>IF(功能_33[[#This Row],[實際展示]]="","",功能_33[[#This Row],[實際展示]]+14)</f>
        <v>44453</v>
      </c>
      <c r="Z81" s="243">
        <v>44488</v>
      </c>
      <c r="AA81" s="262">
        <f>IF(功能_33[[#This Row],[URS交二審]]=0,"",功能_33[[#This Row],[URS交二審]]+7)</f>
        <v>44495</v>
      </c>
      <c r="AB81" s="2"/>
      <c r="AC81" s="2"/>
      <c r="AD81" s="2"/>
      <c r="AE81" s="309"/>
      <c r="AF81" s="2" t="str">
        <f>IFERROR(IF(VLOOKUP(功能_33[[#This Row],[功能代號]],Menu!A:D,4,FALSE)=0,"",VLOOKUP(功能_33[[#This Row],[功能代號]],Menu!A:D,4,FALSE)),"")</f>
        <v>L3-5</v>
      </c>
      <c r="AG81" s="2"/>
      <c r="AH81" s="13" t="str">
        <f>VLOOKUP(功能_33[[#This Row],[功能代號]],[3]交易清單!$E:$E,1,FALSE)</f>
        <v>L3721</v>
      </c>
      <c r="AI81" s="9"/>
      <c r="AJ81" s="242" t="str">
        <f>IFERROR(IF(VLOOKUP(功能_33[[#This Row],[功能代號]],Menu!A:D,4,FALSE)=0,"",VLOOKUP(功能_33[[#This Row],[功能代號]],Menu!A:D,4,FALSE)),"")</f>
        <v>L3-5</v>
      </c>
      <c r="AK81" s="9"/>
      <c r="AL81" s="8"/>
    </row>
    <row r="82" spans="1:38" ht="13.5" x14ac:dyDescent="0.3">
      <c r="A82" s="245">
        <v>74</v>
      </c>
      <c r="B82" s="9" t="str">
        <f>LEFT(功能_33[[#This Row],[功能代號]],2)</f>
        <v>L3</v>
      </c>
      <c r="C82" s="9" t="s">
        <v>707</v>
      </c>
      <c r="D82" s="22"/>
      <c r="E82" s="10" t="s">
        <v>199</v>
      </c>
      <c r="F82" s="9" t="s">
        <v>200</v>
      </c>
      <c r="G82" s="9"/>
      <c r="H82" s="10" t="s">
        <v>672</v>
      </c>
      <c r="I82" s="11" t="s">
        <v>33</v>
      </c>
      <c r="J82" s="317" t="s">
        <v>2191</v>
      </c>
      <c r="K82" s="289">
        <v>44442</v>
      </c>
      <c r="L82" s="289">
        <v>44439</v>
      </c>
      <c r="M82" s="262" t="str">
        <f>IFERROR(IF(VLOOKUP(功能_33[[#This Row],[功能代號]],討論項目!A:H,8,FALSE)=0,"",VLOOKUP(功能_33[[#This Row],[功能代號]],討論項目!A:H,8,FALSE)),"")</f>
        <v/>
      </c>
      <c r="N82" s="10" t="s">
        <v>681</v>
      </c>
      <c r="O82" s="10" t="s">
        <v>675</v>
      </c>
      <c r="P82" s="9"/>
      <c r="Q82" s="10"/>
      <c r="R82" s="10"/>
      <c r="S82" s="10"/>
      <c r="T82" s="10"/>
      <c r="U82" s="10"/>
      <c r="V82" s="10"/>
      <c r="W82" s="10"/>
      <c r="X82" s="9" t="str">
        <f>VLOOKUP(功能_33[[#This Row],[User]],SKL放款!A:G,7,FALSE)</f>
        <v>放款服務課</v>
      </c>
      <c r="Y82" s="242">
        <f>IF(功能_33[[#This Row],[實際展示]]="","",功能_33[[#This Row],[實際展示]]+14)</f>
        <v>44453</v>
      </c>
      <c r="Z82" s="243">
        <v>44488</v>
      </c>
      <c r="AA82" s="262">
        <f>IF(功能_33[[#This Row],[URS交二審]]=0,"",功能_33[[#This Row],[URS交二審]]+7)</f>
        <v>44495</v>
      </c>
      <c r="AB82" s="2"/>
      <c r="AC82" s="2"/>
      <c r="AD82" s="2"/>
      <c r="AE82" s="309"/>
      <c r="AF82" s="2" t="str">
        <f>IFERROR(IF(VLOOKUP(功能_33[[#This Row],[功能代號]],Menu!A:D,4,FALSE)=0,"",VLOOKUP(功能_33[[#This Row],[功能代號]],Menu!A:D,4,FALSE)),"")</f>
        <v>L3-5</v>
      </c>
      <c r="AG82" s="2"/>
      <c r="AH82" s="13" t="str">
        <f>VLOOKUP(功能_33[[#This Row],[功能代號]],[3]交易清單!$E:$E,1,FALSE)</f>
        <v>L3701</v>
      </c>
      <c r="AI82" s="9"/>
      <c r="AJ82" s="242" t="str">
        <f>IFERROR(IF(VLOOKUP(功能_33[[#This Row],[功能代號]],Menu!A:D,4,FALSE)=0,"",VLOOKUP(功能_33[[#This Row],[功能代號]],Menu!A:D,4,FALSE)),"")</f>
        <v>L3-5</v>
      </c>
      <c r="AK82" s="9"/>
      <c r="AL82" s="8"/>
    </row>
    <row r="83" spans="1:38" ht="13.5" x14ac:dyDescent="0.3">
      <c r="A83" s="245">
        <v>71</v>
      </c>
      <c r="B83" s="9" t="str">
        <f>LEFT(功能_33[[#This Row],[功能代號]],2)</f>
        <v>L4</v>
      </c>
      <c r="C83" s="9" t="s">
        <v>708</v>
      </c>
      <c r="D83" s="22"/>
      <c r="E83" s="10" t="s">
        <v>259</v>
      </c>
      <c r="F83" s="9" t="s">
        <v>260</v>
      </c>
      <c r="G83" s="9"/>
      <c r="H83" s="10" t="s">
        <v>672</v>
      </c>
      <c r="I83" s="11" t="s">
        <v>33</v>
      </c>
      <c r="J83" s="317"/>
      <c r="K83" s="289">
        <v>44438</v>
      </c>
      <c r="L83" s="289">
        <v>44438</v>
      </c>
      <c r="M83" s="262" t="str">
        <f>IFERROR(IF(VLOOKUP(功能_33[[#This Row],[功能代號]],討論項目!A:H,8,FALSE)=0,"",VLOOKUP(功能_33[[#This Row],[功能代號]],討論項目!A:H,8,FALSE)),"")</f>
        <v/>
      </c>
      <c r="N83" s="10" t="s">
        <v>681</v>
      </c>
      <c r="O83" s="10" t="s">
        <v>690</v>
      </c>
      <c r="P83" s="9"/>
      <c r="Q83" s="10"/>
      <c r="R83" s="10"/>
      <c r="S83" s="10"/>
      <c r="T83" s="10"/>
      <c r="U83" s="10"/>
      <c r="V83" s="10"/>
      <c r="W83" s="10"/>
      <c r="X83" s="9" t="str">
        <f>VLOOKUP(功能_33[[#This Row],[User]],SKL放款!A:G,7,FALSE)</f>
        <v>放款服務課</v>
      </c>
      <c r="Y83" s="242">
        <f>IF(功能_33[[#This Row],[實際展示]]="","",功能_33[[#This Row],[實際展示]]+14)</f>
        <v>44452</v>
      </c>
      <c r="Z83" s="243"/>
      <c r="AA83" s="262" t="str">
        <f>IF(功能_33[[#This Row],[URS交二審]]=0,"",功能_33[[#This Row],[URS交二審]]+7)</f>
        <v/>
      </c>
      <c r="AB83" s="2"/>
      <c r="AC83" s="2"/>
      <c r="AD83" s="2"/>
      <c r="AE83" s="309"/>
      <c r="AF83" s="2" t="str">
        <f>IFERROR(IF(VLOOKUP(功能_33[[#This Row],[功能代號]],Menu!A:D,4,FALSE)=0,"",VLOOKUP(功能_33[[#This Row],[功能代號]],Menu!A:D,4,FALSE)),"")</f>
        <v>L4-1</v>
      </c>
      <c r="AG83" s="2"/>
      <c r="AH83" s="13" t="str">
        <f>VLOOKUP(功能_33[[#This Row],[功能代號]],[3]交易清單!$E:$E,1,FALSE)</f>
        <v>L4101</v>
      </c>
      <c r="AI83" s="9"/>
      <c r="AJ83" s="242" t="str">
        <f>IFERROR(IF(VLOOKUP(功能_33[[#This Row],[功能代號]],Menu!A:D,4,FALSE)=0,"",VLOOKUP(功能_33[[#This Row],[功能代號]],Menu!A:D,4,FALSE)),"")</f>
        <v>L4-1</v>
      </c>
      <c r="AK83" s="9"/>
      <c r="AL83" s="8"/>
    </row>
    <row r="84" spans="1:38" ht="13.5" x14ac:dyDescent="0.3">
      <c r="A84" s="245">
        <v>72</v>
      </c>
      <c r="B84" s="9" t="str">
        <f>LEFT(功能_33[[#This Row],[功能代號]],2)</f>
        <v>L4</v>
      </c>
      <c r="C84" s="9" t="s">
        <v>708</v>
      </c>
      <c r="D84" s="22"/>
      <c r="E84" s="10" t="s">
        <v>261</v>
      </c>
      <c r="F84" s="9" t="s">
        <v>262</v>
      </c>
      <c r="G84" s="9"/>
      <c r="H84" s="10" t="s">
        <v>672</v>
      </c>
      <c r="I84" s="11" t="s">
        <v>33</v>
      </c>
      <c r="J84" s="317"/>
      <c r="K84" s="289">
        <v>44438</v>
      </c>
      <c r="L84" s="289">
        <v>44438</v>
      </c>
      <c r="M84" s="262" t="str">
        <f>IFERROR(IF(VLOOKUP(功能_33[[#This Row],[功能代號]],討論項目!A:H,8,FALSE)=0,"",VLOOKUP(功能_33[[#This Row],[功能代號]],討論項目!A:H,8,FALSE)),"")</f>
        <v/>
      </c>
      <c r="N84" s="10" t="s">
        <v>681</v>
      </c>
      <c r="O84" s="10" t="s">
        <v>690</v>
      </c>
      <c r="P84" s="9"/>
      <c r="Q84" s="10"/>
      <c r="R84" s="10"/>
      <c r="S84" s="10"/>
      <c r="T84" s="10"/>
      <c r="U84" s="10"/>
      <c r="V84" s="10"/>
      <c r="W84" s="10"/>
      <c r="X84" s="9" t="str">
        <f>VLOOKUP(功能_33[[#This Row],[User]],SKL放款!A:G,7,FALSE)</f>
        <v>放款服務課</v>
      </c>
      <c r="Y84" s="242">
        <f>IF(功能_33[[#This Row],[實際展示]]="","",功能_33[[#This Row],[實際展示]]+14)</f>
        <v>44452</v>
      </c>
      <c r="Z84" s="243"/>
      <c r="AA84" s="262" t="str">
        <f>IF(功能_33[[#This Row],[URS交二審]]=0,"",功能_33[[#This Row],[URS交二審]]+7)</f>
        <v/>
      </c>
      <c r="AB84" s="2"/>
      <c r="AC84" s="2"/>
      <c r="AD84" s="2"/>
      <c r="AE84" s="309"/>
      <c r="AF84" s="2" t="str">
        <f>IFERROR(IF(VLOOKUP(功能_33[[#This Row],[功能代號]],Menu!A:D,4,FALSE)=0,"",VLOOKUP(功能_33[[#This Row],[功能代號]],Menu!A:D,4,FALSE)),"")</f>
        <v>L4-1</v>
      </c>
      <c r="AG84" s="2"/>
      <c r="AH84" s="13" t="str">
        <f>VLOOKUP(功能_33[[#This Row],[功能代號]],[3]交易清單!$E:$E,1,FALSE)</f>
        <v>L4001</v>
      </c>
      <c r="AI84" s="9"/>
      <c r="AJ84" s="242" t="str">
        <f>IFERROR(IF(VLOOKUP(功能_33[[#This Row],[功能代號]],Menu!A:D,4,FALSE)=0,"",VLOOKUP(功能_33[[#This Row],[功能代號]],Menu!A:D,4,FALSE)),"")</f>
        <v>L4-1</v>
      </c>
      <c r="AK84" s="9"/>
      <c r="AL84" s="8"/>
    </row>
    <row r="85" spans="1:38" ht="13.5" x14ac:dyDescent="0.3">
      <c r="A85" s="245">
        <v>73</v>
      </c>
      <c r="B85" s="9" t="str">
        <f>LEFT(功能_33[[#This Row],[功能代號]],2)</f>
        <v>L4</v>
      </c>
      <c r="C85" s="9" t="s">
        <v>708</v>
      </c>
      <c r="D85" s="22" t="s">
        <v>1610</v>
      </c>
      <c r="E85" s="10" t="s">
        <v>263</v>
      </c>
      <c r="F85" s="9" t="s">
        <v>264</v>
      </c>
      <c r="G85" s="9"/>
      <c r="H85" s="10" t="s">
        <v>672</v>
      </c>
      <c r="I85" s="11" t="s">
        <v>33</v>
      </c>
      <c r="J85" s="317"/>
      <c r="K85" s="289">
        <v>44438</v>
      </c>
      <c r="L85" s="289">
        <v>44438</v>
      </c>
      <c r="M85" s="262" t="str">
        <f>IFERROR(IF(VLOOKUP(功能_33[[#This Row],[功能代號]],討論項目!A:H,8,FALSE)=0,"",VLOOKUP(功能_33[[#This Row],[功能代號]],討論項目!A:H,8,FALSE)),"")</f>
        <v/>
      </c>
      <c r="N85" s="10" t="s">
        <v>681</v>
      </c>
      <c r="O85" s="10" t="s">
        <v>690</v>
      </c>
      <c r="P85" s="9"/>
      <c r="Q85" s="10"/>
      <c r="R85" s="10"/>
      <c r="S85" s="10"/>
      <c r="T85" s="10"/>
      <c r="U85" s="10"/>
      <c r="V85" s="10"/>
      <c r="W85" s="10"/>
      <c r="X85" s="9" t="str">
        <f>VLOOKUP(功能_33[[#This Row],[User]],SKL放款!A:G,7,FALSE)</f>
        <v>放款服務課</v>
      </c>
      <c r="Y85" s="242">
        <f>IF(功能_33[[#This Row],[實際展示]]="","",功能_33[[#This Row],[實際展示]]+14)</f>
        <v>44452</v>
      </c>
      <c r="Z85" s="243"/>
      <c r="AA85" s="262" t="str">
        <f>IF(功能_33[[#This Row],[URS交二審]]=0,"",功能_33[[#This Row],[URS交二審]]+7)</f>
        <v/>
      </c>
      <c r="AB85" s="2"/>
      <c r="AC85" s="2"/>
      <c r="AD85" s="2"/>
      <c r="AE85" s="309"/>
      <c r="AF85" s="2" t="str">
        <f>IFERROR(IF(VLOOKUP(功能_33[[#This Row],[功能代號]],Menu!A:D,4,FALSE)=0,"",VLOOKUP(功能_33[[#This Row],[功能代號]],Menu!A:D,4,FALSE)),"")</f>
        <v>L4-1</v>
      </c>
      <c r="AG85" s="2"/>
      <c r="AH85" s="13" t="str">
        <f>VLOOKUP(功能_33[[#This Row],[功能代號]],[3]交易清單!$E:$E,1,FALSE)</f>
        <v>L4901</v>
      </c>
      <c r="AI85" s="9"/>
      <c r="AJ85" s="242" t="str">
        <f>IFERROR(IF(VLOOKUP(功能_33[[#This Row],[功能代號]],Menu!A:D,4,FALSE)=0,"",VLOOKUP(功能_33[[#This Row],[功能代號]],Menu!A:D,4,FALSE)),"")</f>
        <v>L4-1</v>
      </c>
      <c r="AK85" s="9"/>
      <c r="AL85" s="8"/>
    </row>
    <row r="86" spans="1:38" ht="13.5" x14ac:dyDescent="0.3">
      <c r="A86" s="245">
        <v>295</v>
      </c>
      <c r="B86" s="9" t="str">
        <f>LEFT(功能_33[[#This Row],[功能代號]],2)</f>
        <v>L6</v>
      </c>
      <c r="C86" s="9" t="s">
        <v>710</v>
      </c>
      <c r="D86" s="22"/>
      <c r="E86" s="10" t="s">
        <v>521</v>
      </c>
      <c r="F86" s="9" t="s">
        <v>522</v>
      </c>
      <c r="G86" s="9"/>
      <c r="H86" s="10" t="s">
        <v>672</v>
      </c>
      <c r="I86" s="10" t="s">
        <v>141</v>
      </c>
      <c r="J86" s="319"/>
      <c r="K86" s="289">
        <v>44447</v>
      </c>
      <c r="L86" s="292" t="s">
        <v>2464</v>
      </c>
      <c r="M86" s="262" t="str">
        <f>IFERROR(IF(VLOOKUP(功能_33[[#This Row],[功能代號]],討論項目!A:H,8,FALSE)=0,"",VLOOKUP(功能_33[[#This Row],[功能代號]],討論項目!A:H,8,FALSE)),"")</f>
        <v/>
      </c>
      <c r="N86" s="10" t="s">
        <v>677</v>
      </c>
      <c r="O86" s="10" t="s">
        <v>675</v>
      </c>
      <c r="P86" s="9" t="s">
        <v>1538</v>
      </c>
      <c r="Q86" s="10"/>
      <c r="R86" s="10"/>
      <c r="S86" s="10"/>
      <c r="T86" s="10"/>
      <c r="U86" s="10"/>
      <c r="V86" s="10"/>
      <c r="W86" s="10"/>
      <c r="X86" s="9" t="str">
        <f>VLOOKUP(功能_33[[#This Row],[User]],SKL放款!A:G,7,FALSE)</f>
        <v>放款服務課</v>
      </c>
      <c r="Y86" s="242" t="e">
        <f>IF(功能_33[[#This Row],[實際展示]]="","",功能_33[[#This Row],[實際展示]]+14)</f>
        <v>#VALUE!</v>
      </c>
      <c r="Z86" s="243"/>
      <c r="AA86" s="262" t="str">
        <f>IF(功能_33[[#This Row],[URS交二審]]=0,"",功能_33[[#This Row],[URS交二審]]+7)</f>
        <v/>
      </c>
      <c r="AB86" s="1"/>
      <c r="AC86" s="1"/>
      <c r="AD86" s="1"/>
      <c r="AE86" s="309"/>
      <c r="AF86" s="1" t="str">
        <f>IFERROR(IF(VLOOKUP(功能_33[[#This Row],[功能代號]],Menu!A:D,4,FALSE)=0,"",VLOOKUP(功能_33[[#This Row],[功能代號]],Menu!A:D,4,FALSE)),"")</f>
        <v/>
      </c>
      <c r="AG86" s="1"/>
      <c r="AH86" s="13" t="str">
        <f>VLOOKUP(功能_33[[#This Row],[功能代號]],[3]交易清單!$E:$E,1,FALSE)</f>
        <v>L6001</v>
      </c>
      <c r="AI86" s="1"/>
      <c r="AJ86" s="244" t="s">
        <v>1922</v>
      </c>
      <c r="AK86" s="9"/>
      <c r="AL86" s="8"/>
    </row>
    <row r="87" spans="1:38" ht="13.5" x14ac:dyDescent="0.3">
      <c r="A87" s="245">
        <v>85</v>
      </c>
      <c r="B87" s="9" t="str">
        <f>LEFT(功能_33[[#This Row],[功能代號]],2)</f>
        <v>L4</v>
      </c>
      <c r="C87" s="9" t="s">
        <v>708</v>
      </c>
      <c r="D87" s="22" t="s">
        <v>1611</v>
      </c>
      <c r="E87" s="10" t="s">
        <v>231</v>
      </c>
      <c r="F87" s="9" t="s">
        <v>232</v>
      </c>
      <c r="G87" s="9"/>
      <c r="H87" s="10" t="s">
        <v>672</v>
      </c>
      <c r="I87" s="10" t="s">
        <v>141</v>
      </c>
      <c r="J87" s="319"/>
      <c r="K87" s="289">
        <v>44447</v>
      </c>
      <c r="L87" s="292">
        <v>44447</v>
      </c>
      <c r="M87" s="262" t="str">
        <f>IFERROR(IF(VLOOKUP(功能_33[[#This Row],[功能代號]],討論項目!A:H,8,FALSE)=0,"",VLOOKUP(功能_33[[#This Row],[功能代號]],討論項目!A:H,8,FALSE)),"")</f>
        <v/>
      </c>
      <c r="N87" s="10" t="s">
        <v>681</v>
      </c>
      <c r="O87" s="10" t="s">
        <v>687</v>
      </c>
      <c r="P87" s="9"/>
      <c r="Q87" s="10"/>
      <c r="R87" s="10"/>
      <c r="S87" s="10"/>
      <c r="T87" s="10"/>
      <c r="U87" s="10"/>
      <c r="V87" s="10"/>
      <c r="W87" s="10"/>
      <c r="X87" s="9" t="str">
        <f>VLOOKUP(功能_33[[#This Row],[User]],SKL放款!A:G,7,FALSE)</f>
        <v>放款服務課</v>
      </c>
      <c r="Y87" s="242">
        <f>IF(功能_33[[#This Row],[實際展示]]="","",功能_33[[#This Row],[實際展示]]+14)</f>
        <v>44461</v>
      </c>
      <c r="Z87" s="243"/>
      <c r="AA87" s="262" t="str">
        <f>IF(功能_33[[#This Row],[URS交二審]]=0,"",功能_33[[#This Row],[URS交二審]]+7)</f>
        <v/>
      </c>
      <c r="AB87" s="2"/>
      <c r="AC87" s="2"/>
      <c r="AD87" s="2"/>
      <c r="AE87" s="309"/>
      <c r="AF87" s="2" t="str">
        <f>IFERROR(IF(VLOOKUP(功能_33[[#This Row],[功能代號]],Menu!A:D,4,FALSE)=0,"",VLOOKUP(功能_33[[#This Row],[功能代號]],Menu!A:D,4,FALSE)),"")</f>
        <v>L4-4</v>
      </c>
      <c r="AG87" s="2"/>
      <c r="AH87" s="13" t="str">
        <f>VLOOKUP(功能_33[[#This Row],[功能代號]],[3]交易清單!$E:$E,1,FALSE)</f>
        <v>L4042</v>
      </c>
      <c r="AI87" s="2"/>
      <c r="AJ87" s="242" t="str">
        <f>IFERROR(IF(VLOOKUP(功能_33[[#This Row],[功能代號]],Menu!A:D,4,FALSE)=0,"",VLOOKUP(功能_33[[#This Row],[功能代號]],Menu!A:D,4,FALSE)),"")</f>
        <v>L4-4</v>
      </c>
      <c r="AK87" s="9"/>
      <c r="AL87" s="8"/>
    </row>
    <row r="88" spans="1:38" ht="13.5" x14ac:dyDescent="0.3">
      <c r="A88" s="245">
        <v>86</v>
      </c>
      <c r="B88" s="9" t="str">
        <f>LEFT(功能_33[[#This Row],[功能代號]],2)</f>
        <v>L4</v>
      </c>
      <c r="C88" s="9" t="s">
        <v>708</v>
      </c>
      <c r="D88" s="22"/>
      <c r="E88" s="10" t="s">
        <v>233</v>
      </c>
      <c r="F88" s="9" t="s">
        <v>234</v>
      </c>
      <c r="G88" s="9"/>
      <c r="H88" s="10" t="s">
        <v>672</v>
      </c>
      <c r="I88" s="10" t="s">
        <v>141</v>
      </c>
      <c r="J88" s="319"/>
      <c r="K88" s="289">
        <v>44447</v>
      </c>
      <c r="L88" s="292">
        <v>44447</v>
      </c>
      <c r="M88" s="262" t="str">
        <f>IFERROR(IF(VLOOKUP(功能_33[[#This Row],[功能代號]],討論項目!A:H,8,FALSE)=0,"",VLOOKUP(功能_33[[#This Row],[功能代號]],討論項目!A:H,8,FALSE)),"")</f>
        <v/>
      </c>
      <c r="N88" s="10" t="s">
        <v>681</v>
      </c>
      <c r="O88" s="10" t="s">
        <v>687</v>
      </c>
      <c r="P88" s="9"/>
      <c r="Q88" s="10"/>
      <c r="R88" s="10"/>
      <c r="S88" s="10"/>
      <c r="T88" s="10"/>
      <c r="U88" s="10"/>
      <c r="V88" s="10"/>
      <c r="W88" s="10"/>
      <c r="X88" s="9" t="str">
        <f>VLOOKUP(功能_33[[#This Row],[User]],SKL放款!A:G,7,FALSE)</f>
        <v>放款服務課</v>
      </c>
      <c r="Y88" s="242">
        <f>IF(功能_33[[#This Row],[實際展示]]="","",功能_33[[#This Row],[實際展示]]+14)</f>
        <v>44461</v>
      </c>
      <c r="Z88" s="243"/>
      <c r="AA88" s="262" t="str">
        <f>IF(功能_33[[#This Row],[URS交二審]]=0,"",功能_33[[#This Row],[URS交二審]]+7)</f>
        <v/>
      </c>
      <c r="AB88" s="2"/>
      <c r="AC88" s="2"/>
      <c r="AD88" s="2"/>
      <c r="AE88" s="309"/>
      <c r="AF88" s="2" t="str">
        <f>IFERROR(IF(VLOOKUP(功能_33[[#This Row],[功能代號]],Menu!A:D,4,FALSE)=0,"",VLOOKUP(功能_33[[#This Row],[功能代號]],Menu!A:D,4,FALSE)),"")</f>
        <v/>
      </c>
      <c r="AG88" s="2"/>
      <c r="AH88" s="13" t="str">
        <f>VLOOKUP(功能_33[[#This Row],[功能代號]],[3]交易清單!$E:$E,1,FALSE)</f>
        <v>L4410</v>
      </c>
      <c r="AI88" s="2"/>
      <c r="AJ88" s="244" t="str">
        <f>AJ87</f>
        <v>L4-4</v>
      </c>
      <c r="AK88" s="9"/>
      <c r="AL88" s="8"/>
    </row>
    <row r="89" spans="1:38" ht="13.5" x14ac:dyDescent="0.3">
      <c r="A89" s="245">
        <v>87</v>
      </c>
      <c r="B89" s="9" t="str">
        <f>LEFT(功能_33[[#This Row],[功能代號]],2)</f>
        <v>L4</v>
      </c>
      <c r="C89" s="9" t="s">
        <v>708</v>
      </c>
      <c r="D89" s="22" t="s">
        <v>1611</v>
      </c>
      <c r="E89" s="10" t="s">
        <v>235</v>
      </c>
      <c r="F89" s="9" t="s">
        <v>236</v>
      </c>
      <c r="G89" s="9"/>
      <c r="H89" s="10" t="s">
        <v>672</v>
      </c>
      <c r="I89" s="10" t="s">
        <v>141</v>
      </c>
      <c r="J89" s="319"/>
      <c r="K89" s="289">
        <v>44447</v>
      </c>
      <c r="L89" s="292">
        <v>44447</v>
      </c>
      <c r="M89" s="262" t="str">
        <f>IFERROR(IF(VLOOKUP(功能_33[[#This Row],[功能代號]],討論項目!A:H,8,FALSE)=0,"",VLOOKUP(功能_33[[#This Row],[功能代號]],討論項目!A:H,8,FALSE)),"")</f>
        <v/>
      </c>
      <c r="N89" s="10" t="s">
        <v>681</v>
      </c>
      <c r="O89" s="10" t="s">
        <v>687</v>
      </c>
      <c r="P89" s="9"/>
      <c r="Q89" s="10"/>
      <c r="R89" s="10"/>
      <c r="S89" s="10"/>
      <c r="T89" s="10"/>
      <c r="U89" s="10"/>
      <c r="V89" s="10"/>
      <c r="W89" s="10"/>
      <c r="X89" s="9" t="str">
        <f>VLOOKUP(功能_33[[#This Row],[User]],SKL放款!A:G,7,FALSE)</f>
        <v>放款服務課</v>
      </c>
      <c r="Y89" s="242">
        <f>IF(功能_33[[#This Row],[實際展示]]="","",功能_33[[#This Row],[實際展示]]+14)</f>
        <v>44461</v>
      </c>
      <c r="Z89" s="243"/>
      <c r="AA89" s="262" t="str">
        <f>IF(功能_33[[#This Row],[URS交二審]]=0,"",功能_33[[#This Row],[URS交二審]]+7)</f>
        <v/>
      </c>
      <c r="AB89" s="2"/>
      <c r="AC89" s="2"/>
      <c r="AD89" s="2"/>
      <c r="AE89" s="309"/>
      <c r="AF89" s="2" t="str">
        <f>IFERROR(IF(VLOOKUP(功能_33[[#This Row],[功能代號]],Menu!A:D,4,FALSE)=0,"",VLOOKUP(功能_33[[#This Row],[功能代號]],Menu!A:D,4,FALSE)),"")</f>
        <v>L4-4</v>
      </c>
      <c r="AG89" s="2"/>
      <c r="AH89" s="13" t="str">
        <f>VLOOKUP(功能_33[[#This Row],[功能代號]],[3]交易清單!$E:$E,1,FALSE)</f>
        <v>L4040</v>
      </c>
      <c r="AI89" s="2"/>
      <c r="AJ89" s="242" t="str">
        <f>IFERROR(IF(VLOOKUP(功能_33[[#This Row],[功能代號]],Menu!A:D,4,FALSE)=0,"",VLOOKUP(功能_33[[#This Row],[功能代號]],Menu!A:D,4,FALSE)),"")</f>
        <v>L4-4</v>
      </c>
      <c r="AK89" s="9"/>
      <c r="AL89" s="8"/>
    </row>
    <row r="90" spans="1:38" ht="13.5" x14ac:dyDescent="0.3">
      <c r="A90" s="245">
        <v>91</v>
      </c>
      <c r="B90" s="9" t="str">
        <f>LEFT(功能_33[[#This Row],[功能代號]],2)</f>
        <v>L4</v>
      </c>
      <c r="C90" s="9" t="s">
        <v>708</v>
      </c>
      <c r="D90" s="22" t="s">
        <v>1611</v>
      </c>
      <c r="E90" s="10" t="s">
        <v>243</v>
      </c>
      <c r="F90" s="9" t="s">
        <v>244</v>
      </c>
      <c r="G90" s="9"/>
      <c r="H90" s="10" t="s">
        <v>672</v>
      </c>
      <c r="I90" s="10" t="s">
        <v>141</v>
      </c>
      <c r="J90" s="319"/>
      <c r="K90" s="289">
        <v>44447</v>
      </c>
      <c r="L90" s="292">
        <v>44447</v>
      </c>
      <c r="M90" s="262" t="str">
        <f>IFERROR(IF(VLOOKUP(功能_33[[#This Row],[功能代號]],討論項目!A:H,8,FALSE)=0,"",VLOOKUP(功能_33[[#This Row],[功能代號]],討論項目!A:H,8,FALSE)),"")</f>
        <v/>
      </c>
      <c r="N90" s="10" t="s">
        <v>681</v>
      </c>
      <c r="O90" s="10" t="s">
        <v>687</v>
      </c>
      <c r="P90" s="9"/>
      <c r="Q90" s="10"/>
      <c r="R90" s="10"/>
      <c r="S90" s="10"/>
      <c r="T90" s="10"/>
      <c r="U90" s="10"/>
      <c r="V90" s="10"/>
      <c r="W90" s="10"/>
      <c r="X90" s="9" t="str">
        <f>VLOOKUP(功能_33[[#This Row],[User]],SKL放款!A:G,7,FALSE)</f>
        <v>放款服務課</v>
      </c>
      <c r="Y90" s="242">
        <f>IF(功能_33[[#This Row],[實際展示]]="","",功能_33[[#This Row],[實際展示]]+14)</f>
        <v>44461</v>
      </c>
      <c r="Z90" s="243"/>
      <c r="AA90" s="262" t="str">
        <f>IF(功能_33[[#This Row],[URS交二審]]=0,"",功能_33[[#This Row],[URS交二審]]+7)</f>
        <v/>
      </c>
      <c r="AB90" s="2"/>
      <c r="AC90" s="2"/>
      <c r="AD90" s="2"/>
      <c r="AE90" s="309"/>
      <c r="AF90" s="2" t="str">
        <f>IFERROR(IF(VLOOKUP(功能_33[[#This Row],[功能代號]],Menu!A:D,4,FALSE)=0,"",VLOOKUP(功能_33[[#This Row],[功能代號]],Menu!A:D,4,FALSE)),"")</f>
        <v>L4-4</v>
      </c>
      <c r="AG90" s="2"/>
      <c r="AH90" s="13" t="str">
        <f>VLOOKUP(功能_33[[#This Row],[功能代號]],[3]交易清單!$E:$E,1,FALSE)</f>
        <v>L4414</v>
      </c>
      <c r="AI90" s="2"/>
      <c r="AJ90" s="242" t="str">
        <f>IFERROR(IF(VLOOKUP(功能_33[[#This Row],[功能代號]],Menu!A:D,4,FALSE)=0,"",VLOOKUP(功能_33[[#This Row],[功能代號]],Menu!A:D,4,FALSE)),"")</f>
        <v>L4-4</v>
      </c>
      <c r="AK90" s="9"/>
      <c r="AL90" s="8"/>
    </row>
    <row r="91" spans="1:38" ht="13.5" x14ac:dyDescent="0.3">
      <c r="A91" s="245">
        <v>92</v>
      </c>
      <c r="B91" s="9" t="str">
        <f>LEFT(功能_33[[#This Row],[功能代號]],2)</f>
        <v>L4</v>
      </c>
      <c r="C91" s="9" t="s">
        <v>708</v>
      </c>
      <c r="D91" s="22"/>
      <c r="E91" s="10" t="s">
        <v>245</v>
      </c>
      <c r="F91" s="9" t="s">
        <v>246</v>
      </c>
      <c r="G91" s="9"/>
      <c r="H91" s="10" t="s">
        <v>672</v>
      </c>
      <c r="I91" s="10" t="s">
        <v>141</v>
      </c>
      <c r="J91" s="319"/>
      <c r="K91" s="289">
        <v>44447</v>
      </c>
      <c r="L91" s="292">
        <v>44447</v>
      </c>
      <c r="M91" s="262" t="str">
        <f>IFERROR(IF(VLOOKUP(功能_33[[#This Row],[功能代號]],討論項目!A:H,8,FALSE)=0,"",VLOOKUP(功能_33[[#This Row],[功能代號]],討論項目!A:H,8,FALSE)),"")</f>
        <v/>
      </c>
      <c r="N91" s="10" t="s">
        <v>681</v>
      </c>
      <c r="O91" s="10" t="s">
        <v>687</v>
      </c>
      <c r="P91" s="9"/>
      <c r="Q91" s="10"/>
      <c r="R91" s="10"/>
      <c r="S91" s="10"/>
      <c r="T91" s="10"/>
      <c r="U91" s="10"/>
      <c r="V91" s="10"/>
      <c r="W91" s="10"/>
      <c r="X91" s="9" t="str">
        <f>VLOOKUP(功能_33[[#This Row],[User]],SKL放款!A:G,7,FALSE)</f>
        <v>放款服務課</v>
      </c>
      <c r="Y91" s="242">
        <f>IF(功能_33[[#This Row],[實際展示]]="","",功能_33[[#This Row],[實際展示]]+14)</f>
        <v>44461</v>
      </c>
      <c r="Z91" s="243"/>
      <c r="AA91" s="262" t="str">
        <f>IF(功能_33[[#This Row],[URS交二審]]=0,"",功能_33[[#This Row],[URS交二審]]+7)</f>
        <v/>
      </c>
      <c r="AB91" s="2"/>
      <c r="AC91" s="2"/>
      <c r="AD91" s="2"/>
      <c r="AE91" s="309"/>
      <c r="AF91" s="2" t="str">
        <f>IFERROR(IF(VLOOKUP(功能_33[[#This Row],[功能代號]],Menu!A:D,4,FALSE)=0,"",VLOOKUP(功能_33[[#This Row],[功能代號]],Menu!A:D,4,FALSE)),"")</f>
        <v/>
      </c>
      <c r="AG91" s="2"/>
      <c r="AH91" s="13" t="str">
        <f>VLOOKUP(功能_33[[#This Row],[功能代號]],[3]交易清單!$E:$E,1,FALSE)</f>
        <v>L4940</v>
      </c>
      <c r="AI91" s="2"/>
      <c r="AJ91" s="244" t="str">
        <f>AJ120</f>
        <v>L4-4</v>
      </c>
      <c r="AK91" s="9"/>
      <c r="AL91" s="8"/>
    </row>
    <row r="92" spans="1:38" s="179" customFormat="1" ht="13.5" x14ac:dyDescent="0.3">
      <c r="A92" s="251"/>
      <c r="B92" s="180" t="str">
        <f>LEFT(功能_33[[#This Row],[功能代號]],2)</f>
        <v>L4</v>
      </c>
      <c r="C92" s="9" t="s">
        <v>708</v>
      </c>
      <c r="D92" s="181"/>
      <c r="E92" s="177" t="s">
        <v>1945</v>
      </c>
      <c r="F92" s="175" t="s">
        <v>1946</v>
      </c>
      <c r="G92" s="175"/>
      <c r="H92" s="10" t="s">
        <v>672</v>
      </c>
      <c r="I92" s="10" t="s">
        <v>141</v>
      </c>
      <c r="J92" s="319"/>
      <c r="K92" s="289">
        <v>44447</v>
      </c>
      <c r="L92" s="292">
        <v>44447</v>
      </c>
      <c r="M92" s="262" t="str">
        <f>IFERROR(IF(VLOOKUP(功能_33[[#This Row],[功能代號]],討論項目!A:H,8,FALSE)=0,"",VLOOKUP(功能_33[[#This Row],[功能代號]],討論項目!A:H,8,FALSE)),"")</f>
        <v/>
      </c>
      <c r="N92" s="10" t="s">
        <v>681</v>
      </c>
      <c r="O92" s="10" t="s">
        <v>687</v>
      </c>
      <c r="P92" s="152"/>
      <c r="Q92" s="177"/>
      <c r="R92" s="177"/>
      <c r="S92" s="177"/>
      <c r="T92" s="177"/>
      <c r="U92" s="177"/>
      <c r="V92" s="177"/>
      <c r="W92" s="177"/>
      <c r="X92" s="180" t="str">
        <f>VLOOKUP(功能_33[[#This Row],[User]],SKL放款!A:G,7,FALSE)</f>
        <v>放款服務課</v>
      </c>
      <c r="Y92" s="242">
        <f>IF(功能_33[[#This Row],[實際展示]]="","",功能_33[[#This Row],[實際展示]]+14)</f>
        <v>44461</v>
      </c>
      <c r="Z92" s="243"/>
      <c r="AA92" s="262" t="str">
        <f>IF(功能_33[[#This Row],[URS交二審]]=0,"",功能_33[[#This Row],[URS交二審]]+7)</f>
        <v/>
      </c>
      <c r="AB92" s="174"/>
      <c r="AC92" s="174"/>
      <c r="AD92" s="174"/>
      <c r="AE92" s="309"/>
      <c r="AF92" s="174" t="str">
        <f>IFERROR(IF(VLOOKUP(功能_33[[#This Row],[功能代號]],Menu!A:D,4,FALSE)=0,"",VLOOKUP(功能_33[[#This Row],[功能代號]],Menu!A:D,4,FALSE)),"")</f>
        <v>L4-4</v>
      </c>
      <c r="AG92" s="174"/>
      <c r="AH92" s="13" t="e">
        <f>VLOOKUP(功能_33[[#This Row],[功能代號]],[3]交易清單!$E:$E,1,FALSE)</f>
        <v>#N/A</v>
      </c>
      <c r="AI92" s="174"/>
      <c r="AJ92" s="244" t="str">
        <f>IFERROR(IF(VLOOKUP(功能_33[[#This Row],[功能代號]],Menu!A:D,4,FALSE)=0,"",VLOOKUP(功能_33[[#This Row],[功能代號]],Menu!A:D,4,FALSE)),"")</f>
        <v>L4-4</v>
      </c>
      <c r="AK92" s="9"/>
    </row>
    <row r="93" spans="1:38" ht="13.5" x14ac:dyDescent="0.3">
      <c r="A93" s="245">
        <v>88</v>
      </c>
      <c r="B93" s="9" t="str">
        <f>LEFT(功能_33[[#This Row],[功能代號]],2)</f>
        <v>L4</v>
      </c>
      <c r="C93" s="9" t="s">
        <v>708</v>
      </c>
      <c r="D93" s="22" t="s">
        <v>1611</v>
      </c>
      <c r="E93" s="10" t="s">
        <v>237</v>
      </c>
      <c r="F93" s="9" t="s">
        <v>238</v>
      </c>
      <c r="G93" s="9"/>
      <c r="H93" s="10" t="s">
        <v>672</v>
      </c>
      <c r="I93" s="10" t="s">
        <v>141</v>
      </c>
      <c r="J93" s="319"/>
      <c r="K93" s="289">
        <v>44448</v>
      </c>
      <c r="L93" s="289">
        <v>44448</v>
      </c>
      <c r="M93" s="262" t="str">
        <f>IFERROR(IF(VLOOKUP(功能_33[[#This Row],[功能代號]],討論項目!A:H,8,FALSE)=0,"",VLOOKUP(功能_33[[#This Row],[功能代號]],討論項目!A:H,8,FALSE)),"")</f>
        <v/>
      </c>
      <c r="N93" s="10" t="s">
        <v>681</v>
      </c>
      <c r="O93" s="10" t="s">
        <v>1527</v>
      </c>
      <c r="P93" s="9"/>
      <c r="Q93" s="10"/>
      <c r="R93" s="10"/>
      <c r="S93" s="10"/>
      <c r="T93" s="10"/>
      <c r="U93" s="10"/>
      <c r="V93" s="10"/>
      <c r="W93" s="10"/>
      <c r="X93" s="9" t="str">
        <f>VLOOKUP(功能_33[[#This Row],[User]],SKL放款!A:G,7,FALSE)</f>
        <v>放款服務課</v>
      </c>
      <c r="Y93" s="242">
        <f>IF(功能_33[[#This Row],[實際展示]]="","",功能_33[[#This Row],[實際展示]]+14)</f>
        <v>44462</v>
      </c>
      <c r="Z93" s="243"/>
      <c r="AA93" s="262" t="str">
        <f>IF(功能_33[[#This Row],[URS交二審]]=0,"",功能_33[[#This Row],[URS交二審]]+7)</f>
        <v/>
      </c>
      <c r="AB93" s="2"/>
      <c r="AC93" s="2"/>
      <c r="AD93" s="2"/>
      <c r="AE93" s="309"/>
      <c r="AF93" s="2" t="str">
        <f>IFERROR(IF(VLOOKUP(功能_33[[#This Row],[功能代號]],Menu!A:D,4,FALSE)=0,"",VLOOKUP(功能_33[[#This Row],[功能代號]],Menu!A:D,4,FALSE)),"")</f>
        <v>L4-4</v>
      </c>
      <c r="AG93" s="2"/>
      <c r="AH93" s="13" t="str">
        <f>VLOOKUP(功能_33[[#This Row],[功能代號]],[3]交易清單!$E:$E,1,FALSE)</f>
        <v>L4043</v>
      </c>
      <c r="AI93" s="2"/>
      <c r="AJ93" s="242" t="str">
        <f>IFERROR(IF(VLOOKUP(功能_33[[#This Row],[功能代號]],Menu!A:D,4,FALSE)=0,"",VLOOKUP(功能_33[[#This Row],[功能代號]],Menu!A:D,4,FALSE)),"")</f>
        <v>L4-4</v>
      </c>
      <c r="AK93" s="9"/>
      <c r="AL93" s="8"/>
    </row>
    <row r="94" spans="1:38" ht="13.5" x14ac:dyDescent="0.3">
      <c r="A94" s="245">
        <v>89</v>
      </c>
      <c r="B94" s="9" t="str">
        <f>LEFT(功能_33[[#This Row],[功能代號]],2)</f>
        <v>L4</v>
      </c>
      <c r="C94" s="9" t="s">
        <v>708</v>
      </c>
      <c r="D94" s="22"/>
      <c r="E94" s="10" t="s">
        <v>239</v>
      </c>
      <c r="F94" s="9" t="s">
        <v>240</v>
      </c>
      <c r="G94" s="9"/>
      <c r="H94" s="10" t="s">
        <v>672</v>
      </c>
      <c r="I94" s="10" t="s">
        <v>141</v>
      </c>
      <c r="J94" s="319"/>
      <c r="K94" s="289">
        <v>44448</v>
      </c>
      <c r="L94" s="289">
        <v>44448</v>
      </c>
      <c r="M94" s="262" t="str">
        <f>IFERROR(IF(VLOOKUP(功能_33[[#This Row],[功能代號]],討論項目!A:H,8,FALSE)=0,"",VLOOKUP(功能_33[[#This Row],[功能代號]],討論項目!A:H,8,FALSE)),"")</f>
        <v/>
      </c>
      <c r="N94" s="10" t="s">
        <v>681</v>
      </c>
      <c r="O94" s="10" t="s">
        <v>1527</v>
      </c>
      <c r="P94" s="9"/>
      <c r="Q94" s="10"/>
      <c r="R94" s="10"/>
      <c r="S94" s="10"/>
      <c r="T94" s="10"/>
      <c r="U94" s="10"/>
      <c r="V94" s="10"/>
      <c r="W94" s="10"/>
      <c r="X94" s="9" t="str">
        <f>VLOOKUP(功能_33[[#This Row],[User]],SKL放款!A:G,7,FALSE)</f>
        <v>放款服務課</v>
      </c>
      <c r="Y94" s="242">
        <f>IF(功能_33[[#This Row],[實際展示]]="","",功能_33[[#This Row],[實際展示]]+14)</f>
        <v>44462</v>
      </c>
      <c r="Z94" s="243"/>
      <c r="AA94" s="262" t="str">
        <f>IF(功能_33[[#This Row],[URS交二審]]=0,"",功能_33[[#This Row],[URS交二審]]+7)</f>
        <v/>
      </c>
      <c r="AB94" s="2"/>
      <c r="AC94" s="2"/>
      <c r="AD94" s="2"/>
      <c r="AE94" s="309"/>
      <c r="AF94" s="2" t="str">
        <f>IFERROR(IF(VLOOKUP(功能_33[[#This Row],[功能代號]],Menu!A:D,4,FALSE)=0,"",VLOOKUP(功能_33[[#This Row],[功能代號]],Menu!A:D,4,FALSE)),"")</f>
        <v/>
      </c>
      <c r="AG94" s="2"/>
      <c r="AH94" s="13" t="str">
        <f>VLOOKUP(功能_33[[#This Row],[功能代號]],[3]交易清單!$E:$E,1,FALSE)</f>
        <v>L4412</v>
      </c>
      <c r="AI94" s="2"/>
      <c r="AJ94" s="244" t="str">
        <f>AJ93</f>
        <v>L4-4</v>
      </c>
      <c r="AK94" s="9"/>
      <c r="AL94" s="8"/>
    </row>
    <row r="95" spans="1:38" ht="13.5" x14ac:dyDescent="0.3">
      <c r="A95" s="245">
        <v>90</v>
      </c>
      <c r="B95" s="9" t="str">
        <f>LEFT(功能_33[[#This Row],[功能代號]],2)</f>
        <v>L4</v>
      </c>
      <c r="C95" s="9" t="s">
        <v>708</v>
      </c>
      <c r="D95" s="22" t="s">
        <v>1611</v>
      </c>
      <c r="E95" s="10" t="s">
        <v>241</v>
      </c>
      <c r="F95" s="9" t="s">
        <v>242</v>
      </c>
      <c r="G95" s="9"/>
      <c r="H95" s="10" t="s">
        <v>672</v>
      </c>
      <c r="I95" s="10" t="s">
        <v>141</v>
      </c>
      <c r="J95" s="319"/>
      <c r="K95" s="289">
        <v>44448</v>
      </c>
      <c r="L95" s="289">
        <v>44448</v>
      </c>
      <c r="M95" s="262" t="str">
        <f>IFERROR(IF(VLOOKUP(功能_33[[#This Row],[功能代號]],討論項目!A:H,8,FALSE)=0,"",VLOOKUP(功能_33[[#This Row],[功能代號]],討論項目!A:H,8,FALSE)),"")</f>
        <v/>
      </c>
      <c r="N95" s="10" t="s">
        <v>681</v>
      </c>
      <c r="O95" s="10" t="s">
        <v>1527</v>
      </c>
      <c r="P95" s="9"/>
      <c r="Q95" s="10"/>
      <c r="R95" s="10"/>
      <c r="S95" s="10"/>
      <c r="T95" s="10"/>
      <c r="U95" s="10"/>
      <c r="V95" s="10"/>
      <c r="W95" s="10"/>
      <c r="X95" s="9" t="str">
        <f>VLOOKUP(功能_33[[#This Row],[User]],SKL放款!A:G,7,FALSE)</f>
        <v>放款服務課</v>
      </c>
      <c r="Y95" s="242">
        <f>IF(功能_33[[#This Row],[實際展示]]="","",功能_33[[#This Row],[實際展示]]+14)</f>
        <v>44462</v>
      </c>
      <c r="Z95" s="243"/>
      <c r="AA95" s="262" t="str">
        <f>IF(功能_33[[#This Row],[URS交二審]]=0,"",功能_33[[#This Row],[URS交二審]]+7)</f>
        <v/>
      </c>
      <c r="AB95" s="2"/>
      <c r="AC95" s="2"/>
      <c r="AD95" s="2"/>
      <c r="AE95" s="309"/>
      <c r="AF95" s="2" t="str">
        <f>IFERROR(IF(VLOOKUP(功能_33[[#This Row],[功能代號]],Menu!A:D,4,FALSE)=0,"",VLOOKUP(功能_33[[#This Row],[功能代號]],Menu!A:D,4,FALSE)),"")</f>
        <v>L4-4</v>
      </c>
      <c r="AG95" s="2"/>
      <c r="AH95" s="13" t="str">
        <f>VLOOKUP(功能_33[[#This Row],[功能代號]],[3]交易清單!$E:$E,1,FALSE)</f>
        <v>L4041</v>
      </c>
      <c r="AI95" s="2"/>
      <c r="AJ95" s="242" t="str">
        <f>IFERROR(IF(VLOOKUP(功能_33[[#This Row],[功能代號]],Menu!A:D,4,FALSE)=0,"",VLOOKUP(功能_33[[#This Row],[功能代號]],Menu!A:D,4,FALSE)),"")</f>
        <v>L4-4</v>
      </c>
      <c r="AK95" s="9"/>
      <c r="AL95" s="8"/>
    </row>
    <row r="96" spans="1:38" s="179" customFormat="1" ht="13.5" x14ac:dyDescent="0.3">
      <c r="A96" s="251"/>
      <c r="B96" s="180" t="str">
        <f>LEFT(功能_33[[#This Row],[功能代號]],2)</f>
        <v>L4</v>
      </c>
      <c r="C96" s="9" t="s">
        <v>708</v>
      </c>
      <c r="D96" s="181"/>
      <c r="E96" s="177" t="s">
        <v>1947</v>
      </c>
      <c r="F96" s="175" t="s">
        <v>1948</v>
      </c>
      <c r="G96" s="175"/>
      <c r="H96" s="10" t="s">
        <v>672</v>
      </c>
      <c r="I96" s="10" t="s">
        <v>141</v>
      </c>
      <c r="J96" s="319"/>
      <c r="K96" s="289">
        <v>44448</v>
      </c>
      <c r="L96" s="289">
        <v>44448</v>
      </c>
      <c r="M96" s="262" t="str">
        <f>IFERROR(IF(VLOOKUP(功能_33[[#This Row],[功能代號]],討論項目!A:H,8,FALSE)=0,"",VLOOKUP(功能_33[[#This Row],[功能代號]],討論項目!A:H,8,FALSE)),"")</f>
        <v/>
      </c>
      <c r="N96" s="10" t="s">
        <v>681</v>
      </c>
      <c r="O96" s="10" t="s">
        <v>1527</v>
      </c>
      <c r="P96" s="152"/>
      <c r="Q96" s="177"/>
      <c r="R96" s="177"/>
      <c r="S96" s="177"/>
      <c r="T96" s="177"/>
      <c r="U96" s="177"/>
      <c r="V96" s="177"/>
      <c r="W96" s="177"/>
      <c r="X96" s="180" t="str">
        <f>VLOOKUP(功能_33[[#This Row],[User]],SKL放款!A:G,7,FALSE)</f>
        <v>放款服務課</v>
      </c>
      <c r="Y96" s="242">
        <f>IF(功能_33[[#This Row],[實際展示]]="","",功能_33[[#This Row],[實際展示]]+14)</f>
        <v>44462</v>
      </c>
      <c r="Z96" s="243"/>
      <c r="AA96" s="262" t="str">
        <f>IF(功能_33[[#This Row],[URS交二審]]=0,"",功能_33[[#This Row],[URS交二審]]+7)</f>
        <v/>
      </c>
      <c r="AB96" s="174"/>
      <c r="AC96" s="174"/>
      <c r="AD96" s="174"/>
      <c r="AE96" s="309"/>
      <c r="AF96" s="174" t="str">
        <f>IFERROR(IF(VLOOKUP(功能_33[[#This Row],[功能代號]],Menu!A:D,4,FALSE)=0,"",VLOOKUP(功能_33[[#This Row],[功能代號]],Menu!A:D,4,FALSE)),"")</f>
        <v>L4-4</v>
      </c>
      <c r="AG96" s="174"/>
      <c r="AH96" s="13" t="e">
        <f>VLOOKUP(功能_33[[#This Row],[功能代號]],[3]交易清單!$E:$E,1,FALSE)</f>
        <v>#N/A</v>
      </c>
      <c r="AI96" s="174"/>
      <c r="AJ96" s="244" t="str">
        <f>IFERROR(IF(VLOOKUP(功能_33[[#This Row],[功能代號]],Menu!A:D,4,FALSE)=0,"",VLOOKUP(功能_33[[#This Row],[功能代號]],Menu!A:D,4,FALSE)),"")</f>
        <v>L4-4</v>
      </c>
      <c r="AK96" s="9"/>
    </row>
    <row r="97" spans="1:38" ht="13.5" x14ac:dyDescent="0.3">
      <c r="A97" s="245">
        <v>205</v>
      </c>
      <c r="B97" s="9" t="str">
        <f>LEFT(功能_33[[#This Row],[功能代號]],2)</f>
        <v>L3</v>
      </c>
      <c r="C97" s="9" t="s">
        <v>707</v>
      </c>
      <c r="D97" s="22"/>
      <c r="E97" s="10" t="s">
        <v>152</v>
      </c>
      <c r="F97" s="9" t="s">
        <v>153</v>
      </c>
      <c r="G97" s="9"/>
      <c r="H97" s="10" t="s">
        <v>672</v>
      </c>
      <c r="I97" s="11" t="s">
        <v>33</v>
      </c>
      <c r="J97" s="317" t="s">
        <v>2191</v>
      </c>
      <c r="K97" s="289">
        <v>44452</v>
      </c>
      <c r="L97" s="289">
        <v>44452</v>
      </c>
      <c r="M97" s="262" t="str">
        <f>IFERROR(IF(VLOOKUP(功能_33[[#This Row],[功能代號]],討論項目!A:H,8,FALSE)=0,"",VLOOKUP(功能_33[[#This Row],[功能代號]],討論項目!A:H,8,FALSE)),"")</f>
        <v/>
      </c>
      <c r="N97" s="10" t="s">
        <v>677</v>
      </c>
      <c r="O97" s="10" t="s">
        <v>683</v>
      </c>
      <c r="P97" s="9"/>
      <c r="Q97" s="10"/>
      <c r="R97" s="10"/>
      <c r="S97" s="10"/>
      <c r="T97" s="10"/>
      <c r="U97" s="10"/>
      <c r="V97" s="10"/>
      <c r="W97" s="10"/>
      <c r="X97" s="9" t="str">
        <f>VLOOKUP(功能_33[[#This Row],[User]],SKL放款!A:G,7,FALSE)</f>
        <v>放款服務課</v>
      </c>
      <c r="Y97" s="242">
        <f>IF(功能_33[[#This Row],[實際展示]]="","",功能_33[[#This Row],[實際展示]]+14)</f>
        <v>44466</v>
      </c>
      <c r="Z97" s="243">
        <v>44488</v>
      </c>
      <c r="AA97" s="262">
        <f>IF(功能_33[[#This Row],[URS交二審]]=0,"",功能_33[[#This Row],[URS交二審]]+7)</f>
        <v>44495</v>
      </c>
      <c r="AB97" s="2"/>
      <c r="AC97" s="2"/>
      <c r="AD97" s="2"/>
      <c r="AE97" s="309"/>
      <c r="AF97" s="2" t="str">
        <f>IFERROR(IF(VLOOKUP(功能_33[[#This Row],[功能代號]],Menu!A:D,4,FALSE)=0,"",VLOOKUP(功能_33[[#This Row],[功能代號]],Menu!A:D,4,FALSE)),"")</f>
        <v>L3-3</v>
      </c>
      <c r="AG97" s="2"/>
      <c r="AH97" s="13" t="str">
        <f>VLOOKUP(功能_33[[#This Row],[功能代號]],[3]交易清單!$E:$E,1,FALSE)</f>
        <v>L3210</v>
      </c>
      <c r="AI97" s="2"/>
      <c r="AJ97" s="242" t="str">
        <f>IFERROR(IF(VLOOKUP(功能_33[[#This Row],[功能代號]],Menu!A:D,4,FALSE)=0,"",VLOOKUP(功能_33[[#This Row],[功能代號]],Menu!A:D,4,FALSE)),"")</f>
        <v>L3-3</v>
      </c>
      <c r="AK97" s="9"/>
      <c r="AL97" s="8"/>
    </row>
    <row r="98" spans="1:38" ht="13.5" x14ac:dyDescent="0.3">
      <c r="A98" s="245">
        <v>209</v>
      </c>
      <c r="B98" s="9" t="str">
        <f>LEFT(功能_33[[#This Row],[功能代號]],2)</f>
        <v>L3</v>
      </c>
      <c r="C98" s="9" t="s">
        <v>707</v>
      </c>
      <c r="D98" s="22"/>
      <c r="E98" s="10" t="s">
        <v>160</v>
      </c>
      <c r="F98" s="9" t="s">
        <v>161</v>
      </c>
      <c r="G98" s="9"/>
      <c r="H98" s="10" t="s">
        <v>672</v>
      </c>
      <c r="I98" s="11" t="s">
        <v>33</v>
      </c>
      <c r="J98" s="317" t="s">
        <v>2191</v>
      </c>
      <c r="K98" s="289">
        <v>44452</v>
      </c>
      <c r="L98" s="289">
        <v>44452</v>
      </c>
      <c r="M98" s="262">
        <f>IFERROR(IF(VLOOKUP(功能_33[[#This Row],[功能代號]],討論項目!A:H,8,FALSE)=0,"",VLOOKUP(功能_33[[#This Row],[功能代號]],討論項目!A:H,8,FALSE)),"")</f>
        <v>44487</v>
      </c>
      <c r="N98" s="10" t="s">
        <v>1169</v>
      </c>
      <c r="O98" s="10" t="s">
        <v>683</v>
      </c>
      <c r="P98" s="9"/>
      <c r="Q98" s="10"/>
      <c r="R98" s="10"/>
      <c r="S98" s="10"/>
      <c r="T98" s="10"/>
      <c r="U98" s="10"/>
      <c r="V98" s="10"/>
      <c r="W98" s="10"/>
      <c r="X98" s="9" t="str">
        <f>VLOOKUP(功能_33[[#This Row],[User]],SKL放款!A:G,7,FALSE)</f>
        <v>放款服務課</v>
      </c>
      <c r="Y98" s="242">
        <f>IF(功能_33[[#This Row],[實際展示]]="","",功能_33[[#This Row],[實際展示]]+14)</f>
        <v>44466</v>
      </c>
      <c r="Z98" s="243">
        <v>44488</v>
      </c>
      <c r="AA98" s="262">
        <f>IF(功能_33[[#This Row],[URS交二審]]=0,"",功能_33[[#This Row],[URS交二審]]+7)</f>
        <v>44495</v>
      </c>
      <c r="AB98" s="2"/>
      <c r="AC98" s="2"/>
      <c r="AD98" s="2"/>
      <c r="AE98" s="309"/>
      <c r="AF98" s="2" t="str">
        <f>IFERROR(IF(VLOOKUP(功能_33[[#This Row],[功能代號]],Menu!A:D,4,FALSE)=0,"",VLOOKUP(功能_33[[#This Row],[功能代號]],Menu!A:D,4,FALSE)),"")</f>
        <v>L3-3</v>
      </c>
      <c r="AG98" s="2"/>
      <c r="AH98" s="13" t="str">
        <f>VLOOKUP(功能_33[[#This Row],[功能代號]],[3]交易清單!$E:$E,1,FALSE)</f>
        <v>L3220</v>
      </c>
      <c r="AI98" s="2"/>
      <c r="AJ98" s="242" t="str">
        <f>IFERROR(IF(VLOOKUP(功能_33[[#This Row],[功能代號]],Menu!A:D,4,FALSE)=0,"",VLOOKUP(功能_33[[#This Row],[功能代號]],Menu!A:D,4,FALSE)),"")</f>
        <v>L3-3</v>
      </c>
      <c r="AK98" s="9"/>
      <c r="AL98" s="8"/>
    </row>
    <row r="99" spans="1:38" ht="13.5" x14ac:dyDescent="0.3">
      <c r="A99" s="245">
        <v>296</v>
      </c>
      <c r="B99" s="9" t="str">
        <f>LEFT(功能_33[[#This Row],[功能代號]],2)</f>
        <v>L6</v>
      </c>
      <c r="C99" s="9" t="s">
        <v>710</v>
      </c>
      <c r="D99" s="22"/>
      <c r="E99" s="10" t="s">
        <v>504</v>
      </c>
      <c r="F99" s="9" t="s">
        <v>1595</v>
      </c>
      <c r="G99" s="9"/>
      <c r="H99" s="10" t="s">
        <v>672</v>
      </c>
      <c r="I99" s="10" t="s">
        <v>478</v>
      </c>
      <c r="J99" s="319"/>
      <c r="K99" s="289">
        <v>44452</v>
      </c>
      <c r="L99" s="289" t="s">
        <v>2467</v>
      </c>
      <c r="M99" s="262">
        <f>IFERROR(IF(VLOOKUP(功能_33[[#This Row],[功能代號]],討論項目!A:H,8,FALSE)=0,"",VLOOKUP(功能_33[[#This Row],[功能代號]],討論項目!A:H,8,FALSE)),"")</f>
        <v>44466</v>
      </c>
      <c r="N99" s="10" t="s">
        <v>681</v>
      </c>
      <c r="O99" s="10" t="s">
        <v>679</v>
      </c>
      <c r="P99" s="9"/>
      <c r="Q99" s="10"/>
      <c r="R99" s="10"/>
      <c r="S99" s="10"/>
      <c r="T99" s="10"/>
      <c r="U99" s="10"/>
      <c r="V99" s="10"/>
      <c r="W99" s="10"/>
      <c r="X99" s="9" t="str">
        <f>VLOOKUP(功能_33[[#This Row],[User]],SKL放款!A:G,7,FALSE)</f>
        <v>放款服務課</v>
      </c>
      <c r="Y99" s="242" t="e">
        <f>IF(功能_33[[#This Row],[實際展示]]="","",功能_33[[#This Row],[實際展示]]+14)</f>
        <v>#VALUE!</v>
      </c>
      <c r="Z99" s="243"/>
      <c r="AA99" s="262" t="str">
        <f>IF(功能_33[[#This Row],[URS交二審]]=0,"",功能_33[[#This Row],[URS交二審]]+7)</f>
        <v/>
      </c>
      <c r="AB99" s="2"/>
      <c r="AC99" s="2"/>
      <c r="AD99" s="2"/>
      <c r="AE99" s="309"/>
      <c r="AF99" s="2" t="str">
        <f>IFERROR(IF(VLOOKUP(功能_33[[#This Row],[功能代號]],Menu!A:D,4,FALSE)=0,"",VLOOKUP(功能_33[[#This Row],[功能代號]],Menu!A:D,4,FALSE)),"")</f>
        <v>L6-1</v>
      </c>
      <c r="AG99" s="2"/>
      <c r="AH99" s="13" t="str">
        <f>VLOOKUP(功能_33[[#This Row],[功能代號]],[3]交易清單!$E:$E,1,FALSE)</f>
        <v>L6101</v>
      </c>
      <c r="AI99" s="2"/>
      <c r="AJ99" s="242" t="str">
        <f>IFERROR(IF(VLOOKUP(功能_33[[#This Row],[功能代號]],Menu!A:D,4,FALSE)=0,"",VLOOKUP(功能_33[[#This Row],[功能代號]],Menu!A:D,4,FALSE)),"")</f>
        <v>L6-1</v>
      </c>
      <c r="AK99" s="9"/>
      <c r="AL99" s="8"/>
    </row>
    <row r="100" spans="1:38" ht="13.5" x14ac:dyDescent="0.3">
      <c r="A100" s="245">
        <v>223</v>
      </c>
      <c r="B100" s="9" t="str">
        <f>LEFT(功能_33[[#This Row],[功能代號]],2)</f>
        <v>L4</v>
      </c>
      <c r="C100" s="9" t="s">
        <v>708</v>
      </c>
      <c r="D100" s="22"/>
      <c r="E100" s="10" t="s">
        <v>291</v>
      </c>
      <c r="F100" s="9" t="s">
        <v>292</v>
      </c>
      <c r="G100" s="9"/>
      <c r="H100" s="10" t="s">
        <v>672</v>
      </c>
      <c r="I100" s="11" t="s">
        <v>33</v>
      </c>
      <c r="J100" s="317"/>
      <c r="K100" s="289">
        <v>44452</v>
      </c>
      <c r="L100" s="289">
        <v>44452</v>
      </c>
      <c r="M100" s="262" t="str">
        <f>IFERROR(IF(VLOOKUP(功能_33[[#This Row],[功能代號]],討論項目!A:H,8,FALSE)=0,"",VLOOKUP(功能_33[[#This Row],[功能代號]],討論項目!A:H,8,FALSE)),"")</f>
        <v/>
      </c>
      <c r="N100" s="10" t="s">
        <v>677</v>
      </c>
      <c r="O100" s="10" t="s">
        <v>683</v>
      </c>
      <c r="P100" s="9"/>
      <c r="Q100" s="10"/>
      <c r="R100" s="10"/>
      <c r="S100" s="10"/>
      <c r="T100" s="10"/>
      <c r="U100" s="10"/>
      <c r="V100" s="10"/>
      <c r="W100" s="10"/>
      <c r="X100" s="9" t="str">
        <f>VLOOKUP(功能_33[[#This Row],[User]],SKL放款!A:G,7,FALSE)</f>
        <v>放款服務課</v>
      </c>
      <c r="Y100" s="242">
        <f>IF(功能_33[[#This Row],[實際展示]]="","",功能_33[[#This Row],[實際展示]]+14)</f>
        <v>44466</v>
      </c>
      <c r="Z100" s="243"/>
      <c r="AA100" s="262" t="str">
        <f>IF(功能_33[[#This Row],[URS交二審]]=0,"",功能_33[[#This Row],[URS交二審]]+7)</f>
        <v/>
      </c>
      <c r="AB100" s="2"/>
      <c r="AC100" s="2"/>
      <c r="AD100" s="2"/>
      <c r="AE100" s="309"/>
      <c r="AF100" s="2" t="str">
        <f>IFERROR(IF(VLOOKUP(功能_33[[#This Row],[功能代號]],Menu!A:D,4,FALSE)=0,"",VLOOKUP(功能_33[[#This Row],[功能代號]],Menu!A:D,4,FALSE)),"")</f>
        <v>L4-7</v>
      </c>
      <c r="AG100" s="2"/>
      <c r="AH100" s="13" t="str">
        <f>VLOOKUP(功能_33[[#This Row],[功能代號]],[3]交易清單!$E:$E,1,FALSE)</f>
        <v>L4701</v>
      </c>
      <c r="AI100" s="2"/>
      <c r="AJ100" s="242" t="str">
        <f>IFERROR(IF(VLOOKUP(功能_33[[#This Row],[功能代號]],Menu!A:D,4,FALSE)=0,"",VLOOKUP(功能_33[[#This Row],[功能代號]],Menu!A:D,4,FALSE)),"")</f>
        <v>L4-7</v>
      </c>
      <c r="AK100" s="9"/>
      <c r="AL100" s="8"/>
    </row>
    <row r="101" spans="1:38" ht="13.5" x14ac:dyDescent="0.3">
      <c r="A101" s="245">
        <v>206</v>
      </c>
      <c r="B101" s="9" t="str">
        <f>LEFT(功能_33[[#This Row],[功能代號]],2)</f>
        <v>L3</v>
      </c>
      <c r="C101" s="9" t="s">
        <v>707</v>
      </c>
      <c r="D101" s="22"/>
      <c r="E101" s="10" t="s">
        <v>154</v>
      </c>
      <c r="F101" s="9" t="s">
        <v>155</v>
      </c>
      <c r="G101" s="9"/>
      <c r="H101" s="10" t="s">
        <v>672</v>
      </c>
      <c r="I101" s="11" t="s">
        <v>33</v>
      </c>
      <c r="J101" s="317" t="s">
        <v>2191</v>
      </c>
      <c r="K101" s="289">
        <v>44452</v>
      </c>
      <c r="L101" s="289">
        <v>44452</v>
      </c>
      <c r="M101" s="262">
        <f>IFERROR(IF(VLOOKUP(功能_33[[#This Row],[功能代號]],討論項目!A:H,8,FALSE)=0,"",VLOOKUP(功能_33[[#This Row],[功能代號]],討論項目!A:H,8,FALSE)),"")</f>
        <v>44487</v>
      </c>
      <c r="N101" s="10" t="s">
        <v>677</v>
      </c>
      <c r="O101" s="10" t="s">
        <v>683</v>
      </c>
      <c r="P101" s="9"/>
      <c r="Q101" s="10"/>
      <c r="R101" s="10"/>
      <c r="S101" s="10"/>
      <c r="T101" s="10"/>
      <c r="U101" s="10"/>
      <c r="V101" s="10"/>
      <c r="W101" s="10"/>
      <c r="X101" s="9" t="str">
        <f>VLOOKUP(功能_33[[#This Row],[User]],SKL放款!A:G,7,FALSE)</f>
        <v>放款服務課</v>
      </c>
      <c r="Y101" s="242">
        <f>IF(功能_33[[#This Row],[實際展示]]="","",功能_33[[#This Row],[實際展示]]+14)</f>
        <v>44466</v>
      </c>
      <c r="Z101" s="243">
        <v>44488</v>
      </c>
      <c r="AA101" s="262">
        <f>IF(功能_33[[#This Row],[URS交二審]]=0,"",功能_33[[#This Row],[URS交二審]]+7)</f>
        <v>44495</v>
      </c>
      <c r="AB101" s="2"/>
      <c r="AC101" s="2"/>
      <c r="AD101" s="2"/>
      <c r="AE101" s="309"/>
      <c r="AF101" s="2" t="str">
        <f>IFERROR(IF(VLOOKUP(功能_33[[#This Row],[功能代號]],Menu!A:D,4,FALSE)=0,"",VLOOKUP(功能_33[[#This Row],[功能代號]],Menu!A:D,4,FALSE)),"")</f>
        <v>L3-3</v>
      </c>
      <c r="AG101" s="2"/>
      <c r="AH101" s="13" t="str">
        <f>VLOOKUP(功能_33[[#This Row],[功能代號]],[3]交易清單!$E:$E,1,FALSE)</f>
        <v>L3007</v>
      </c>
      <c r="AI101" s="2"/>
      <c r="AJ101" s="242" t="str">
        <f>IFERROR(IF(VLOOKUP(功能_33[[#This Row],[功能代號]],Menu!A:D,4,FALSE)=0,"",VLOOKUP(功能_33[[#This Row],[功能代號]],Menu!A:D,4,FALSE)),"")</f>
        <v>L3-3</v>
      </c>
      <c r="AK101" s="9"/>
      <c r="AL101" s="8"/>
    </row>
    <row r="102" spans="1:38" ht="13.5" x14ac:dyDescent="0.3">
      <c r="A102" s="245">
        <v>207</v>
      </c>
      <c r="B102" s="9" t="str">
        <f>LEFT(功能_33[[#This Row],[功能代號]],2)</f>
        <v>L3</v>
      </c>
      <c r="C102" s="9" t="s">
        <v>707</v>
      </c>
      <c r="D102" s="22"/>
      <c r="E102" s="10" t="s">
        <v>156</v>
      </c>
      <c r="F102" s="9" t="s">
        <v>157</v>
      </c>
      <c r="G102" s="9"/>
      <c r="H102" s="10" t="s">
        <v>672</v>
      </c>
      <c r="I102" s="11" t="s">
        <v>33</v>
      </c>
      <c r="J102" s="317"/>
      <c r="K102" s="289">
        <v>44452</v>
      </c>
      <c r="L102" s="289">
        <v>44452</v>
      </c>
      <c r="M102" s="262">
        <f>IFERROR(IF(VLOOKUP(功能_33[[#This Row],[功能代號]],討論項目!A:H,8,FALSE)=0,"",VLOOKUP(功能_33[[#This Row],[功能代號]],討論項目!A:H,8,FALSE)),"")</f>
        <v>44487</v>
      </c>
      <c r="N102" s="10" t="s">
        <v>677</v>
      </c>
      <c r="O102" s="10" t="s">
        <v>683</v>
      </c>
      <c r="P102" s="9"/>
      <c r="Q102" s="10"/>
      <c r="R102" s="10"/>
      <c r="S102" s="10"/>
      <c r="T102" s="10"/>
      <c r="U102" s="10"/>
      <c r="V102" s="10"/>
      <c r="W102" s="10"/>
      <c r="X102" s="9" t="str">
        <f>VLOOKUP(功能_33[[#This Row],[User]],SKL放款!A:G,7,FALSE)</f>
        <v>放款服務課</v>
      </c>
      <c r="Y102" s="242">
        <f>IF(功能_33[[#This Row],[實際展示]]="","",功能_33[[#This Row],[實際展示]]+14)</f>
        <v>44466</v>
      </c>
      <c r="Z102" s="242"/>
      <c r="AA102" s="262" t="str">
        <f>IF(功能_33[[#This Row],[URS交二審]]=0,"",功能_33[[#This Row],[URS交二審]]+7)</f>
        <v/>
      </c>
      <c r="AB102" s="2"/>
      <c r="AC102" s="2"/>
      <c r="AD102" s="2"/>
      <c r="AE102" s="309"/>
      <c r="AF102" s="2" t="str">
        <f>IFERROR(IF(VLOOKUP(功能_33[[#This Row],[功能代號]],Menu!A:D,4,FALSE)=0,"",VLOOKUP(功能_33[[#This Row],[功能代號]],Menu!A:D,4,FALSE)),"")</f>
        <v>L3-3</v>
      </c>
      <c r="AG102" s="2"/>
      <c r="AH102" s="13" t="str">
        <f>VLOOKUP(功能_33[[#This Row],[功能代號]],[3]交易清單!$E:$E,1,FALSE)</f>
        <v>L3008</v>
      </c>
      <c r="AI102" s="2"/>
      <c r="AJ102" s="242" t="str">
        <f>IFERROR(IF(VLOOKUP(功能_33[[#This Row],[功能代號]],Menu!A:D,4,FALSE)=0,"",VLOOKUP(功能_33[[#This Row],[功能代號]],Menu!A:D,4,FALSE)),"")</f>
        <v>L3-3</v>
      </c>
      <c r="AK102" s="9"/>
      <c r="AL102" s="8"/>
    </row>
    <row r="103" spans="1:38" ht="13.5" x14ac:dyDescent="0.3">
      <c r="A103" s="245">
        <v>208</v>
      </c>
      <c r="B103" s="9" t="str">
        <f>LEFT(功能_33[[#This Row],[功能代號]],2)</f>
        <v>L3</v>
      </c>
      <c r="C103" s="9" t="s">
        <v>707</v>
      </c>
      <c r="D103" s="22"/>
      <c r="E103" s="10" t="s">
        <v>158</v>
      </c>
      <c r="F103" s="9" t="s">
        <v>159</v>
      </c>
      <c r="G103" s="9"/>
      <c r="H103" s="10" t="s">
        <v>672</v>
      </c>
      <c r="I103" s="11" t="s">
        <v>33</v>
      </c>
      <c r="J103" s="317" t="s">
        <v>2191</v>
      </c>
      <c r="K103" s="289">
        <v>44452</v>
      </c>
      <c r="L103" s="289">
        <v>44452</v>
      </c>
      <c r="M103" s="262">
        <f>IFERROR(IF(VLOOKUP(功能_33[[#This Row],[功能代號]],討論項目!A:H,8,FALSE)=0,"",VLOOKUP(功能_33[[#This Row],[功能代號]],討論項目!A:H,8,FALSE)),"")</f>
        <v>44487</v>
      </c>
      <c r="N103" s="10" t="s">
        <v>677</v>
      </c>
      <c r="O103" s="10" t="s">
        <v>683</v>
      </c>
      <c r="P103" s="9"/>
      <c r="Q103" s="10"/>
      <c r="R103" s="10"/>
      <c r="S103" s="10"/>
      <c r="T103" s="10"/>
      <c r="U103" s="10"/>
      <c r="V103" s="10"/>
      <c r="W103" s="10"/>
      <c r="X103" s="9" t="str">
        <f>VLOOKUP(功能_33[[#This Row],[User]],SKL放款!A:G,7,FALSE)</f>
        <v>放款服務課</v>
      </c>
      <c r="Y103" s="242">
        <f>IF(功能_33[[#This Row],[實際展示]]="","",功能_33[[#This Row],[實際展示]]+14)</f>
        <v>44466</v>
      </c>
      <c r="Z103" s="243">
        <v>44488</v>
      </c>
      <c r="AA103" s="262">
        <f>IF(功能_33[[#This Row],[URS交二審]]=0,"",功能_33[[#This Row],[URS交二審]]+7)</f>
        <v>44495</v>
      </c>
      <c r="AB103" s="2"/>
      <c r="AC103" s="2"/>
      <c r="AD103" s="2"/>
      <c r="AE103" s="309"/>
      <c r="AF103" s="2" t="str">
        <f>IFERROR(IF(VLOOKUP(功能_33[[#This Row],[功能代號]],Menu!A:D,4,FALSE)=0,"",VLOOKUP(功能_33[[#This Row],[功能代號]],Menu!A:D,4,FALSE)),"")</f>
        <v>L3-3</v>
      </c>
      <c r="AG103" s="2"/>
      <c r="AH103" s="13" t="str">
        <f>VLOOKUP(功能_33[[#This Row],[功能代號]],[3]交易清單!$E:$E,1,FALSE)</f>
        <v>L3009</v>
      </c>
      <c r="AI103" s="2"/>
      <c r="AJ103" s="242" t="str">
        <f>IFERROR(IF(VLOOKUP(功能_33[[#This Row],[功能代號]],Menu!A:D,4,FALSE)=0,"",VLOOKUP(功能_33[[#This Row],[功能代號]],Menu!A:D,4,FALSE)),"")</f>
        <v>L3-3</v>
      </c>
      <c r="AK103" s="9"/>
      <c r="AL103" s="8"/>
    </row>
    <row r="104" spans="1:38" ht="13.5" x14ac:dyDescent="0.3">
      <c r="A104" s="245">
        <v>203</v>
      </c>
      <c r="B104" s="9" t="str">
        <f>LEFT(功能_33[[#This Row],[功能代號]],2)</f>
        <v>L3</v>
      </c>
      <c r="C104" s="9" t="s">
        <v>707</v>
      </c>
      <c r="D104" s="22"/>
      <c r="E104" s="10" t="s">
        <v>181</v>
      </c>
      <c r="F104" s="9" t="s">
        <v>182</v>
      </c>
      <c r="G104" s="9"/>
      <c r="H104" s="10" t="s">
        <v>672</v>
      </c>
      <c r="I104" s="11" t="s">
        <v>33</v>
      </c>
      <c r="J104" s="317" t="s">
        <v>2191</v>
      </c>
      <c r="K104" s="289">
        <v>44452</v>
      </c>
      <c r="L104" s="289">
        <v>44452</v>
      </c>
      <c r="M104" s="262">
        <f>IFERROR(IF(VLOOKUP(功能_33[[#This Row],[功能代號]],討論項目!A:H,8,FALSE)=0,"",VLOOKUP(功能_33[[#This Row],[功能代號]],討論項目!A:H,8,FALSE)),"")</f>
        <v>44487</v>
      </c>
      <c r="N104" s="10" t="s">
        <v>677</v>
      </c>
      <c r="O104" s="10" t="s">
        <v>683</v>
      </c>
      <c r="P104" s="9"/>
      <c r="Q104" s="10"/>
      <c r="R104" s="10"/>
      <c r="S104" s="10"/>
      <c r="T104" s="10"/>
      <c r="U104" s="10"/>
      <c r="V104" s="10"/>
      <c r="W104" s="10"/>
      <c r="X104" s="9" t="str">
        <f>VLOOKUP(功能_33[[#This Row],[User]],SKL放款!A:G,7,FALSE)</f>
        <v>放款服務課</v>
      </c>
      <c r="Y104" s="242">
        <f>IF(功能_33[[#This Row],[實際展示]]="","",功能_33[[#This Row],[實際展示]]+14)</f>
        <v>44466</v>
      </c>
      <c r="Z104" s="243">
        <v>44488</v>
      </c>
      <c r="AA104" s="262">
        <f>IF(功能_33[[#This Row],[URS交二審]]=0,"",功能_33[[#This Row],[URS交二審]]+7)</f>
        <v>44495</v>
      </c>
      <c r="AB104" s="2"/>
      <c r="AC104" s="2"/>
      <c r="AD104" s="2"/>
      <c r="AE104" s="309"/>
      <c r="AF104" s="2" t="str">
        <f>IFERROR(IF(VLOOKUP(功能_33[[#This Row],[功能代號]],Menu!A:D,4,FALSE)=0,"",VLOOKUP(功能_33[[#This Row],[功能代號]],Menu!A:D,4,FALSE)),"")</f>
        <v>L3-3</v>
      </c>
      <c r="AG104" s="2"/>
      <c r="AH104" s="13" t="str">
        <f>VLOOKUP(功能_33[[#This Row],[功能代號]],[3]交易清單!$E:$E,1,FALSE)</f>
        <v>L3943</v>
      </c>
      <c r="AI104" s="2"/>
      <c r="AJ104" s="242" t="str">
        <f>IFERROR(IF(VLOOKUP(功能_33[[#This Row],[功能代號]],Menu!A:D,4,FALSE)=0,"",VLOOKUP(功能_33[[#This Row],[功能代號]],Menu!A:D,4,FALSE)),"")</f>
        <v>L3-3</v>
      </c>
      <c r="AK104" s="9"/>
      <c r="AL104" s="8"/>
    </row>
    <row r="105" spans="1:38" ht="13.5" x14ac:dyDescent="0.3">
      <c r="A105" s="245">
        <v>190</v>
      </c>
      <c r="B105" s="9" t="str">
        <f>LEFT(功能_33[[#This Row],[功能代號]],2)</f>
        <v>L2</v>
      </c>
      <c r="C105" s="9" t="s">
        <v>706</v>
      </c>
      <c r="D105" s="22"/>
      <c r="E105" s="10" t="s">
        <v>51</v>
      </c>
      <c r="F105" s="9" t="s">
        <v>52</v>
      </c>
      <c r="G105" s="9"/>
      <c r="H105" s="10" t="s">
        <v>672</v>
      </c>
      <c r="I105" s="12" t="s">
        <v>475</v>
      </c>
      <c r="J105" s="291" t="s">
        <v>2127</v>
      </c>
      <c r="K105" s="289">
        <v>44453</v>
      </c>
      <c r="L105" s="289">
        <v>44453</v>
      </c>
      <c r="M105" s="262">
        <f>IFERROR(IF(VLOOKUP(功能_33[[#This Row],[功能代號]],討論項目!A:H,8,FALSE)=0,"",VLOOKUP(功能_33[[#This Row],[功能代號]],討論項目!A:H,8,FALSE)),"")</f>
        <v>44461</v>
      </c>
      <c r="N105" s="10" t="s">
        <v>681</v>
      </c>
      <c r="O105" s="10" t="s">
        <v>675</v>
      </c>
      <c r="P105" s="9"/>
      <c r="Q105" s="10"/>
      <c r="R105" s="10"/>
      <c r="S105" s="10"/>
      <c r="T105" s="10"/>
      <c r="U105" s="10"/>
      <c r="V105" s="10"/>
      <c r="W105" s="10"/>
      <c r="X105" s="9" t="str">
        <f>VLOOKUP(功能_33[[#This Row],[User]],SKL放款!A:G,7,FALSE)</f>
        <v>放款服務課</v>
      </c>
      <c r="Y105" s="242">
        <f>IF(功能_33[[#This Row],[實際展示]]="","",功能_33[[#This Row],[實際展示]]+14)</f>
        <v>44467</v>
      </c>
      <c r="Z105" s="243">
        <v>44470</v>
      </c>
      <c r="AA105" s="262">
        <f>IF(功能_33[[#This Row],[URS交二審]]=0,"",功能_33[[#This Row],[URS交二審]]+7)</f>
        <v>44477</v>
      </c>
      <c r="AB105" s="2"/>
      <c r="AC105" s="2"/>
      <c r="AD105" s="2"/>
      <c r="AE105" s="309"/>
      <c r="AF105" s="2" t="str">
        <f>IFERROR(IF(VLOOKUP(功能_33[[#This Row],[功能代號]],Menu!A:D,4,FALSE)=0,"",VLOOKUP(功能_33[[#This Row],[功能代號]],Menu!A:D,4,FALSE)),"")</f>
        <v>L2-9</v>
      </c>
      <c r="AG105" s="2"/>
      <c r="AH105" s="13" t="str">
        <f>VLOOKUP(功能_33[[#This Row],[功能代號]],[3]交易清單!$E:$E,1,FALSE)</f>
        <v>L2061</v>
      </c>
      <c r="AI105" s="2"/>
      <c r="AJ105" s="242" t="str">
        <f>IFERROR(IF(VLOOKUP(功能_33[[#This Row],[功能代號]],Menu!A:D,4,FALSE)=0,"",VLOOKUP(功能_33[[#This Row],[功能代號]],Menu!A:D,4,FALSE)),"")</f>
        <v>L2-9</v>
      </c>
      <c r="AK105" s="9"/>
      <c r="AL105" s="8"/>
    </row>
    <row r="106" spans="1:38" ht="13.5" x14ac:dyDescent="0.3">
      <c r="A106" s="245">
        <v>191</v>
      </c>
      <c r="B106" s="9" t="str">
        <f>LEFT(功能_33[[#This Row],[功能代號]],2)</f>
        <v>L2</v>
      </c>
      <c r="C106" s="9" t="s">
        <v>706</v>
      </c>
      <c r="D106" s="22"/>
      <c r="E106" s="10" t="s">
        <v>53</v>
      </c>
      <c r="F106" s="9" t="s">
        <v>54</v>
      </c>
      <c r="G106" s="9"/>
      <c r="H106" s="10" t="s">
        <v>672</v>
      </c>
      <c r="I106" s="12" t="s">
        <v>475</v>
      </c>
      <c r="J106" s="291" t="s">
        <v>2127</v>
      </c>
      <c r="K106" s="289">
        <v>44453</v>
      </c>
      <c r="L106" s="289">
        <v>44453</v>
      </c>
      <c r="M106" s="262">
        <f>IFERROR(IF(VLOOKUP(功能_33[[#This Row],[功能代號]],討論項目!A:H,8,FALSE)=0,"",VLOOKUP(功能_33[[#This Row],[功能代號]],討論項目!A:H,8,FALSE)),"")</f>
        <v>44461</v>
      </c>
      <c r="N106" s="10" t="s">
        <v>681</v>
      </c>
      <c r="O106" s="10" t="s">
        <v>675</v>
      </c>
      <c r="P106" s="9"/>
      <c r="Q106" s="10"/>
      <c r="R106" s="10"/>
      <c r="S106" s="10"/>
      <c r="T106" s="10"/>
      <c r="U106" s="10"/>
      <c r="V106" s="10"/>
      <c r="W106" s="10"/>
      <c r="X106" s="9" t="str">
        <f>VLOOKUP(功能_33[[#This Row],[User]],SKL放款!A:G,7,FALSE)</f>
        <v>放款服務課</v>
      </c>
      <c r="Y106" s="242">
        <f>IF(功能_33[[#This Row],[實際展示]]="","",功能_33[[#This Row],[實際展示]]+14)</f>
        <v>44467</v>
      </c>
      <c r="Z106" s="243">
        <v>44470</v>
      </c>
      <c r="AA106" s="262">
        <f>IF(功能_33[[#This Row],[URS交二審]]=0,"",功能_33[[#This Row],[URS交二審]]+7)</f>
        <v>44477</v>
      </c>
      <c r="AB106" s="2"/>
      <c r="AC106" s="2"/>
      <c r="AD106" s="2"/>
      <c r="AE106" s="309"/>
      <c r="AF106" s="2" t="str">
        <f>IFERROR(IF(VLOOKUP(功能_33[[#This Row],[功能代號]],Menu!A:D,4,FALSE)=0,"",VLOOKUP(功能_33[[#This Row],[功能代號]],Menu!A:D,4,FALSE)),"")</f>
        <v/>
      </c>
      <c r="AG106" s="2"/>
      <c r="AH106" s="13" t="str">
        <f>VLOOKUP(功能_33[[#This Row],[功能代號]],[3]交易清單!$E:$E,1,FALSE)</f>
        <v>L2670</v>
      </c>
      <c r="AI106" s="2"/>
      <c r="AJ106" s="244" t="str">
        <f>AJ107</f>
        <v>L2-9</v>
      </c>
      <c r="AK106" s="9"/>
      <c r="AL106" s="8"/>
    </row>
    <row r="107" spans="1:38" ht="13.5" x14ac:dyDescent="0.3">
      <c r="A107" s="245">
        <v>192</v>
      </c>
      <c r="B107" s="9" t="str">
        <f>LEFT(功能_33[[#This Row],[功能代號]],2)</f>
        <v>L2</v>
      </c>
      <c r="C107" s="9" t="s">
        <v>706</v>
      </c>
      <c r="D107" s="22"/>
      <c r="E107" s="10" t="s">
        <v>55</v>
      </c>
      <c r="F107" s="9" t="s">
        <v>56</v>
      </c>
      <c r="G107" s="9"/>
      <c r="H107" s="10" t="s">
        <v>672</v>
      </c>
      <c r="I107" s="12" t="s">
        <v>475</v>
      </c>
      <c r="J107" s="291" t="s">
        <v>2127</v>
      </c>
      <c r="K107" s="289">
        <v>44453</v>
      </c>
      <c r="L107" s="289">
        <v>44453</v>
      </c>
      <c r="M107" s="262">
        <f>IFERROR(IF(VLOOKUP(功能_33[[#This Row],[功能代號]],討論項目!A:H,8,FALSE)=0,"",VLOOKUP(功能_33[[#This Row],[功能代號]],討論項目!A:H,8,FALSE)),"")</f>
        <v>44461</v>
      </c>
      <c r="N107" s="10" t="s">
        <v>681</v>
      </c>
      <c r="O107" s="10" t="s">
        <v>675</v>
      </c>
      <c r="P107" s="9"/>
      <c r="Q107" s="10"/>
      <c r="R107" s="10"/>
      <c r="S107" s="10"/>
      <c r="T107" s="10"/>
      <c r="U107" s="10"/>
      <c r="V107" s="10"/>
      <c r="W107" s="10"/>
      <c r="X107" s="9" t="str">
        <f>VLOOKUP(功能_33[[#This Row],[User]],SKL放款!A:G,7,FALSE)</f>
        <v>放款服務課</v>
      </c>
      <c r="Y107" s="242">
        <f>IF(功能_33[[#This Row],[實際展示]]="","",功能_33[[#This Row],[實際展示]]+14)</f>
        <v>44467</v>
      </c>
      <c r="Z107" s="243">
        <v>44470</v>
      </c>
      <c r="AA107" s="262">
        <f>IF(功能_33[[#This Row],[URS交二審]]=0,"",功能_33[[#This Row],[URS交二審]]+7)</f>
        <v>44477</v>
      </c>
      <c r="AB107" s="2"/>
      <c r="AC107" s="2"/>
      <c r="AD107" s="2"/>
      <c r="AE107" s="309"/>
      <c r="AF107" s="2" t="str">
        <f>IFERROR(IF(VLOOKUP(功能_33[[#This Row],[功能代號]],Menu!A:D,4,FALSE)=0,"",VLOOKUP(功能_33[[#This Row],[功能代號]],Menu!A:D,4,FALSE)),"")</f>
        <v>L2-9</v>
      </c>
      <c r="AG107" s="2"/>
      <c r="AH107" s="13" t="str">
        <f>VLOOKUP(功能_33[[#This Row],[功能代號]],[3]交易清單!$E:$E,1,FALSE)</f>
        <v>L2062</v>
      </c>
      <c r="AI107" s="2"/>
      <c r="AJ107" s="242" t="str">
        <f>IFERROR(IF(VLOOKUP(功能_33[[#This Row],[功能代號]],Menu!A:D,4,FALSE)=0,"",VLOOKUP(功能_33[[#This Row],[功能代號]],Menu!A:D,4,FALSE)),"")</f>
        <v>L2-9</v>
      </c>
      <c r="AK107" s="9"/>
      <c r="AL107" s="8"/>
    </row>
    <row r="108" spans="1:38" ht="13.5" x14ac:dyDescent="0.3">
      <c r="A108" s="245">
        <v>111</v>
      </c>
      <c r="B108" s="9" t="str">
        <f>LEFT(功能_33[[#This Row],[功能代號]],2)</f>
        <v>L4</v>
      </c>
      <c r="C108" s="9" t="s">
        <v>708</v>
      </c>
      <c r="D108" s="22" t="s">
        <v>1613</v>
      </c>
      <c r="E108" s="10" t="s">
        <v>201</v>
      </c>
      <c r="F108" s="9" t="s">
        <v>202</v>
      </c>
      <c r="G108" s="9"/>
      <c r="H108" s="10" t="s">
        <v>672</v>
      </c>
      <c r="I108" s="11" t="s">
        <v>1979</v>
      </c>
      <c r="J108" s="317"/>
      <c r="K108" s="289">
        <v>44455</v>
      </c>
      <c r="L108" s="289">
        <v>44455</v>
      </c>
      <c r="M108" s="262" t="str">
        <f>IFERROR(IF(VLOOKUP(功能_33[[#This Row],[功能代號]],討論項目!A:H,8,FALSE)=0,"",VLOOKUP(功能_33[[#This Row],[功能代號]],討論項目!A:H,8,FALSE)),"")</f>
        <v/>
      </c>
      <c r="N108" s="10" t="s">
        <v>676</v>
      </c>
      <c r="O108" s="10" t="s">
        <v>683</v>
      </c>
      <c r="P108" s="9"/>
      <c r="Q108" s="10"/>
      <c r="R108" s="10"/>
      <c r="S108" s="10"/>
      <c r="T108" s="10"/>
      <c r="U108" s="10"/>
      <c r="V108" s="10"/>
      <c r="W108" s="10"/>
      <c r="X108" s="9" t="str">
        <f>VLOOKUP(功能_33[[#This Row],[User]],SKL放款!A:G,7,FALSE)</f>
        <v>放款服務課</v>
      </c>
      <c r="Y108" s="242">
        <f>IF(功能_33[[#This Row],[實際展示]]="","",功能_33[[#This Row],[實際展示]]+14)</f>
        <v>44469</v>
      </c>
      <c r="Z108" s="243"/>
      <c r="AA108" s="262" t="str">
        <f>IF(功能_33[[#This Row],[URS交二審]]=0,"",功能_33[[#This Row],[URS交二審]]+7)</f>
        <v/>
      </c>
      <c r="AB108" s="2"/>
      <c r="AC108" s="2"/>
      <c r="AD108" s="2"/>
      <c r="AE108" s="309"/>
      <c r="AF108" s="2" t="str">
        <f>IFERROR(IF(VLOOKUP(功能_33[[#This Row],[功能代號]],Menu!A:D,4,FALSE)=0,"",VLOOKUP(功能_33[[#This Row],[功能代號]],Menu!A:D,4,FALSE)),"")</f>
        <v>L4-6</v>
      </c>
      <c r="AG108" s="2"/>
      <c r="AH108" s="13" t="str">
        <f>VLOOKUP(功能_33[[#This Row],[功能代號]],[3]交易清單!$E:$E,1,FALSE)</f>
        <v>L4060</v>
      </c>
      <c r="AI108" s="2"/>
      <c r="AJ108" s="242" t="str">
        <f>IFERROR(IF(VLOOKUP(功能_33[[#This Row],[功能代號]],Menu!A:D,4,FALSE)=0,"",VLOOKUP(功能_33[[#This Row],[功能代號]],Menu!A:D,4,FALSE)),"")</f>
        <v>L4-6</v>
      </c>
      <c r="AK108" s="9"/>
      <c r="AL108" s="8"/>
    </row>
    <row r="109" spans="1:38" ht="13.5" x14ac:dyDescent="0.3">
      <c r="A109" s="245">
        <v>112</v>
      </c>
      <c r="B109" s="9" t="str">
        <f>LEFT(功能_33[[#This Row],[功能代號]],2)</f>
        <v>L4</v>
      </c>
      <c r="C109" s="9" t="s">
        <v>708</v>
      </c>
      <c r="D109" s="22" t="s">
        <v>1613</v>
      </c>
      <c r="E109" s="10" t="s">
        <v>203</v>
      </c>
      <c r="F109" s="9" t="s">
        <v>204</v>
      </c>
      <c r="G109" s="9"/>
      <c r="H109" s="10" t="s">
        <v>672</v>
      </c>
      <c r="I109" s="11" t="s">
        <v>1979</v>
      </c>
      <c r="J109" s="317"/>
      <c r="K109" s="289">
        <v>44455</v>
      </c>
      <c r="L109" s="289">
        <v>44455</v>
      </c>
      <c r="M109" s="262" t="str">
        <f>IFERROR(IF(VLOOKUP(功能_33[[#This Row],[功能代號]],討論項目!A:H,8,FALSE)=0,"",VLOOKUP(功能_33[[#This Row],[功能代號]],討論項目!A:H,8,FALSE)),"")</f>
        <v/>
      </c>
      <c r="N109" s="10" t="s">
        <v>676</v>
      </c>
      <c r="O109" s="10" t="s">
        <v>683</v>
      </c>
      <c r="P109" s="9"/>
      <c r="Q109" s="10"/>
      <c r="R109" s="10"/>
      <c r="S109" s="10"/>
      <c r="T109" s="10"/>
      <c r="U109" s="10"/>
      <c r="V109" s="10"/>
      <c r="W109" s="10"/>
      <c r="X109" s="9" t="str">
        <f>VLOOKUP(功能_33[[#This Row],[User]],SKL放款!A:G,7,FALSE)</f>
        <v>放款服務課</v>
      </c>
      <c r="Y109" s="242">
        <f>IF(功能_33[[#This Row],[實際展示]]="","",功能_33[[#This Row],[實際展示]]+14)</f>
        <v>44469</v>
      </c>
      <c r="Z109" s="243"/>
      <c r="AA109" s="262" t="str">
        <f>IF(功能_33[[#This Row],[URS交二審]]=0,"",功能_33[[#This Row],[URS交二審]]+7)</f>
        <v/>
      </c>
      <c r="AB109" s="2"/>
      <c r="AC109" s="2"/>
      <c r="AD109" s="2"/>
      <c r="AE109" s="309"/>
      <c r="AF109" s="2" t="str">
        <f>IFERROR(IF(VLOOKUP(功能_33[[#This Row],[功能代號]],Menu!A:D,4,FALSE)=0,"",VLOOKUP(功能_33[[#This Row],[功能代號]],Menu!A:D,4,FALSE)),"")</f>
        <v/>
      </c>
      <c r="AG109" s="2"/>
      <c r="AH109" s="13" t="str">
        <f>VLOOKUP(功能_33[[#This Row],[功能代號]],[3]交易清單!$E:$E,1,FALSE)</f>
        <v>L4610</v>
      </c>
      <c r="AI109" s="2"/>
      <c r="AJ109" s="244" t="str">
        <f>AJ108</f>
        <v>L4-6</v>
      </c>
      <c r="AK109" s="9"/>
      <c r="AL109" s="8"/>
    </row>
    <row r="110" spans="1:38" ht="13.5" x14ac:dyDescent="0.3">
      <c r="A110" s="245">
        <v>114</v>
      </c>
      <c r="B110" s="9" t="str">
        <f>LEFT(功能_33[[#This Row],[功能代號]],2)</f>
        <v>L4</v>
      </c>
      <c r="C110" s="9" t="s">
        <v>708</v>
      </c>
      <c r="D110" s="22" t="s">
        <v>1613</v>
      </c>
      <c r="E110" s="10" t="s">
        <v>207</v>
      </c>
      <c r="F110" s="9" t="s">
        <v>208</v>
      </c>
      <c r="G110" s="9"/>
      <c r="H110" s="10" t="s">
        <v>672</v>
      </c>
      <c r="I110" s="11" t="s">
        <v>1979</v>
      </c>
      <c r="J110" s="317"/>
      <c r="K110" s="289">
        <v>44455</v>
      </c>
      <c r="L110" s="289">
        <v>44455</v>
      </c>
      <c r="M110" s="262" t="str">
        <f>IFERROR(IF(VLOOKUP(功能_33[[#This Row],[功能代號]],討論項目!A:H,8,FALSE)=0,"",VLOOKUP(功能_33[[#This Row],[功能代號]],討論項目!A:H,8,FALSE)),"")</f>
        <v/>
      </c>
      <c r="N110" s="10" t="s">
        <v>1024</v>
      </c>
      <c r="O110" s="10" t="s">
        <v>683</v>
      </c>
      <c r="P110" s="9"/>
      <c r="Q110" s="10"/>
      <c r="R110" s="10"/>
      <c r="S110" s="10"/>
      <c r="T110" s="10"/>
      <c r="U110" s="10"/>
      <c r="V110" s="10"/>
      <c r="W110" s="10"/>
      <c r="X110" s="9" t="str">
        <f>VLOOKUP(功能_33[[#This Row],[User]],SKL放款!A:G,7,FALSE)</f>
        <v>放款服務課</v>
      </c>
      <c r="Y110" s="242">
        <f>IF(功能_33[[#This Row],[實際展示]]="","",功能_33[[#This Row],[實際展示]]+14)</f>
        <v>44469</v>
      </c>
      <c r="Z110" s="243"/>
      <c r="AA110" s="262" t="str">
        <f>IF(功能_33[[#This Row],[URS交二審]]=0,"",功能_33[[#This Row],[URS交二審]]+7)</f>
        <v/>
      </c>
      <c r="AB110" s="2"/>
      <c r="AC110" s="2"/>
      <c r="AD110" s="2"/>
      <c r="AE110" s="309"/>
      <c r="AF110" s="2" t="str">
        <f>IFERROR(IF(VLOOKUP(功能_33[[#This Row],[功能代號]],Menu!A:D,4,FALSE)=0,"",VLOOKUP(功能_33[[#This Row],[功能代號]],Menu!A:D,4,FALSE)),"")</f>
        <v>L4-6</v>
      </c>
      <c r="AG110" s="2"/>
      <c r="AH110" s="13" t="str">
        <f>VLOOKUP(功能_33[[#This Row],[功能代號]],[3]交易清單!$E:$E,1,FALSE)</f>
        <v>L4600</v>
      </c>
      <c r="AI110" s="2"/>
      <c r="AJ110" s="242" t="str">
        <f>IFERROR(IF(VLOOKUP(功能_33[[#This Row],[功能代號]],Menu!A:D,4,FALSE)=0,"",VLOOKUP(功能_33[[#This Row],[功能代號]],Menu!A:D,4,FALSE)),"")</f>
        <v>L4-6</v>
      </c>
      <c r="AK110" s="9"/>
      <c r="AL110" s="8"/>
    </row>
    <row r="111" spans="1:38" ht="13.5" x14ac:dyDescent="0.3">
      <c r="A111" s="245">
        <v>115</v>
      </c>
      <c r="B111" s="9" t="str">
        <f>LEFT(功能_33[[#This Row],[功能代號]],2)</f>
        <v>L4</v>
      </c>
      <c r="C111" s="9" t="s">
        <v>708</v>
      </c>
      <c r="D111" s="22" t="s">
        <v>1613</v>
      </c>
      <c r="E111" s="10" t="s">
        <v>209</v>
      </c>
      <c r="F111" s="9" t="s">
        <v>210</v>
      </c>
      <c r="G111" s="9"/>
      <c r="H111" s="10" t="s">
        <v>672</v>
      </c>
      <c r="I111" s="11" t="s">
        <v>1979</v>
      </c>
      <c r="J111" s="317"/>
      <c r="K111" s="289">
        <v>44455</v>
      </c>
      <c r="L111" s="289">
        <v>44455</v>
      </c>
      <c r="M111" s="262" t="str">
        <f>IFERROR(IF(VLOOKUP(功能_33[[#This Row],[功能代號]],討論項目!A:H,8,FALSE)=0,"",VLOOKUP(功能_33[[#This Row],[功能代號]],討論項目!A:H,8,FALSE)),"")</f>
        <v/>
      </c>
      <c r="N111" s="10" t="s">
        <v>676</v>
      </c>
      <c r="O111" s="10" t="s">
        <v>683</v>
      </c>
      <c r="P111" s="9"/>
      <c r="Q111" s="10"/>
      <c r="R111" s="10"/>
      <c r="S111" s="10"/>
      <c r="T111" s="10"/>
      <c r="U111" s="10"/>
      <c r="V111" s="10"/>
      <c r="W111" s="10"/>
      <c r="X111" s="9" t="str">
        <f>VLOOKUP(功能_33[[#This Row],[User]],SKL放款!A:G,7,FALSE)</f>
        <v>放款服務課</v>
      </c>
      <c r="Y111" s="242">
        <f>IF(功能_33[[#This Row],[實際展示]]="","",功能_33[[#This Row],[實際展示]]+14)</f>
        <v>44469</v>
      </c>
      <c r="Z111" s="243"/>
      <c r="AA111" s="262" t="str">
        <f>IF(功能_33[[#This Row],[URS交二審]]=0,"",功能_33[[#This Row],[URS交二審]]+7)</f>
        <v/>
      </c>
      <c r="AB111" s="2"/>
      <c r="AC111" s="2"/>
      <c r="AD111" s="2"/>
      <c r="AE111" s="309"/>
      <c r="AF111" s="2" t="str">
        <f>IFERROR(IF(VLOOKUP(功能_33[[#This Row],[功能代號]],Menu!A:D,4,FALSE)=0,"",VLOOKUP(功能_33[[#This Row],[功能代號]],Menu!A:D,4,FALSE)),"")</f>
        <v>L4-6</v>
      </c>
      <c r="AG111" s="2"/>
      <c r="AH111" s="13" t="str">
        <f>VLOOKUP(功能_33[[#This Row],[功能代號]],[3]交易清單!$E:$E,1,FALSE)</f>
        <v>L4601</v>
      </c>
      <c r="AI111" s="2"/>
      <c r="AJ111" s="242" t="str">
        <f>IFERROR(IF(VLOOKUP(功能_33[[#This Row],[功能代號]],Menu!A:D,4,FALSE)=0,"",VLOOKUP(功能_33[[#This Row],[功能代號]],Menu!A:D,4,FALSE)),"")</f>
        <v>L4-6</v>
      </c>
      <c r="AK111" s="9"/>
      <c r="AL111" s="8"/>
    </row>
    <row r="112" spans="1:38" ht="13.5" x14ac:dyDescent="0.3">
      <c r="A112" s="245">
        <v>113</v>
      </c>
      <c r="B112" s="9" t="str">
        <f>LEFT(功能_33[[#This Row],[功能代號]],2)</f>
        <v>L4</v>
      </c>
      <c r="C112" s="9" t="s">
        <v>708</v>
      </c>
      <c r="D112" s="22" t="s">
        <v>1613</v>
      </c>
      <c r="E112" s="10" t="s">
        <v>205</v>
      </c>
      <c r="F112" s="9" t="s">
        <v>206</v>
      </c>
      <c r="G112" s="9"/>
      <c r="H112" s="10" t="s">
        <v>672</v>
      </c>
      <c r="I112" s="11" t="s">
        <v>1979</v>
      </c>
      <c r="J112" s="317"/>
      <c r="K112" s="289">
        <v>44455</v>
      </c>
      <c r="L112" s="289">
        <v>44455</v>
      </c>
      <c r="M112" s="262" t="str">
        <f>IFERROR(IF(VLOOKUP(功能_33[[#This Row],[功能代號]],討論項目!A:H,8,FALSE)=0,"",VLOOKUP(功能_33[[#This Row],[功能代號]],討論項目!A:H,8,FALSE)),"")</f>
        <v/>
      </c>
      <c r="N112" s="10" t="s">
        <v>676</v>
      </c>
      <c r="O112" s="10" t="s">
        <v>683</v>
      </c>
      <c r="P112" s="9"/>
      <c r="Q112" s="10"/>
      <c r="R112" s="10"/>
      <c r="S112" s="10"/>
      <c r="T112" s="10"/>
      <c r="U112" s="10"/>
      <c r="V112" s="10"/>
      <c r="W112" s="10"/>
      <c r="X112" s="9" t="str">
        <f>VLOOKUP(功能_33[[#This Row],[User]],SKL放款!A:G,7,FALSE)</f>
        <v>放款服務課</v>
      </c>
      <c r="Y112" s="242">
        <f>IF(功能_33[[#This Row],[實際展示]]="","",功能_33[[#This Row],[實際展示]]+14)</f>
        <v>44469</v>
      </c>
      <c r="Z112" s="243"/>
      <c r="AA112" s="262" t="str">
        <f>IF(功能_33[[#This Row],[URS交二審]]=0,"",功能_33[[#This Row],[URS交二審]]+7)</f>
        <v/>
      </c>
      <c r="AB112" s="2"/>
      <c r="AC112" s="2"/>
      <c r="AD112" s="2"/>
      <c r="AE112" s="309"/>
      <c r="AF112" s="2" t="str">
        <f>IFERROR(IF(VLOOKUP(功能_33[[#This Row],[功能代號]],Menu!A:D,4,FALSE)=0,"",VLOOKUP(功能_33[[#This Row],[功能代號]],Menu!A:D,4,FALSE)),"")</f>
        <v/>
      </c>
      <c r="AG112" s="2"/>
      <c r="AH112" s="13" t="str">
        <f>VLOOKUP(功能_33[[#This Row],[功能代號]],[3]交易清單!$E:$E,1,FALSE)</f>
        <v>L4611</v>
      </c>
      <c r="AI112" s="2"/>
      <c r="AJ112" s="244" t="str">
        <f>AJ109</f>
        <v>L4-6</v>
      </c>
      <c r="AK112" s="9"/>
      <c r="AL112" s="8"/>
    </row>
    <row r="113" spans="1:38" ht="13.5" x14ac:dyDescent="0.3">
      <c r="A113" s="245">
        <v>116</v>
      </c>
      <c r="B113" s="9" t="str">
        <f>LEFT(功能_33[[#This Row],[功能代號]],2)</f>
        <v>L4</v>
      </c>
      <c r="C113" s="9" t="s">
        <v>708</v>
      </c>
      <c r="D113" s="22" t="s">
        <v>1613</v>
      </c>
      <c r="E113" s="10" t="s">
        <v>217</v>
      </c>
      <c r="F113" s="9" t="s">
        <v>218</v>
      </c>
      <c r="G113" s="9"/>
      <c r="H113" s="10" t="s">
        <v>672</v>
      </c>
      <c r="I113" s="11" t="s">
        <v>1979</v>
      </c>
      <c r="J113" s="317"/>
      <c r="K113" s="289">
        <v>44455</v>
      </c>
      <c r="L113" s="289">
        <v>44455</v>
      </c>
      <c r="M113" s="262" t="str">
        <f>IFERROR(IF(VLOOKUP(功能_33[[#This Row],[功能代號]],討論項目!A:H,8,FALSE)=0,"",VLOOKUP(功能_33[[#This Row],[功能代號]],討論項目!A:H,8,FALSE)),"")</f>
        <v/>
      </c>
      <c r="N113" s="10" t="s">
        <v>676</v>
      </c>
      <c r="O113" s="10" t="s">
        <v>683</v>
      </c>
      <c r="P113" s="9"/>
      <c r="Q113" s="10"/>
      <c r="R113" s="10"/>
      <c r="S113" s="10"/>
      <c r="T113" s="10"/>
      <c r="U113" s="10"/>
      <c r="V113" s="10"/>
      <c r="W113" s="10"/>
      <c r="X113" s="9" t="str">
        <f>VLOOKUP(功能_33[[#This Row],[User]],SKL放款!A:G,7,FALSE)</f>
        <v>放款服務課</v>
      </c>
      <c r="Y113" s="242">
        <f>IF(功能_33[[#This Row],[實際展示]]="","",功能_33[[#This Row],[實際展示]]+14)</f>
        <v>44469</v>
      </c>
      <c r="Z113" s="243"/>
      <c r="AA113" s="262" t="str">
        <f>IF(功能_33[[#This Row],[URS交二審]]=0,"",功能_33[[#This Row],[URS交二審]]+7)</f>
        <v/>
      </c>
      <c r="AB113" s="2"/>
      <c r="AC113" s="2"/>
      <c r="AD113" s="2"/>
      <c r="AE113" s="309"/>
      <c r="AF113" s="2" t="str">
        <f>IFERROR(IF(VLOOKUP(功能_33[[#This Row],[功能代號]],Menu!A:D,4,FALSE)=0,"",VLOOKUP(功能_33[[#This Row],[功能代號]],Menu!A:D,4,FALSE)),"")</f>
        <v>L4-6</v>
      </c>
      <c r="AG113" s="2"/>
      <c r="AH113" s="13" t="str">
        <f>VLOOKUP(功能_33[[#This Row],[功能代號]],[3]交易清單!$E:$E,1,FALSE)</f>
        <v>L4602</v>
      </c>
      <c r="AI113" s="2"/>
      <c r="AJ113" s="242" t="str">
        <f>IFERROR(IF(VLOOKUP(功能_33[[#This Row],[功能代號]],Menu!A:D,4,FALSE)=0,"",VLOOKUP(功能_33[[#This Row],[功能代號]],Menu!A:D,4,FALSE)),"")</f>
        <v>L4-6</v>
      </c>
      <c r="AK113" s="9"/>
      <c r="AL113" s="8"/>
    </row>
    <row r="114" spans="1:38" ht="13.5" x14ac:dyDescent="0.3">
      <c r="A114" s="245">
        <v>117</v>
      </c>
      <c r="B114" s="9" t="str">
        <f>LEFT(功能_33[[#This Row],[功能代號]],2)</f>
        <v>L4</v>
      </c>
      <c r="C114" s="9" t="s">
        <v>708</v>
      </c>
      <c r="D114" s="22" t="s">
        <v>1613</v>
      </c>
      <c r="E114" s="10" t="s">
        <v>211</v>
      </c>
      <c r="F114" s="9" t="s">
        <v>212</v>
      </c>
      <c r="G114" s="9"/>
      <c r="H114" s="10" t="s">
        <v>672</v>
      </c>
      <c r="I114" s="11" t="s">
        <v>1979</v>
      </c>
      <c r="J114" s="317"/>
      <c r="K114" s="289">
        <v>44455</v>
      </c>
      <c r="L114" s="289">
        <v>44455</v>
      </c>
      <c r="M114" s="262" t="str">
        <f>IFERROR(IF(VLOOKUP(功能_33[[#This Row],[功能代號]],討論項目!A:H,8,FALSE)=0,"",VLOOKUP(功能_33[[#This Row],[功能代號]],討論項目!A:H,8,FALSE)),"")</f>
        <v/>
      </c>
      <c r="N114" s="10" t="s">
        <v>676</v>
      </c>
      <c r="O114" s="10" t="s">
        <v>683</v>
      </c>
      <c r="P114" s="9"/>
      <c r="Q114" s="10"/>
      <c r="R114" s="10"/>
      <c r="S114" s="10"/>
      <c r="T114" s="10"/>
      <c r="U114" s="10"/>
      <c r="V114" s="10"/>
      <c r="W114" s="10"/>
      <c r="X114" s="9" t="str">
        <f>VLOOKUP(功能_33[[#This Row],[User]],SKL放款!A:G,7,FALSE)</f>
        <v>放款服務課</v>
      </c>
      <c r="Y114" s="242">
        <f>IF(功能_33[[#This Row],[實際展示]]="","",功能_33[[#This Row],[實際展示]]+14)</f>
        <v>44469</v>
      </c>
      <c r="Z114" s="243"/>
      <c r="AA114" s="262" t="str">
        <f>IF(功能_33[[#This Row],[URS交二審]]=0,"",功能_33[[#This Row],[URS交二審]]+7)</f>
        <v/>
      </c>
      <c r="AB114" s="2"/>
      <c r="AC114" s="2"/>
      <c r="AD114" s="2"/>
      <c r="AE114" s="309"/>
      <c r="AF114" s="2" t="str">
        <f>IFERROR(IF(VLOOKUP(功能_33[[#This Row],[功能代號]],Menu!A:D,4,FALSE)=0,"",VLOOKUP(功能_33[[#This Row],[功能代號]],Menu!A:D,4,FALSE)),"")</f>
        <v>L4-6</v>
      </c>
      <c r="AG114" s="2"/>
      <c r="AH114" s="13" t="str">
        <f>VLOOKUP(功能_33[[#This Row],[功能代號]],[3]交易清單!$E:$E,1,FALSE)</f>
        <v>L4603</v>
      </c>
      <c r="AI114" s="2"/>
      <c r="AJ114" s="242" t="str">
        <f>IFERROR(IF(VLOOKUP(功能_33[[#This Row],[功能代號]],Menu!A:D,4,FALSE)=0,"",VLOOKUP(功能_33[[#This Row],[功能代號]],Menu!A:D,4,FALSE)),"")</f>
        <v>L4-6</v>
      </c>
      <c r="AK114" s="9"/>
      <c r="AL114" s="8"/>
    </row>
    <row r="115" spans="1:38" ht="13.5" x14ac:dyDescent="0.3">
      <c r="A115" s="245">
        <v>106</v>
      </c>
      <c r="B115" s="9" t="str">
        <f>LEFT(功能_33[[#This Row],[功能代號]],2)</f>
        <v>L4</v>
      </c>
      <c r="C115" s="9" t="s">
        <v>708</v>
      </c>
      <c r="D115" s="22" t="s">
        <v>1613</v>
      </c>
      <c r="E115" s="10" t="s">
        <v>225</v>
      </c>
      <c r="F115" s="9" t="s">
        <v>226</v>
      </c>
      <c r="G115" s="9"/>
      <c r="H115" s="10" t="s">
        <v>672</v>
      </c>
      <c r="I115" s="11" t="s">
        <v>1979</v>
      </c>
      <c r="J115" s="317"/>
      <c r="K115" s="289">
        <v>44455</v>
      </c>
      <c r="L115" s="289">
        <v>44455</v>
      </c>
      <c r="M115" s="262" t="str">
        <f>IFERROR(IF(VLOOKUP(功能_33[[#This Row],[功能代號]],討論項目!A:H,8,FALSE)=0,"",VLOOKUP(功能_33[[#This Row],[功能代號]],討論項目!A:H,8,FALSE)),"")</f>
        <v/>
      </c>
      <c r="N115" s="10" t="s">
        <v>676</v>
      </c>
      <c r="O115" s="10" t="s">
        <v>683</v>
      </c>
      <c r="P115" s="9"/>
      <c r="Q115" s="10"/>
      <c r="R115" s="10"/>
      <c r="S115" s="10"/>
      <c r="T115" s="10"/>
      <c r="U115" s="10"/>
      <c r="V115" s="10"/>
      <c r="W115" s="10"/>
      <c r="X115" s="9" t="str">
        <f>VLOOKUP(功能_33[[#This Row],[User]],SKL放款!A:G,7,FALSE)</f>
        <v>放款服務課</v>
      </c>
      <c r="Y115" s="242">
        <f>IF(功能_33[[#This Row],[實際展示]]="","",功能_33[[#This Row],[實際展示]]+14)</f>
        <v>44469</v>
      </c>
      <c r="Z115" s="243"/>
      <c r="AA115" s="262" t="str">
        <f>IF(功能_33[[#This Row],[URS交二審]]=0,"",功能_33[[#This Row],[URS交二審]]+7)</f>
        <v/>
      </c>
      <c r="AB115" s="2"/>
      <c r="AC115" s="2"/>
      <c r="AD115" s="2"/>
      <c r="AE115" s="309"/>
      <c r="AF115" s="2" t="str">
        <f>IFERROR(IF(VLOOKUP(功能_33[[#This Row],[功能代號]],Menu!A:D,4,FALSE)=0,"",VLOOKUP(功能_33[[#This Row],[功能代號]],Menu!A:D,4,FALSE)),"")</f>
        <v>L4-6</v>
      </c>
      <c r="AG115" s="2"/>
      <c r="AH115" s="13" t="str">
        <f>VLOOKUP(功能_33[[#This Row],[功能代號]],[3]交易清單!$E:$E,1,FALSE)</f>
        <v>L4962</v>
      </c>
      <c r="AI115" s="2"/>
      <c r="AJ115" s="242" t="str">
        <f>IFERROR(IF(VLOOKUP(功能_33[[#This Row],[功能代號]],Menu!A:D,4,FALSE)=0,"",VLOOKUP(功能_33[[#This Row],[功能代號]],Menu!A:D,4,FALSE)),"")</f>
        <v>L4-6</v>
      </c>
      <c r="AK115" s="9"/>
      <c r="AL115" s="8"/>
    </row>
    <row r="116" spans="1:38" ht="13.5" x14ac:dyDescent="0.3">
      <c r="A116" s="245">
        <v>107</v>
      </c>
      <c r="B116" s="9" t="str">
        <f>LEFT(功能_33[[#This Row],[功能代號]],2)</f>
        <v>L4</v>
      </c>
      <c r="C116" s="9" t="s">
        <v>708</v>
      </c>
      <c r="D116" s="22" t="s">
        <v>1613</v>
      </c>
      <c r="E116" s="10" t="s">
        <v>213</v>
      </c>
      <c r="F116" s="9" t="s">
        <v>214</v>
      </c>
      <c r="G116" s="9"/>
      <c r="H116" s="10" t="s">
        <v>672</v>
      </c>
      <c r="I116" s="11" t="s">
        <v>1979</v>
      </c>
      <c r="J116" s="317"/>
      <c r="K116" s="289">
        <v>44455</v>
      </c>
      <c r="L116" s="289">
        <v>44455</v>
      </c>
      <c r="M116" s="262" t="str">
        <f>IFERROR(IF(VLOOKUP(功能_33[[#This Row],[功能代號]],討論項目!A:H,8,FALSE)=0,"",VLOOKUP(功能_33[[#This Row],[功能代號]],討論項目!A:H,8,FALSE)),"")</f>
        <v/>
      </c>
      <c r="N116" s="10" t="s">
        <v>676</v>
      </c>
      <c r="O116" s="10" t="s">
        <v>683</v>
      </c>
      <c r="P116" s="9"/>
      <c r="Q116" s="10"/>
      <c r="R116" s="10"/>
      <c r="S116" s="10"/>
      <c r="T116" s="10"/>
      <c r="U116" s="10"/>
      <c r="V116" s="10"/>
      <c r="W116" s="10"/>
      <c r="X116" s="9" t="str">
        <f>VLOOKUP(功能_33[[#This Row],[User]],SKL放款!A:G,7,FALSE)</f>
        <v>放款服務課</v>
      </c>
      <c r="Y116" s="242">
        <f>IF(功能_33[[#This Row],[實際展示]]="","",功能_33[[#This Row],[實際展示]]+14)</f>
        <v>44469</v>
      </c>
      <c r="Z116" s="243"/>
      <c r="AA116" s="262" t="str">
        <f>IF(功能_33[[#This Row],[URS交二審]]=0,"",功能_33[[#This Row],[URS交二審]]+7)</f>
        <v/>
      </c>
      <c r="AB116" s="2"/>
      <c r="AC116" s="2"/>
      <c r="AD116" s="2"/>
      <c r="AE116" s="309"/>
      <c r="AF116" s="2" t="str">
        <f>IFERROR(IF(VLOOKUP(功能_33[[#This Row],[功能代號]],Menu!A:D,4,FALSE)=0,"",VLOOKUP(功能_33[[#This Row],[功能代號]],Menu!A:D,4,FALSE)),"")</f>
        <v>L4-6</v>
      </c>
      <c r="AG116" s="2"/>
      <c r="AH116" s="13" t="str">
        <f>VLOOKUP(功能_33[[#This Row],[功能代號]],[3]交易清單!$E:$E,1,FALSE)</f>
        <v>L4960</v>
      </c>
      <c r="AI116" s="2"/>
      <c r="AJ116" s="242" t="str">
        <f>IFERROR(IF(VLOOKUP(功能_33[[#This Row],[功能代號]],Menu!A:D,4,FALSE)=0,"",VLOOKUP(功能_33[[#This Row],[功能代號]],Menu!A:D,4,FALSE)),"")</f>
        <v>L4-6</v>
      </c>
      <c r="AK116" s="9"/>
      <c r="AL116" s="8"/>
    </row>
    <row r="117" spans="1:38" ht="13.5" x14ac:dyDescent="0.3">
      <c r="A117" s="245">
        <v>108</v>
      </c>
      <c r="B117" s="9" t="str">
        <f>LEFT(功能_33[[#This Row],[功能代號]],2)</f>
        <v>L4</v>
      </c>
      <c r="C117" s="9" t="s">
        <v>708</v>
      </c>
      <c r="D117" s="22" t="s">
        <v>1613</v>
      </c>
      <c r="E117" s="10" t="s">
        <v>215</v>
      </c>
      <c r="F117" s="9" t="s">
        <v>216</v>
      </c>
      <c r="G117" s="9"/>
      <c r="H117" s="10" t="s">
        <v>672</v>
      </c>
      <c r="I117" s="11" t="s">
        <v>1979</v>
      </c>
      <c r="J117" s="317"/>
      <c r="K117" s="289">
        <v>44455</v>
      </c>
      <c r="L117" s="289">
        <v>44455</v>
      </c>
      <c r="M117" s="262" t="str">
        <f>IFERROR(IF(VLOOKUP(功能_33[[#This Row],[功能代號]],討論項目!A:H,8,FALSE)=0,"",VLOOKUP(功能_33[[#This Row],[功能代號]],討論項目!A:H,8,FALSE)),"")</f>
        <v/>
      </c>
      <c r="N117" s="10" t="s">
        <v>676</v>
      </c>
      <c r="O117" s="10" t="s">
        <v>683</v>
      </c>
      <c r="P117" s="9"/>
      <c r="Q117" s="10"/>
      <c r="R117" s="10"/>
      <c r="S117" s="10"/>
      <c r="T117" s="10"/>
      <c r="U117" s="10"/>
      <c r="V117" s="10"/>
      <c r="W117" s="10"/>
      <c r="X117" s="9" t="str">
        <f>VLOOKUP(功能_33[[#This Row],[User]],SKL放款!A:G,7,FALSE)</f>
        <v>放款服務課</v>
      </c>
      <c r="Y117" s="242">
        <f>IF(功能_33[[#This Row],[實際展示]]="","",功能_33[[#This Row],[實際展示]]+14)</f>
        <v>44469</v>
      </c>
      <c r="Z117" s="243"/>
      <c r="AA117" s="262" t="str">
        <f>IF(功能_33[[#This Row],[URS交二審]]=0,"",功能_33[[#This Row],[URS交二審]]+7)</f>
        <v/>
      </c>
      <c r="AB117" s="2"/>
      <c r="AC117" s="2"/>
      <c r="AD117" s="2"/>
      <c r="AE117" s="309"/>
      <c r="AF117" s="2" t="str">
        <f>IFERROR(IF(VLOOKUP(功能_33[[#This Row],[功能代號]],Menu!A:D,4,FALSE)=0,"",VLOOKUP(功能_33[[#This Row],[功能代號]],Menu!A:D,4,FALSE)),"")</f>
        <v>L4-6</v>
      </c>
      <c r="AG117" s="2"/>
      <c r="AH117" s="13" t="str">
        <f>VLOOKUP(功能_33[[#This Row],[功能代號]],[3]交易清單!$E:$E,1,FALSE)</f>
        <v>L4961</v>
      </c>
      <c r="AI117" s="2"/>
      <c r="AJ117" s="242" t="str">
        <f>IFERROR(IF(VLOOKUP(功能_33[[#This Row],[功能代號]],Menu!A:D,4,FALSE)=0,"",VLOOKUP(功能_33[[#This Row],[功能代號]],Menu!A:D,4,FALSE)),"")</f>
        <v>L4-6</v>
      </c>
      <c r="AK117" s="9"/>
      <c r="AL117" s="8"/>
    </row>
    <row r="118" spans="1:38" ht="13.5" x14ac:dyDescent="0.3">
      <c r="A118" s="245">
        <v>109</v>
      </c>
      <c r="B118" s="9" t="str">
        <f>LEFT(功能_33[[#This Row],[功能代號]],2)</f>
        <v>L4</v>
      </c>
      <c r="C118" s="9" t="s">
        <v>708</v>
      </c>
      <c r="D118" s="22" t="s">
        <v>1613</v>
      </c>
      <c r="E118" s="10" t="s">
        <v>229</v>
      </c>
      <c r="F118" s="9" t="s">
        <v>230</v>
      </c>
      <c r="G118" s="9"/>
      <c r="H118" s="10" t="s">
        <v>672</v>
      </c>
      <c r="I118" s="11" t="s">
        <v>1979</v>
      </c>
      <c r="J118" s="317"/>
      <c r="K118" s="289">
        <v>44455</v>
      </c>
      <c r="L118" s="289">
        <v>44455</v>
      </c>
      <c r="M118" s="262" t="str">
        <f>IFERROR(IF(VLOOKUP(功能_33[[#This Row],[功能代號]],討論項目!A:H,8,FALSE)=0,"",VLOOKUP(功能_33[[#This Row],[功能代號]],討論項目!A:H,8,FALSE)),"")</f>
        <v/>
      </c>
      <c r="N118" s="10" t="s">
        <v>676</v>
      </c>
      <c r="O118" s="10" t="s">
        <v>683</v>
      </c>
      <c r="P118" s="9"/>
      <c r="Q118" s="10"/>
      <c r="R118" s="10"/>
      <c r="S118" s="10"/>
      <c r="T118" s="10"/>
      <c r="U118" s="10"/>
      <c r="V118" s="10"/>
      <c r="W118" s="10"/>
      <c r="X118" s="9" t="str">
        <f>VLOOKUP(功能_33[[#This Row],[User]],SKL放款!A:G,7,FALSE)</f>
        <v>放款服務課</v>
      </c>
      <c r="Y118" s="242">
        <f>IF(功能_33[[#This Row],[實際展示]]="","",功能_33[[#This Row],[實際展示]]+14)</f>
        <v>44469</v>
      </c>
      <c r="Z118" s="243"/>
      <c r="AA118" s="262" t="str">
        <f>IF(功能_33[[#This Row],[URS交二審]]=0,"",功能_33[[#This Row],[URS交二審]]+7)</f>
        <v/>
      </c>
      <c r="AB118" s="2"/>
      <c r="AC118" s="2"/>
      <c r="AD118" s="2"/>
      <c r="AE118" s="309"/>
      <c r="AF118" s="2" t="str">
        <f>IFERROR(IF(VLOOKUP(功能_33[[#This Row],[功能代號]],Menu!A:D,4,FALSE)=0,"",VLOOKUP(功能_33[[#This Row],[功能代號]],Menu!A:D,4,FALSE)),"")</f>
        <v/>
      </c>
      <c r="AG118" s="2"/>
      <c r="AH118" s="13" t="str">
        <f>VLOOKUP(功能_33[[#This Row],[功能代號]],[3]交易清單!$E:$E,1,FALSE)</f>
        <v>L4964</v>
      </c>
      <c r="AI118" s="2"/>
      <c r="AJ118" s="244" t="str">
        <f>AJ119</f>
        <v>L4-6</v>
      </c>
      <c r="AK118" s="9"/>
      <c r="AL118" s="8"/>
    </row>
    <row r="119" spans="1:38" ht="13.5" x14ac:dyDescent="0.3">
      <c r="A119" s="245">
        <v>110</v>
      </c>
      <c r="B119" s="9" t="str">
        <f>LEFT(功能_33[[#This Row],[功能代號]],2)</f>
        <v>L4</v>
      </c>
      <c r="C119" s="9" t="s">
        <v>708</v>
      </c>
      <c r="D119" s="22" t="s">
        <v>1613</v>
      </c>
      <c r="E119" s="10" t="s">
        <v>227</v>
      </c>
      <c r="F119" s="9" t="s">
        <v>228</v>
      </c>
      <c r="G119" s="9"/>
      <c r="H119" s="10" t="s">
        <v>672</v>
      </c>
      <c r="I119" s="11" t="s">
        <v>1979</v>
      </c>
      <c r="J119" s="317"/>
      <c r="K119" s="289">
        <v>44455</v>
      </c>
      <c r="L119" s="289" t="s">
        <v>2337</v>
      </c>
      <c r="M119" s="262" t="str">
        <f>IFERROR(IF(VLOOKUP(功能_33[[#This Row],[功能代號]],討論項目!A:H,8,FALSE)=0,"",VLOOKUP(功能_33[[#This Row],[功能代號]],討論項目!A:H,8,FALSE)),"")</f>
        <v/>
      </c>
      <c r="N119" s="10" t="s">
        <v>676</v>
      </c>
      <c r="O119" s="10" t="s">
        <v>683</v>
      </c>
      <c r="P119" s="9"/>
      <c r="Q119" s="10"/>
      <c r="R119" s="10"/>
      <c r="S119" s="10"/>
      <c r="T119" s="10"/>
      <c r="U119" s="10"/>
      <c r="V119" s="10"/>
      <c r="W119" s="10"/>
      <c r="X119" s="9" t="str">
        <f>VLOOKUP(功能_33[[#This Row],[User]],SKL放款!A:G,7,FALSE)</f>
        <v>放款服務課</v>
      </c>
      <c r="Y119" s="242" t="e">
        <f>IF(功能_33[[#This Row],[實際展示]]="","",功能_33[[#This Row],[實際展示]]+14)</f>
        <v>#VALUE!</v>
      </c>
      <c r="Z119" s="243"/>
      <c r="AA119" s="262" t="str">
        <f>IF(功能_33[[#This Row],[URS交二審]]=0,"",功能_33[[#This Row],[URS交二審]]+7)</f>
        <v/>
      </c>
      <c r="AB119" s="2"/>
      <c r="AC119" s="2"/>
      <c r="AD119" s="2"/>
      <c r="AE119" s="309"/>
      <c r="AF119" s="2" t="str">
        <f>IFERROR(IF(VLOOKUP(功能_33[[#This Row],[功能代號]],Menu!A:D,4,FALSE)=0,"",VLOOKUP(功能_33[[#This Row],[功能代號]],Menu!A:D,4,FALSE)),"")</f>
        <v>L4-6</v>
      </c>
      <c r="AG119" s="2"/>
      <c r="AH119" s="13" t="str">
        <f>VLOOKUP(功能_33[[#This Row],[功能代號]],[3]交易清單!$E:$E,1,FALSE)</f>
        <v>L4965</v>
      </c>
      <c r="AI119" s="2"/>
      <c r="AJ119" s="242" t="str">
        <f>IFERROR(IF(VLOOKUP(功能_33[[#This Row],[功能代號]],Menu!A:D,4,FALSE)=0,"",VLOOKUP(功能_33[[#This Row],[功能代號]],Menu!A:D,4,FALSE)),"")</f>
        <v>L4-6</v>
      </c>
      <c r="AK119" s="9"/>
      <c r="AL119" s="8"/>
    </row>
    <row r="120" spans="1:38" ht="13.5" x14ac:dyDescent="0.3">
      <c r="A120" s="245">
        <v>93</v>
      </c>
      <c r="B120" s="9" t="str">
        <f>LEFT(功能_33[[#This Row],[功能代號]],2)</f>
        <v>L4</v>
      </c>
      <c r="C120" s="9" t="s">
        <v>708</v>
      </c>
      <c r="D120" s="22" t="s">
        <v>1611</v>
      </c>
      <c r="E120" s="10" t="s">
        <v>257</v>
      </c>
      <c r="F120" s="9" t="s">
        <v>258</v>
      </c>
      <c r="G120" s="9"/>
      <c r="H120" s="10" t="s">
        <v>672</v>
      </c>
      <c r="I120" s="11" t="s">
        <v>1979</v>
      </c>
      <c r="J120" s="317"/>
      <c r="K120" s="289">
        <v>44456</v>
      </c>
      <c r="L120" s="289">
        <v>44456</v>
      </c>
      <c r="M120" s="262" t="str">
        <f>IFERROR(IF(VLOOKUP(功能_33[[#This Row],[功能代號]],討論項目!A:H,8,FALSE)=0,"",VLOOKUP(功能_33[[#This Row],[功能代號]],討論項目!A:H,8,FALSE)),"")</f>
        <v/>
      </c>
      <c r="N120" s="10" t="s">
        <v>677</v>
      </c>
      <c r="O120" s="10" t="s">
        <v>687</v>
      </c>
      <c r="P120" s="9" t="s">
        <v>1669</v>
      </c>
      <c r="Q120" s="10"/>
      <c r="R120" s="10"/>
      <c r="S120" s="10"/>
      <c r="T120" s="10"/>
      <c r="U120" s="10"/>
      <c r="V120" s="10"/>
      <c r="W120" s="10"/>
      <c r="X120" s="9" t="str">
        <f>VLOOKUP(功能_33[[#This Row],[User]],SKL放款!A:G,7,FALSE)</f>
        <v>放款服務課</v>
      </c>
      <c r="Y120" s="242">
        <f>IF(功能_33[[#This Row],[實際展示]]="","",功能_33[[#This Row],[實際展示]]+14)</f>
        <v>44470</v>
      </c>
      <c r="Z120" s="243"/>
      <c r="AA120" s="262" t="str">
        <f>IF(功能_33[[#This Row],[URS交二審]]=0,"",功能_33[[#This Row],[URS交二審]]+7)</f>
        <v/>
      </c>
      <c r="AB120" s="2"/>
      <c r="AC120" s="2"/>
      <c r="AD120" s="2"/>
      <c r="AE120" s="309"/>
      <c r="AF120" s="2" t="str">
        <f>IFERROR(IF(VLOOKUP(功能_33[[#This Row],[功能代號]],Menu!A:D,4,FALSE)=0,"",VLOOKUP(功能_33[[#This Row],[功能代號]],Menu!A:D,4,FALSE)),"")</f>
        <v>L4-4</v>
      </c>
      <c r="AG120" s="2"/>
      <c r="AH120" s="13" t="str">
        <f>VLOOKUP(功能_33[[#This Row],[功能代號]],[3]交易清單!$E:$E,1,FALSE)</f>
        <v>L4450</v>
      </c>
      <c r="AI120" s="2"/>
      <c r="AJ120" s="242" t="str">
        <f>IFERROR(IF(VLOOKUP(功能_33[[#This Row],[功能代號]],Menu!A:D,4,FALSE)=0,"",VLOOKUP(功能_33[[#This Row],[功能代號]],Menu!A:D,4,FALSE)),"")</f>
        <v>L4-4</v>
      </c>
      <c r="AK120" s="9"/>
      <c r="AL120" s="8"/>
    </row>
    <row r="121" spans="1:38" ht="13.5" x14ac:dyDescent="0.3">
      <c r="A121" s="245">
        <v>94</v>
      </c>
      <c r="B121" s="9" t="str">
        <f>LEFT(功能_33[[#This Row],[功能代號]],2)</f>
        <v>L4</v>
      </c>
      <c r="C121" s="9" t="s">
        <v>708</v>
      </c>
      <c r="D121" s="22"/>
      <c r="E121" s="10" t="s">
        <v>249</v>
      </c>
      <c r="F121" s="9" t="s">
        <v>250</v>
      </c>
      <c r="G121" s="9"/>
      <c r="H121" s="10" t="s">
        <v>672</v>
      </c>
      <c r="I121" s="11" t="s">
        <v>1979</v>
      </c>
      <c r="J121" s="317"/>
      <c r="K121" s="289">
        <v>44456</v>
      </c>
      <c r="L121" s="289">
        <v>44456</v>
      </c>
      <c r="M121" s="262" t="str">
        <f>IFERROR(IF(VLOOKUP(功能_33[[#This Row],[功能代號]],討論項目!A:H,8,FALSE)=0,"",VLOOKUP(功能_33[[#This Row],[功能代號]],討論項目!A:H,8,FALSE)),"")</f>
        <v/>
      </c>
      <c r="N121" s="10" t="s">
        <v>677</v>
      </c>
      <c r="O121" s="10" t="s">
        <v>687</v>
      </c>
      <c r="P121" s="9" t="s">
        <v>1669</v>
      </c>
      <c r="Q121" s="10"/>
      <c r="R121" s="10"/>
      <c r="S121" s="10"/>
      <c r="T121" s="10"/>
      <c r="U121" s="10"/>
      <c r="V121" s="10"/>
      <c r="W121" s="10"/>
      <c r="X121" s="9" t="str">
        <f>VLOOKUP(功能_33[[#This Row],[User]],SKL放款!A:G,7,FALSE)</f>
        <v>放款服務課</v>
      </c>
      <c r="Y121" s="242">
        <f>IF(功能_33[[#This Row],[實際展示]]="","",功能_33[[#This Row],[實際展示]]+14)</f>
        <v>44470</v>
      </c>
      <c r="Z121" s="243"/>
      <c r="AA121" s="262" t="str">
        <f>IF(功能_33[[#This Row],[URS交二審]]=0,"",功能_33[[#This Row],[URS交二審]]+7)</f>
        <v/>
      </c>
      <c r="AB121" s="2"/>
      <c r="AC121" s="2"/>
      <c r="AD121" s="2"/>
      <c r="AE121" s="309"/>
      <c r="AF121" s="2" t="str">
        <f>IFERROR(IF(VLOOKUP(功能_33[[#This Row],[功能代號]],Menu!A:D,4,FALSE)=0,"",VLOOKUP(功能_33[[#This Row],[功能代號]],Menu!A:D,4,FALSE)),"")</f>
        <v>L4-4</v>
      </c>
      <c r="AG121" s="2"/>
      <c r="AH121" s="13" t="str">
        <f>VLOOKUP(功能_33[[#This Row],[功能代號]],[3]交易清單!$E:$E,1,FALSE)</f>
        <v>L4943</v>
      </c>
      <c r="AI121" s="2"/>
      <c r="AJ121" s="242" t="str">
        <f>IFERROR(IF(VLOOKUP(功能_33[[#This Row],[功能代號]],Menu!A:D,4,FALSE)=0,"",VLOOKUP(功能_33[[#This Row],[功能代號]],Menu!A:D,4,FALSE)),"")</f>
        <v>L4-4</v>
      </c>
      <c r="AK121" s="9"/>
      <c r="AL121" s="8"/>
    </row>
    <row r="122" spans="1:38" ht="13.5" x14ac:dyDescent="0.3">
      <c r="A122" s="245">
        <v>95</v>
      </c>
      <c r="B122" s="9" t="str">
        <f>LEFT(功能_33[[#This Row],[功能代號]],2)</f>
        <v>L4</v>
      </c>
      <c r="C122" s="9" t="s">
        <v>708</v>
      </c>
      <c r="D122" s="22"/>
      <c r="E122" s="10" t="s">
        <v>247</v>
      </c>
      <c r="F122" s="9" t="s">
        <v>248</v>
      </c>
      <c r="G122" s="9"/>
      <c r="H122" s="10" t="s">
        <v>672</v>
      </c>
      <c r="I122" s="11" t="s">
        <v>1979</v>
      </c>
      <c r="J122" s="317"/>
      <c r="K122" s="289">
        <v>44456</v>
      </c>
      <c r="L122" s="289">
        <v>44456</v>
      </c>
      <c r="M122" s="262" t="str">
        <f>IFERROR(IF(VLOOKUP(功能_33[[#This Row],[功能代號]],討論項目!A:H,8,FALSE)=0,"",VLOOKUP(功能_33[[#This Row],[功能代號]],討論項目!A:H,8,FALSE)),"")</f>
        <v/>
      </c>
      <c r="N122" s="10" t="s">
        <v>677</v>
      </c>
      <c r="O122" s="10" t="s">
        <v>687</v>
      </c>
      <c r="P122" s="9" t="s">
        <v>1669</v>
      </c>
      <c r="Q122" s="10"/>
      <c r="R122" s="10"/>
      <c r="S122" s="10"/>
      <c r="T122" s="10"/>
      <c r="U122" s="10"/>
      <c r="V122" s="10"/>
      <c r="W122" s="10"/>
      <c r="X122" s="9" t="str">
        <f>VLOOKUP(功能_33[[#This Row],[User]],SKL放款!A:G,7,FALSE)</f>
        <v>放款服務課</v>
      </c>
      <c r="Y122" s="242">
        <f>IF(功能_33[[#This Row],[實際展示]]="","",功能_33[[#This Row],[實際展示]]+14)</f>
        <v>44470</v>
      </c>
      <c r="Z122" s="243"/>
      <c r="AA122" s="262" t="str">
        <f>IF(功能_33[[#This Row],[URS交二審]]=0,"",功能_33[[#This Row],[URS交二審]]+7)</f>
        <v/>
      </c>
      <c r="AB122" s="2"/>
      <c r="AC122" s="2"/>
      <c r="AD122" s="2"/>
      <c r="AE122" s="309"/>
      <c r="AF122" s="2" t="str">
        <f>IFERROR(IF(VLOOKUP(功能_33[[#This Row],[功能代號]],Menu!A:D,4,FALSE)=0,"",VLOOKUP(功能_33[[#This Row],[功能代號]],Menu!A:D,4,FALSE)),"")</f>
        <v/>
      </c>
      <c r="AG122" s="2"/>
      <c r="AH122" s="13" t="str">
        <f>VLOOKUP(功能_33[[#This Row],[功能代號]],[3]交易清單!$E:$E,1,FALSE)</f>
        <v>L4451</v>
      </c>
      <c r="AI122" s="2"/>
      <c r="AJ122" s="244" t="str">
        <f>AJ123</f>
        <v>L4-4</v>
      </c>
      <c r="AK122" s="9"/>
      <c r="AL122" s="8"/>
    </row>
    <row r="123" spans="1:38" ht="13.5" x14ac:dyDescent="0.3">
      <c r="A123" s="245">
        <v>96</v>
      </c>
      <c r="B123" s="9" t="str">
        <f>LEFT(功能_33[[#This Row],[功能代號]],2)</f>
        <v>L4</v>
      </c>
      <c r="C123" s="9" t="s">
        <v>708</v>
      </c>
      <c r="D123" s="22" t="s">
        <v>1611</v>
      </c>
      <c r="E123" s="10" t="s">
        <v>251</v>
      </c>
      <c r="F123" s="9" t="s">
        <v>252</v>
      </c>
      <c r="G123" s="9"/>
      <c r="H123" s="10" t="s">
        <v>672</v>
      </c>
      <c r="I123" s="11" t="s">
        <v>1979</v>
      </c>
      <c r="J123" s="317"/>
      <c r="K123" s="289">
        <v>44456</v>
      </c>
      <c r="L123" s="289">
        <v>44456</v>
      </c>
      <c r="M123" s="262" t="str">
        <f>IFERROR(IF(VLOOKUP(功能_33[[#This Row],[功能代號]],討論項目!A:H,8,FALSE)=0,"",VLOOKUP(功能_33[[#This Row],[功能代號]],討論項目!A:H,8,FALSE)),"")</f>
        <v/>
      </c>
      <c r="N123" s="10" t="s">
        <v>677</v>
      </c>
      <c r="O123" s="10" t="s">
        <v>687</v>
      </c>
      <c r="P123" s="9" t="s">
        <v>1669</v>
      </c>
      <c r="Q123" s="10"/>
      <c r="R123" s="10"/>
      <c r="S123" s="10"/>
      <c r="T123" s="10"/>
      <c r="U123" s="10"/>
      <c r="V123" s="10"/>
      <c r="W123" s="10"/>
      <c r="X123" s="9" t="str">
        <f>VLOOKUP(功能_33[[#This Row],[User]],SKL放款!A:G,7,FALSE)</f>
        <v>放款服務課</v>
      </c>
      <c r="Y123" s="242">
        <f>IF(功能_33[[#This Row],[實際展示]]="","",功能_33[[#This Row],[實際展示]]+14)</f>
        <v>44470</v>
      </c>
      <c r="Z123" s="243"/>
      <c r="AA123" s="262" t="str">
        <f>IF(功能_33[[#This Row],[URS交二審]]=0,"",功能_33[[#This Row],[URS交二審]]+7)</f>
        <v/>
      </c>
      <c r="AB123" s="2"/>
      <c r="AC123" s="2"/>
      <c r="AD123" s="2"/>
      <c r="AE123" s="309"/>
      <c r="AF123" s="2" t="str">
        <f>IFERROR(IF(VLOOKUP(功能_33[[#This Row],[功能代號]],Menu!A:D,4,FALSE)=0,"",VLOOKUP(功能_33[[#This Row],[功能代號]],Menu!A:D,4,FALSE)),"")</f>
        <v>L4-4</v>
      </c>
      <c r="AG123" s="2"/>
      <c r="AH123" s="13" t="str">
        <f>VLOOKUP(功能_33[[#This Row],[功能代號]],[3]交易清單!$E:$E,1,FALSE)</f>
        <v>L4452</v>
      </c>
      <c r="AI123" s="2"/>
      <c r="AJ123" s="242" t="str">
        <f>IFERROR(IF(VLOOKUP(功能_33[[#This Row],[功能代號]],Menu!A:D,4,FALSE)=0,"",VLOOKUP(功能_33[[#This Row],[功能代號]],Menu!A:D,4,FALSE)),"")</f>
        <v>L4-4</v>
      </c>
      <c r="AK123" s="9"/>
      <c r="AL123" s="8"/>
    </row>
    <row r="124" spans="1:38" ht="13.5" x14ac:dyDescent="0.3">
      <c r="A124" s="245">
        <v>97</v>
      </c>
      <c r="B124" s="9" t="str">
        <f>LEFT(功能_33[[#This Row],[功能代號]],2)</f>
        <v>L4</v>
      </c>
      <c r="C124" s="9" t="s">
        <v>708</v>
      </c>
      <c r="D124" s="22" t="s">
        <v>1611</v>
      </c>
      <c r="E124" s="10" t="s">
        <v>253</v>
      </c>
      <c r="F124" s="9" t="s">
        <v>254</v>
      </c>
      <c r="G124" s="9"/>
      <c r="H124" s="10" t="s">
        <v>672</v>
      </c>
      <c r="I124" s="11" t="s">
        <v>1979</v>
      </c>
      <c r="J124" s="317"/>
      <c r="K124" s="289">
        <v>44456</v>
      </c>
      <c r="L124" s="289">
        <v>44456</v>
      </c>
      <c r="M124" s="262" t="str">
        <f>IFERROR(IF(VLOOKUP(功能_33[[#This Row],[功能代號]],討論項目!A:H,8,FALSE)=0,"",VLOOKUP(功能_33[[#This Row],[功能代號]],討論項目!A:H,8,FALSE)),"")</f>
        <v/>
      </c>
      <c r="N124" s="10" t="s">
        <v>677</v>
      </c>
      <c r="O124" s="10" t="s">
        <v>687</v>
      </c>
      <c r="P124" s="9" t="s">
        <v>1669</v>
      </c>
      <c r="Q124" s="10"/>
      <c r="R124" s="10"/>
      <c r="S124" s="10"/>
      <c r="T124" s="10"/>
      <c r="U124" s="10"/>
      <c r="V124" s="10"/>
      <c r="W124" s="10"/>
      <c r="X124" s="9" t="str">
        <f>VLOOKUP(功能_33[[#This Row],[User]],SKL放款!A:G,7,FALSE)</f>
        <v>放款服務課</v>
      </c>
      <c r="Y124" s="242">
        <f>IF(功能_33[[#This Row],[實際展示]]="","",功能_33[[#This Row],[實際展示]]+14)</f>
        <v>44470</v>
      </c>
      <c r="Z124" s="243"/>
      <c r="AA124" s="262" t="str">
        <f>IF(功能_33[[#This Row],[URS交二審]]=0,"",功能_33[[#This Row],[URS交二審]]+7)</f>
        <v/>
      </c>
      <c r="AB124" s="2"/>
      <c r="AC124" s="2"/>
      <c r="AD124" s="2"/>
      <c r="AE124" s="309"/>
      <c r="AF124" s="2" t="str">
        <f>IFERROR(IF(VLOOKUP(功能_33[[#This Row],[功能代號]],Menu!A:D,4,FALSE)=0,"",VLOOKUP(功能_33[[#This Row],[功能代號]],Menu!A:D,4,FALSE)),"")</f>
        <v>L4-4</v>
      </c>
      <c r="AG124" s="2"/>
      <c r="AH124" s="13" t="str">
        <f>VLOOKUP(功能_33[[#This Row],[功能代號]],[3]交易清單!$E:$E,1,FALSE)</f>
        <v>L4453</v>
      </c>
      <c r="AI124" s="2"/>
      <c r="AJ124" s="242" t="str">
        <f>IFERROR(IF(VLOOKUP(功能_33[[#This Row],[功能代號]],Menu!A:D,4,FALSE)=0,"",VLOOKUP(功能_33[[#This Row],[功能代號]],Menu!A:D,4,FALSE)),"")</f>
        <v>L4-4</v>
      </c>
      <c r="AK124" s="9"/>
      <c r="AL124" s="8"/>
    </row>
    <row r="125" spans="1:38" ht="13.5" x14ac:dyDescent="0.3">
      <c r="A125" s="245">
        <v>273</v>
      </c>
      <c r="B125" s="9" t="str">
        <f>LEFT(功能_33[[#This Row],[功能代號]],2)</f>
        <v>L5</v>
      </c>
      <c r="C125" s="9" t="s">
        <v>709</v>
      </c>
      <c r="D125" s="22"/>
      <c r="E125" s="10" t="s">
        <v>357</v>
      </c>
      <c r="F125" s="9" t="s">
        <v>1433</v>
      </c>
      <c r="G125" s="9"/>
      <c r="H125" s="11" t="s">
        <v>358</v>
      </c>
      <c r="I125" s="11" t="s">
        <v>358</v>
      </c>
      <c r="J125" s="317" t="s">
        <v>2179</v>
      </c>
      <c r="K125" s="289">
        <v>44462</v>
      </c>
      <c r="L125" s="289">
        <v>44462</v>
      </c>
      <c r="M125" s="262" t="str">
        <f>IFERROR(IF(VLOOKUP(功能_33[[#This Row],[功能代號]],討論項目!A:H,8,FALSE)=0,"",VLOOKUP(功能_33[[#This Row],[功能代號]],討論項目!A:H,8,FALSE)),"")</f>
        <v/>
      </c>
      <c r="N125" s="10" t="s">
        <v>686</v>
      </c>
      <c r="O125" s="10" t="s">
        <v>675</v>
      </c>
      <c r="P125" s="9" t="s">
        <v>1995</v>
      </c>
      <c r="Q125" s="10"/>
      <c r="R125" s="10"/>
      <c r="S125" s="10"/>
      <c r="T125" s="10"/>
      <c r="U125" s="10"/>
      <c r="V125" s="10"/>
      <c r="W125" s="10"/>
      <c r="X125" s="9" t="str">
        <f>VLOOKUP(功能_33[[#This Row],[User]],SKL放款!A:G,7,FALSE)</f>
        <v>放款服務課</v>
      </c>
      <c r="Y125" s="242">
        <f>IF(功能_33[[#This Row],[實際展示]]="","",功能_33[[#This Row],[實際展示]]+14)</f>
        <v>44476</v>
      </c>
      <c r="Z125" s="243">
        <v>44477</v>
      </c>
      <c r="AA125" s="262">
        <f>IF(功能_33[[#This Row],[URS交二審]]=0,"",功能_33[[#This Row],[URS交二審]]+7)</f>
        <v>44484</v>
      </c>
      <c r="AB125" s="262">
        <v>44489</v>
      </c>
      <c r="AC125" s="262"/>
      <c r="AD125" s="308"/>
      <c r="AF125" s="262" t="str">
        <f>IFERROR(IF(VLOOKUP(功能_33[[#This Row],[功能代號]],Menu!A:D,4,FALSE)=0,"",VLOOKUP(功能_33[[#This Row],[功能代號]],Menu!A:D,4,FALSE)),"")</f>
        <v>L5-5</v>
      </c>
      <c r="AG125" s="262"/>
      <c r="AH125" s="13" t="str">
        <f>VLOOKUP(功能_33[[#This Row],[功能代號]],[3]交易清單!$E:$E,1,FALSE)</f>
        <v>L5705</v>
      </c>
      <c r="AI125" s="2"/>
      <c r="AJ125" s="242" t="str">
        <f>IFERROR(IF(VLOOKUP(功能_33[[#This Row],[功能代號]],Menu!A:D,4,FALSE)=0,"",VLOOKUP(功能_33[[#This Row],[功能代號]],Menu!A:D,4,FALSE)),"")</f>
        <v>L5-5</v>
      </c>
      <c r="AK125" s="9"/>
      <c r="AL125" s="8"/>
    </row>
    <row r="126" spans="1:38" ht="13.5" x14ac:dyDescent="0.3">
      <c r="A126" s="245">
        <v>274</v>
      </c>
      <c r="B126" s="9" t="str">
        <f>LEFT(功能_33[[#This Row],[功能代號]],2)</f>
        <v>L5</v>
      </c>
      <c r="C126" s="9" t="s">
        <v>709</v>
      </c>
      <c r="D126" s="22"/>
      <c r="E126" s="10" t="s">
        <v>359</v>
      </c>
      <c r="F126" s="9" t="s">
        <v>360</v>
      </c>
      <c r="G126" s="9"/>
      <c r="H126" s="11" t="s">
        <v>358</v>
      </c>
      <c r="I126" s="11" t="s">
        <v>358</v>
      </c>
      <c r="J126" s="317" t="s">
        <v>2179</v>
      </c>
      <c r="K126" s="289">
        <v>44462</v>
      </c>
      <c r="L126" s="289">
        <v>44462</v>
      </c>
      <c r="M126" s="262" t="str">
        <f>IFERROR(IF(VLOOKUP(功能_33[[#This Row],[功能代號]],討論項目!A:H,8,FALSE)=0,"",VLOOKUP(功能_33[[#This Row],[功能代號]],討論項目!A:H,8,FALSE)),"")</f>
        <v/>
      </c>
      <c r="N126" s="10" t="s">
        <v>686</v>
      </c>
      <c r="O126" s="10" t="s">
        <v>675</v>
      </c>
      <c r="P126" s="9" t="s">
        <v>1995</v>
      </c>
      <c r="Q126" s="10"/>
      <c r="R126" s="10"/>
      <c r="S126" s="10"/>
      <c r="T126" s="10"/>
      <c r="U126" s="10"/>
      <c r="V126" s="10"/>
      <c r="W126" s="10"/>
      <c r="X126" s="9" t="str">
        <f>VLOOKUP(功能_33[[#This Row],[User]],SKL放款!A:G,7,FALSE)</f>
        <v>放款服務課</v>
      </c>
      <c r="Y126" s="242">
        <f>IF(功能_33[[#This Row],[實際展示]]="","",功能_33[[#This Row],[實際展示]]+14)</f>
        <v>44476</v>
      </c>
      <c r="Z126" s="243">
        <v>44477</v>
      </c>
      <c r="AA126" s="262">
        <f>IF(功能_33[[#This Row],[URS交二審]]=0,"",功能_33[[#This Row],[URS交二審]]+7)</f>
        <v>44484</v>
      </c>
      <c r="AB126" s="262">
        <v>44489</v>
      </c>
      <c r="AC126" s="262"/>
      <c r="AD126" s="308"/>
      <c r="AF126" s="262" t="str">
        <f>IFERROR(IF(VLOOKUP(功能_33[[#This Row],[功能代號]],Menu!A:D,4,FALSE)=0,"",VLOOKUP(功能_33[[#This Row],[功能代號]],Menu!A:D,4,FALSE)),"")</f>
        <v>L5-5</v>
      </c>
      <c r="AG126" s="262"/>
      <c r="AH126" s="13" t="str">
        <f>VLOOKUP(功能_33[[#This Row],[功能代號]],[3]交易清單!$E:$E,1,FALSE)</f>
        <v>L5706</v>
      </c>
      <c r="AI126" s="2"/>
      <c r="AJ126" s="242" t="str">
        <f>IFERROR(IF(VLOOKUP(功能_33[[#This Row],[功能代號]],Menu!A:D,4,FALSE)=0,"",VLOOKUP(功能_33[[#This Row],[功能代號]],Menu!A:D,4,FALSE)),"")</f>
        <v>L5-5</v>
      </c>
      <c r="AK126" s="9"/>
      <c r="AL126" s="8"/>
    </row>
    <row r="127" spans="1:38" ht="13" customHeight="1" x14ac:dyDescent="0.3">
      <c r="A127" s="245">
        <v>275</v>
      </c>
      <c r="B127" s="9" t="str">
        <f>LEFT(功能_33[[#This Row],[功能代號]],2)</f>
        <v>L5</v>
      </c>
      <c r="C127" s="9" t="s">
        <v>709</v>
      </c>
      <c r="D127" s="22"/>
      <c r="E127" s="10" t="s">
        <v>361</v>
      </c>
      <c r="F127" s="9" t="s">
        <v>362</v>
      </c>
      <c r="G127" s="9"/>
      <c r="H127" s="11" t="s">
        <v>358</v>
      </c>
      <c r="I127" s="11" t="s">
        <v>358</v>
      </c>
      <c r="J127" s="317" t="s">
        <v>2179</v>
      </c>
      <c r="K127" s="289">
        <v>44462</v>
      </c>
      <c r="L127" s="289">
        <v>44462</v>
      </c>
      <c r="M127" s="262">
        <f>IFERROR(IF(VLOOKUP(功能_33[[#This Row],[功能代號]],討論項目!A:H,8,FALSE)=0,"",VLOOKUP(功能_33[[#This Row],[功能代號]],討論項目!A:H,8,FALSE)),"")</f>
        <v>44470</v>
      </c>
      <c r="N127" s="10" t="s">
        <v>686</v>
      </c>
      <c r="O127" s="10" t="s">
        <v>675</v>
      </c>
      <c r="P127" s="9" t="s">
        <v>1995</v>
      </c>
      <c r="Q127" s="10"/>
      <c r="R127" s="10"/>
      <c r="S127" s="10"/>
      <c r="T127" s="10"/>
      <c r="U127" s="10"/>
      <c r="V127" s="10"/>
      <c r="W127" s="10"/>
      <c r="X127" s="9" t="str">
        <f>VLOOKUP(功能_33[[#This Row],[User]],SKL放款!A:G,7,FALSE)</f>
        <v>放款服務課</v>
      </c>
      <c r="Y127" s="242">
        <f>IF(功能_33[[#This Row],[實際展示]]="","",功能_33[[#This Row],[實際展示]]+14)</f>
        <v>44476</v>
      </c>
      <c r="Z127" s="243">
        <v>44477</v>
      </c>
      <c r="AA127" s="262">
        <f>IF(功能_33[[#This Row],[URS交二審]]=0,"",功能_33[[#This Row],[URS交二審]]+7)</f>
        <v>44484</v>
      </c>
      <c r="AB127" s="262">
        <v>44489</v>
      </c>
      <c r="AC127" s="262"/>
      <c r="AD127" s="308"/>
      <c r="AF127" s="262" t="str">
        <f>IFERROR(IF(VLOOKUP(功能_33[[#This Row],[功能代號]],Menu!A:D,4,FALSE)=0,"",VLOOKUP(功能_33[[#This Row],[功能代號]],Menu!A:D,4,FALSE)),"")</f>
        <v>L5-5</v>
      </c>
      <c r="AG127" s="262"/>
      <c r="AH127" s="13" t="str">
        <f>VLOOKUP(功能_33[[#This Row],[功能代號]],[3]交易清單!$E:$E,1,FALSE)</f>
        <v>L5071</v>
      </c>
      <c r="AI127" s="2"/>
      <c r="AJ127" s="242" t="str">
        <f>IFERROR(IF(VLOOKUP(功能_33[[#This Row],[功能代號]],Menu!A:D,4,FALSE)=0,"",VLOOKUP(功能_33[[#This Row],[功能代號]],Menu!A:D,4,FALSE)),"")</f>
        <v>L5-5</v>
      </c>
      <c r="AK127" s="9"/>
      <c r="AL127" s="8"/>
    </row>
    <row r="128" spans="1:38" ht="13.5" x14ac:dyDescent="0.3">
      <c r="A128" s="245">
        <v>284</v>
      </c>
      <c r="B128" s="9" t="str">
        <f>LEFT(功能_33[[#This Row],[功能代號]],2)</f>
        <v>L5</v>
      </c>
      <c r="C128" s="9" t="s">
        <v>709</v>
      </c>
      <c r="D128" s="22"/>
      <c r="E128" s="10" t="s">
        <v>377</v>
      </c>
      <c r="F128" s="9" t="s">
        <v>378</v>
      </c>
      <c r="G128" s="9"/>
      <c r="H128" s="11" t="s">
        <v>358</v>
      </c>
      <c r="I128" s="11" t="s">
        <v>358</v>
      </c>
      <c r="J128" s="317" t="s">
        <v>2179</v>
      </c>
      <c r="K128" s="289">
        <v>44462</v>
      </c>
      <c r="L128" s="289">
        <v>44462</v>
      </c>
      <c r="M128" s="262">
        <f>IFERROR(IF(VLOOKUP(功能_33[[#This Row],[功能代號]],討論項目!A:H,8,FALSE)=0,"",VLOOKUP(功能_33[[#This Row],[功能代號]],討論項目!A:H,8,FALSE)),"")</f>
        <v>44473</v>
      </c>
      <c r="N128" s="10" t="s">
        <v>686</v>
      </c>
      <c r="O128" s="10" t="s">
        <v>675</v>
      </c>
      <c r="P128" s="9" t="s">
        <v>1995</v>
      </c>
      <c r="Q128" s="10"/>
      <c r="R128" s="10"/>
      <c r="S128" s="10"/>
      <c r="T128" s="10"/>
      <c r="U128" s="10"/>
      <c r="V128" s="10"/>
      <c r="W128" s="10"/>
      <c r="X128" s="9" t="str">
        <f>VLOOKUP(功能_33[[#This Row],[User]],SKL放款!A:G,7,FALSE)</f>
        <v>放款服務課</v>
      </c>
      <c r="Y128" s="242">
        <f>IF(功能_33[[#This Row],[實際展示]]="","",功能_33[[#This Row],[實際展示]]+14)</f>
        <v>44476</v>
      </c>
      <c r="Z128" s="243">
        <v>44477</v>
      </c>
      <c r="AA128" s="262">
        <f>IF(功能_33[[#This Row],[URS交二審]]=0,"",功能_33[[#This Row],[URS交二審]]+7)</f>
        <v>44484</v>
      </c>
      <c r="AB128" s="262">
        <v>44489</v>
      </c>
      <c r="AC128" s="262"/>
      <c r="AD128" s="308"/>
      <c r="AF128" s="262" t="str">
        <f>IFERROR(IF(VLOOKUP(功能_33[[#This Row],[功能代號]],Menu!A:D,4,FALSE)=0,"",VLOOKUP(功能_33[[#This Row],[功能代號]],Menu!A:D,4,FALSE)),"")</f>
        <v/>
      </c>
      <c r="AG128" s="262"/>
      <c r="AH128" s="13" t="str">
        <f>VLOOKUP(功能_33[[#This Row],[功能代號]],[3]交易清單!$E:$E,1,FALSE)</f>
        <v>L5701</v>
      </c>
      <c r="AI128" s="2"/>
      <c r="AJ128" s="244" t="str">
        <f>AJ129</f>
        <v>L5-5</v>
      </c>
      <c r="AK128" s="9"/>
      <c r="AL128" s="8"/>
    </row>
    <row r="129" spans="1:38" ht="13.5" x14ac:dyDescent="0.3">
      <c r="A129" s="245">
        <v>285</v>
      </c>
      <c r="B129" s="13" t="str">
        <f>LEFT(功能_33[[#This Row],[功能代號]],2)</f>
        <v>L5</v>
      </c>
      <c r="C129" s="9" t="s">
        <v>709</v>
      </c>
      <c r="D129" s="22"/>
      <c r="E129" s="10" t="s">
        <v>693</v>
      </c>
      <c r="F129" s="14" t="s">
        <v>699</v>
      </c>
      <c r="G129" s="14"/>
      <c r="H129" s="10" t="s">
        <v>358</v>
      </c>
      <c r="I129" s="10" t="s">
        <v>358</v>
      </c>
      <c r="J129" s="319" t="s">
        <v>2179</v>
      </c>
      <c r="K129" s="289">
        <v>44462</v>
      </c>
      <c r="L129" s="289">
        <v>44462</v>
      </c>
      <c r="M129" s="262" t="str">
        <f>IFERROR(IF(VLOOKUP(功能_33[[#This Row],[功能代號]],討論項目!A:H,8,FALSE)=0,"",VLOOKUP(功能_33[[#This Row],[功能代號]],討論項目!A:H,8,FALSE)),"")</f>
        <v/>
      </c>
      <c r="N129" s="10" t="s">
        <v>686</v>
      </c>
      <c r="O129" s="10" t="s">
        <v>675</v>
      </c>
      <c r="P129" s="9" t="s">
        <v>1995</v>
      </c>
      <c r="Q129" s="10"/>
      <c r="R129" s="10"/>
      <c r="S129" s="10"/>
      <c r="T129" s="10"/>
      <c r="U129" s="10"/>
      <c r="V129" s="10"/>
      <c r="W129" s="10"/>
      <c r="X129" s="9" t="str">
        <f>VLOOKUP(功能_33[[#This Row],[User]],SKL放款!A:G,7,FALSE)</f>
        <v>放款服務課</v>
      </c>
      <c r="Y129" s="242">
        <f>IF(功能_33[[#This Row],[實際展示]]="","",功能_33[[#This Row],[實際展示]]+14)</f>
        <v>44476</v>
      </c>
      <c r="Z129" s="243">
        <v>44477</v>
      </c>
      <c r="AA129" s="262">
        <f>IF(功能_33[[#This Row],[URS交二審]]=0,"",功能_33[[#This Row],[URS交二審]]+7)</f>
        <v>44484</v>
      </c>
      <c r="AB129" s="262">
        <v>44489</v>
      </c>
      <c r="AC129" s="262"/>
      <c r="AD129" s="308"/>
      <c r="AF129" s="262" t="str">
        <f>IFERROR(IF(VLOOKUP(功能_33[[#This Row],[功能代號]],Menu!A:D,4,FALSE)=0,"",VLOOKUP(功能_33[[#This Row],[功能代號]],Menu!A:D,4,FALSE)),"")</f>
        <v>L5-5</v>
      </c>
      <c r="AG129" s="262"/>
      <c r="AH129" s="13" t="str">
        <f>VLOOKUP(功能_33[[#This Row],[功能代號]],[3]交易清單!$E:$E,1,FALSE)</f>
        <v>L5981</v>
      </c>
      <c r="AI129" s="2"/>
      <c r="AJ129" s="242" t="str">
        <f>IFERROR(IF(VLOOKUP(功能_33[[#This Row],[功能代號]],Menu!A:D,4,FALSE)=0,"",VLOOKUP(功能_33[[#This Row],[功能代號]],Menu!A:D,4,FALSE)),"")</f>
        <v>L5-5</v>
      </c>
      <c r="AK129" s="9"/>
      <c r="AL129" s="8"/>
    </row>
    <row r="130" spans="1:38" ht="13.5" x14ac:dyDescent="0.3">
      <c r="A130" s="245">
        <v>283</v>
      </c>
      <c r="B130" s="9" t="str">
        <f>LEFT(功能_33[[#This Row],[功能代號]],2)</f>
        <v>L5</v>
      </c>
      <c r="C130" s="9" t="s">
        <v>709</v>
      </c>
      <c r="D130" s="22"/>
      <c r="E130" s="10" t="s">
        <v>375</v>
      </c>
      <c r="F130" s="9" t="s">
        <v>376</v>
      </c>
      <c r="G130" s="9"/>
      <c r="H130" s="11" t="s">
        <v>358</v>
      </c>
      <c r="I130" s="11" t="s">
        <v>358</v>
      </c>
      <c r="J130" s="317" t="s">
        <v>2179</v>
      </c>
      <c r="K130" s="289">
        <v>44467</v>
      </c>
      <c r="L130" s="289">
        <v>44462</v>
      </c>
      <c r="M130" s="262">
        <f>IFERROR(IF(VLOOKUP(功能_33[[#This Row],[功能代號]],討論項目!A:H,8,FALSE)=0,"",VLOOKUP(功能_33[[#This Row],[功能代號]],討論項目!A:H,8,FALSE)),"")</f>
        <v>44468</v>
      </c>
      <c r="N130" s="10" t="s">
        <v>686</v>
      </c>
      <c r="O130" s="10" t="s">
        <v>675</v>
      </c>
      <c r="P130" s="9" t="s">
        <v>1995</v>
      </c>
      <c r="Q130" s="10"/>
      <c r="R130" s="10"/>
      <c r="S130" s="10"/>
      <c r="T130" s="10"/>
      <c r="U130" s="10"/>
      <c r="V130" s="10"/>
      <c r="W130" s="10"/>
      <c r="X130" s="9" t="str">
        <f>VLOOKUP(功能_33[[#This Row],[User]],SKL放款!A:G,7,FALSE)</f>
        <v>放款服務課</v>
      </c>
      <c r="Y130" s="242">
        <f>IF(功能_33[[#This Row],[實際展示]]="","",功能_33[[#This Row],[實際展示]]+14)</f>
        <v>44476</v>
      </c>
      <c r="Z130" s="243">
        <v>44477</v>
      </c>
      <c r="AA130" s="262">
        <f>IF(功能_33[[#This Row],[URS交二審]]=0,"",功能_33[[#This Row],[URS交二審]]+7)</f>
        <v>44484</v>
      </c>
      <c r="AB130" s="262">
        <v>44489</v>
      </c>
      <c r="AC130" s="262"/>
      <c r="AD130" s="308"/>
      <c r="AF130" s="262" t="str">
        <f>IFERROR(IF(VLOOKUP(功能_33[[#This Row],[功能代號]],Menu!A:D,4,FALSE)=0,"",VLOOKUP(功能_33[[#This Row],[功能代號]],Menu!A:D,4,FALSE)),"")</f>
        <v>L5-5</v>
      </c>
      <c r="AG130" s="262"/>
      <c r="AH130" s="13" t="str">
        <f>VLOOKUP(功能_33[[#This Row],[功能代號]],[3]交易清單!$E:$E,1,FALSE)</f>
        <v>L5075</v>
      </c>
      <c r="AI130" s="2"/>
      <c r="AJ130" s="242" t="str">
        <f>IFERROR(IF(VLOOKUP(功能_33[[#This Row],[功能代號]],Menu!A:D,4,FALSE)=0,"",VLOOKUP(功能_33[[#This Row],[功能代號]],Menu!A:D,4,FALSE)),"")</f>
        <v>L5-5</v>
      </c>
      <c r="AK130" s="9"/>
      <c r="AL130" s="8"/>
    </row>
    <row r="131" spans="1:38" ht="13.5" x14ac:dyDescent="0.3">
      <c r="A131" s="245">
        <v>286</v>
      </c>
      <c r="B131" s="9" t="str">
        <f>LEFT(功能_33[[#This Row],[功能代號]],2)</f>
        <v>L5</v>
      </c>
      <c r="C131" s="9" t="s">
        <v>709</v>
      </c>
      <c r="D131" s="22"/>
      <c r="E131" s="10" t="s">
        <v>379</v>
      </c>
      <c r="F131" s="9" t="s">
        <v>380</v>
      </c>
      <c r="G131" s="9"/>
      <c r="H131" s="11" t="s">
        <v>358</v>
      </c>
      <c r="I131" s="11" t="s">
        <v>358</v>
      </c>
      <c r="J131" s="317" t="s">
        <v>2179</v>
      </c>
      <c r="K131" s="289">
        <v>44467</v>
      </c>
      <c r="L131" s="289">
        <v>44462</v>
      </c>
      <c r="M131" s="262" t="str">
        <f>IFERROR(IF(VLOOKUP(功能_33[[#This Row],[功能代號]],討論項目!A:H,8,FALSE)=0,"",VLOOKUP(功能_33[[#This Row],[功能代號]],討論項目!A:H,8,FALSE)),"")</f>
        <v/>
      </c>
      <c r="N131" s="10" t="s">
        <v>686</v>
      </c>
      <c r="O131" s="10" t="s">
        <v>675</v>
      </c>
      <c r="P131" s="9" t="s">
        <v>1995</v>
      </c>
      <c r="Q131" s="10"/>
      <c r="R131" s="10"/>
      <c r="S131" s="10"/>
      <c r="T131" s="10"/>
      <c r="U131" s="10"/>
      <c r="V131" s="10"/>
      <c r="W131" s="10"/>
      <c r="X131" s="9" t="str">
        <f>VLOOKUP(功能_33[[#This Row],[User]],SKL放款!A:G,7,FALSE)</f>
        <v>放款服務課</v>
      </c>
      <c r="Y131" s="242">
        <f>IF(功能_33[[#This Row],[實際展示]]="","",功能_33[[#This Row],[實際展示]]+14)</f>
        <v>44476</v>
      </c>
      <c r="Z131" s="243">
        <v>44477</v>
      </c>
      <c r="AA131" s="262">
        <f>IF(功能_33[[#This Row],[URS交二審]]=0,"",功能_33[[#This Row],[URS交二審]]+7)</f>
        <v>44484</v>
      </c>
      <c r="AB131" s="262">
        <v>44489</v>
      </c>
      <c r="AC131" s="262"/>
      <c r="AD131" s="308"/>
      <c r="AF131" s="262" t="str">
        <f>IFERROR(IF(VLOOKUP(功能_33[[#This Row],[功能代號]],Menu!A:D,4,FALSE)=0,"",VLOOKUP(功能_33[[#This Row],[功能代號]],Menu!A:D,4,FALSE)),"")</f>
        <v>L5-5</v>
      </c>
      <c r="AG131" s="262"/>
      <c r="AH131" s="13" t="str">
        <f>VLOOKUP(功能_33[[#This Row],[功能代號]],[3]交易清單!$E:$E,1,FALSE)</f>
        <v>L5974</v>
      </c>
      <c r="AI131" s="2"/>
      <c r="AJ131" s="242" t="str">
        <f>IFERROR(IF(VLOOKUP(功能_33[[#This Row],[功能代號]],Menu!A:D,4,FALSE)=0,"",VLOOKUP(功能_33[[#This Row],[功能代號]],Menu!A:D,4,FALSE)),"")</f>
        <v>L5-5</v>
      </c>
      <c r="AK131" s="9"/>
      <c r="AL131" s="8"/>
    </row>
    <row r="132" spans="1:38" ht="13.5" x14ac:dyDescent="0.3">
      <c r="A132" s="245">
        <v>289</v>
      </c>
      <c r="B132" s="13" t="str">
        <f>LEFT(功能_33[[#This Row],[功能代號]],2)</f>
        <v>L5</v>
      </c>
      <c r="C132" s="9" t="s">
        <v>709</v>
      </c>
      <c r="D132" s="22"/>
      <c r="E132" s="10" t="s">
        <v>694</v>
      </c>
      <c r="F132" s="14" t="s">
        <v>700</v>
      </c>
      <c r="G132" s="14"/>
      <c r="H132" s="10" t="s">
        <v>358</v>
      </c>
      <c r="I132" s="10" t="s">
        <v>358</v>
      </c>
      <c r="J132" s="319" t="s">
        <v>2179</v>
      </c>
      <c r="K132" s="289">
        <v>44467</v>
      </c>
      <c r="L132" s="289">
        <v>44462</v>
      </c>
      <c r="M132" s="262" t="str">
        <f>IFERROR(IF(VLOOKUP(功能_33[[#This Row],[功能代號]],討論項目!A:H,8,FALSE)=0,"",VLOOKUP(功能_33[[#This Row],[功能代號]],討論項目!A:H,8,FALSE)),"")</f>
        <v/>
      </c>
      <c r="N132" s="10" t="s">
        <v>686</v>
      </c>
      <c r="O132" s="10" t="s">
        <v>675</v>
      </c>
      <c r="P132" s="9" t="s">
        <v>1995</v>
      </c>
      <c r="Q132" s="10"/>
      <c r="R132" s="10"/>
      <c r="S132" s="10"/>
      <c r="T132" s="10"/>
      <c r="U132" s="10"/>
      <c r="V132" s="10"/>
      <c r="W132" s="10"/>
      <c r="X132" s="9" t="str">
        <f>VLOOKUP(功能_33[[#This Row],[User]],SKL放款!A:G,7,FALSE)</f>
        <v>放款服務課</v>
      </c>
      <c r="Y132" s="242">
        <f>IF(功能_33[[#This Row],[實際展示]]="","",功能_33[[#This Row],[實際展示]]+14)</f>
        <v>44476</v>
      </c>
      <c r="Z132" s="243">
        <v>44477</v>
      </c>
      <c r="AA132" s="262">
        <f>IF(功能_33[[#This Row],[URS交二審]]=0,"",功能_33[[#This Row],[URS交二審]]+7)</f>
        <v>44484</v>
      </c>
      <c r="AB132" s="262">
        <v>44489</v>
      </c>
      <c r="AC132" s="262"/>
      <c r="AD132" s="308"/>
      <c r="AF132" s="262" t="str">
        <f>IFERROR(IF(VLOOKUP(功能_33[[#This Row],[功能代號]],Menu!A:D,4,FALSE)=0,"",VLOOKUP(功能_33[[#This Row],[功能代號]],Menu!A:D,4,FALSE)),"")</f>
        <v>L5-5</v>
      </c>
      <c r="AG132" s="262"/>
      <c r="AH132" s="13" t="str">
        <f>VLOOKUP(功能_33[[#This Row],[功能代號]],[3]交易清單!$E:$E,1,FALSE)</f>
        <v>L5073</v>
      </c>
      <c r="AI132" s="2"/>
      <c r="AJ132" s="242" t="str">
        <f>IFERROR(IF(VLOOKUP(功能_33[[#This Row],[功能代號]],Menu!A:D,4,FALSE)=0,"",VLOOKUP(功能_33[[#This Row],[功能代號]],Menu!A:D,4,FALSE)),"")</f>
        <v>L5-5</v>
      </c>
      <c r="AK132" s="9"/>
      <c r="AL132" s="8"/>
    </row>
    <row r="133" spans="1:38" ht="13.5" x14ac:dyDescent="0.3">
      <c r="A133" s="245">
        <v>288</v>
      </c>
      <c r="B133" s="9" t="str">
        <f>LEFT(功能_33[[#This Row],[功能代號]],2)</f>
        <v>L5</v>
      </c>
      <c r="C133" s="9" t="s">
        <v>709</v>
      </c>
      <c r="D133" s="22"/>
      <c r="E133" s="10" t="s">
        <v>383</v>
      </c>
      <c r="F133" s="9" t="s">
        <v>384</v>
      </c>
      <c r="G133" s="9"/>
      <c r="H133" s="11" t="s">
        <v>358</v>
      </c>
      <c r="I133" s="11" t="s">
        <v>358</v>
      </c>
      <c r="J133" s="317" t="s">
        <v>2179</v>
      </c>
      <c r="K133" s="289">
        <v>44467</v>
      </c>
      <c r="L133" s="289">
        <v>44462</v>
      </c>
      <c r="M133" s="262">
        <f>IFERROR(IF(VLOOKUP(功能_33[[#This Row],[功能代號]],討論項目!A:H,8,FALSE)=0,"",VLOOKUP(功能_33[[#This Row],[功能代號]],討論項目!A:H,8,FALSE)),"")</f>
        <v>44468</v>
      </c>
      <c r="N133" s="10" t="s">
        <v>686</v>
      </c>
      <c r="O133" s="10" t="s">
        <v>675</v>
      </c>
      <c r="P133" s="9" t="s">
        <v>1995</v>
      </c>
      <c r="Q133" s="10"/>
      <c r="R133" s="10"/>
      <c r="S133" s="10"/>
      <c r="T133" s="10"/>
      <c r="U133" s="10"/>
      <c r="V133" s="10"/>
      <c r="W133" s="10"/>
      <c r="X133" s="9" t="str">
        <f>VLOOKUP(功能_33[[#This Row],[User]],SKL放款!A:G,7,FALSE)</f>
        <v>放款服務課</v>
      </c>
      <c r="Y133" s="242">
        <f>IF(功能_33[[#This Row],[實際展示]]="","",功能_33[[#This Row],[實際展示]]+14)</f>
        <v>44476</v>
      </c>
      <c r="Z133" s="243">
        <v>44477</v>
      </c>
      <c r="AA133" s="262">
        <f>IF(功能_33[[#This Row],[URS交二審]]=0,"",功能_33[[#This Row],[URS交二審]]+7)</f>
        <v>44484</v>
      </c>
      <c r="AB133" s="262">
        <v>44489</v>
      </c>
      <c r="AC133" s="262"/>
      <c r="AD133" s="308"/>
      <c r="AF133" s="262" t="str">
        <f>IFERROR(IF(VLOOKUP(功能_33[[#This Row],[功能代號]],Menu!A:D,4,FALSE)=0,"",VLOOKUP(功能_33[[#This Row],[功能代號]],Menu!A:D,4,FALSE)),"")</f>
        <v>L5-5</v>
      </c>
      <c r="AG133" s="262"/>
      <c r="AH133" s="13" t="str">
        <f>VLOOKUP(功能_33[[#This Row],[功能代號]],[3]交易清單!$E:$E,1,FALSE)</f>
        <v>L5970</v>
      </c>
      <c r="AI133" s="2"/>
      <c r="AJ133" s="242" t="str">
        <f>IFERROR(IF(VLOOKUP(功能_33[[#This Row],[功能代號]],Menu!A:D,4,FALSE)=0,"",VLOOKUP(功能_33[[#This Row],[功能代號]],Menu!A:D,4,FALSE)),"")</f>
        <v>L5-5</v>
      </c>
      <c r="AK133" s="9"/>
      <c r="AL133" s="8"/>
    </row>
    <row r="134" spans="1:38" ht="13.5" x14ac:dyDescent="0.3">
      <c r="A134" s="245">
        <v>291</v>
      </c>
      <c r="B134" s="9" t="str">
        <f>LEFT(功能_33[[#This Row],[功能代號]],2)</f>
        <v>L5</v>
      </c>
      <c r="C134" s="9" t="s">
        <v>709</v>
      </c>
      <c r="D134" s="22"/>
      <c r="E134" s="10" t="s">
        <v>387</v>
      </c>
      <c r="F134" s="9" t="s">
        <v>388</v>
      </c>
      <c r="G134" s="9"/>
      <c r="H134" s="11" t="s">
        <v>358</v>
      </c>
      <c r="I134" s="11" t="s">
        <v>358</v>
      </c>
      <c r="J134" s="317" t="s">
        <v>2179</v>
      </c>
      <c r="K134" s="289">
        <v>44463</v>
      </c>
      <c r="L134" s="289">
        <v>44463</v>
      </c>
      <c r="M134" s="262" t="str">
        <f>IFERROR(IF(VLOOKUP(功能_33[[#This Row],[功能代號]],討論項目!A:H,8,FALSE)=0,"",VLOOKUP(功能_33[[#This Row],[功能代號]],討論項目!A:H,8,FALSE)),"")</f>
        <v/>
      </c>
      <c r="N134" s="10" t="s">
        <v>686</v>
      </c>
      <c r="O134" s="10" t="s">
        <v>675</v>
      </c>
      <c r="P134" s="9" t="s">
        <v>1995</v>
      </c>
      <c r="Q134" s="10"/>
      <c r="R134" s="10"/>
      <c r="S134" s="10"/>
      <c r="T134" s="10"/>
      <c r="U134" s="10"/>
      <c r="V134" s="10"/>
      <c r="W134" s="10"/>
      <c r="X134" s="9" t="str">
        <f>VLOOKUP(功能_33[[#This Row],[User]],SKL放款!A:G,7,FALSE)</f>
        <v>放款服務課</v>
      </c>
      <c r="Y134" s="242">
        <f>IF(功能_33[[#This Row],[實際展示]]="","",功能_33[[#This Row],[實際展示]]+14)</f>
        <v>44477</v>
      </c>
      <c r="Z134" s="243">
        <v>44477</v>
      </c>
      <c r="AA134" s="262">
        <f>IF(功能_33[[#This Row],[URS交二審]]=0,"",功能_33[[#This Row],[URS交二審]]+7)</f>
        <v>44484</v>
      </c>
      <c r="AB134" s="262">
        <v>44489</v>
      </c>
      <c r="AC134" s="262"/>
      <c r="AD134" s="308"/>
      <c r="AF134" s="262" t="str">
        <f>IFERROR(IF(VLOOKUP(功能_33[[#This Row],[功能代號]],Menu!A:D,4,FALSE)=0,"",VLOOKUP(功能_33[[#This Row],[功能代號]],Menu!A:D,4,FALSE)),"")</f>
        <v>L5-5</v>
      </c>
      <c r="AG134" s="262"/>
      <c r="AH134" s="13" t="str">
        <f>VLOOKUP(功能_33[[#This Row],[功能代號]],[3]交易清單!$E:$E,1,FALSE)</f>
        <v>L5074</v>
      </c>
      <c r="AI134" s="2"/>
      <c r="AJ134" s="242" t="str">
        <f>IFERROR(IF(VLOOKUP(功能_33[[#This Row],[功能代號]],Menu!A:D,4,FALSE)=0,"",VLOOKUP(功能_33[[#This Row],[功能代號]],Menu!A:D,4,FALSE)),"")</f>
        <v>L5-5</v>
      </c>
      <c r="AK134" s="9"/>
      <c r="AL134" s="8"/>
    </row>
    <row r="135" spans="1:38" ht="13.5" x14ac:dyDescent="0.3">
      <c r="A135" s="245">
        <v>294</v>
      </c>
      <c r="B135" s="9" t="str">
        <f>LEFT(功能_33[[#This Row],[功能代號]],2)</f>
        <v>L5</v>
      </c>
      <c r="C135" s="9" t="s">
        <v>709</v>
      </c>
      <c r="D135" s="22"/>
      <c r="E135" s="10" t="s">
        <v>393</v>
      </c>
      <c r="F135" s="9" t="s">
        <v>394</v>
      </c>
      <c r="G135" s="9"/>
      <c r="H135" s="11" t="s">
        <v>358</v>
      </c>
      <c r="I135" s="11" t="s">
        <v>358</v>
      </c>
      <c r="J135" s="317" t="s">
        <v>2179</v>
      </c>
      <c r="K135" s="289">
        <v>44463</v>
      </c>
      <c r="L135" s="289">
        <v>44463</v>
      </c>
      <c r="M135" s="262">
        <f>IFERROR(IF(VLOOKUP(功能_33[[#This Row],[功能代號]],討論項目!A:H,8,FALSE)=0,"",VLOOKUP(功能_33[[#This Row],[功能代號]],討論項目!A:H,8,FALSE)),"")</f>
        <v>44474</v>
      </c>
      <c r="N135" s="10" t="s">
        <v>686</v>
      </c>
      <c r="O135" s="10" t="s">
        <v>675</v>
      </c>
      <c r="P135" s="9" t="s">
        <v>1995</v>
      </c>
      <c r="Q135" s="10"/>
      <c r="R135" s="10"/>
      <c r="S135" s="10"/>
      <c r="T135" s="10"/>
      <c r="U135" s="10"/>
      <c r="V135" s="10"/>
      <c r="W135" s="10"/>
      <c r="X135" s="9" t="str">
        <f>VLOOKUP(功能_33[[#This Row],[User]],SKL放款!A:G,7,FALSE)</f>
        <v>放款服務課</v>
      </c>
      <c r="Y135" s="242">
        <f>IF(功能_33[[#This Row],[實際展示]]="","",功能_33[[#This Row],[實際展示]]+14)</f>
        <v>44477</v>
      </c>
      <c r="Z135" s="243">
        <v>44477</v>
      </c>
      <c r="AA135" s="262">
        <f>IF(功能_33[[#This Row],[URS交二審]]=0,"",功能_33[[#This Row],[URS交二審]]+7)</f>
        <v>44484</v>
      </c>
      <c r="AB135" s="262">
        <v>44489</v>
      </c>
      <c r="AC135" s="262"/>
      <c r="AD135" s="308"/>
      <c r="AF135" s="262" t="str">
        <f>IFERROR(IF(VLOOKUP(功能_33[[#This Row],[功能代號]],Menu!A:D,4,FALSE)=0,"",VLOOKUP(功能_33[[#This Row],[功能代號]],Menu!A:D,4,FALSE)),"")</f>
        <v/>
      </c>
      <c r="AG135" s="262"/>
      <c r="AH135" s="13" t="str">
        <f>VLOOKUP(功能_33[[#This Row],[功能代號]],[3]交易清單!$E:$E,1,FALSE)</f>
        <v>L597A</v>
      </c>
      <c r="AI135" s="2"/>
      <c r="AJ135" s="244" t="str">
        <f>AJ150</f>
        <v>L5-5</v>
      </c>
      <c r="AK135" s="9"/>
      <c r="AL135" s="8"/>
    </row>
    <row r="136" spans="1:38" ht="13.5" x14ac:dyDescent="0.3">
      <c r="A136" s="245">
        <v>292</v>
      </c>
      <c r="B136" s="9" t="str">
        <f>LEFT(功能_33[[#This Row],[功能代號]],2)</f>
        <v>L5</v>
      </c>
      <c r="C136" s="9" t="s">
        <v>709</v>
      </c>
      <c r="D136" s="22"/>
      <c r="E136" s="10" t="s">
        <v>389</v>
      </c>
      <c r="F136" s="9" t="s">
        <v>390</v>
      </c>
      <c r="G136" s="9"/>
      <c r="H136" s="11" t="s">
        <v>358</v>
      </c>
      <c r="I136" s="11" t="s">
        <v>358</v>
      </c>
      <c r="J136" s="317" t="s">
        <v>2179</v>
      </c>
      <c r="K136" s="289">
        <v>44463</v>
      </c>
      <c r="L136" s="289">
        <v>44463</v>
      </c>
      <c r="M136" s="262" t="str">
        <f>IFERROR(IF(VLOOKUP(功能_33[[#This Row],[功能代號]],討論項目!A:H,8,FALSE)=0,"",VLOOKUP(功能_33[[#This Row],[功能代號]],討論項目!A:H,8,FALSE)),"")</f>
        <v/>
      </c>
      <c r="N136" s="10" t="s">
        <v>686</v>
      </c>
      <c r="O136" s="10" t="s">
        <v>675</v>
      </c>
      <c r="P136" s="9" t="s">
        <v>1995</v>
      </c>
      <c r="Q136" s="10"/>
      <c r="R136" s="10"/>
      <c r="S136" s="10"/>
      <c r="T136" s="10"/>
      <c r="U136" s="10"/>
      <c r="V136" s="10"/>
      <c r="W136" s="10"/>
      <c r="X136" s="9" t="str">
        <f>VLOOKUP(功能_33[[#This Row],[User]],SKL放款!A:G,7,FALSE)</f>
        <v>放款服務課</v>
      </c>
      <c r="Y136" s="242">
        <f>IF(功能_33[[#This Row],[實際展示]]="","",功能_33[[#This Row],[實際展示]]+14)</f>
        <v>44477</v>
      </c>
      <c r="Z136" s="243">
        <v>44477</v>
      </c>
      <c r="AA136" s="262">
        <f>IF(功能_33[[#This Row],[URS交二審]]=0,"",功能_33[[#This Row],[URS交二審]]+7)</f>
        <v>44484</v>
      </c>
      <c r="AB136" s="262">
        <v>44489</v>
      </c>
      <c r="AC136" s="262"/>
      <c r="AD136" s="308"/>
      <c r="AF136" s="262" t="str">
        <f>IFERROR(IF(VLOOKUP(功能_33[[#This Row],[功能代號]],Menu!A:D,4,FALSE)=0,"",VLOOKUP(功能_33[[#This Row],[功能代號]],Menu!A:D,4,FALSE)),"")</f>
        <v/>
      </c>
      <c r="AG136" s="262"/>
      <c r="AH136" s="13" t="str">
        <f>VLOOKUP(功能_33[[#This Row],[功能代號]],[3]交易清單!$E:$E,1,FALSE)</f>
        <v>L5702</v>
      </c>
      <c r="AI136" s="2"/>
      <c r="AJ136" s="244" t="str">
        <f>AJ134</f>
        <v>L5-5</v>
      </c>
      <c r="AK136" s="9"/>
      <c r="AL136" s="8"/>
    </row>
    <row r="137" spans="1:38" ht="13.5" x14ac:dyDescent="0.3">
      <c r="A137" s="245"/>
      <c r="B137" s="9" t="str">
        <f>LEFT(功能_33[[#This Row],[功能代號]],2)</f>
        <v>L5</v>
      </c>
      <c r="C137" s="9" t="s">
        <v>709</v>
      </c>
      <c r="D137" s="283"/>
      <c r="E137" s="10" t="s">
        <v>2180</v>
      </c>
      <c r="F137" s="22" t="s">
        <v>2181</v>
      </c>
      <c r="G137" s="22" t="s">
        <v>2331</v>
      </c>
      <c r="H137" s="11" t="s">
        <v>358</v>
      </c>
      <c r="I137" s="11" t="s">
        <v>358</v>
      </c>
      <c r="J137" s="317" t="s">
        <v>2179</v>
      </c>
      <c r="K137" s="289">
        <v>44463</v>
      </c>
      <c r="L137" s="289">
        <v>44463</v>
      </c>
      <c r="M137" s="252">
        <v>44473</v>
      </c>
      <c r="N137" s="10" t="s">
        <v>686</v>
      </c>
      <c r="O137" s="10" t="s">
        <v>675</v>
      </c>
      <c r="P137" s="9" t="s">
        <v>1995</v>
      </c>
      <c r="Q137" s="10"/>
      <c r="R137" s="10"/>
      <c r="S137" s="10"/>
      <c r="T137" s="10"/>
      <c r="U137" s="10"/>
      <c r="V137" s="10"/>
      <c r="W137" s="10"/>
      <c r="X137" s="13" t="str">
        <f>VLOOKUP(功能_33[[#This Row],[User]],SKL放款!A:G,7,FALSE)</f>
        <v>放款服務課</v>
      </c>
      <c r="Y137" s="242">
        <f>IF(功能_33[[#This Row],[實際展示]]="","",功能_33[[#This Row],[實際展示]]+14)</f>
        <v>44477</v>
      </c>
      <c r="Z137" s="243">
        <v>44477</v>
      </c>
      <c r="AA137" s="262">
        <f>IF(功能_33[[#This Row],[URS交二審]]=0,"",功能_33[[#This Row],[URS交二審]]+7)</f>
        <v>44484</v>
      </c>
      <c r="AB137" s="262">
        <v>44489</v>
      </c>
      <c r="AC137" s="262"/>
      <c r="AD137" s="308"/>
      <c r="AF137" s="262" t="str">
        <f>IFERROR(IF(VLOOKUP(功能_33[[#This Row],[功能代號]],Menu!A:D,4,FALSE)=0,"",VLOOKUP(功能_33[[#This Row],[功能代號]],Menu!A:D,4,FALSE)),"")</f>
        <v/>
      </c>
      <c r="AG137" s="262"/>
      <c r="AH137" s="13" t="e">
        <f>VLOOKUP(功能_33[[#This Row],[功能代號]],[3]交易清單!$E:$E,1,FALSE)</f>
        <v>#N/A</v>
      </c>
      <c r="AI137" s="242"/>
      <c r="AJ137" s="242" t="str">
        <f>IFERROR(IF(VLOOKUP(功能_33[[#This Row],[功能代號]],Menu!A:D,4,FALSE)=0,"",VLOOKUP(功能_33[[#This Row],[功能代號]],Menu!A:D,4,FALSE)),"")</f>
        <v/>
      </c>
      <c r="AK137" s="9"/>
      <c r="AL137" s="8"/>
    </row>
    <row r="138" spans="1:38" ht="13.5" x14ac:dyDescent="0.3">
      <c r="A138" s="245">
        <v>276</v>
      </c>
      <c r="B138" s="9" t="str">
        <f>LEFT(功能_33[[#This Row],[功能代號]],2)</f>
        <v>L5</v>
      </c>
      <c r="C138" s="9" t="s">
        <v>709</v>
      </c>
      <c r="D138" s="22"/>
      <c r="E138" s="10" t="s">
        <v>363</v>
      </c>
      <c r="F138" s="9" t="s">
        <v>364</v>
      </c>
      <c r="G138" s="9"/>
      <c r="H138" s="11" t="s">
        <v>358</v>
      </c>
      <c r="I138" s="11" t="s">
        <v>358</v>
      </c>
      <c r="J138" s="317" t="s">
        <v>2179</v>
      </c>
      <c r="K138" s="289">
        <v>44463</v>
      </c>
      <c r="L138" s="289">
        <v>44463</v>
      </c>
      <c r="M138" s="262">
        <f>IFERROR(IF(VLOOKUP(功能_33[[#This Row],[功能代號]],討論項目!A:H,8,FALSE)=0,"",VLOOKUP(功能_33[[#This Row],[功能代號]],討論項目!A:H,8,FALSE)),"")</f>
        <v>44468</v>
      </c>
      <c r="N138" s="10" t="s">
        <v>686</v>
      </c>
      <c r="O138" s="10" t="s">
        <v>675</v>
      </c>
      <c r="P138" s="9" t="s">
        <v>1995</v>
      </c>
      <c r="Q138" s="10"/>
      <c r="R138" s="10"/>
      <c r="S138" s="10"/>
      <c r="T138" s="10"/>
      <c r="U138" s="10"/>
      <c r="V138" s="10"/>
      <c r="W138" s="10"/>
      <c r="X138" s="9" t="str">
        <f>VLOOKUP(功能_33[[#This Row],[User]],SKL放款!A:G,7,FALSE)</f>
        <v>放款服務課</v>
      </c>
      <c r="Y138" s="242">
        <f>IF(功能_33[[#This Row],[實際展示]]="","",功能_33[[#This Row],[實際展示]]+14)</f>
        <v>44477</v>
      </c>
      <c r="Z138" s="243">
        <v>44477</v>
      </c>
      <c r="AA138" s="262">
        <f>IF(功能_33[[#This Row],[URS交二審]]=0,"",功能_33[[#This Row],[URS交二審]]+7)</f>
        <v>44484</v>
      </c>
      <c r="AB138" s="262">
        <v>44489</v>
      </c>
      <c r="AC138" s="262"/>
      <c r="AD138" s="308"/>
      <c r="AF138" s="262" t="str">
        <f>IFERROR(IF(VLOOKUP(功能_33[[#This Row],[功能代號]],Menu!A:D,4,FALSE)=0,"",VLOOKUP(功能_33[[#This Row],[功能代號]],Menu!A:D,4,FALSE)),"")</f>
        <v>L5-5</v>
      </c>
      <c r="AG138" s="262"/>
      <c r="AH138" s="13" t="str">
        <f>VLOOKUP(功能_33[[#This Row],[功能代號]],[3]交易清單!$E:$E,1,FALSE)</f>
        <v>L5971</v>
      </c>
      <c r="AI138" s="2"/>
      <c r="AJ138" s="242" t="str">
        <f>IFERROR(IF(VLOOKUP(功能_33[[#This Row],[功能代號]],Menu!A:D,4,FALSE)=0,"",VLOOKUP(功能_33[[#This Row],[功能代號]],Menu!A:D,4,FALSE)),"")</f>
        <v>L5-5</v>
      </c>
      <c r="AK138" s="9"/>
      <c r="AL138" s="8"/>
    </row>
    <row r="139" spans="1:38" ht="13.5" x14ac:dyDescent="0.3">
      <c r="A139" s="245">
        <v>277</v>
      </c>
      <c r="B139" s="9" t="str">
        <f>LEFT(功能_33[[#This Row],[功能代號]],2)</f>
        <v>L5</v>
      </c>
      <c r="C139" s="9" t="s">
        <v>709</v>
      </c>
      <c r="D139" s="22"/>
      <c r="E139" s="10" t="s">
        <v>365</v>
      </c>
      <c r="F139" s="9" t="s">
        <v>366</v>
      </c>
      <c r="G139" s="9"/>
      <c r="H139" s="11" t="s">
        <v>358</v>
      </c>
      <c r="I139" s="11" t="s">
        <v>358</v>
      </c>
      <c r="J139" s="317" t="s">
        <v>2179</v>
      </c>
      <c r="K139" s="289">
        <v>44463</v>
      </c>
      <c r="L139" s="289">
        <v>44463</v>
      </c>
      <c r="M139" s="262" t="str">
        <f>IFERROR(IF(VLOOKUP(功能_33[[#This Row],[功能代號]],討論項目!A:H,8,FALSE)=0,"",VLOOKUP(功能_33[[#This Row],[功能代號]],討論項目!A:H,8,FALSE)),"")</f>
        <v/>
      </c>
      <c r="N139" s="10" t="s">
        <v>686</v>
      </c>
      <c r="O139" s="10" t="s">
        <v>675</v>
      </c>
      <c r="P139" s="9" t="s">
        <v>1995</v>
      </c>
      <c r="Q139" s="10"/>
      <c r="R139" s="10"/>
      <c r="S139" s="10"/>
      <c r="T139" s="10"/>
      <c r="U139" s="10"/>
      <c r="V139" s="10"/>
      <c r="W139" s="10"/>
      <c r="X139" s="9" t="str">
        <f>VLOOKUP(功能_33[[#This Row],[User]],SKL放款!A:G,7,FALSE)</f>
        <v>放款服務課</v>
      </c>
      <c r="Y139" s="242">
        <f>IF(功能_33[[#This Row],[實際展示]]="","",功能_33[[#This Row],[實際展示]]+14)</f>
        <v>44477</v>
      </c>
      <c r="Z139" s="243">
        <v>44477</v>
      </c>
      <c r="AA139" s="262">
        <f>IF(功能_33[[#This Row],[URS交二審]]=0,"",功能_33[[#This Row],[URS交二審]]+7)</f>
        <v>44484</v>
      </c>
      <c r="AB139" s="262">
        <v>44489</v>
      </c>
      <c r="AC139" s="262"/>
      <c r="AD139" s="308"/>
      <c r="AF139" s="262" t="str">
        <f>IFERROR(IF(VLOOKUP(功能_33[[#This Row],[功能代號]],Menu!A:D,4,FALSE)=0,"",VLOOKUP(功能_33[[#This Row],[功能代號]],Menu!A:D,4,FALSE)),"")</f>
        <v>L5-5</v>
      </c>
      <c r="AG139" s="262"/>
      <c r="AH139" s="13" t="str">
        <f>VLOOKUP(功能_33[[#This Row],[功能代號]],[3]交易清單!$E:$E,1,FALSE)</f>
        <v>L5972</v>
      </c>
      <c r="AI139" s="2"/>
      <c r="AJ139" s="242" t="str">
        <f>IFERROR(IF(VLOOKUP(功能_33[[#This Row],[功能代號]],Menu!A:D,4,FALSE)=0,"",VLOOKUP(功能_33[[#This Row],[功能代號]],Menu!A:D,4,FALSE)),"")</f>
        <v>L5-5</v>
      </c>
      <c r="AK139" s="9"/>
      <c r="AL139" s="8"/>
    </row>
    <row r="140" spans="1:38" ht="13.5" x14ac:dyDescent="0.3">
      <c r="A140" s="245">
        <v>287</v>
      </c>
      <c r="B140" s="9" t="str">
        <f>LEFT(功能_33[[#This Row],[功能代號]],2)</f>
        <v>L5</v>
      </c>
      <c r="C140" s="9" t="s">
        <v>709</v>
      </c>
      <c r="D140" s="22"/>
      <c r="E140" s="10" t="s">
        <v>381</v>
      </c>
      <c r="F140" s="9" t="s">
        <v>382</v>
      </c>
      <c r="G140" s="9"/>
      <c r="H140" s="11" t="s">
        <v>358</v>
      </c>
      <c r="I140" s="11" t="s">
        <v>358</v>
      </c>
      <c r="J140" s="317" t="s">
        <v>2179</v>
      </c>
      <c r="K140" s="289">
        <v>44466</v>
      </c>
      <c r="L140" s="289">
        <v>44463</v>
      </c>
      <c r="M140" s="262" t="str">
        <f>IFERROR(IF(VLOOKUP(功能_33[[#This Row],[功能代號]],討論項目!A:H,8,FALSE)=0,"",VLOOKUP(功能_33[[#This Row],[功能代號]],討論項目!A:H,8,FALSE)),"")</f>
        <v/>
      </c>
      <c r="N140" s="10" t="s">
        <v>686</v>
      </c>
      <c r="O140" s="10" t="s">
        <v>675</v>
      </c>
      <c r="P140" s="9" t="s">
        <v>1995</v>
      </c>
      <c r="Q140" s="10"/>
      <c r="R140" s="10"/>
      <c r="S140" s="10"/>
      <c r="T140" s="10"/>
      <c r="U140" s="10"/>
      <c r="V140" s="10"/>
      <c r="W140" s="10"/>
      <c r="X140" s="9" t="str">
        <f>VLOOKUP(功能_33[[#This Row],[User]],SKL放款!A:G,7,FALSE)</f>
        <v>放款服務課</v>
      </c>
      <c r="Y140" s="242">
        <f>IF(功能_33[[#This Row],[實際展示]]="","",功能_33[[#This Row],[實際展示]]+14)</f>
        <v>44477</v>
      </c>
      <c r="Z140" s="243">
        <v>44477</v>
      </c>
      <c r="AA140" s="262">
        <f>IF(功能_33[[#This Row],[URS交二審]]=0,"",功能_33[[#This Row],[URS交二審]]+7)</f>
        <v>44484</v>
      </c>
      <c r="AB140" s="262">
        <v>44489</v>
      </c>
      <c r="AC140" s="262"/>
      <c r="AD140" s="308"/>
      <c r="AF140" s="262" t="str">
        <f>IFERROR(IF(VLOOKUP(功能_33[[#This Row],[功能代號]],Menu!A:D,4,FALSE)=0,"",VLOOKUP(功能_33[[#This Row],[功能代號]],Menu!A:D,4,FALSE)),"")</f>
        <v/>
      </c>
      <c r="AG140" s="262"/>
      <c r="AH140" s="13" t="str">
        <f>VLOOKUP(功能_33[[#This Row],[功能代號]],[3]交易清單!$E:$E,1,FALSE)</f>
        <v>L5703</v>
      </c>
      <c r="AI140" s="2"/>
      <c r="AJ140" s="244" t="str">
        <f>AJ131</f>
        <v>L5-5</v>
      </c>
      <c r="AK140" s="9"/>
      <c r="AL140" s="8"/>
    </row>
    <row r="141" spans="1:38" ht="13.5" x14ac:dyDescent="0.3">
      <c r="A141" s="245">
        <v>290</v>
      </c>
      <c r="B141" s="9" t="str">
        <f>LEFT(功能_33[[#This Row],[功能代號]],2)</f>
        <v>L5</v>
      </c>
      <c r="C141" s="9" t="s">
        <v>709</v>
      </c>
      <c r="D141" s="22"/>
      <c r="E141" s="10" t="s">
        <v>385</v>
      </c>
      <c r="F141" s="9" t="s">
        <v>386</v>
      </c>
      <c r="G141" s="9"/>
      <c r="H141" s="11" t="s">
        <v>358</v>
      </c>
      <c r="I141" s="11" t="s">
        <v>358</v>
      </c>
      <c r="J141" s="317" t="s">
        <v>2179</v>
      </c>
      <c r="K141" s="289">
        <v>44466</v>
      </c>
      <c r="L141" s="289">
        <v>44463</v>
      </c>
      <c r="M141" s="262" t="str">
        <f>IFERROR(IF(VLOOKUP(功能_33[[#This Row],[功能代號]],討論項目!A:H,8,FALSE)=0,"",VLOOKUP(功能_33[[#This Row],[功能代號]],討論項目!A:H,8,FALSE)),"")</f>
        <v/>
      </c>
      <c r="N141" s="10" t="s">
        <v>686</v>
      </c>
      <c r="O141" s="10" t="s">
        <v>675</v>
      </c>
      <c r="P141" s="9" t="s">
        <v>1995</v>
      </c>
      <c r="Q141" s="10"/>
      <c r="R141" s="10"/>
      <c r="S141" s="10"/>
      <c r="T141" s="10"/>
      <c r="U141" s="10"/>
      <c r="V141" s="10"/>
      <c r="W141" s="10"/>
      <c r="X141" s="9" t="str">
        <f>VLOOKUP(功能_33[[#This Row],[User]],SKL放款!A:G,7,FALSE)</f>
        <v>放款服務課</v>
      </c>
      <c r="Y141" s="242">
        <f>IF(功能_33[[#This Row],[實際展示]]="","",功能_33[[#This Row],[實際展示]]+14)</f>
        <v>44477</v>
      </c>
      <c r="Z141" s="243">
        <v>44477</v>
      </c>
      <c r="AA141" s="262">
        <f>IF(功能_33[[#This Row],[URS交二審]]=0,"",功能_33[[#This Row],[URS交二審]]+7)</f>
        <v>44484</v>
      </c>
      <c r="AB141" s="262">
        <v>44489</v>
      </c>
      <c r="AC141" s="262"/>
      <c r="AD141" s="308"/>
      <c r="AF141" s="262" t="str">
        <f>IFERROR(IF(VLOOKUP(功能_33[[#This Row],[功能代號]],Menu!A:D,4,FALSE)=0,"",VLOOKUP(功能_33[[#This Row],[功能代號]],Menu!A:D,4,FALSE)),"")</f>
        <v/>
      </c>
      <c r="AG141" s="262"/>
      <c r="AH141" s="13" t="str">
        <f>VLOOKUP(功能_33[[#This Row],[功能代號]],[3]交易清單!$E:$E,1,FALSE)</f>
        <v>L5704</v>
      </c>
      <c r="AI141" s="2"/>
      <c r="AJ141" s="244" t="str">
        <f>AJ132</f>
        <v>L5-5</v>
      </c>
      <c r="AK141" s="9"/>
      <c r="AL141" s="8"/>
    </row>
    <row r="142" spans="1:38" ht="13.5" x14ac:dyDescent="0.3">
      <c r="A142" s="245">
        <v>279</v>
      </c>
      <c r="B142" s="9" t="str">
        <f>LEFT(功能_33[[#This Row],[功能代號]],2)</f>
        <v>L5</v>
      </c>
      <c r="C142" s="9" t="s">
        <v>709</v>
      </c>
      <c r="D142" s="22"/>
      <c r="E142" s="10" t="s">
        <v>369</v>
      </c>
      <c r="F142" s="9" t="s">
        <v>370</v>
      </c>
      <c r="G142" s="9"/>
      <c r="H142" s="11" t="s">
        <v>358</v>
      </c>
      <c r="I142" s="11" t="s">
        <v>358</v>
      </c>
      <c r="J142" s="317" t="s">
        <v>2179</v>
      </c>
      <c r="K142" s="289">
        <v>44466</v>
      </c>
      <c r="L142" s="289">
        <v>44463</v>
      </c>
      <c r="M142" s="262" t="str">
        <f>IFERROR(IF(VLOOKUP(功能_33[[#This Row],[功能代號]],討論項目!A:H,8,FALSE)=0,"",VLOOKUP(功能_33[[#This Row],[功能代號]],討論項目!A:H,8,FALSE)),"")</f>
        <v/>
      </c>
      <c r="N142" s="10" t="s">
        <v>686</v>
      </c>
      <c r="O142" s="10" t="s">
        <v>675</v>
      </c>
      <c r="P142" s="9" t="s">
        <v>1995</v>
      </c>
      <c r="Q142" s="10"/>
      <c r="R142" s="10"/>
      <c r="S142" s="10"/>
      <c r="T142" s="10"/>
      <c r="U142" s="10"/>
      <c r="V142" s="10"/>
      <c r="W142" s="10"/>
      <c r="X142" s="9" t="str">
        <f>VLOOKUP(功能_33[[#This Row],[User]],SKL放款!A:G,7,FALSE)</f>
        <v>放款服務課</v>
      </c>
      <c r="Y142" s="242">
        <f>IF(功能_33[[#This Row],[實際展示]]="","",功能_33[[#This Row],[實際展示]]+14)</f>
        <v>44477</v>
      </c>
      <c r="Z142" s="243">
        <v>44477</v>
      </c>
      <c r="AA142" s="262">
        <f>IF(功能_33[[#This Row],[URS交二審]]=0,"",功能_33[[#This Row],[URS交二審]]+7)</f>
        <v>44484</v>
      </c>
      <c r="AB142" s="262">
        <v>44489</v>
      </c>
      <c r="AC142" s="262"/>
      <c r="AD142" s="308"/>
      <c r="AF142" s="262" t="str">
        <f>IFERROR(IF(VLOOKUP(功能_33[[#This Row],[功能代號]],Menu!A:D,4,FALSE)=0,"",VLOOKUP(功能_33[[#This Row],[功能代號]],Menu!A:D,4,FALSE)),"")</f>
        <v>L5-5</v>
      </c>
      <c r="AG142" s="262"/>
      <c r="AH142" s="13" t="str">
        <f>VLOOKUP(功能_33[[#This Row],[功能代號]],[3]交易清單!$E:$E,1,FALSE)</f>
        <v>L5707</v>
      </c>
      <c r="AI142" s="2"/>
      <c r="AJ142" s="242" t="str">
        <f>IFERROR(IF(VLOOKUP(功能_33[[#This Row],[功能代號]],Menu!A:D,4,FALSE)=0,"",VLOOKUP(功能_33[[#This Row],[功能代號]],Menu!A:D,4,FALSE)),"")</f>
        <v>L5-5</v>
      </c>
      <c r="AK142" s="9"/>
      <c r="AL142" s="8"/>
    </row>
    <row r="143" spans="1:38" ht="13.5" x14ac:dyDescent="0.3">
      <c r="A143" s="245">
        <v>278</v>
      </c>
      <c r="B143" s="9" t="str">
        <f>LEFT(功能_33[[#This Row],[功能代號]],2)</f>
        <v>L5</v>
      </c>
      <c r="C143" s="9" t="s">
        <v>709</v>
      </c>
      <c r="D143" s="22"/>
      <c r="E143" s="10" t="s">
        <v>367</v>
      </c>
      <c r="F143" s="9" t="s">
        <v>368</v>
      </c>
      <c r="G143" s="9"/>
      <c r="H143" s="11" t="s">
        <v>358</v>
      </c>
      <c r="I143" s="11" t="s">
        <v>358</v>
      </c>
      <c r="J143" s="317" t="s">
        <v>2179</v>
      </c>
      <c r="K143" s="289">
        <v>44466</v>
      </c>
      <c r="L143" s="289">
        <v>44463</v>
      </c>
      <c r="M143" s="262" t="str">
        <f>IFERROR(IF(VLOOKUP(功能_33[[#This Row],[功能代號]],討論項目!A:H,8,FALSE)=0,"",VLOOKUP(功能_33[[#This Row],[功能代號]],討論項目!A:H,8,FALSE)),"")</f>
        <v/>
      </c>
      <c r="N143" s="10" t="s">
        <v>686</v>
      </c>
      <c r="O143" s="10" t="s">
        <v>675</v>
      </c>
      <c r="P143" s="9" t="s">
        <v>1995</v>
      </c>
      <c r="Q143" s="10"/>
      <c r="R143" s="10"/>
      <c r="S143" s="10"/>
      <c r="T143" s="10"/>
      <c r="U143" s="10"/>
      <c r="V143" s="10"/>
      <c r="W143" s="10"/>
      <c r="X143" s="9" t="str">
        <f>VLOOKUP(功能_33[[#This Row],[User]],SKL放款!A:G,7,FALSE)</f>
        <v>放款服務課</v>
      </c>
      <c r="Y143" s="242">
        <f>IF(功能_33[[#This Row],[實際展示]]="","",功能_33[[#This Row],[實際展示]]+14)</f>
        <v>44477</v>
      </c>
      <c r="Z143" s="243">
        <v>44477</v>
      </c>
      <c r="AA143" s="262">
        <f>IF(功能_33[[#This Row],[URS交二審]]=0,"",功能_33[[#This Row],[URS交二審]]+7)</f>
        <v>44484</v>
      </c>
      <c r="AB143" s="262">
        <v>44489</v>
      </c>
      <c r="AC143" s="262"/>
      <c r="AD143" s="308"/>
      <c r="AF143" s="262" t="str">
        <f>IFERROR(IF(VLOOKUP(功能_33[[#This Row],[功能代號]],Menu!A:D,4,FALSE)=0,"",VLOOKUP(功能_33[[#This Row],[功能代號]],Menu!A:D,4,FALSE)),"")</f>
        <v>L5-5</v>
      </c>
      <c r="AG143" s="262"/>
      <c r="AH143" s="13" t="str">
        <f>VLOOKUP(功能_33[[#This Row],[功能代號]],[3]交易清單!$E:$E,1,FALSE)</f>
        <v>L5973</v>
      </c>
      <c r="AI143" s="2"/>
      <c r="AJ143" s="242" t="str">
        <f>IFERROR(IF(VLOOKUP(功能_33[[#This Row],[功能代號]],Menu!A:D,4,FALSE)=0,"",VLOOKUP(功能_33[[#This Row],[功能代號]],Menu!A:D,4,FALSE)),"")</f>
        <v>L5-5</v>
      </c>
      <c r="AK143" s="9"/>
      <c r="AL143" s="8"/>
    </row>
    <row r="144" spans="1:38" ht="13.5" x14ac:dyDescent="0.3">
      <c r="A144" s="245">
        <v>282</v>
      </c>
      <c r="B144" s="13" t="str">
        <f>LEFT(功能_33[[#This Row],[功能代號]],2)</f>
        <v>L5</v>
      </c>
      <c r="C144" s="9" t="s">
        <v>709</v>
      </c>
      <c r="D144" s="22"/>
      <c r="E144" s="10" t="s">
        <v>721</v>
      </c>
      <c r="F144" s="9" t="s">
        <v>718</v>
      </c>
      <c r="G144" s="9"/>
      <c r="H144" s="10" t="s">
        <v>723</v>
      </c>
      <c r="I144" s="19" t="s">
        <v>723</v>
      </c>
      <c r="J144" s="320" t="s">
        <v>2179</v>
      </c>
      <c r="K144" s="289">
        <v>44466</v>
      </c>
      <c r="L144" s="289">
        <v>44463</v>
      </c>
      <c r="M144" s="262" t="str">
        <f>IFERROR(IF(VLOOKUP(功能_33[[#This Row],[功能代號]],討論項目!A:H,8,FALSE)=0,"",VLOOKUP(功能_33[[#This Row],[功能代號]],討論項目!A:H,8,FALSE)),"")</f>
        <v/>
      </c>
      <c r="N144" s="10" t="s">
        <v>686</v>
      </c>
      <c r="O144" s="10" t="s">
        <v>675</v>
      </c>
      <c r="P144" s="9" t="s">
        <v>1995</v>
      </c>
      <c r="Q144" s="10"/>
      <c r="R144" s="10"/>
      <c r="S144" s="10"/>
      <c r="T144" s="10"/>
      <c r="U144" s="10"/>
      <c r="V144" s="10"/>
      <c r="W144" s="10"/>
      <c r="X144" s="9" t="str">
        <f>VLOOKUP(功能_33[[#This Row],[User]],SKL放款!A:G,7,FALSE)</f>
        <v>放款服務課</v>
      </c>
      <c r="Y144" s="242">
        <f>IF(功能_33[[#This Row],[實際展示]]="","",功能_33[[#This Row],[實際展示]]+14)</f>
        <v>44477</v>
      </c>
      <c r="Z144" s="243">
        <v>44477</v>
      </c>
      <c r="AA144" s="262">
        <f>IF(功能_33[[#This Row],[URS交二審]]=0,"",功能_33[[#This Row],[URS交二審]]+7)</f>
        <v>44484</v>
      </c>
      <c r="AB144" s="262">
        <v>44489</v>
      </c>
      <c r="AC144" s="262"/>
      <c r="AD144" s="308"/>
      <c r="AF144" s="262" t="str">
        <f>IFERROR(IF(VLOOKUP(功能_33[[#This Row],[功能代號]],Menu!A:D,4,FALSE)=0,"",VLOOKUP(功能_33[[#This Row],[功能代號]],Menu!A:D,4,FALSE)),"")</f>
        <v>L5-5</v>
      </c>
      <c r="AG144" s="262"/>
      <c r="AH144" s="13" t="str">
        <f>VLOOKUP(功能_33[[#This Row],[功能代號]],[3]交易清單!$E:$E,1,FALSE)</f>
        <v>L5975</v>
      </c>
      <c r="AI144" s="2"/>
      <c r="AJ144" s="242" t="str">
        <f>IFERROR(IF(VLOOKUP(功能_33[[#This Row],[功能代號]],Menu!A:D,4,FALSE)=0,"",VLOOKUP(功能_33[[#This Row],[功能代號]],Menu!A:D,4,FALSE)),"")</f>
        <v>L5-5</v>
      </c>
      <c r="AK144" s="9"/>
      <c r="AL144" s="8"/>
    </row>
    <row r="145" spans="1:38" ht="13.5" x14ac:dyDescent="0.3">
      <c r="A145" s="245"/>
      <c r="B145" s="13" t="str">
        <f>LEFT(功能_33[[#This Row],[功能代號]],2)</f>
        <v>L5</v>
      </c>
      <c r="C145" s="9" t="s">
        <v>709</v>
      </c>
      <c r="D145" s="283"/>
      <c r="E145" s="10" t="s">
        <v>2123</v>
      </c>
      <c r="F145" s="22" t="s">
        <v>2120</v>
      </c>
      <c r="G145" s="22"/>
      <c r="H145" s="10" t="s">
        <v>723</v>
      </c>
      <c r="I145" s="19" t="s">
        <v>723</v>
      </c>
      <c r="J145" s="320" t="s">
        <v>2179</v>
      </c>
      <c r="K145" s="289">
        <v>44462</v>
      </c>
      <c r="L145" s="289">
        <v>44462</v>
      </c>
      <c r="M145" s="252" t="str">
        <f>IFERROR(IF(VLOOKUP(功能_33[[#This Row],[功能代號]],討論項目!A:H,8,FALSE)=0,"",VLOOKUP(功能_33[[#This Row],[功能代號]],討論項目!A:H,8,FALSE)),"")</f>
        <v/>
      </c>
      <c r="N145" s="10" t="s">
        <v>686</v>
      </c>
      <c r="O145" s="10" t="s">
        <v>675</v>
      </c>
      <c r="P145" s="9" t="s">
        <v>1995</v>
      </c>
      <c r="Q145" s="10"/>
      <c r="R145" s="10"/>
      <c r="S145" s="10"/>
      <c r="T145" s="10"/>
      <c r="U145" s="10"/>
      <c r="V145" s="10"/>
      <c r="W145" s="10"/>
      <c r="X145" s="13" t="str">
        <f>VLOOKUP(功能_33[[#This Row],[User]],SKL放款!A:G,7,FALSE)</f>
        <v>放款服務課</v>
      </c>
      <c r="Y145" s="242">
        <f>IF(功能_33[[#This Row],[實際展示]]="","",功能_33[[#This Row],[實際展示]]+14)</f>
        <v>44476</v>
      </c>
      <c r="Z145" s="243">
        <v>44477</v>
      </c>
      <c r="AA145" s="262">
        <f>IF(功能_33[[#This Row],[URS交二審]]=0,"",功能_33[[#This Row],[URS交二審]]+7)</f>
        <v>44484</v>
      </c>
      <c r="AB145" s="262">
        <v>44489</v>
      </c>
      <c r="AC145" s="262"/>
      <c r="AD145" s="308"/>
      <c r="AF145" s="262" t="str">
        <f>IFERROR(IF(VLOOKUP(功能_33[[#This Row],[功能代號]],Menu!A:D,4,FALSE)=0,"",VLOOKUP(功能_33[[#This Row],[功能代號]],Menu!A:D,4,FALSE)),"")</f>
        <v/>
      </c>
      <c r="AG145" s="262"/>
      <c r="AH145" s="13" t="e">
        <f>VLOOKUP(功能_33[[#This Row],[功能代號]],[3]交易清單!$E:$E,1,FALSE)</f>
        <v>#N/A</v>
      </c>
      <c r="AI145" s="242"/>
      <c r="AJ145" s="242" t="str">
        <f>IFERROR(IF(VLOOKUP(功能_33[[#This Row],[功能代號]],Menu!A:D,4,FALSE)=0,"",VLOOKUP(功能_33[[#This Row],[功能代號]],Menu!A:D,4,FALSE)),"")</f>
        <v/>
      </c>
      <c r="AK145" s="9"/>
      <c r="AL145" s="8"/>
    </row>
    <row r="146" spans="1:38" ht="13.5" x14ac:dyDescent="0.3">
      <c r="A146" s="245"/>
      <c r="B146" s="13" t="str">
        <f>LEFT(功能_33[[#This Row],[功能代號]],2)</f>
        <v>L5</v>
      </c>
      <c r="C146" s="9" t="s">
        <v>709</v>
      </c>
      <c r="D146" s="283"/>
      <c r="E146" s="10" t="s">
        <v>2124</v>
      </c>
      <c r="F146" s="22" t="s">
        <v>2121</v>
      </c>
      <c r="G146" s="22"/>
      <c r="H146" s="10" t="s">
        <v>723</v>
      </c>
      <c r="I146" s="19" t="s">
        <v>723</v>
      </c>
      <c r="J146" s="320" t="s">
        <v>2179</v>
      </c>
      <c r="K146" s="289">
        <v>44463</v>
      </c>
      <c r="L146" s="289">
        <v>44463</v>
      </c>
      <c r="M146" s="252" t="str">
        <f>IFERROR(IF(VLOOKUP(功能_33[[#This Row],[功能代號]],討論項目!A:H,8,FALSE)=0,"",VLOOKUP(功能_33[[#This Row],[功能代號]],討論項目!A:H,8,FALSE)),"")</f>
        <v/>
      </c>
      <c r="N146" s="10" t="s">
        <v>686</v>
      </c>
      <c r="O146" s="10" t="s">
        <v>675</v>
      </c>
      <c r="P146" s="9" t="s">
        <v>1995</v>
      </c>
      <c r="Q146" s="10"/>
      <c r="R146" s="10"/>
      <c r="S146" s="10"/>
      <c r="T146" s="10"/>
      <c r="U146" s="10"/>
      <c r="V146" s="10"/>
      <c r="W146" s="10"/>
      <c r="X146" s="13" t="str">
        <f>VLOOKUP(功能_33[[#This Row],[User]],SKL放款!A:G,7,FALSE)</f>
        <v>放款服務課</v>
      </c>
      <c r="Y146" s="242">
        <f>IF(功能_33[[#This Row],[實際展示]]="","",功能_33[[#This Row],[實際展示]]+14)</f>
        <v>44477</v>
      </c>
      <c r="Z146" s="243">
        <v>44477</v>
      </c>
      <c r="AA146" s="262">
        <f>IF(功能_33[[#This Row],[URS交二審]]=0,"",功能_33[[#This Row],[URS交二審]]+7)</f>
        <v>44484</v>
      </c>
      <c r="AB146" s="262">
        <v>44489</v>
      </c>
      <c r="AC146" s="262"/>
      <c r="AD146" s="308"/>
      <c r="AF146" s="262" t="str">
        <f>IFERROR(IF(VLOOKUP(功能_33[[#This Row],[功能代號]],Menu!A:D,4,FALSE)=0,"",VLOOKUP(功能_33[[#This Row],[功能代號]],Menu!A:D,4,FALSE)),"")</f>
        <v/>
      </c>
      <c r="AG146" s="262"/>
      <c r="AH146" s="13" t="e">
        <f>VLOOKUP(功能_33[[#This Row],[功能代號]],[3]交易清單!$E:$E,1,FALSE)</f>
        <v>#N/A</v>
      </c>
      <c r="AI146" s="242"/>
      <c r="AJ146" s="242" t="str">
        <f>IFERROR(IF(VLOOKUP(功能_33[[#This Row],[功能代號]],Menu!A:D,4,FALSE)=0,"",VLOOKUP(功能_33[[#This Row],[功能代號]],Menu!A:D,4,FALSE)),"")</f>
        <v/>
      </c>
      <c r="AK146" s="9"/>
      <c r="AL146" s="8"/>
    </row>
    <row r="147" spans="1:38" ht="13.5" x14ac:dyDescent="0.3">
      <c r="A147" s="245"/>
      <c r="B147" s="13" t="str">
        <f>LEFT(功能_33[[#This Row],[功能代號]],2)</f>
        <v>L5</v>
      </c>
      <c r="C147" s="9" t="s">
        <v>709</v>
      </c>
      <c r="D147" s="283"/>
      <c r="E147" s="10" t="s">
        <v>2125</v>
      </c>
      <c r="F147" s="22" t="s">
        <v>2122</v>
      </c>
      <c r="G147" s="22"/>
      <c r="H147" s="10" t="s">
        <v>723</v>
      </c>
      <c r="I147" s="19" t="s">
        <v>723</v>
      </c>
      <c r="J147" s="320" t="s">
        <v>2179</v>
      </c>
      <c r="K147" s="289">
        <v>44463</v>
      </c>
      <c r="L147" s="289">
        <v>44463</v>
      </c>
      <c r="M147" s="252" t="str">
        <f>IFERROR(IF(VLOOKUP(功能_33[[#This Row],[功能代號]],討論項目!A:H,8,FALSE)=0,"",VLOOKUP(功能_33[[#This Row],[功能代號]],討論項目!A:H,8,FALSE)),"")</f>
        <v/>
      </c>
      <c r="N147" s="10" t="s">
        <v>686</v>
      </c>
      <c r="O147" s="10" t="s">
        <v>675</v>
      </c>
      <c r="P147" s="9" t="s">
        <v>1995</v>
      </c>
      <c r="Q147" s="10"/>
      <c r="R147" s="10"/>
      <c r="S147" s="10"/>
      <c r="T147" s="10"/>
      <c r="U147" s="10"/>
      <c r="V147" s="10"/>
      <c r="W147" s="10"/>
      <c r="X147" s="13" t="str">
        <f>VLOOKUP(功能_33[[#This Row],[User]],SKL放款!A:G,7,FALSE)</f>
        <v>放款服務課</v>
      </c>
      <c r="Y147" s="242">
        <f>IF(功能_33[[#This Row],[實際展示]]="","",功能_33[[#This Row],[實際展示]]+14)</f>
        <v>44477</v>
      </c>
      <c r="Z147" s="243">
        <v>44477</v>
      </c>
      <c r="AA147" s="262">
        <f>IF(功能_33[[#This Row],[URS交二審]]=0,"",功能_33[[#This Row],[URS交二審]]+7)</f>
        <v>44484</v>
      </c>
      <c r="AB147" s="262">
        <v>44489</v>
      </c>
      <c r="AC147" s="262"/>
      <c r="AD147" s="308"/>
      <c r="AF147" s="262" t="str">
        <f>IFERROR(IF(VLOOKUP(功能_33[[#This Row],[功能代號]],Menu!A:D,4,FALSE)=0,"",VLOOKUP(功能_33[[#This Row],[功能代號]],Menu!A:D,4,FALSE)),"")</f>
        <v/>
      </c>
      <c r="AG147" s="262"/>
      <c r="AH147" s="13" t="e">
        <f>VLOOKUP(功能_33[[#This Row],[功能代號]],[3]交易清單!$E:$E,1,FALSE)</f>
        <v>#N/A</v>
      </c>
      <c r="AI147" s="242"/>
      <c r="AJ147" s="242" t="str">
        <f>IFERROR(IF(VLOOKUP(功能_33[[#This Row],[功能代號]],Menu!A:D,4,FALSE)=0,"",VLOOKUP(功能_33[[#This Row],[功能代號]],Menu!A:D,4,FALSE)),"")</f>
        <v/>
      </c>
      <c r="AK147" s="9"/>
      <c r="AL147" s="8"/>
    </row>
    <row r="148" spans="1:38" ht="13.5" x14ac:dyDescent="0.3">
      <c r="A148" s="245">
        <v>280</v>
      </c>
      <c r="B148" s="9" t="str">
        <f>LEFT(功能_33[[#This Row],[功能代號]],2)</f>
        <v>L5</v>
      </c>
      <c r="C148" s="9" t="s">
        <v>709</v>
      </c>
      <c r="D148" s="22"/>
      <c r="E148" s="10" t="s">
        <v>371</v>
      </c>
      <c r="F148" s="9" t="s">
        <v>372</v>
      </c>
      <c r="G148" s="9"/>
      <c r="H148" s="11" t="s">
        <v>358</v>
      </c>
      <c r="I148" s="11" t="s">
        <v>358</v>
      </c>
      <c r="J148" s="317" t="s">
        <v>2179</v>
      </c>
      <c r="K148" s="289">
        <v>44466</v>
      </c>
      <c r="L148" s="289">
        <v>44463</v>
      </c>
      <c r="M148" s="262" t="str">
        <f>IFERROR(IF(VLOOKUP(功能_33[[#This Row],[功能代號]],討論項目!A:H,8,FALSE)=0,"",VLOOKUP(功能_33[[#This Row],[功能代號]],討論項目!A:H,8,FALSE)),"")</f>
        <v/>
      </c>
      <c r="N148" s="10" t="s">
        <v>686</v>
      </c>
      <c r="O148" s="10" t="s">
        <v>675</v>
      </c>
      <c r="P148" s="9" t="s">
        <v>1995</v>
      </c>
      <c r="Q148" s="10"/>
      <c r="R148" s="10"/>
      <c r="S148" s="10"/>
      <c r="T148" s="10"/>
      <c r="U148" s="10"/>
      <c r="V148" s="10"/>
      <c r="W148" s="10"/>
      <c r="X148" s="9" t="str">
        <f>VLOOKUP(功能_33[[#This Row],[User]],SKL放款!A:G,7,FALSE)</f>
        <v>放款服務課</v>
      </c>
      <c r="Y148" s="242">
        <f>IF(功能_33[[#This Row],[實際展示]]="","",功能_33[[#This Row],[實際展示]]+14)</f>
        <v>44477</v>
      </c>
      <c r="Z148" s="243">
        <v>44477</v>
      </c>
      <c r="AA148" s="262">
        <f>IF(功能_33[[#This Row],[URS交二審]]=0,"",功能_33[[#This Row],[URS交二審]]+7)</f>
        <v>44484</v>
      </c>
      <c r="AB148" s="262">
        <v>44489</v>
      </c>
      <c r="AC148" s="262"/>
      <c r="AD148" s="308"/>
      <c r="AF148" s="262" t="str">
        <f>IFERROR(IF(VLOOKUP(功能_33[[#This Row],[功能代號]],Menu!A:D,4,FALSE)=0,"",VLOOKUP(功能_33[[#This Row],[功能代號]],Menu!A:D,4,FALSE)),"")</f>
        <v>L5-5</v>
      </c>
      <c r="AG148" s="262"/>
      <c r="AH148" s="13" t="str">
        <f>VLOOKUP(功能_33[[#This Row],[功能代號]],[3]交易清單!$E:$E,1,FALSE)</f>
        <v>L5708</v>
      </c>
      <c r="AI148" s="2"/>
      <c r="AJ148" s="242" t="str">
        <f>IFERROR(IF(VLOOKUP(功能_33[[#This Row],[功能代號]],Menu!A:D,4,FALSE)=0,"",VLOOKUP(功能_33[[#This Row],[功能代號]],Menu!A:D,4,FALSE)),"")</f>
        <v>L5-5</v>
      </c>
      <c r="AK148" s="9"/>
      <c r="AL148" s="8"/>
    </row>
    <row r="149" spans="1:38" ht="13.5" x14ac:dyDescent="0.3">
      <c r="A149" s="245">
        <v>281</v>
      </c>
      <c r="B149" s="9" t="str">
        <f>LEFT(功能_33[[#This Row],[功能代號]],2)</f>
        <v>L5</v>
      </c>
      <c r="C149" s="9" t="s">
        <v>709</v>
      </c>
      <c r="D149" s="22"/>
      <c r="E149" s="10" t="s">
        <v>373</v>
      </c>
      <c r="F149" s="9" t="s">
        <v>374</v>
      </c>
      <c r="G149" s="9"/>
      <c r="H149" s="11" t="s">
        <v>358</v>
      </c>
      <c r="I149" s="11" t="s">
        <v>358</v>
      </c>
      <c r="J149" s="317" t="s">
        <v>2179</v>
      </c>
      <c r="K149" s="289">
        <v>44466</v>
      </c>
      <c r="L149" s="289">
        <v>44463</v>
      </c>
      <c r="M149" s="262">
        <f>IFERROR(IF(VLOOKUP(功能_33[[#This Row],[功能代號]],討論項目!A:H,8,FALSE)=0,"",VLOOKUP(功能_33[[#This Row],[功能代號]],討論項目!A:H,8,FALSE)),"")</f>
        <v>44473</v>
      </c>
      <c r="N149" s="10" t="s">
        <v>686</v>
      </c>
      <c r="O149" s="10" t="s">
        <v>675</v>
      </c>
      <c r="P149" s="9" t="s">
        <v>1995</v>
      </c>
      <c r="Q149" s="10"/>
      <c r="R149" s="10"/>
      <c r="S149" s="10"/>
      <c r="T149" s="10"/>
      <c r="U149" s="10"/>
      <c r="V149" s="10"/>
      <c r="W149" s="10"/>
      <c r="X149" s="9" t="str">
        <f>VLOOKUP(功能_33[[#This Row],[User]],SKL放款!A:G,7,FALSE)</f>
        <v>放款服務課</v>
      </c>
      <c r="Y149" s="242">
        <f>IF(功能_33[[#This Row],[實際展示]]="","",功能_33[[#This Row],[實際展示]]+14)</f>
        <v>44477</v>
      </c>
      <c r="Z149" s="243">
        <v>44477</v>
      </c>
      <c r="AA149" s="262">
        <f>IF(功能_33[[#This Row],[URS交二審]]=0,"",功能_33[[#This Row],[URS交二審]]+7)</f>
        <v>44484</v>
      </c>
      <c r="AB149" s="262">
        <v>44489</v>
      </c>
      <c r="AC149" s="262"/>
      <c r="AD149" s="308"/>
      <c r="AF149" s="262" t="str">
        <f>IFERROR(IF(VLOOKUP(功能_33[[#This Row],[功能代號]],Menu!A:D,4,FALSE)=0,"",VLOOKUP(功能_33[[#This Row],[功能代號]],Menu!A:D,4,FALSE)),"")</f>
        <v>L5-5</v>
      </c>
      <c r="AG149" s="262"/>
      <c r="AH149" s="13" t="str">
        <f>VLOOKUP(功能_33[[#This Row],[功能代號]],[3]交易清單!$E:$E,1,FALSE)</f>
        <v>L5709</v>
      </c>
      <c r="AI149" s="2"/>
      <c r="AJ149" s="242" t="str">
        <f>IFERROR(IF(VLOOKUP(功能_33[[#This Row],[功能代號]],Menu!A:D,4,FALSE)=0,"",VLOOKUP(功能_33[[#This Row],[功能代號]],Menu!A:D,4,FALSE)),"")</f>
        <v>L5-5</v>
      </c>
      <c r="AK149" s="9"/>
      <c r="AL149" s="8"/>
    </row>
    <row r="150" spans="1:38" ht="13.5" x14ac:dyDescent="0.3">
      <c r="A150" s="245">
        <v>293</v>
      </c>
      <c r="B150" s="9" t="str">
        <f>LEFT(功能_33[[#This Row],[功能代號]],2)</f>
        <v>L5</v>
      </c>
      <c r="C150" s="9" t="s">
        <v>709</v>
      </c>
      <c r="D150" s="22"/>
      <c r="E150" s="10" t="s">
        <v>391</v>
      </c>
      <c r="F150" s="9" t="s">
        <v>392</v>
      </c>
      <c r="G150" s="9"/>
      <c r="H150" s="11" t="s">
        <v>358</v>
      </c>
      <c r="I150" s="11" t="s">
        <v>358</v>
      </c>
      <c r="J150" s="317" t="s">
        <v>2179</v>
      </c>
      <c r="K150" s="289">
        <v>44466</v>
      </c>
      <c r="L150" s="289">
        <v>44463</v>
      </c>
      <c r="M150" s="262">
        <f>IFERROR(IF(VLOOKUP(功能_33[[#This Row],[功能代號]],討論項目!A:H,8,FALSE)=0,"",VLOOKUP(功能_33[[#This Row],[功能代號]],討論項目!A:H,8,FALSE)),"")</f>
        <v>44473</v>
      </c>
      <c r="N150" s="10" t="s">
        <v>686</v>
      </c>
      <c r="O150" s="10" t="s">
        <v>675</v>
      </c>
      <c r="P150" s="9" t="s">
        <v>1995</v>
      </c>
      <c r="Q150" s="10"/>
      <c r="R150" s="10"/>
      <c r="S150" s="10"/>
      <c r="T150" s="10"/>
      <c r="U150" s="10"/>
      <c r="V150" s="10"/>
      <c r="W150" s="10"/>
      <c r="X150" s="9" t="str">
        <f>VLOOKUP(功能_33[[#This Row],[User]],SKL放款!A:G,7,FALSE)</f>
        <v>放款服務課</v>
      </c>
      <c r="Y150" s="242">
        <f>IF(功能_33[[#This Row],[實際展示]]="","",功能_33[[#This Row],[實際展示]]+14)</f>
        <v>44477</v>
      </c>
      <c r="Z150" s="243">
        <v>44477</v>
      </c>
      <c r="AA150" s="262">
        <f>IF(功能_33[[#This Row],[URS交二審]]=0,"",功能_33[[#This Row],[URS交二審]]+7)</f>
        <v>44484</v>
      </c>
      <c r="AB150" s="262">
        <v>44489</v>
      </c>
      <c r="AC150" s="262"/>
      <c r="AD150" s="308"/>
      <c r="AF150" s="262" t="str">
        <f>IFERROR(IF(VLOOKUP(功能_33[[#This Row],[功能代號]],Menu!A:D,4,FALSE)=0,"",VLOOKUP(功能_33[[#This Row],[功能代號]],Menu!A:D,4,FALSE)),"")</f>
        <v>L5-5</v>
      </c>
      <c r="AG150" s="262"/>
      <c r="AH150" s="13" t="str">
        <f>VLOOKUP(功能_33[[#This Row],[功能代號]],[3]交易清單!$E:$E,1,FALSE)</f>
        <v>L5710</v>
      </c>
      <c r="AI150" s="2"/>
      <c r="AJ150" s="242" t="str">
        <f>IFERROR(IF(VLOOKUP(功能_33[[#This Row],[功能代號]],Menu!A:D,4,FALSE)=0,"",VLOOKUP(功能_33[[#This Row],[功能代號]],Menu!A:D,4,FALSE)),"")</f>
        <v>L5-5</v>
      </c>
      <c r="AK150" s="9"/>
      <c r="AL150" s="8"/>
    </row>
    <row r="151" spans="1:38" ht="13.5" x14ac:dyDescent="0.3">
      <c r="A151" s="245">
        <v>356</v>
      </c>
      <c r="B151" s="9" t="str">
        <f>LEFT(功能_33[[#This Row],[功能代號]],2)</f>
        <v>L6</v>
      </c>
      <c r="C151" s="9" t="s">
        <v>710</v>
      </c>
      <c r="D151" s="22"/>
      <c r="E151" s="10" t="s">
        <v>540</v>
      </c>
      <c r="F151" s="9" t="s">
        <v>541</v>
      </c>
      <c r="G151" s="9"/>
      <c r="H151" s="10" t="s">
        <v>672</v>
      </c>
      <c r="I151" s="10" t="s">
        <v>478</v>
      </c>
      <c r="J151" s="319"/>
      <c r="K151" s="289">
        <v>44515</v>
      </c>
      <c r="L151" s="289">
        <v>44466</v>
      </c>
      <c r="M151" s="262">
        <f>IFERROR(IF(VLOOKUP(功能_33[[#This Row],[功能代號]],討論項目!A:H,8,FALSE)=0,"",VLOOKUP(功能_33[[#This Row],[功能代號]],討論項目!A:H,8,FALSE)),"")</f>
        <v>44475</v>
      </c>
      <c r="N151" s="10" t="s">
        <v>681</v>
      </c>
      <c r="O151" s="10" t="s">
        <v>2036</v>
      </c>
      <c r="P151" s="9" t="s">
        <v>715</v>
      </c>
      <c r="Q151" s="10"/>
      <c r="R151" s="10"/>
      <c r="S151" s="10"/>
      <c r="T151" s="10"/>
      <c r="U151" s="10"/>
      <c r="V151" s="10"/>
      <c r="W151" s="10"/>
      <c r="X151" s="9" t="str">
        <f>VLOOKUP(功能_33[[#This Row],[User]],SKL放款!A:G,7,FALSE)</f>
        <v>放款推展課</v>
      </c>
      <c r="Y151" s="242">
        <f>IF(功能_33[[#This Row],[實際展示]]="","",功能_33[[#This Row],[實際展示]]+14)</f>
        <v>44480</v>
      </c>
      <c r="Z151" s="243"/>
      <c r="AA151" s="262" t="str">
        <f>IF(功能_33[[#This Row],[URS交二審]]=0,"",功能_33[[#This Row],[URS交二審]]+7)</f>
        <v/>
      </c>
      <c r="AB151" s="2"/>
      <c r="AC151" s="2"/>
      <c r="AD151" s="2"/>
      <c r="AE151" s="309"/>
      <c r="AF151" s="2" t="str">
        <f>IFERROR(IF(VLOOKUP(功能_33[[#This Row],[功能代號]],Menu!A:D,4,FALSE)=0,"",VLOOKUP(功能_33[[#This Row],[功能代號]],Menu!A:D,4,FALSE)),"")</f>
        <v>L6-7</v>
      </c>
      <c r="AG151" s="2"/>
      <c r="AH151" s="13" t="str">
        <f>VLOOKUP(功能_33[[#This Row],[功能代號]],[3]交易清單!$E:$E,1,FALSE)</f>
        <v>L6085</v>
      </c>
      <c r="AI151" s="2"/>
      <c r="AJ151" s="242" t="str">
        <f>IFERROR(IF(VLOOKUP(功能_33[[#This Row],[功能代號]],Menu!A:D,4,FALSE)=0,"",VLOOKUP(功能_33[[#This Row],[功能代號]],Menu!A:D,4,FALSE)),"")</f>
        <v>L6-7</v>
      </c>
      <c r="AK151" s="9"/>
      <c r="AL151" s="8"/>
    </row>
    <row r="152" spans="1:38" ht="13.5" x14ac:dyDescent="0.3">
      <c r="A152" s="245">
        <v>357</v>
      </c>
      <c r="B152" s="9" t="str">
        <f>LEFT(功能_33[[#This Row],[功能代號]],2)</f>
        <v>L6</v>
      </c>
      <c r="C152" s="9" t="s">
        <v>710</v>
      </c>
      <c r="D152" s="22"/>
      <c r="E152" s="10" t="s">
        <v>542</v>
      </c>
      <c r="F152" s="9" t="s">
        <v>543</v>
      </c>
      <c r="G152" s="9"/>
      <c r="H152" s="10" t="s">
        <v>672</v>
      </c>
      <c r="I152" s="10" t="s">
        <v>478</v>
      </c>
      <c r="J152" s="319"/>
      <c r="K152" s="289">
        <v>44515</v>
      </c>
      <c r="L152" s="289">
        <v>44466</v>
      </c>
      <c r="M152" s="262">
        <f>IFERROR(IF(VLOOKUP(功能_33[[#This Row],[功能代號]],討論項目!A:H,8,FALSE)=0,"",VLOOKUP(功能_33[[#This Row],[功能代號]],討論項目!A:H,8,FALSE)),"")</f>
        <v>44475</v>
      </c>
      <c r="N152" s="10" t="s">
        <v>681</v>
      </c>
      <c r="O152" s="10" t="s">
        <v>2036</v>
      </c>
      <c r="P152" s="9" t="s">
        <v>715</v>
      </c>
      <c r="Q152" s="10"/>
      <c r="R152" s="10"/>
      <c r="S152" s="10"/>
      <c r="T152" s="10"/>
      <c r="U152" s="10"/>
      <c r="V152" s="10"/>
      <c r="W152" s="10"/>
      <c r="X152" s="9" t="str">
        <f>VLOOKUP(功能_33[[#This Row],[User]],SKL放款!A:G,7,FALSE)</f>
        <v>放款推展課</v>
      </c>
      <c r="Y152" s="242">
        <f>IF(功能_33[[#This Row],[實際展示]]="","",功能_33[[#This Row],[實際展示]]+14)</f>
        <v>44480</v>
      </c>
      <c r="Z152" s="243"/>
      <c r="AA152" s="262" t="str">
        <f>IF(功能_33[[#This Row],[URS交二審]]=0,"",功能_33[[#This Row],[URS交二審]]+7)</f>
        <v/>
      </c>
      <c r="AB152" s="2"/>
      <c r="AC152" s="2"/>
      <c r="AD152" s="2"/>
      <c r="AE152" s="309"/>
      <c r="AF152" s="2" t="str">
        <f>IFERROR(IF(VLOOKUP(功能_33[[#This Row],[功能代號]],Menu!A:D,4,FALSE)=0,"",VLOOKUP(功能_33[[#This Row],[功能代號]],Menu!A:D,4,FALSE)),"")</f>
        <v/>
      </c>
      <c r="AG152" s="2"/>
      <c r="AH152" s="13" t="str">
        <f>VLOOKUP(功能_33[[#This Row],[功能代號]],[3]交易清單!$E:$E,1,FALSE)</f>
        <v>L6755</v>
      </c>
      <c r="AI152" s="2"/>
      <c r="AJ152" s="244" t="str">
        <f>AJ151</f>
        <v>L6-7</v>
      </c>
      <c r="AK152" s="9"/>
      <c r="AL152" s="8"/>
    </row>
    <row r="153" spans="1:38" ht="13.5" x14ac:dyDescent="0.3">
      <c r="A153" s="245">
        <v>358</v>
      </c>
      <c r="B153" s="9" t="str">
        <f>LEFT(功能_33[[#This Row],[功能代號]],2)</f>
        <v>L6</v>
      </c>
      <c r="C153" s="9" t="s">
        <v>710</v>
      </c>
      <c r="D153" s="22"/>
      <c r="E153" s="10" t="s">
        <v>637</v>
      </c>
      <c r="F153" s="9" t="s">
        <v>638</v>
      </c>
      <c r="G153" s="9"/>
      <c r="H153" s="10" t="s">
        <v>672</v>
      </c>
      <c r="I153" s="10" t="s">
        <v>478</v>
      </c>
      <c r="J153" s="319"/>
      <c r="K153" s="289">
        <v>44515</v>
      </c>
      <c r="L153" s="289">
        <v>44466</v>
      </c>
      <c r="M153" s="262">
        <f>IFERROR(IF(VLOOKUP(功能_33[[#This Row],[功能代號]],討論項目!A:H,8,FALSE)=0,"",VLOOKUP(功能_33[[#This Row],[功能代號]],討論項目!A:H,8,FALSE)),"")</f>
        <v>44475</v>
      </c>
      <c r="N153" s="10" t="s">
        <v>681</v>
      </c>
      <c r="O153" s="10" t="s">
        <v>2036</v>
      </c>
      <c r="P153" s="9" t="s">
        <v>715</v>
      </c>
      <c r="Q153" s="10"/>
      <c r="R153" s="10"/>
      <c r="S153" s="10"/>
      <c r="T153" s="10"/>
      <c r="U153" s="10"/>
      <c r="V153" s="10"/>
      <c r="W153" s="10"/>
      <c r="X153" s="9" t="str">
        <f>VLOOKUP(功能_33[[#This Row],[User]],SKL放款!A:G,7,FALSE)</f>
        <v>放款推展課</v>
      </c>
      <c r="Y153" s="242">
        <f>IF(功能_33[[#This Row],[實際展示]]="","",功能_33[[#This Row],[實際展示]]+14)</f>
        <v>44480</v>
      </c>
      <c r="Z153" s="243"/>
      <c r="AA153" s="262" t="str">
        <f>IF(功能_33[[#This Row],[URS交二審]]=0,"",功能_33[[#This Row],[URS交二審]]+7)</f>
        <v/>
      </c>
      <c r="AB153" s="2"/>
      <c r="AC153" s="2"/>
      <c r="AD153" s="2"/>
      <c r="AE153" s="309"/>
      <c r="AF153" s="2" t="str">
        <f>IFERROR(IF(VLOOKUP(功能_33[[#This Row],[功能代號]],Menu!A:D,4,FALSE)=0,"",VLOOKUP(功能_33[[#This Row],[功能代號]],Menu!A:D,4,FALSE)),"")</f>
        <v>L6-7</v>
      </c>
      <c r="AG153" s="2"/>
      <c r="AH153" s="13" t="str">
        <f>VLOOKUP(功能_33[[#This Row],[功能代號]],[3]交易清單!$E:$E,1,FALSE)</f>
        <v>L6086</v>
      </c>
      <c r="AI153" s="2"/>
      <c r="AJ153" s="242" t="str">
        <f>IFERROR(IF(VLOOKUP(功能_33[[#This Row],[功能代號]],Menu!A:D,4,FALSE)=0,"",VLOOKUP(功能_33[[#This Row],[功能代號]],Menu!A:D,4,FALSE)),"")</f>
        <v>L6-7</v>
      </c>
      <c r="AK153" s="9"/>
      <c r="AL153" s="8"/>
    </row>
    <row r="154" spans="1:38" ht="13.5" x14ac:dyDescent="0.3">
      <c r="A154" s="245">
        <v>313</v>
      </c>
      <c r="B154" s="9" t="str">
        <f>LEFT(功能_33[[#This Row],[功能代號]],2)</f>
        <v>L6</v>
      </c>
      <c r="C154" s="9" t="s">
        <v>710</v>
      </c>
      <c r="D154" s="22"/>
      <c r="E154" s="10" t="s">
        <v>557</v>
      </c>
      <c r="F154" s="9" t="s">
        <v>558</v>
      </c>
      <c r="G154" s="9"/>
      <c r="H154" s="10" t="s">
        <v>672</v>
      </c>
      <c r="I154" s="10" t="s">
        <v>478</v>
      </c>
      <c r="J154" s="319"/>
      <c r="K154" s="289">
        <v>44515</v>
      </c>
      <c r="L154" s="289">
        <v>44466</v>
      </c>
      <c r="M154" s="262">
        <f>IFERROR(IF(VLOOKUP(功能_33[[#This Row],[功能代號]],討論項目!A:H,8,FALSE)=0,"",VLOOKUP(功能_33[[#This Row],[功能代號]],討論項目!A:H,8,FALSE)),"")</f>
        <v>44475</v>
      </c>
      <c r="N154" s="10" t="s">
        <v>681</v>
      </c>
      <c r="O154" s="10" t="s">
        <v>683</v>
      </c>
      <c r="P154" s="9"/>
      <c r="Q154" s="10"/>
      <c r="R154" s="10"/>
      <c r="S154" s="10"/>
      <c r="T154" s="10"/>
      <c r="U154" s="10"/>
      <c r="V154" s="10"/>
      <c r="W154" s="10"/>
      <c r="X154" s="9" t="str">
        <f>VLOOKUP(功能_33[[#This Row],[User]],SKL放款!A:G,7,FALSE)</f>
        <v>放款服務課</v>
      </c>
      <c r="Y154" s="242">
        <f>IF(功能_33[[#This Row],[實際展示]]="","",功能_33[[#This Row],[實際展示]]+14)</f>
        <v>44480</v>
      </c>
      <c r="Z154" s="243"/>
      <c r="AA154" s="262" t="str">
        <f>IF(功能_33[[#This Row],[URS交二審]]=0,"",功能_33[[#This Row],[URS交二審]]+7)</f>
        <v/>
      </c>
      <c r="AB154" s="2"/>
      <c r="AC154" s="2"/>
      <c r="AD154" s="2"/>
      <c r="AE154" s="309"/>
      <c r="AF154" s="2" t="str">
        <f>IFERROR(IF(VLOOKUP(功能_33[[#This Row],[功能代號]],Menu!A:D,4,FALSE)=0,"",VLOOKUP(功能_33[[#This Row],[功能代號]],Menu!A:D,4,FALSE)),"")</f>
        <v>L6-3</v>
      </c>
      <c r="AG154" s="2"/>
      <c r="AH154" s="13" t="str">
        <f>VLOOKUP(功能_33[[#This Row],[功能代號]],[3]交易清單!$E:$E,1,FALSE)</f>
        <v>L6030</v>
      </c>
      <c r="AI154" s="2"/>
      <c r="AJ154" s="242" t="str">
        <f>IFERROR(IF(VLOOKUP(功能_33[[#This Row],[功能代號]],Menu!A:D,4,FALSE)=0,"",VLOOKUP(功能_33[[#This Row],[功能代號]],Menu!A:D,4,FALSE)),"")</f>
        <v>L6-3</v>
      </c>
      <c r="AK154" s="9"/>
      <c r="AL154" s="8"/>
    </row>
    <row r="155" spans="1:38" ht="13.5" x14ac:dyDescent="0.3">
      <c r="A155" s="245">
        <v>314</v>
      </c>
      <c r="B155" s="9" t="str">
        <f>LEFT(功能_33[[#This Row],[功能代號]],2)</f>
        <v>L6</v>
      </c>
      <c r="C155" s="9" t="s">
        <v>710</v>
      </c>
      <c r="D155" s="22"/>
      <c r="E155" s="10" t="s">
        <v>559</v>
      </c>
      <c r="F155" s="9" t="s">
        <v>560</v>
      </c>
      <c r="G155" s="9"/>
      <c r="H155" s="10" t="s">
        <v>672</v>
      </c>
      <c r="I155" s="10" t="s">
        <v>478</v>
      </c>
      <c r="J155" s="319"/>
      <c r="K155" s="289">
        <v>44515</v>
      </c>
      <c r="L155" s="289">
        <v>44466</v>
      </c>
      <c r="M155" s="262" t="str">
        <f>IFERROR(IF(VLOOKUP(功能_33[[#This Row],[功能代號]],討論項目!A:H,8,FALSE)=0,"",VLOOKUP(功能_33[[#This Row],[功能代號]],討論項目!A:H,8,FALSE)),"")</f>
        <v/>
      </c>
      <c r="N155" s="10" t="s">
        <v>681</v>
      </c>
      <c r="O155" s="10" t="s">
        <v>683</v>
      </c>
      <c r="P155" s="9"/>
      <c r="Q155" s="10"/>
      <c r="R155" s="10"/>
      <c r="S155" s="10"/>
      <c r="T155" s="10"/>
      <c r="U155" s="10"/>
      <c r="V155" s="10"/>
      <c r="W155" s="10"/>
      <c r="X155" s="9" t="str">
        <f>VLOOKUP(功能_33[[#This Row],[User]],SKL放款!A:G,7,FALSE)</f>
        <v>放款服務課</v>
      </c>
      <c r="Y155" s="242">
        <f>IF(功能_33[[#This Row],[實際展示]]="","",功能_33[[#This Row],[實際展示]]+14)</f>
        <v>44480</v>
      </c>
      <c r="Z155" s="243"/>
      <c r="AA155" s="262" t="str">
        <f>IF(功能_33[[#This Row],[URS交二審]]=0,"",功能_33[[#This Row],[URS交二審]]+7)</f>
        <v/>
      </c>
      <c r="AB155" s="2"/>
      <c r="AC155" s="2"/>
      <c r="AD155" s="2"/>
      <c r="AE155" s="309"/>
      <c r="AF155" s="2" t="str">
        <f>IFERROR(IF(VLOOKUP(功能_33[[#This Row],[功能代號]],Menu!A:D,4,FALSE)=0,"",VLOOKUP(功能_33[[#This Row],[功能代號]],Menu!A:D,4,FALSE)),"")</f>
        <v/>
      </c>
      <c r="AG155" s="2"/>
      <c r="AH155" s="13" t="str">
        <f>VLOOKUP(功能_33[[#This Row],[功能代號]],[3]交易清單!$E:$E,1,FALSE)</f>
        <v>L6310</v>
      </c>
      <c r="AI155" s="2"/>
      <c r="AJ155" s="244" t="str">
        <f>AJ154</f>
        <v>L6-3</v>
      </c>
      <c r="AK155" s="9"/>
      <c r="AL155" s="8"/>
    </row>
    <row r="156" spans="1:38" ht="13.5" x14ac:dyDescent="0.3">
      <c r="A156" s="245">
        <v>332</v>
      </c>
      <c r="B156" s="9" t="str">
        <f>LEFT(功能_33[[#This Row],[功能代號]],2)</f>
        <v>L6</v>
      </c>
      <c r="C156" s="9" t="s">
        <v>710</v>
      </c>
      <c r="D156" s="22"/>
      <c r="E156" s="10" t="s">
        <v>585</v>
      </c>
      <c r="F156" s="9" t="s">
        <v>586</v>
      </c>
      <c r="G156" s="9"/>
      <c r="H156" s="10" t="s">
        <v>672</v>
      </c>
      <c r="I156" s="10" t="s">
        <v>478</v>
      </c>
      <c r="J156" s="319"/>
      <c r="K156" s="289">
        <v>44515</v>
      </c>
      <c r="L156" s="289">
        <v>44466</v>
      </c>
      <c r="M156" s="262">
        <f>IFERROR(IF(VLOOKUP(功能_33[[#This Row],[功能代號]],討論項目!A:H,8,FALSE)=0,"",VLOOKUP(功能_33[[#This Row],[功能代號]],討論項目!A:H,8,FALSE)),"")</f>
        <v>44475</v>
      </c>
      <c r="N156" s="10" t="s">
        <v>677</v>
      </c>
      <c r="O156" s="10" t="s">
        <v>679</v>
      </c>
      <c r="P156" s="9"/>
      <c r="Q156" s="10"/>
      <c r="R156" s="10"/>
      <c r="S156" s="10"/>
      <c r="T156" s="10"/>
      <c r="U156" s="10"/>
      <c r="V156" s="10"/>
      <c r="W156" s="10"/>
      <c r="X156" s="9" t="str">
        <f>VLOOKUP(功能_33[[#This Row],[User]],SKL放款!A:G,7,FALSE)</f>
        <v>放款服務課</v>
      </c>
      <c r="Y156" s="242">
        <f>IF(功能_33[[#This Row],[實際展示]]="","",功能_33[[#This Row],[實際展示]]+14)</f>
        <v>44480</v>
      </c>
      <c r="Z156" s="243"/>
      <c r="AA156" s="262" t="str">
        <f>IF(功能_33[[#This Row],[URS交二審]]=0,"",功能_33[[#This Row],[URS交二審]]+7)</f>
        <v/>
      </c>
      <c r="AB156" s="2"/>
      <c r="AC156" s="2"/>
      <c r="AD156" s="2"/>
      <c r="AE156" s="309"/>
      <c r="AF156" s="2" t="str">
        <f>IFERROR(IF(VLOOKUP(功能_33[[#This Row],[功能代號]],Menu!A:D,4,FALSE)=0,"",VLOOKUP(功能_33[[#This Row],[功能代號]],Menu!A:D,4,FALSE)),"")</f>
        <v>L6-6</v>
      </c>
      <c r="AG156" s="2"/>
      <c r="AH156" s="13" t="str">
        <f>VLOOKUP(功能_33[[#This Row],[功能代號]],[3]交易清單!$E:$E,1,FALSE)</f>
        <v>L6064</v>
      </c>
      <c r="AI156" s="2"/>
      <c r="AJ156" s="242" t="str">
        <f>IFERROR(IF(VLOOKUP(功能_33[[#This Row],[功能代號]],Menu!A:D,4,FALSE)=0,"",VLOOKUP(功能_33[[#This Row],[功能代號]],Menu!A:D,4,FALSE)),"")</f>
        <v>L6-6</v>
      </c>
      <c r="AK156" s="9"/>
      <c r="AL156" s="8"/>
    </row>
    <row r="157" spans="1:38" ht="13.5" x14ac:dyDescent="0.3">
      <c r="A157" s="245">
        <v>333</v>
      </c>
      <c r="B157" s="9" t="str">
        <f>LEFT(功能_33[[#This Row],[功能代號]],2)</f>
        <v>L6</v>
      </c>
      <c r="C157" s="9" t="s">
        <v>710</v>
      </c>
      <c r="D157" s="22"/>
      <c r="E157" s="10" t="s">
        <v>587</v>
      </c>
      <c r="F157" s="9" t="s">
        <v>588</v>
      </c>
      <c r="G157" s="9"/>
      <c r="H157" s="10" t="s">
        <v>672</v>
      </c>
      <c r="I157" s="10" t="s">
        <v>478</v>
      </c>
      <c r="J157" s="319"/>
      <c r="K157" s="289">
        <v>44515</v>
      </c>
      <c r="L157" s="289">
        <v>44466</v>
      </c>
      <c r="M157" s="262">
        <f>IFERROR(IF(VLOOKUP(功能_33[[#This Row],[功能代號]],討論項目!A:H,8,FALSE)=0,"",VLOOKUP(功能_33[[#This Row],[功能代號]],討論項目!A:H,8,FALSE)),"")</f>
        <v>44475</v>
      </c>
      <c r="N157" s="10" t="s">
        <v>677</v>
      </c>
      <c r="O157" s="10" t="s">
        <v>679</v>
      </c>
      <c r="P157" s="9"/>
      <c r="Q157" s="10"/>
      <c r="R157" s="10"/>
      <c r="S157" s="10"/>
      <c r="T157" s="10"/>
      <c r="U157" s="10"/>
      <c r="V157" s="10"/>
      <c r="W157" s="10"/>
      <c r="X157" s="9" t="str">
        <f>VLOOKUP(功能_33[[#This Row],[User]],SKL放款!A:G,7,FALSE)</f>
        <v>放款服務課</v>
      </c>
      <c r="Y157" s="242">
        <f>IF(功能_33[[#This Row],[實際展示]]="","",功能_33[[#This Row],[實際展示]]+14)</f>
        <v>44480</v>
      </c>
      <c r="Z157" s="243"/>
      <c r="AA157" s="262" t="str">
        <f>IF(功能_33[[#This Row],[URS交二審]]=0,"",功能_33[[#This Row],[URS交二審]]+7)</f>
        <v/>
      </c>
      <c r="AB157" s="2"/>
      <c r="AC157" s="2"/>
      <c r="AD157" s="2"/>
      <c r="AE157" s="309"/>
      <c r="AF157" s="2" t="str">
        <f>IFERROR(IF(VLOOKUP(功能_33[[#This Row],[功能代號]],Menu!A:D,4,FALSE)=0,"",VLOOKUP(功能_33[[#This Row],[功能代號]],Menu!A:D,4,FALSE)),"")</f>
        <v/>
      </c>
      <c r="AG157" s="2"/>
      <c r="AH157" s="13" t="str">
        <f>VLOOKUP(功能_33[[#This Row],[功能代號]],[3]交易清單!$E:$E,1,FALSE)</f>
        <v>L6604</v>
      </c>
      <c r="AI157" s="2"/>
      <c r="AJ157" s="244" t="str">
        <f>AJ156</f>
        <v>L6-6</v>
      </c>
      <c r="AK157" s="9"/>
      <c r="AL157" s="8"/>
    </row>
    <row r="158" spans="1:38" ht="13.5" x14ac:dyDescent="0.3">
      <c r="A158" s="245">
        <v>328</v>
      </c>
      <c r="B158" s="9" t="str">
        <f>LEFT(功能_33[[#This Row],[功能代號]],2)</f>
        <v>L6</v>
      </c>
      <c r="C158" s="9" t="s">
        <v>710</v>
      </c>
      <c r="D158" s="22"/>
      <c r="E158" s="10" t="s">
        <v>577</v>
      </c>
      <c r="F158" s="9" t="s">
        <v>578</v>
      </c>
      <c r="G158" s="9"/>
      <c r="H158" s="10" t="s">
        <v>672</v>
      </c>
      <c r="I158" s="10" t="s">
        <v>478</v>
      </c>
      <c r="J158" s="319"/>
      <c r="K158" s="289">
        <v>44515</v>
      </c>
      <c r="L158" s="289">
        <v>44466</v>
      </c>
      <c r="M158" s="262" t="str">
        <f>IFERROR(IF(VLOOKUP(功能_33[[#This Row],[功能代號]],討論項目!A:H,8,FALSE)=0,"",VLOOKUP(功能_33[[#This Row],[功能代號]],討論項目!A:H,8,FALSE)),"")</f>
        <v/>
      </c>
      <c r="N158" s="10" t="s">
        <v>681</v>
      </c>
      <c r="O158" s="10" t="s">
        <v>675</v>
      </c>
      <c r="P158" s="9"/>
      <c r="Q158" s="10"/>
      <c r="R158" s="10"/>
      <c r="S158" s="10"/>
      <c r="T158" s="10"/>
      <c r="U158" s="10"/>
      <c r="V158" s="10"/>
      <c r="W158" s="10"/>
      <c r="X158" s="9" t="str">
        <f>VLOOKUP(功能_33[[#This Row],[User]],SKL放款!A:G,7,FALSE)</f>
        <v>放款服務課</v>
      </c>
      <c r="Y158" s="242">
        <f>IF(功能_33[[#This Row],[實際展示]]="","",功能_33[[#This Row],[實際展示]]+14)</f>
        <v>44480</v>
      </c>
      <c r="Z158" s="243"/>
      <c r="AA158" s="262" t="str">
        <f>IF(功能_33[[#This Row],[URS交二審]]=0,"",功能_33[[#This Row],[URS交二審]]+7)</f>
        <v/>
      </c>
      <c r="AB158" s="2"/>
      <c r="AC158" s="2"/>
      <c r="AD158" s="2"/>
      <c r="AE158" s="309"/>
      <c r="AF158" s="2" t="str">
        <f>IFERROR(IF(VLOOKUP(功能_33[[#This Row],[功能代號]],Menu!A:D,4,FALSE)=0,"",VLOOKUP(功能_33[[#This Row],[功能代號]],Menu!A:D,4,FALSE)),"")</f>
        <v>L6-6</v>
      </c>
      <c r="AG158" s="2"/>
      <c r="AH158" s="13" t="str">
        <f>VLOOKUP(功能_33[[#This Row],[功能代號]],[3]交易清單!$E:$E,1,FALSE)</f>
        <v>L6061</v>
      </c>
      <c r="AI158" s="2"/>
      <c r="AJ158" s="242" t="str">
        <f>IFERROR(IF(VLOOKUP(功能_33[[#This Row],[功能代號]],Menu!A:D,4,FALSE)=0,"",VLOOKUP(功能_33[[#This Row],[功能代號]],Menu!A:D,4,FALSE)),"")</f>
        <v>L6-6</v>
      </c>
      <c r="AK158" s="9"/>
      <c r="AL158" s="8"/>
    </row>
    <row r="159" spans="1:38" ht="13.5" x14ac:dyDescent="0.3">
      <c r="A159" s="245">
        <v>329</v>
      </c>
      <c r="B159" s="9" t="str">
        <f>LEFT(功能_33[[#This Row],[功能代號]],2)</f>
        <v>L6</v>
      </c>
      <c r="C159" s="9" t="s">
        <v>710</v>
      </c>
      <c r="D159" s="22"/>
      <c r="E159" s="10" t="s">
        <v>579</v>
      </c>
      <c r="F159" s="9" t="s">
        <v>580</v>
      </c>
      <c r="G159" s="9"/>
      <c r="H159" s="10" t="s">
        <v>672</v>
      </c>
      <c r="I159" s="10" t="s">
        <v>478</v>
      </c>
      <c r="J159" s="319"/>
      <c r="K159" s="289">
        <v>44515</v>
      </c>
      <c r="L159" s="289">
        <v>44466</v>
      </c>
      <c r="M159" s="262" t="str">
        <f>IFERROR(IF(VLOOKUP(功能_33[[#This Row],[功能代號]],討論項目!A:H,8,FALSE)=0,"",VLOOKUP(功能_33[[#This Row],[功能代號]],討論項目!A:H,8,FALSE)),"")</f>
        <v/>
      </c>
      <c r="N159" s="10" t="s">
        <v>681</v>
      </c>
      <c r="O159" s="10" t="s">
        <v>675</v>
      </c>
      <c r="P159" s="9"/>
      <c r="Q159" s="10"/>
      <c r="R159" s="10"/>
      <c r="S159" s="10"/>
      <c r="T159" s="10"/>
      <c r="U159" s="10"/>
      <c r="V159" s="10"/>
      <c r="W159" s="10"/>
      <c r="X159" s="9" t="str">
        <f>VLOOKUP(功能_33[[#This Row],[User]],SKL放款!A:G,7,FALSE)</f>
        <v>放款服務課</v>
      </c>
      <c r="Y159" s="242">
        <f>IF(功能_33[[#This Row],[實際展示]]="","",功能_33[[#This Row],[實際展示]]+14)</f>
        <v>44480</v>
      </c>
      <c r="Z159" s="243"/>
      <c r="AA159" s="262" t="str">
        <f>IF(功能_33[[#This Row],[URS交二審]]=0,"",功能_33[[#This Row],[URS交二審]]+7)</f>
        <v/>
      </c>
      <c r="AB159" s="2"/>
      <c r="AC159" s="2"/>
      <c r="AD159" s="2"/>
      <c r="AE159" s="309"/>
      <c r="AF159" s="2" t="str">
        <f>IFERROR(IF(VLOOKUP(功能_33[[#This Row],[功能代號]],Menu!A:D,4,FALSE)=0,"",VLOOKUP(功能_33[[#This Row],[功能代號]],Menu!A:D,4,FALSE)),"")</f>
        <v/>
      </c>
      <c r="AG159" s="2"/>
      <c r="AH159" s="13" t="str">
        <f>VLOOKUP(功能_33[[#This Row],[功能代號]],[3]交易清單!$E:$E,1,FALSE)</f>
        <v>L6601</v>
      </c>
      <c r="AI159" s="2"/>
      <c r="AJ159" s="244" t="str">
        <f>AJ158</f>
        <v>L6-6</v>
      </c>
      <c r="AK159" s="9"/>
      <c r="AL159" s="8"/>
    </row>
    <row r="160" spans="1:38" ht="13.5" x14ac:dyDescent="0.3">
      <c r="A160" s="245">
        <v>350</v>
      </c>
      <c r="B160" s="9" t="str">
        <f>LEFT(功能_33[[#This Row],[功能代號]],2)</f>
        <v>L6</v>
      </c>
      <c r="C160" s="9" t="s">
        <v>710</v>
      </c>
      <c r="D160" s="22"/>
      <c r="E160" s="10" t="s">
        <v>553</v>
      </c>
      <c r="F160" s="9" t="s">
        <v>554</v>
      </c>
      <c r="G160" s="9"/>
      <c r="H160" s="10" t="s">
        <v>672</v>
      </c>
      <c r="I160" s="10" t="s">
        <v>478</v>
      </c>
      <c r="J160" s="319"/>
      <c r="K160" s="289">
        <v>44515</v>
      </c>
      <c r="L160" s="289">
        <v>44466</v>
      </c>
      <c r="M160" s="262" t="str">
        <f>IFERROR(IF(VLOOKUP(功能_33[[#This Row],[功能代號]],討論項目!A:H,8,FALSE)=0,"",VLOOKUP(功能_33[[#This Row],[功能代號]],討論項目!A:H,8,FALSE)),"")</f>
        <v/>
      </c>
      <c r="N160" s="10" t="s">
        <v>681</v>
      </c>
      <c r="O160" s="10" t="s">
        <v>716</v>
      </c>
      <c r="P160" s="9"/>
      <c r="Q160" s="10"/>
      <c r="R160" s="10"/>
      <c r="S160" s="10"/>
      <c r="T160" s="10"/>
      <c r="U160" s="10"/>
      <c r="V160" s="10"/>
      <c r="W160" s="10"/>
      <c r="X160" s="9" t="str">
        <f>VLOOKUP(功能_33[[#This Row],[User]],SKL放款!A:G,7,FALSE)</f>
        <v>放款服務課</v>
      </c>
      <c r="Y160" s="242">
        <f>IF(功能_33[[#This Row],[實際展示]]="","",功能_33[[#This Row],[實際展示]]+14)</f>
        <v>44480</v>
      </c>
      <c r="Z160" s="243"/>
      <c r="AA160" s="262" t="str">
        <f>IF(功能_33[[#This Row],[URS交二審]]=0,"",功能_33[[#This Row],[URS交二審]]+7)</f>
        <v/>
      </c>
      <c r="AB160" s="2"/>
      <c r="AC160" s="2"/>
      <c r="AD160" s="2"/>
      <c r="AE160" s="309"/>
      <c r="AF160" s="2" t="str">
        <f>IFERROR(IF(VLOOKUP(功能_33[[#This Row],[功能代號]],Menu!A:D,4,FALSE)=0,"",VLOOKUP(功能_33[[#This Row],[功能代號]],Menu!A:D,4,FALSE)),"")</f>
        <v>L6-7</v>
      </c>
      <c r="AG160" s="2"/>
      <c r="AH160" s="13" t="str">
        <f>VLOOKUP(功能_33[[#This Row],[功能代號]],[3]交易清單!$E:$E,1,FALSE)</f>
        <v>L6077</v>
      </c>
      <c r="AI160" s="2"/>
      <c r="AJ160" s="242" t="str">
        <f>IFERROR(IF(VLOOKUP(功能_33[[#This Row],[功能代號]],Menu!A:D,4,FALSE)=0,"",VLOOKUP(功能_33[[#This Row],[功能代號]],Menu!A:D,4,FALSE)),"")</f>
        <v>L6-7</v>
      </c>
      <c r="AK160" s="9"/>
      <c r="AL160" s="8"/>
    </row>
    <row r="161" spans="1:38" ht="13.5" x14ac:dyDescent="0.3">
      <c r="A161" s="245">
        <v>351</v>
      </c>
      <c r="B161" s="9" t="str">
        <f>LEFT(功能_33[[#This Row],[功能代號]],2)</f>
        <v>L6</v>
      </c>
      <c r="C161" s="9" t="s">
        <v>710</v>
      </c>
      <c r="D161" s="22"/>
      <c r="E161" s="10" t="s">
        <v>555</v>
      </c>
      <c r="F161" s="9" t="s">
        <v>556</v>
      </c>
      <c r="G161" s="9"/>
      <c r="H161" s="10" t="s">
        <v>672</v>
      </c>
      <c r="I161" s="10" t="s">
        <v>478</v>
      </c>
      <c r="J161" s="319"/>
      <c r="K161" s="289">
        <v>44515</v>
      </c>
      <c r="L161" s="289">
        <v>44466</v>
      </c>
      <c r="M161" s="262" t="str">
        <f>IFERROR(IF(VLOOKUP(功能_33[[#This Row],[功能代號]],討論項目!A:H,8,FALSE)=0,"",VLOOKUP(功能_33[[#This Row],[功能代號]],討論項目!A:H,8,FALSE)),"")</f>
        <v/>
      </c>
      <c r="N161" s="10" t="s">
        <v>681</v>
      </c>
      <c r="O161" s="10" t="s">
        <v>716</v>
      </c>
      <c r="P161" s="9"/>
      <c r="Q161" s="10"/>
      <c r="R161" s="10"/>
      <c r="S161" s="10"/>
      <c r="T161" s="10"/>
      <c r="U161" s="10"/>
      <c r="V161" s="10"/>
      <c r="W161" s="10"/>
      <c r="X161" s="9" t="str">
        <f>VLOOKUP(功能_33[[#This Row],[User]],SKL放款!A:G,7,FALSE)</f>
        <v>放款服務課</v>
      </c>
      <c r="Y161" s="242">
        <f>IF(功能_33[[#This Row],[實際展示]]="","",功能_33[[#This Row],[實際展示]]+14)</f>
        <v>44480</v>
      </c>
      <c r="Z161" s="243"/>
      <c r="AA161" s="262" t="str">
        <f>IF(功能_33[[#This Row],[URS交二審]]=0,"",功能_33[[#This Row],[URS交二審]]+7)</f>
        <v/>
      </c>
      <c r="AB161" s="2"/>
      <c r="AC161" s="2"/>
      <c r="AD161" s="2"/>
      <c r="AE161" s="309"/>
      <c r="AF161" s="2" t="str">
        <f>IFERROR(IF(VLOOKUP(功能_33[[#This Row],[功能代號]],Menu!A:D,4,FALSE)=0,"",VLOOKUP(功能_33[[#This Row],[功能代號]],Menu!A:D,4,FALSE)),"")</f>
        <v/>
      </c>
      <c r="AG161" s="2"/>
      <c r="AH161" s="13" t="str">
        <f>VLOOKUP(功能_33[[#This Row],[功能代號]],[3]交易清單!$E:$E,1,FALSE)</f>
        <v>L6707</v>
      </c>
      <c r="AI161" s="2"/>
      <c r="AJ161" s="244" t="str">
        <f>AJ160</f>
        <v>L6-7</v>
      </c>
      <c r="AK161" s="9"/>
      <c r="AL161" s="8"/>
    </row>
    <row r="162" spans="1:38" ht="13.5" x14ac:dyDescent="0.3">
      <c r="A162" s="245">
        <v>352</v>
      </c>
      <c r="B162" s="9" t="str">
        <f>LEFT(功能_33[[#This Row],[功能代號]],2)</f>
        <v>L6</v>
      </c>
      <c r="C162" s="9" t="s">
        <v>710</v>
      </c>
      <c r="D162" s="22"/>
      <c r="E162" s="10" t="s">
        <v>619</v>
      </c>
      <c r="F162" s="9" t="s">
        <v>620</v>
      </c>
      <c r="G162" s="9"/>
      <c r="H162" s="10" t="s">
        <v>672</v>
      </c>
      <c r="I162" s="10" t="s">
        <v>478</v>
      </c>
      <c r="J162" s="319"/>
      <c r="K162" s="289">
        <v>44515</v>
      </c>
      <c r="L162" s="289">
        <v>44466</v>
      </c>
      <c r="M162" s="262" t="str">
        <f>IFERROR(IF(VLOOKUP(功能_33[[#This Row],[功能代號]],討論項目!A:H,8,FALSE)=0,"",VLOOKUP(功能_33[[#This Row],[功能代號]],討論項目!A:H,8,FALSE)),"")</f>
        <v/>
      </c>
      <c r="N162" s="10" t="s">
        <v>686</v>
      </c>
      <c r="O162" s="10" t="s">
        <v>675</v>
      </c>
      <c r="P162" s="9"/>
      <c r="Q162" s="10"/>
      <c r="R162" s="10"/>
      <c r="S162" s="10"/>
      <c r="T162" s="10"/>
      <c r="U162" s="10"/>
      <c r="V162" s="10"/>
      <c r="W162" s="10"/>
      <c r="X162" s="9" t="str">
        <f>VLOOKUP(功能_33[[#This Row],[User]],SKL放款!A:G,7,FALSE)</f>
        <v>放款服務課</v>
      </c>
      <c r="Y162" s="242">
        <f>IF(功能_33[[#This Row],[實際展示]]="","",功能_33[[#This Row],[實際展示]]+14)</f>
        <v>44480</v>
      </c>
      <c r="Z162" s="243"/>
      <c r="AA162" s="262" t="str">
        <f>IF(功能_33[[#This Row],[URS交二審]]=0,"",功能_33[[#This Row],[URS交二審]]+7)</f>
        <v/>
      </c>
      <c r="AB162" s="2"/>
      <c r="AC162" s="2"/>
      <c r="AD162" s="2"/>
      <c r="AE162" s="309"/>
      <c r="AF162" s="2" t="str">
        <f>IFERROR(IF(VLOOKUP(功能_33[[#This Row],[功能代號]],Menu!A:D,4,FALSE)=0,"",VLOOKUP(功能_33[[#This Row],[功能代號]],Menu!A:D,4,FALSE)),"")</f>
        <v>L6-7</v>
      </c>
      <c r="AG162" s="2"/>
      <c r="AH162" s="13" t="str">
        <f>VLOOKUP(功能_33[[#This Row],[功能代號]],[3]交易清單!$E:$E,1,FALSE)</f>
        <v>L6078</v>
      </c>
      <c r="AI162" s="2"/>
      <c r="AJ162" s="242" t="str">
        <f>IFERROR(IF(VLOOKUP(功能_33[[#This Row],[功能代號]],Menu!A:D,4,FALSE)=0,"",VLOOKUP(功能_33[[#This Row],[功能代號]],Menu!A:D,4,FALSE)),"")</f>
        <v>L6-7</v>
      </c>
      <c r="AK162" s="9"/>
      <c r="AL162" s="8"/>
    </row>
    <row r="163" spans="1:38" ht="13.5" x14ac:dyDescent="0.3">
      <c r="A163" s="245">
        <v>353</v>
      </c>
      <c r="B163" s="9" t="str">
        <f>LEFT(功能_33[[#This Row],[功能代號]],2)</f>
        <v>L6</v>
      </c>
      <c r="C163" s="9" t="s">
        <v>710</v>
      </c>
      <c r="D163" s="22"/>
      <c r="E163" s="10" t="s">
        <v>621</v>
      </c>
      <c r="F163" s="9" t="s">
        <v>622</v>
      </c>
      <c r="G163" s="9"/>
      <c r="H163" s="10" t="s">
        <v>672</v>
      </c>
      <c r="I163" s="10" t="s">
        <v>478</v>
      </c>
      <c r="J163" s="319"/>
      <c r="K163" s="289">
        <v>44515</v>
      </c>
      <c r="L163" s="289">
        <v>44466</v>
      </c>
      <c r="M163" s="262" t="str">
        <f>IFERROR(IF(VLOOKUP(功能_33[[#This Row],[功能代號]],討論項目!A:H,8,FALSE)=0,"",VLOOKUP(功能_33[[#This Row],[功能代號]],討論項目!A:H,8,FALSE)),"")</f>
        <v/>
      </c>
      <c r="N163" s="10" t="s">
        <v>686</v>
      </c>
      <c r="O163" s="10" t="s">
        <v>675</v>
      </c>
      <c r="P163" s="9"/>
      <c r="Q163" s="10"/>
      <c r="R163" s="10"/>
      <c r="S163" s="10"/>
      <c r="T163" s="10"/>
      <c r="U163" s="10"/>
      <c r="V163" s="10"/>
      <c r="W163" s="10"/>
      <c r="X163" s="9" t="str">
        <f>VLOOKUP(功能_33[[#This Row],[User]],SKL放款!A:G,7,FALSE)</f>
        <v>放款服務課</v>
      </c>
      <c r="Y163" s="242">
        <f>IF(功能_33[[#This Row],[實際展示]]="","",功能_33[[#This Row],[實際展示]]+14)</f>
        <v>44480</v>
      </c>
      <c r="Z163" s="243"/>
      <c r="AA163" s="262" t="str">
        <f>IF(功能_33[[#This Row],[URS交二審]]=0,"",功能_33[[#This Row],[URS交二審]]+7)</f>
        <v/>
      </c>
      <c r="AB163" s="2"/>
      <c r="AC163" s="2"/>
      <c r="AD163" s="2"/>
      <c r="AE163" s="309"/>
      <c r="AF163" s="2" t="str">
        <f>IFERROR(IF(VLOOKUP(功能_33[[#This Row],[功能代號]],Menu!A:D,4,FALSE)=0,"",VLOOKUP(功能_33[[#This Row],[功能代號]],Menu!A:D,4,FALSE)),"")</f>
        <v/>
      </c>
      <c r="AG163" s="2"/>
      <c r="AH163" s="13" t="str">
        <f>VLOOKUP(功能_33[[#This Row],[功能代號]],[3]交易清單!$E:$E,1,FALSE)</f>
        <v>L6708</v>
      </c>
      <c r="AI163" s="2"/>
      <c r="AJ163" s="244" t="str">
        <f>AJ162</f>
        <v>L6-7</v>
      </c>
      <c r="AK163" s="9"/>
      <c r="AL163" s="8"/>
    </row>
    <row r="164" spans="1:38" ht="13.5" x14ac:dyDescent="0.3">
      <c r="A164" s="245">
        <v>324</v>
      </c>
      <c r="B164" s="9" t="str">
        <f>LEFT(功能_33[[#This Row],[功能代號]],2)</f>
        <v>L6</v>
      </c>
      <c r="C164" s="9" t="s">
        <v>710</v>
      </c>
      <c r="D164" s="9" t="s">
        <v>1343</v>
      </c>
      <c r="E164" s="10" t="s">
        <v>487</v>
      </c>
      <c r="F164" s="9" t="s">
        <v>488</v>
      </c>
      <c r="G164" s="9"/>
      <c r="H164" s="10" t="s">
        <v>672</v>
      </c>
      <c r="I164" s="10" t="s">
        <v>478</v>
      </c>
      <c r="J164" s="319"/>
      <c r="K164" s="289">
        <v>44516</v>
      </c>
      <c r="L164" s="289">
        <v>44467</v>
      </c>
      <c r="M164" s="262" t="str">
        <f>IFERROR(IF(VLOOKUP(功能_33[[#This Row],[功能代號]],討論項目!A:H,8,FALSE)=0,"",VLOOKUP(功能_33[[#This Row],[功能代號]],討論項目!A:H,8,FALSE)),"")</f>
        <v/>
      </c>
      <c r="N164" s="10" t="s">
        <v>681</v>
      </c>
      <c r="O164" s="10" t="s">
        <v>2037</v>
      </c>
      <c r="P164" s="9"/>
      <c r="Q164" s="10"/>
      <c r="R164" s="10"/>
      <c r="S164" s="10"/>
      <c r="T164" s="10"/>
      <c r="U164" s="10"/>
      <c r="V164" s="10"/>
      <c r="W164" s="10"/>
      <c r="X164" s="9" t="str">
        <f>VLOOKUP(功能_33[[#This Row],[User]],SKL放款!A:G,7,FALSE)</f>
        <v>放款審查課</v>
      </c>
      <c r="Y164" s="242">
        <f>IF(功能_33[[#This Row],[實際展示]]="","",功能_33[[#This Row],[實際展示]]+14)</f>
        <v>44481</v>
      </c>
      <c r="Z164" s="243"/>
      <c r="AA164" s="262" t="str">
        <f>IF(功能_33[[#This Row],[URS交二審]]=0,"",功能_33[[#This Row],[URS交二審]]+7)</f>
        <v/>
      </c>
      <c r="AB164" s="2"/>
      <c r="AC164" s="2"/>
      <c r="AD164" s="2"/>
      <c r="AE164" s="309"/>
      <c r="AF164" s="2" t="str">
        <f>IFERROR(IF(VLOOKUP(功能_33[[#This Row],[功能代號]],Menu!A:D,4,FALSE)=0,"",VLOOKUP(功能_33[[#This Row],[功能代號]],Menu!A:D,4,FALSE)),"")</f>
        <v>L6-6</v>
      </c>
      <c r="AG164" s="2"/>
      <c r="AH164" s="13" t="str">
        <f>VLOOKUP(功能_33[[#This Row],[功能代號]],[3]交易清單!$E:$E,1,FALSE)</f>
        <v>L6063</v>
      </c>
      <c r="AI164" s="2"/>
      <c r="AJ164" s="242" t="str">
        <f>IFERROR(IF(VLOOKUP(功能_33[[#This Row],[功能代號]],Menu!A:D,4,FALSE)=0,"",VLOOKUP(功能_33[[#This Row],[功能代號]],Menu!A:D,4,FALSE)),"")</f>
        <v>L6-6</v>
      </c>
      <c r="AK164" s="9"/>
      <c r="AL164" s="8"/>
    </row>
    <row r="165" spans="1:38" ht="13.5" x14ac:dyDescent="0.3">
      <c r="A165" s="245">
        <v>325</v>
      </c>
      <c r="B165" s="9" t="str">
        <f>LEFT(功能_33[[#This Row],[功能代號]],2)</f>
        <v>L6</v>
      </c>
      <c r="C165" s="9" t="s">
        <v>710</v>
      </c>
      <c r="D165" s="9" t="s">
        <v>1343</v>
      </c>
      <c r="E165" s="10" t="s">
        <v>489</v>
      </c>
      <c r="F165" s="9" t="s">
        <v>490</v>
      </c>
      <c r="G165" s="9"/>
      <c r="H165" s="10" t="s">
        <v>672</v>
      </c>
      <c r="I165" s="10" t="s">
        <v>478</v>
      </c>
      <c r="J165" s="319"/>
      <c r="K165" s="289">
        <v>44516</v>
      </c>
      <c r="L165" s="289">
        <v>44467</v>
      </c>
      <c r="M165" s="262" t="str">
        <f>IFERROR(IF(VLOOKUP(功能_33[[#This Row],[功能代號]],討論項目!A:H,8,FALSE)=0,"",VLOOKUP(功能_33[[#This Row],[功能代號]],討論項目!A:H,8,FALSE)),"")</f>
        <v/>
      </c>
      <c r="N165" s="10" t="s">
        <v>681</v>
      </c>
      <c r="O165" s="10" t="s">
        <v>2037</v>
      </c>
      <c r="P165" s="9"/>
      <c r="Q165" s="10"/>
      <c r="R165" s="10"/>
      <c r="S165" s="10"/>
      <c r="T165" s="10"/>
      <c r="U165" s="10"/>
      <c r="V165" s="10"/>
      <c r="W165" s="10"/>
      <c r="X165" s="9" t="str">
        <f>VLOOKUP(功能_33[[#This Row],[User]],SKL放款!A:G,7,FALSE)</f>
        <v>放款審查課</v>
      </c>
      <c r="Y165" s="242">
        <f>IF(功能_33[[#This Row],[實際展示]]="","",功能_33[[#This Row],[實際展示]]+14)</f>
        <v>44481</v>
      </c>
      <c r="Z165" s="243"/>
      <c r="AA165" s="262" t="str">
        <f>IF(功能_33[[#This Row],[URS交二審]]=0,"",功能_33[[#This Row],[URS交二審]]+7)</f>
        <v/>
      </c>
      <c r="AB165" s="2"/>
      <c r="AC165" s="2"/>
      <c r="AD165" s="2"/>
      <c r="AE165" s="309"/>
      <c r="AF165" s="2" t="str">
        <f>IFERROR(IF(VLOOKUP(功能_33[[#This Row],[功能代號]],Menu!A:D,4,FALSE)=0,"",VLOOKUP(功能_33[[#This Row],[功能代號]],Menu!A:D,4,FALSE)),"")</f>
        <v/>
      </c>
      <c r="AG165" s="2"/>
      <c r="AH165" s="13" t="str">
        <f>VLOOKUP(功能_33[[#This Row],[功能代號]],[3]交易清單!$E:$E,1,FALSE)</f>
        <v>L6603</v>
      </c>
      <c r="AI165" s="2"/>
      <c r="AJ165" s="244" t="str">
        <f>AJ164</f>
        <v>L6-6</v>
      </c>
      <c r="AK165" s="9"/>
      <c r="AL165" s="8"/>
    </row>
    <row r="166" spans="1:38" ht="13.5" x14ac:dyDescent="0.3">
      <c r="A166" s="245">
        <v>338</v>
      </c>
      <c r="B166" s="9" t="str">
        <f>LEFT(功能_33[[#This Row],[功能代號]],2)</f>
        <v>L6</v>
      </c>
      <c r="C166" s="9" t="s">
        <v>710</v>
      </c>
      <c r="D166" s="9" t="s">
        <v>1332</v>
      </c>
      <c r="E166" s="10" t="s">
        <v>597</v>
      </c>
      <c r="F166" s="9" t="s">
        <v>598</v>
      </c>
      <c r="G166" s="9"/>
      <c r="H166" s="10" t="s">
        <v>672</v>
      </c>
      <c r="I166" s="10" t="s">
        <v>478</v>
      </c>
      <c r="J166" s="319"/>
      <c r="K166" s="289">
        <v>44516</v>
      </c>
      <c r="L166" s="289">
        <v>44467</v>
      </c>
      <c r="M166" s="262" t="str">
        <f>IFERROR(IF(VLOOKUP(功能_33[[#This Row],[功能代號]],討論項目!A:H,8,FALSE)=0,"",VLOOKUP(功能_33[[#This Row],[功能代號]],討論項目!A:H,8,FALSE)),"")</f>
        <v/>
      </c>
      <c r="N166" s="10" t="s">
        <v>677</v>
      </c>
      <c r="O166" s="10" t="s">
        <v>2037</v>
      </c>
      <c r="P166" s="9"/>
      <c r="Q166" s="10"/>
      <c r="R166" s="10"/>
      <c r="S166" s="10"/>
      <c r="T166" s="10"/>
      <c r="U166" s="10"/>
      <c r="V166" s="10"/>
      <c r="W166" s="10"/>
      <c r="X166" s="9" t="str">
        <f>VLOOKUP(功能_33[[#This Row],[User]],SKL放款!A:G,7,FALSE)</f>
        <v>放款審查課</v>
      </c>
      <c r="Y166" s="242">
        <f>IF(功能_33[[#This Row],[實際展示]]="","",功能_33[[#This Row],[實際展示]]+14)</f>
        <v>44481</v>
      </c>
      <c r="Z166" s="243"/>
      <c r="AA166" s="262" t="str">
        <f>IF(功能_33[[#This Row],[URS交二審]]=0,"",功能_33[[#This Row],[URS交二審]]+7)</f>
        <v/>
      </c>
      <c r="AB166" s="2"/>
      <c r="AC166" s="2"/>
      <c r="AD166" s="2"/>
      <c r="AE166" s="309"/>
      <c r="AF166" s="2" t="str">
        <f>IFERROR(IF(VLOOKUP(功能_33[[#This Row],[功能代號]],Menu!A:D,4,FALSE)=0,"",VLOOKUP(功能_33[[#This Row],[功能代號]],Menu!A:D,4,FALSE)),"")</f>
        <v>L6-6</v>
      </c>
      <c r="AG166" s="2"/>
      <c r="AH166" s="13" t="str">
        <f>VLOOKUP(功能_33[[#This Row],[功能代號]],[3]交易清單!$E:$E,1,FALSE)</f>
        <v>L6067</v>
      </c>
      <c r="AI166" s="2"/>
      <c r="AJ166" s="242" t="str">
        <f>IFERROR(IF(VLOOKUP(功能_33[[#This Row],[功能代號]],Menu!A:D,4,FALSE)=0,"",VLOOKUP(功能_33[[#This Row],[功能代號]],Menu!A:D,4,FALSE)),"")</f>
        <v>L6-6</v>
      </c>
      <c r="AK166" s="9"/>
      <c r="AL166" s="8"/>
    </row>
    <row r="167" spans="1:38" ht="13.5" x14ac:dyDescent="0.3">
      <c r="A167" s="245">
        <v>339</v>
      </c>
      <c r="B167" s="9" t="str">
        <f>LEFT(功能_33[[#This Row],[功能代號]],2)</f>
        <v>L6</v>
      </c>
      <c r="C167" s="9" t="s">
        <v>710</v>
      </c>
      <c r="D167" s="9" t="s">
        <v>1332</v>
      </c>
      <c r="E167" s="10" t="s">
        <v>599</v>
      </c>
      <c r="F167" s="9" t="s">
        <v>600</v>
      </c>
      <c r="G167" s="9"/>
      <c r="H167" s="10" t="s">
        <v>672</v>
      </c>
      <c r="I167" s="10" t="s">
        <v>478</v>
      </c>
      <c r="J167" s="319"/>
      <c r="K167" s="289">
        <v>44516</v>
      </c>
      <c r="L167" s="289">
        <v>44467</v>
      </c>
      <c r="M167" s="262" t="str">
        <f>IFERROR(IF(VLOOKUP(功能_33[[#This Row],[功能代號]],討論項目!A:H,8,FALSE)=0,"",VLOOKUP(功能_33[[#This Row],[功能代號]],討論項目!A:H,8,FALSE)),"")</f>
        <v/>
      </c>
      <c r="N167" s="10" t="s">
        <v>677</v>
      </c>
      <c r="O167" s="10" t="s">
        <v>2037</v>
      </c>
      <c r="P167" s="9"/>
      <c r="Q167" s="10"/>
      <c r="R167" s="10"/>
      <c r="S167" s="10"/>
      <c r="T167" s="10"/>
      <c r="U167" s="10"/>
      <c r="V167" s="10"/>
      <c r="W167" s="10"/>
      <c r="X167" s="9" t="str">
        <f>VLOOKUP(功能_33[[#This Row],[User]],SKL放款!A:G,7,FALSE)</f>
        <v>放款審查課</v>
      </c>
      <c r="Y167" s="242">
        <f>IF(功能_33[[#This Row],[實際展示]]="","",功能_33[[#This Row],[實際展示]]+14)</f>
        <v>44481</v>
      </c>
      <c r="Z167" s="243"/>
      <c r="AA167" s="262" t="str">
        <f>IF(功能_33[[#This Row],[URS交二審]]=0,"",功能_33[[#This Row],[URS交二審]]+7)</f>
        <v/>
      </c>
      <c r="AB167" s="2"/>
      <c r="AC167" s="2"/>
      <c r="AD167" s="2"/>
      <c r="AE167" s="309"/>
      <c r="AF167" s="2" t="str">
        <f>IFERROR(IF(VLOOKUP(功能_33[[#This Row],[功能代號]],Menu!A:D,4,FALSE)=0,"",VLOOKUP(功能_33[[#This Row],[功能代號]],Menu!A:D,4,FALSE)),"")</f>
        <v/>
      </c>
      <c r="AG167" s="2"/>
      <c r="AH167" s="13" t="str">
        <f>VLOOKUP(功能_33[[#This Row],[功能代號]],[3]交易清單!$E:$E,1,FALSE)</f>
        <v>L6607</v>
      </c>
      <c r="AI167" s="2"/>
      <c r="AJ167" s="244" t="str">
        <f>AJ166</f>
        <v>L6-6</v>
      </c>
      <c r="AK167" s="9"/>
      <c r="AL167" s="8"/>
    </row>
    <row r="168" spans="1:38" ht="13.5" x14ac:dyDescent="0.3">
      <c r="A168" s="245">
        <v>348</v>
      </c>
      <c r="B168" s="9" t="str">
        <f>LEFT(功能_33[[#This Row],[功能代號]],2)</f>
        <v>L6</v>
      </c>
      <c r="C168" s="9" t="s">
        <v>710</v>
      </c>
      <c r="D168" s="22"/>
      <c r="E168" s="10" t="s">
        <v>617</v>
      </c>
      <c r="F168" s="152" t="s">
        <v>614</v>
      </c>
      <c r="G168" s="152"/>
      <c r="H168" s="10" t="s">
        <v>672</v>
      </c>
      <c r="I168" s="10" t="s">
        <v>478</v>
      </c>
      <c r="J168" s="319"/>
      <c r="K168" s="289">
        <v>44516</v>
      </c>
      <c r="L168" s="289">
        <v>44467</v>
      </c>
      <c r="M168" s="262">
        <f>IFERROR(IF(VLOOKUP(功能_33[[#This Row],[功能代號]],討論項目!A:H,8,FALSE)=0,"",VLOOKUP(功能_33[[#This Row],[功能代號]],討論項目!A:H,8,FALSE)),"")</f>
        <v>44475</v>
      </c>
      <c r="N168" s="10" t="s">
        <v>681</v>
      </c>
      <c r="O168" s="10" t="s">
        <v>2037</v>
      </c>
      <c r="P168" s="9"/>
      <c r="Q168" s="10"/>
      <c r="R168" s="10"/>
      <c r="S168" s="10"/>
      <c r="T168" s="10"/>
      <c r="U168" s="10"/>
      <c r="V168" s="10"/>
      <c r="W168" s="10"/>
      <c r="X168" s="9" t="str">
        <f>VLOOKUP(功能_33[[#This Row],[User]],SKL放款!A:G,7,FALSE)</f>
        <v>放款審查課</v>
      </c>
      <c r="Y168" s="242">
        <f>IF(功能_33[[#This Row],[實際展示]]="","",功能_33[[#This Row],[實際展示]]+14)</f>
        <v>44481</v>
      </c>
      <c r="Z168" s="243"/>
      <c r="AA168" s="262" t="str">
        <f>IF(功能_33[[#This Row],[URS交二審]]=0,"",功能_33[[#This Row],[URS交二審]]+7)</f>
        <v/>
      </c>
      <c r="AB168" s="2"/>
      <c r="AC168" s="2"/>
      <c r="AD168" s="2"/>
      <c r="AE168" s="309"/>
      <c r="AF168" s="2" t="str">
        <f>IFERROR(IF(VLOOKUP(功能_33[[#This Row],[功能代號]],Menu!A:D,4,FALSE)=0,"",VLOOKUP(功能_33[[#This Row],[功能代號]],Menu!A:D,4,FALSE)),"")</f>
        <v>L6-7</v>
      </c>
      <c r="AG168" s="2"/>
      <c r="AH168" s="13" t="str">
        <f>VLOOKUP(功能_33[[#This Row],[功能代號]],[3]交易清單!$E:$E,1,FALSE)</f>
        <v>L6075</v>
      </c>
      <c r="AI168" s="2"/>
      <c r="AJ168" s="242" t="str">
        <f>IFERROR(IF(VLOOKUP(功能_33[[#This Row],[功能代號]],Menu!A:D,4,FALSE)=0,"",VLOOKUP(功能_33[[#This Row],[功能代號]],Menu!A:D,4,FALSE)),"")</f>
        <v>L6-7</v>
      </c>
      <c r="AK168" s="9"/>
      <c r="AL168" s="8"/>
    </row>
    <row r="169" spans="1:38" ht="13.5" x14ac:dyDescent="0.3">
      <c r="A169" s="245">
        <v>349</v>
      </c>
      <c r="B169" s="9" t="str">
        <f>LEFT(功能_33[[#This Row],[功能代號]],2)</f>
        <v>L6</v>
      </c>
      <c r="C169" s="9" t="s">
        <v>710</v>
      </c>
      <c r="D169" s="22"/>
      <c r="E169" s="10" t="s">
        <v>618</v>
      </c>
      <c r="F169" s="152" t="s">
        <v>616</v>
      </c>
      <c r="G169" s="152"/>
      <c r="H169" s="10" t="s">
        <v>672</v>
      </c>
      <c r="I169" s="10" t="s">
        <v>478</v>
      </c>
      <c r="J169" s="319"/>
      <c r="K169" s="289">
        <v>44516</v>
      </c>
      <c r="L169" s="289">
        <v>44467</v>
      </c>
      <c r="M169" s="262">
        <f>IFERROR(IF(VLOOKUP(功能_33[[#This Row],[功能代號]],討論項目!A:H,8,FALSE)=0,"",VLOOKUP(功能_33[[#This Row],[功能代號]],討論項目!A:H,8,FALSE)),"")</f>
        <v>44475</v>
      </c>
      <c r="N169" s="10" t="s">
        <v>681</v>
      </c>
      <c r="O169" s="10" t="s">
        <v>2037</v>
      </c>
      <c r="P169" s="9"/>
      <c r="Q169" s="10"/>
      <c r="R169" s="10"/>
      <c r="S169" s="10"/>
      <c r="T169" s="10"/>
      <c r="U169" s="10"/>
      <c r="V169" s="10"/>
      <c r="W169" s="10"/>
      <c r="X169" s="9" t="str">
        <f>VLOOKUP(功能_33[[#This Row],[User]],SKL放款!A:G,7,FALSE)</f>
        <v>放款審查課</v>
      </c>
      <c r="Y169" s="242">
        <f>IF(功能_33[[#This Row],[實際展示]]="","",功能_33[[#This Row],[實際展示]]+14)</f>
        <v>44481</v>
      </c>
      <c r="Z169" s="243"/>
      <c r="AA169" s="262" t="str">
        <f>IF(功能_33[[#This Row],[URS交二審]]=0,"",功能_33[[#This Row],[URS交二審]]+7)</f>
        <v/>
      </c>
      <c r="AB169" s="2"/>
      <c r="AC169" s="2"/>
      <c r="AD169" s="2"/>
      <c r="AE169" s="309"/>
      <c r="AF169" s="2" t="str">
        <f>IFERROR(IF(VLOOKUP(功能_33[[#This Row],[功能代號]],Menu!A:D,4,FALSE)=0,"",VLOOKUP(功能_33[[#This Row],[功能代號]],Menu!A:D,4,FALSE)),"")</f>
        <v/>
      </c>
      <c r="AG169" s="2"/>
      <c r="AH169" s="13" t="str">
        <f>VLOOKUP(功能_33[[#This Row],[功能代號]],[3]交易清單!$E:$E,1,FALSE)</f>
        <v>L6705</v>
      </c>
      <c r="AI169" s="2"/>
      <c r="AJ169" s="244" t="str">
        <f>AJ168</f>
        <v>L6-7</v>
      </c>
      <c r="AK169" s="9"/>
      <c r="AL169" s="8"/>
    </row>
    <row r="170" spans="1:38" ht="13.5" x14ac:dyDescent="0.3">
      <c r="A170" s="245">
        <v>330</v>
      </c>
      <c r="B170" s="9" t="str">
        <f>LEFT(功能_33[[#This Row],[功能代號]],2)</f>
        <v>L6</v>
      </c>
      <c r="C170" s="9" t="s">
        <v>710</v>
      </c>
      <c r="D170" s="22"/>
      <c r="E170" s="10" t="s">
        <v>581</v>
      </c>
      <c r="F170" s="9" t="s">
        <v>582</v>
      </c>
      <c r="G170" s="9"/>
      <c r="H170" s="10" t="s">
        <v>672</v>
      </c>
      <c r="I170" s="10" t="s">
        <v>478</v>
      </c>
      <c r="J170" s="319"/>
      <c r="K170" s="289">
        <v>44516</v>
      </c>
      <c r="L170" s="289">
        <v>44467</v>
      </c>
      <c r="M170" s="262" t="str">
        <f>IFERROR(IF(VLOOKUP(功能_33[[#This Row],[功能代號]],討論項目!A:H,8,FALSE)=0,"",VLOOKUP(功能_33[[#This Row],[功能代號]],討論項目!A:H,8,FALSE)),"")</f>
        <v/>
      </c>
      <c r="N170" s="10" t="s">
        <v>681</v>
      </c>
      <c r="O170" s="10" t="s">
        <v>2037</v>
      </c>
      <c r="P170" s="9"/>
      <c r="Q170" s="10"/>
      <c r="R170" s="10"/>
      <c r="S170" s="10"/>
      <c r="T170" s="10"/>
      <c r="U170" s="10"/>
      <c r="V170" s="10"/>
      <c r="W170" s="10"/>
      <c r="X170" s="9" t="str">
        <f>VLOOKUP(功能_33[[#This Row],[User]],SKL放款!A:G,7,FALSE)</f>
        <v>放款審查課</v>
      </c>
      <c r="Y170" s="242">
        <f>IF(功能_33[[#This Row],[實際展示]]="","",功能_33[[#This Row],[實際展示]]+14)</f>
        <v>44481</v>
      </c>
      <c r="Z170" s="243"/>
      <c r="AA170" s="262" t="str">
        <f>IF(功能_33[[#This Row],[URS交二審]]=0,"",功能_33[[#This Row],[URS交二審]]+7)</f>
        <v/>
      </c>
      <c r="AB170" s="2"/>
      <c r="AC170" s="2"/>
      <c r="AD170" s="2"/>
      <c r="AE170" s="309"/>
      <c r="AF170" s="2" t="str">
        <f>IFERROR(IF(VLOOKUP(功能_33[[#This Row],[功能代號]],Menu!A:D,4,FALSE)=0,"",VLOOKUP(功能_33[[#This Row],[功能代號]],Menu!A:D,4,FALSE)),"")</f>
        <v>L6-6</v>
      </c>
      <c r="AG170" s="2"/>
      <c r="AH170" s="13" t="str">
        <f>VLOOKUP(功能_33[[#This Row],[功能代號]],[3]交易清單!$E:$E,1,FALSE)</f>
        <v>L6062</v>
      </c>
      <c r="AI170" s="2"/>
      <c r="AJ170" s="242" t="str">
        <f>IFERROR(IF(VLOOKUP(功能_33[[#This Row],[功能代號]],Menu!A:D,4,FALSE)=0,"",VLOOKUP(功能_33[[#This Row],[功能代號]],Menu!A:D,4,FALSE)),"")</f>
        <v>L6-6</v>
      </c>
      <c r="AK170" s="9"/>
      <c r="AL170" s="8"/>
    </row>
    <row r="171" spans="1:38" ht="13.5" x14ac:dyDescent="0.3">
      <c r="A171" s="245">
        <v>331</v>
      </c>
      <c r="B171" s="9" t="str">
        <f>LEFT(功能_33[[#This Row],[功能代號]],2)</f>
        <v>L6</v>
      </c>
      <c r="C171" s="9" t="s">
        <v>710</v>
      </c>
      <c r="D171" s="22"/>
      <c r="E171" s="10" t="s">
        <v>583</v>
      </c>
      <c r="F171" s="9" t="s">
        <v>584</v>
      </c>
      <c r="G171" s="9"/>
      <c r="H171" s="10" t="s">
        <v>672</v>
      </c>
      <c r="I171" s="10" t="s">
        <v>478</v>
      </c>
      <c r="J171" s="319"/>
      <c r="K171" s="289">
        <v>44516</v>
      </c>
      <c r="L171" s="289">
        <v>44467</v>
      </c>
      <c r="M171" s="262" t="str">
        <f>IFERROR(IF(VLOOKUP(功能_33[[#This Row],[功能代號]],討論項目!A:H,8,FALSE)=0,"",VLOOKUP(功能_33[[#This Row],[功能代號]],討論項目!A:H,8,FALSE)),"")</f>
        <v/>
      </c>
      <c r="N171" s="10" t="s">
        <v>681</v>
      </c>
      <c r="O171" s="10" t="s">
        <v>2037</v>
      </c>
      <c r="P171" s="9"/>
      <c r="Q171" s="10"/>
      <c r="R171" s="10"/>
      <c r="S171" s="10"/>
      <c r="T171" s="10"/>
      <c r="U171" s="10"/>
      <c r="V171" s="10"/>
      <c r="W171" s="10"/>
      <c r="X171" s="9" t="str">
        <f>VLOOKUP(功能_33[[#This Row],[User]],SKL放款!A:G,7,FALSE)</f>
        <v>放款審查課</v>
      </c>
      <c r="Y171" s="242">
        <f>IF(功能_33[[#This Row],[實際展示]]="","",功能_33[[#This Row],[實際展示]]+14)</f>
        <v>44481</v>
      </c>
      <c r="Z171" s="243"/>
      <c r="AA171" s="262" t="str">
        <f>IF(功能_33[[#This Row],[URS交二審]]=0,"",功能_33[[#This Row],[URS交二審]]+7)</f>
        <v/>
      </c>
      <c r="AB171" s="2"/>
      <c r="AC171" s="2"/>
      <c r="AD171" s="2"/>
      <c r="AE171" s="309"/>
      <c r="AF171" s="2" t="str">
        <f>IFERROR(IF(VLOOKUP(功能_33[[#This Row],[功能代號]],Menu!A:D,4,FALSE)=0,"",VLOOKUP(功能_33[[#This Row],[功能代號]],Menu!A:D,4,FALSE)),"")</f>
        <v/>
      </c>
      <c r="AG171" s="2"/>
      <c r="AH171" s="13" t="str">
        <f>VLOOKUP(功能_33[[#This Row],[功能代號]],[3]交易清單!$E:$E,1,FALSE)</f>
        <v>L6602</v>
      </c>
      <c r="AI171" s="2"/>
      <c r="AJ171" s="244" t="str">
        <f>AJ170</f>
        <v>L6-6</v>
      </c>
      <c r="AK171" s="9"/>
      <c r="AL171" s="8"/>
    </row>
    <row r="172" spans="1:38" ht="13.5" x14ac:dyDescent="0.3">
      <c r="A172" s="245">
        <v>346</v>
      </c>
      <c r="B172" s="9" t="str">
        <f>LEFT(功能_33[[#This Row],[功能代號]],2)</f>
        <v>L6</v>
      </c>
      <c r="C172" s="9" t="s">
        <v>710</v>
      </c>
      <c r="D172" s="22"/>
      <c r="E172" s="10" t="s">
        <v>613</v>
      </c>
      <c r="F172" s="152" t="s">
        <v>2106</v>
      </c>
      <c r="G172" s="152"/>
      <c r="H172" s="10" t="s">
        <v>672</v>
      </c>
      <c r="I172" s="10" t="s">
        <v>478</v>
      </c>
      <c r="J172" s="319"/>
      <c r="K172" s="289">
        <v>44516</v>
      </c>
      <c r="L172" s="289">
        <v>44467</v>
      </c>
      <c r="M172" s="262">
        <f>IFERROR(IF(VLOOKUP(功能_33[[#This Row],[功能代號]],討論項目!A:H,8,FALSE)=0,"",VLOOKUP(功能_33[[#This Row],[功能代號]],討論項目!A:H,8,FALSE)),"")</f>
        <v>44475</v>
      </c>
      <c r="N172" s="10" t="s">
        <v>681</v>
      </c>
      <c r="O172" s="10" t="s">
        <v>2037</v>
      </c>
      <c r="P172" s="9"/>
      <c r="Q172" s="10"/>
      <c r="R172" s="10"/>
      <c r="S172" s="10"/>
      <c r="T172" s="10"/>
      <c r="U172" s="10"/>
      <c r="V172" s="10"/>
      <c r="W172" s="10"/>
      <c r="X172" s="9" t="str">
        <f>VLOOKUP(功能_33[[#This Row],[User]],SKL放款!A:G,7,FALSE)</f>
        <v>放款審查課</v>
      </c>
      <c r="Y172" s="242">
        <f>IF(功能_33[[#This Row],[實際展示]]="","",功能_33[[#This Row],[實際展示]]+14)</f>
        <v>44481</v>
      </c>
      <c r="Z172" s="243"/>
      <c r="AA172" s="262" t="str">
        <f>IF(功能_33[[#This Row],[URS交二審]]=0,"",功能_33[[#This Row],[URS交二審]]+7)</f>
        <v/>
      </c>
      <c r="AB172" s="2"/>
      <c r="AC172" s="2"/>
      <c r="AD172" s="2"/>
      <c r="AE172" s="309"/>
      <c r="AF172" s="2" t="str">
        <f>IFERROR(IF(VLOOKUP(功能_33[[#This Row],[功能代號]],Menu!A:D,4,FALSE)=0,"",VLOOKUP(功能_33[[#This Row],[功能代號]],Menu!A:D,4,FALSE)),"")</f>
        <v>L6-7</v>
      </c>
      <c r="AG172" s="2"/>
      <c r="AH172" s="13" t="str">
        <f>VLOOKUP(功能_33[[#This Row],[功能代號]],[3]交易清單!$E:$E,1,FALSE)</f>
        <v>L6074</v>
      </c>
      <c r="AI172" s="2"/>
      <c r="AJ172" s="242" t="str">
        <f>IFERROR(IF(VLOOKUP(功能_33[[#This Row],[功能代號]],Menu!A:D,4,FALSE)=0,"",VLOOKUP(功能_33[[#This Row],[功能代號]],Menu!A:D,4,FALSE)),"")</f>
        <v>L6-7</v>
      </c>
      <c r="AK172" s="9"/>
      <c r="AL172" s="8"/>
    </row>
    <row r="173" spans="1:38" ht="13.5" x14ac:dyDescent="0.3">
      <c r="A173" s="245">
        <v>347</v>
      </c>
      <c r="B173" s="9" t="str">
        <f>LEFT(功能_33[[#This Row],[功能代號]],2)</f>
        <v>L6</v>
      </c>
      <c r="C173" s="9" t="s">
        <v>710</v>
      </c>
      <c r="D173" s="22"/>
      <c r="E173" s="10" t="s">
        <v>615</v>
      </c>
      <c r="F173" s="152" t="s">
        <v>2107</v>
      </c>
      <c r="G173" s="152"/>
      <c r="H173" s="10" t="s">
        <v>672</v>
      </c>
      <c r="I173" s="10" t="s">
        <v>478</v>
      </c>
      <c r="J173" s="319"/>
      <c r="K173" s="289">
        <v>44516</v>
      </c>
      <c r="L173" s="289">
        <v>44467</v>
      </c>
      <c r="M173" s="262">
        <f>IFERROR(IF(VLOOKUP(功能_33[[#This Row],[功能代號]],討論項目!A:H,8,FALSE)=0,"",VLOOKUP(功能_33[[#This Row],[功能代號]],討論項目!A:H,8,FALSE)),"")</f>
        <v>44475</v>
      </c>
      <c r="N173" s="10" t="s">
        <v>681</v>
      </c>
      <c r="O173" s="10" t="s">
        <v>2037</v>
      </c>
      <c r="P173" s="9"/>
      <c r="Q173" s="10"/>
      <c r="R173" s="10"/>
      <c r="S173" s="10"/>
      <c r="T173" s="10"/>
      <c r="U173" s="10"/>
      <c r="V173" s="10"/>
      <c r="W173" s="10"/>
      <c r="X173" s="9" t="str">
        <f>VLOOKUP(功能_33[[#This Row],[User]],SKL放款!A:G,7,FALSE)</f>
        <v>放款審查課</v>
      </c>
      <c r="Y173" s="242">
        <f>IF(功能_33[[#This Row],[實際展示]]="","",功能_33[[#This Row],[實際展示]]+14)</f>
        <v>44481</v>
      </c>
      <c r="Z173" s="243"/>
      <c r="AA173" s="262" t="str">
        <f>IF(功能_33[[#This Row],[URS交二審]]=0,"",功能_33[[#This Row],[URS交二審]]+7)</f>
        <v/>
      </c>
      <c r="AB173" s="2"/>
      <c r="AC173" s="2"/>
      <c r="AD173" s="2"/>
      <c r="AE173" s="309"/>
      <c r="AF173" s="2" t="str">
        <f>IFERROR(IF(VLOOKUP(功能_33[[#This Row],[功能代號]],Menu!A:D,4,FALSE)=0,"",VLOOKUP(功能_33[[#This Row],[功能代號]],Menu!A:D,4,FALSE)),"")</f>
        <v/>
      </c>
      <c r="AG173" s="2"/>
      <c r="AH173" s="13" t="str">
        <f>VLOOKUP(功能_33[[#This Row],[功能代號]],[3]交易清單!$E:$E,1,FALSE)</f>
        <v>L6704</v>
      </c>
      <c r="AI173" s="2"/>
      <c r="AJ173" s="244" t="str">
        <f>AJ172</f>
        <v>L6-7</v>
      </c>
      <c r="AK173" s="9"/>
      <c r="AL173" s="8"/>
    </row>
    <row r="174" spans="1:38" ht="13.5" x14ac:dyDescent="0.3">
      <c r="A174" s="245">
        <v>334</v>
      </c>
      <c r="B174" s="9" t="str">
        <f>LEFT(功能_33[[#This Row],[功能代號]],2)</f>
        <v>L6</v>
      </c>
      <c r="C174" s="9" t="s">
        <v>710</v>
      </c>
      <c r="D174" s="22"/>
      <c r="E174" s="10" t="s">
        <v>589</v>
      </c>
      <c r="F174" s="9" t="s">
        <v>590</v>
      </c>
      <c r="G174" s="9"/>
      <c r="H174" s="10" t="s">
        <v>672</v>
      </c>
      <c r="I174" s="10" t="s">
        <v>478</v>
      </c>
      <c r="J174" s="319"/>
      <c r="K174" s="289">
        <v>44516</v>
      </c>
      <c r="L174" s="289">
        <v>44467</v>
      </c>
      <c r="M174" s="262" t="str">
        <f>IFERROR(IF(VLOOKUP(功能_33[[#This Row],[功能代號]],討論項目!A:H,8,FALSE)=0,"",VLOOKUP(功能_33[[#This Row],[功能代號]],討論項目!A:H,8,FALSE)),"")</f>
        <v/>
      </c>
      <c r="N174" s="10" t="s">
        <v>677</v>
      </c>
      <c r="O174" s="10" t="s">
        <v>692</v>
      </c>
      <c r="P174" s="9"/>
      <c r="Q174" s="10"/>
      <c r="R174" s="10"/>
      <c r="S174" s="10"/>
      <c r="T174" s="10"/>
      <c r="U174" s="10"/>
      <c r="V174" s="10"/>
      <c r="W174" s="10"/>
      <c r="X174" s="9" t="str">
        <f>VLOOKUP(功能_33[[#This Row],[User]],SKL放款!A:G,7,FALSE)</f>
        <v>放款管理課</v>
      </c>
      <c r="Y174" s="242">
        <f>IF(功能_33[[#This Row],[實際展示]]="","",功能_33[[#This Row],[實際展示]]+14)</f>
        <v>44481</v>
      </c>
      <c r="Z174" s="243"/>
      <c r="AA174" s="262" t="str">
        <f>IF(功能_33[[#This Row],[URS交二審]]=0,"",功能_33[[#This Row],[URS交二審]]+7)</f>
        <v/>
      </c>
      <c r="AB174" s="2"/>
      <c r="AC174" s="2"/>
      <c r="AD174" s="2"/>
      <c r="AE174" s="309"/>
      <c r="AF174" s="2" t="str">
        <f>IFERROR(IF(VLOOKUP(功能_33[[#This Row],[功能代號]],Menu!A:D,4,FALSE)=0,"",VLOOKUP(功能_33[[#This Row],[功能代號]],Menu!A:D,4,FALSE)),"")</f>
        <v>L6-6</v>
      </c>
      <c r="AG174" s="2"/>
      <c r="AH174" s="13" t="str">
        <f>VLOOKUP(功能_33[[#This Row],[功能代號]],[3]交易清單!$E:$E,1,FALSE)</f>
        <v>L6065</v>
      </c>
      <c r="AI174" s="2"/>
      <c r="AJ174" s="242" t="str">
        <f>IFERROR(IF(VLOOKUP(功能_33[[#This Row],[功能代號]],Menu!A:D,4,FALSE)=0,"",VLOOKUP(功能_33[[#This Row],[功能代號]],Menu!A:D,4,FALSE)),"")</f>
        <v>L6-6</v>
      </c>
      <c r="AK174" s="9"/>
      <c r="AL174" s="8"/>
    </row>
    <row r="175" spans="1:38" ht="13.5" x14ac:dyDescent="0.3">
      <c r="A175" s="245">
        <v>335</v>
      </c>
      <c r="B175" s="9" t="str">
        <f>LEFT(功能_33[[#This Row],[功能代號]],2)</f>
        <v>L6</v>
      </c>
      <c r="C175" s="9" t="s">
        <v>710</v>
      </c>
      <c r="D175" s="22"/>
      <c r="E175" s="10" t="s">
        <v>591</v>
      </c>
      <c r="F175" s="9" t="s">
        <v>592</v>
      </c>
      <c r="G175" s="9"/>
      <c r="H175" s="10" t="s">
        <v>672</v>
      </c>
      <c r="I175" s="10" t="s">
        <v>478</v>
      </c>
      <c r="J175" s="319"/>
      <c r="K175" s="289">
        <v>44516</v>
      </c>
      <c r="L175" s="289">
        <v>44467</v>
      </c>
      <c r="M175" s="262" t="str">
        <f>IFERROR(IF(VLOOKUP(功能_33[[#This Row],[功能代號]],討論項目!A:H,8,FALSE)=0,"",VLOOKUP(功能_33[[#This Row],[功能代號]],討論項目!A:H,8,FALSE)),"")</f>
        <v/>
      </c>
      <c r="N175" s="10" t="s">
        <v>677</v>
      </c>
      <c r="O175" s="10" t="s">
        <v>692</v>
      </c>
      <c r="P175" s="9"/>
      <c r="Q175" s="10"/>
      <c r="R175" s="10"/>
      <c r="S175" s="10"/>
      <c r="T175" s="10"/>
      <c r="U175" s="10"/>
      <c r="V175" s="10"/>
      <c r="W175" s="10"/>
      <c r="X175" s="9" t="str">
        <f>VLOOKUP(功能_33[[#This Row],[User]],SKL放款!A:G,7,FALSE)</f>
        <v>放款管理課</v>
      </c>
      <c r="Y175" s="242">
        <f>IF(功能_33[[#This Row],[實際展示]]="","",功能_33[[#This Row],[實際展示]]+14)</f>
        <v>44481</v>
      </c>
      <c r="Z175" s="243"/>
      <c r="AA175" s="262" t="str">
        <f>IF(功能_33[[#This Row],[URS交二審]]=0,"",功能_33[[#This Row],[URS交二審]]+7)</f>
        <v/>
      </c>
      <c r="AB175" s="2"/>
      <c r="AC175" s="2"/>
      <c r="AD175" s="2"/>
      <c r="AE175" s="309"/>
      <c r="AF175" s="2" t="str">
        <f>IFERROR(IF(VLOOKUP(功能_33[[#This Row],[功能代號]],Menu!A:D,4,FALSE)=0,"",VLOOKUP(功能_33[[#This Row],[功能代號]],Menu!A:D,4,FALSE)),"")</f>
        <v/>
      </c>
      <c r="AG175" s="2"/>
      <c r="AH175" s="13" t="str">
        <f>VLOOKUP(功能_33[[#This Row],[功能代號]],[3]交易清單!$E:$E,1,FALSE)</f>
        <v>L6605</v>
      </c>
      <c r="AI175" s="2"/>
      <c r="AJ175" s="244" t="str">
        <f>AJ174</f>
        <v>L6-6</v>
      </c>
      <c r="AK175" s="9"/>
      <c r="AL175" s="8"/>
    </row>
    <row r="176" spans="1:38" ht="13.5" x14ac:dyDescent="0.3">
      <c r="A176" s="245">
        <v>336</v>
      </c>
      <c r="B176" s="9" t="str">
        <f>LEFT(功能_33[[#This Row],[功能代號]],2)</f>
        <v>L6</v>
      </c>
      <c r="C176" s="9" t="s">
        <v>710</v>
      </c>
      <c r="D176" s="22"/>
      <c r="E176" s="10" t="s">
        <v>593</v>
      </c>
      <c r="F176" s="9" t="s">
        <v>594</v>
      </c>
      <c r="G176" s="9"/>
      <c r="H176" s="10" t="s">
        <v>672</v>
      </c>
      <c r="I176" s="10" t="s">
        <v>478</v>
      </c>
      <c r="J176" s="319"/>
      <c r="K176" s="289">
        <v>44516</v>
      </c>
      <c r="L176" s="289">
        <v>44467</v>
      </c>
      <c r="M176" s="262" t="str">
        <f>IFERROR(IF(VLOOKUP(功能_33[[#This Row],[功能代號]],討論項目!A:H,8,FALSE)=0,"",VLOOKUP(功能_33[[#This Row],[功能代號]],討論項目!A:H,8,FALSE)),"")</f>
        <v/>
      </c>
      <c r="N176" s="10" t="s">
        <v>677</v>
      </c>
      <c r="O176" s="10" t="s">
        <v>679</v>
      </c>
      <c r="P176" s="9"/>
      <c r="Q176" s="10"/>
      <c r="R176" s="10"/>
      <c r="S176" s="10"/>
      <c r="T176" s="10"/>
      <c r="U176" s="10"/>
      <c r="V176" s="10"/>
      <c r="W176" s="10"/>
      <c r="X176" s="9" t="str">
        <f>VLOOKUP(功能_33[[#This Row],[User]],SKL放款!A:G,7,FALSE)</f>
        <v>放款服務課</v>
      </c>
      <c r="Y176" s="242">
        <f>IF(功能_33[[#This Row],[實際展示]]="","",功能_33[[#This Row],[實際展示]]+14)</f>
        <v>44481</v>
      </c>
      <c r="Z176" s="243"/>
      <c r="AA176" s="262" t="str">
        <f>IF(功能_33[[#This Row],[URS交二審]]=0,"",功能_33[[#This Row],[URS交二審]]+7)</f>
        <v/>
      </c>
      <c r="AB176" s="2"/>
      <c r="AC176" s="2"/>
      <c r="AD176" s="2"/>
      <c r="AE176" s="309"/>
      <c r="AF176" s="2" t="str">
        <f>IFERROR(IF(VLOOKUP(功能_33[[#This Row],[功能代號]],Menu!A:D,4,FALSE)=0,"",VLOOKUP(功能_33[[#This Row],[功能代號]],Menu!A:D,4,FALSE)),"")</f>
        <v>L6-6</v>
      </c>
      <c r="AG176" s="2"/>
      <c r="AH176" s="13" t="str">
        <f>VLOOKUP(功能_33[[#This Row],[功能代號]],[3]交易清單!$E:$E,1,FALSE)</f>
        <v>L6066</v>
      </c>
      <c r="AI176" s="2"/>
      <c r="AJ176" s="242" t="str">
        <f>IFERROR(IF(VLOOKUP(功能_33[[#This Row],[功能代號]],Menu!A:D,4,FALSE)=0,"",VLOOKUP(功能_33[[#This Row],[功能代號]],Menu!A:D,4,FALSE)),"")</f>
        <v>L6-6</v>
      </c>
      <c r="AK176" s="9"/>
      <c r="AL176" s="8"/>
    </row>
    <row r="177" spans="1:38" ht="13.5" x14ac:dyDescent="0.3">
      <c r="A177" s="245">
        <v>337</v>
      </c>
      <c r="B177" s="9" t="str">
        <f>LEFT(功能_33[[#This Row],[功能代號]],2)</f>
        <v>L6</v>
      </c>
      <c r="C177" s="9" t="s">
        <v>710</v>
      </c>
      <c r="D177" s="22"/>
      <c r="E177" s="10" t="s">
        <v>595</v>
      </c>
      <c r="F177" s="9" t="s">
        <v>596</v>
      </c>
      <c r="G177" s="9"/>
      <c r="H177" s="10" t="s">
        <v>672</v>
      </c>
      <c r="I177" s="10" t="s">
        <v>478</v>
      </c>
      <c r="J177" s="319"/>
      <c r="K177" s="289">
        <v>44516</v>
      </c>
      <c r="L177" s="289">
        <v>44467</v>
      </c>
      <c r="M177" s="262" t="str">
        <f>IFERROR(IF(VLOOKUP(功能_33[[#This Row],[功能代號]],討論項目!A:H,8,FALSE)=0,"",VLOOKUP(功能_33[[#This Row],[功能代號]],討論項目!A:H,8,FALSE)),"")</f>
        <v/>
      </c>
      <c r="N177" s="10" t="s">
        <v>677</v>
      </c>
      <c r="O177" s="10" t="s">
        <v>679</v>
      </c>
      <c r="P177" s="9"/>
      <c r="Q177" s="10"/>
      <c r="R177" s="10"/>
      <c r="S177" s="10"/>
      <c r="T177" s="10"/>
      <c r="U177" s="10"/>
      <c r="V177" s="10"/>
      <c r="W177" s="10"/>
      <c r="X177" s="9" t="str">
        <f>VLOOKUP(功能_33[[#This Row],[User]],SKL放款!A:G,7,FALSE)</f>
        <v>放款服務課</v>
      </c>
      <c r="Y177" s="242">
        <f>IF(功能_33[[#This Row],[實際展示]]="","",功能_33[[#This Row],[實際展示]]+14)</f>
        <v>44481</v>
      </c>
      <c r="Z177" s="243"/>
      <c r="AA177" s="262" t="str">
        <f>IF(功能_33[[#This Row],[URS交二審]]=0,"",功能_33[[#This Row],[URS交二審]]+7)</f>
        <v/>
      </c>
      <c r="AB177" s="2"/>
      <c r="AC177" s="2"/>
      <c r="AD177" s="2"/>
      <c r="AE177" s="309"/>
      <c r="AF177" s="2" t="str">
        <f>IFERROR(IF(VLOOKUP(功能_33[[#This Row],[功能代號]],Menu!A:D,4,FALSE)=0,"",VLOOKUP(功能_33[[#This Row],[功能代號]],Menu!A:D,4,FALSE)),"")</f>
        <v/>
      </c>
      <c r="AG177" s="2"/>
      <c r="AH177" s="13" t="str">
        <f>VLOOKUP(功能_33[[#This Row],[功能代號]],[3]交易清單!$E:$E,1,FALSE)</f>
        <v>L6606</v>
      </c>
      <c r="AI177" s="2"/>
      <c r="AJ177" s="244" t="str">
        <f>AJ176</f>
        <v>L6-6</v>
      </c>
      <c r="AK177" s="9"/>
      <c r="AL177" s="8"/>
    </row>
    <row r="178" spans="1:38" ht="13.5" x14ac:dyDescent="0.3">
      <c r="A178" s="245">
        <v>340</v>
      </c>
      <c r="B178" s="9" t="str">
        <f>LEFT(功能_33[[#This Row],[功能代號]],2)</f>
        <v>L6</v>
      </c>
      <c r="C178" s="9" t="s">
        <v>710</v>
      </c>
      <c r="D178" s="22"/>
      <c r="E178" s="10" t="s">
        <v>601</v>
      </c>
      <c r="F178" s="9" t="s">
        <v>602</v>
      </c>
      <c r="G178" s="9"/>
      <c r="H178" s="10" t="s">
        <v>672</v>
      </c>
      <c r="I178" s="10" t="s">
        <v>478</v>
      </c>
      <c r="J178" s="319"/>
      <c r="K178" s="289">
        <v>44516</v>
      </c>
      <c r="L178" s="289">
        <v>44467</v>
      </c>
      <c r="M178" s="262" t="str">
        <f>IFERROR(IF(VLOOKUP(功能_33[[#This Row],[功能代號]],討論項目!A:H,8,FALSE)=0,"",VLOOKUP(功能_33[[#This Row],[功能代號]],討論項目!A:H,8,FALSE)),"")</f>
        <v/>
      </c>
      <c r="N178" s="10" t="s">
        <v>677</v>
      </c>
      <c r="O178" s="10" t="s">
        <v>679</v>
      </c>
      <c r="P178" s="9"/>
      <c r="Q178" s="10"/>
      <c r="R178" s="10"/>
      <c r="S178" s="10"/>
      <c r="T178" s="10"/>
      <c r="U178" s="10"/>
      <c r="V178" s="10"/>
      <c r="W178" s="10"/>
      <c r="X178" s="9" t="str">
        <f>VLOOKUP(功能_33[[#This Row],[User]],SKL放款!A:G,7,FALSE)</f>
        <v>放款服務課</v>
      </c>
      <c r="Y178" s="242">
        <f>IF(功能_33[[#This Row],[實際展示]]="","",功能_33[[#This Row],[實際展示]]+14)</f>
        <v>44481</v>
      </c>
      <c r="Z178" s="243"/>
      <c r="AA178" s="262" t="str">
        <f>IF(功能_33[[#This Row],[URS交二審]]=0,"",功能_33[[#This Row],[URS交二審]]+7)</f>
        <v/>
      </c>
      <c r="AB178" s="2"/>
      <c r="AC178" s="2"/>
      <c r="AD178" s="2"/>
      <c r="AE178" s="309"/>
      <c r="AF178" s="2" t="str">
        <f>IFERROR(IF(VLOOKUP(功能_33[[#This Row],[功能代號]],Menu!A:D,4,FALSE)=0,"",VLOOKUP(功能_33[[#This Row],[功能代號]],Menu!A:D,4,FALSE)),"")</f>
        <v>L6-7</v>
      </c>
      <c r="AG178" s="2"/>
      <c r="AH178" s="13" t="str">
        <f>VLOOKUP(功能_33[[#This Row],[功能代號]],[3]交易清單!$E:$E,1,FALSE)</f>
        <v>L6071</v>
      </c>
      <c r="AI178" s="2"/>
      <c r="AJ178" s="242" t="str">
        <f>IFERROR(IF(VLOOKUP(功能_33[[#This Row],[功能代號]],Menu!A:D,4,FALSE)=0,"",VLOOKUP(功能_33[[#This Row],[功能代號]],Menu!A:D,4,FALSE)),"")</f>
        <v>L6-7</v>
      </c>
      <c r="AK178" s="9"/>
      <c r="AL178" s="8"/>
    </row>
    <row r="179" spans="1:38" ht="13.5" x14ac:dyDescent="0.3">
      <c r="A179" s="245">
        <v>341</v>
      </c>
      <c r="B179" s="9" t="str">
        <f>LEFT(功能_33[[#This Row],[功能代號]],2)</f>
        <v>L6</v>
      </c>
      <c r="C179" s="9" t="s">
        <v>710</v>
      </c>
      <c r="D179" s="22"/>
      <c r="E179" s="10" t="s">
        <v>603</v>
      </c>
      <c r="F179" s="9" t="s">
        <v>604</v>
      </c>
      <c r="G179" s="9"/>
      <c r="H179" s="10" t="s">
        <v>672</v>
      </c>
      <c r="I179" s="10" t="s">
        <v>478</v>
      </c>
      <c r="J179" s="319"/>
      <c r="K179" s="289">
        <v>44516</v>
      </c>
      <c r="L179" s="289">
        <v>44467</v>
      </c>
      <c r="M179" s="262" t="str">
        <f>IFERROR(IF(VLOOKUP(功能_33[[#This Row],[功能代號]],討論項目!A:H,8,FALSE)=0,"",VLOOKUP(功能_33[[#This Row],[功能代號]],討論項目!A:H,8,FALSE)),"")</f>
        <v/>
      </c>
      <c r="N179" s="10" t="s">
        <v>681</v>
      </c>
      <c r="O179" s="10" t="s">
        <v>679</v>
      </c>
      <c r="P179" s="9"/>
      <c r="Q179" s="10"/>
      <c r="R179" s="10"/>
      <c r="S179" s="10"/>
      <c r="T179" s="10"/>
      <c r="U179" s="10"/>
      <c r="V179" s="10"/>
      <c r="W179" s="10"/>
      <c r="X179" s="9" t="str">
        <f>VLOOKUP(功能_33[[#This Row],[User]],SKL放款!A:G,7,FALSE)</f>
        <v>放款服務課</v>
      </c>
      <c r="Y179" s="242">
        <f>IF(功能_33[[#This Row],[實際展示]]="","",功能_33[[#This Row],[實際展示]]+14)</f>
        <v>44481</v>
      </c>
      <c r="Z179" s="243"/>
      <c r="AA179" s="262" t="str">
        <f>IF(功能_33[[#This Row],[URS交二審]]=0,"",功能_33[[#This Row],[URS交二審]]+7)</f>
        <v/>
      </c>
      <c r="AB179" s="2"/>
      <c r="AC179" s="2"/>
      <c r="AD179" s="2"/>
      <c r="AE179" s="309"/>
      <c r="AF179" s="2" t="str">
        <f>IFERROR(IF(VLOOKUP(功能_33[[#This Row],[功能代號]],Menu!A:D,4,FALSE)=0,"",VLOOKUP(功能_33[[#This Row],[功能代號]],Menu!A:D,4,FALSE)),"")</f>
        <v/>
      </c>
      <c r="AG179" s="2"/>
      <c r="AH179" s="13" t="str">
        <f>VLOOKUP(功能_33[[#This Row],[功能代號]],[3]交易清單!$E:$E,1,FALSE)</f>
        <v>L6701</v>
      </c>
      <c r="AI179" s="2"/>
      <c r="AJ179" s="244" t="str">
        <f>AJ178</f>
        <v>L6-7</v>
      </c>
      <c r="AK179" s="9"/>
      <c r="AL179" s="8"/>
    </row>
    <row r="180" spans="1:38" ht="13.5" x14ac:dyDescent="0.3">
      <c r="A180" s="245">
        <v>344</v>
      </c>
      <c r="B180" s="9" t="str">
        <f>LEFT(功能_33[[#This Row],[功能代號]],2)</f>
        <v>L6</v>
      </c>
      <c r="C180" s="9" t="s">
        <v>710</v>
      </c>
      <c r="D180" s="22"/>
      <c r="E180" s="10" t="s">
        <v>609</v>
      </c>
      <c r="F180" s="9" t="s">
        <v>610</v>
      </c>
      <c r="G180" s="9"/>
      <c r="H180" s="10" t="s">
        <v>672</v>
      </c>
      <c r="I180" s="10" t="s">
        <v>478</v>
      </c>
      <c r="J180" s="319"/>
      <c r="K180" s="289">
        <v>44516</v>
      </c>
      <c r="L180" s="289">
        <v>44467</v>
      </c>
      <c r="M180" s="262" t="str">
        <f>IFERROR(IF(VLOOKUP(功能_33[[#This Row],[功能代號]],討論項目!A:H,8,FALSE)=0,"",VLOOKUP(功能_33[[#This Row],[功能代號]],討論項目!A:H,8,FALSE)),"")</f>
        <v/>
      </c>
      <c r="N180" s="10" t="s">
        <v>681</v>
      </c>
      <c r="O180" s="10" t="s">
        <v>679</v>
      </c>
      <c r="P180" s="9"/>
      <c r="Q180" s="10"/>
      <c r="R180" s="10"/>
      <c r="S180" s="10"/>
      <c r="T180" s="10"/>
      <c r="U180" s="10"/>
      <c r="V180" s="10"/>
      <c r="W180" s="10"/>
      <c r="X180" s="9" t="str">
        <f>VLOOKUP(功能_33[[#This Row],[User]],SKL放款!A:G,7,FALSE)</f>
        <v>放款服務課</v>
      </c>
      <c r="Y180" s="242">
        <f>IF(功能_33[[#This Row],[實際展示]]="","",功能_33[[#This Row],[實際展示]]+14)</f>
        <v>44481</v>
      </c>
      <c r="Z180" s="243"/>
      <c r="AA180" s="262" t="str">
        <f>IF(功能_33[[#This Row],[URS交二審]]=0,"",功能_33[[#This Row],[URS交二審]]+7)</f>
        <v/>
      </c>
      <c r="AB180" s="2"/>
      <c r="AC180" s="2"/>
      <c r="AD180" s="2"/>
      <c r="AE180" s="309"/>
      <c r="AF180" s="2" t="str">
        <f>IFERROR(IF(VLOOKUP(功能_33[[#This Row],[功能代號]],Menu!A:D,4,FALSE)=0,"",VLOOKUP(功能_33[[#This Row],[功能代號]],Menu!A:D,4,FALSE)),"")</f>
        <v>L6-7</v>
      </c>
      <c r="AG180" s="2"/>
      <c r="AH180" s="13" t="str">
        <f>VLOOKUP(功能_33[[#This Row],[功能代號]],[3]交易清單!$E:$E,1,FALSE)</f>
        <v>L6073</v>
      </c>
      <c r="AI180" s="2"/>
      <c r="AJ180" s="242" t="str">
        <f>IFERROR(IF(VLOOKUP(功能_33[[#This Row],[功能代號]],Menu!A:D,4,FALSE)=0,"",VLOOKUP(功能_33[[#This Row],[功能代號]],Menu!A:D,4,FALSE)),"")</f>
        <v>L6-7</v>
      </c>
      <c r="AK180" s="9"/>
      <c r="AL180" s="8"/>
    </row>
    <row r="181" spans="1:38" ht="13.5" x14ac:dyDescent="0.3">
      <c r="A181" s="245">
        <v>345</v>
      </c>
      <c r="B181" s="9" t="str">
        <f>LEFT(功能_33[[#This Row],[功能代號]],2)</f>
        <v>L6</v>
      </c>
      <c r="C181" s="9" t="s">
        <v>710</v>
      </c>
      <c r="D181" s="22"/>
      <c r="E181" s="10" t="s">
        <v>611</v>
      </c>
      <c r="F181" s="9" t="s">
        <v>612</v>
      </c>
      <c r="G181" s="9"/>
      <c r="H181" s="10" t="s">
        <v>672</v>
      </c>
      <c r="I181" s="10" t="s">
        <v>478</v>
      </c>
      <c r="J181" s="319"/>
      <c r="K181" s="289">
        <v>44516</v>
      </c>
      <c r="L181" s="289">
        <v>44467</v>
      </c>
      <c r="M181" s="262">
        <f>IFERROR(IF(VLOOKUP(功能_33[[#This Row],[功能代號]],討論項目!A:H,8,FALSE)=0,"",VLOOKUP(功能_33[[#This Row],[功能代號]],討論項目!A:H,8,FALSE)),"")</f>
        <v>44475</v>
      </c>
      <c r="N181" s="10" t="s">
        <v>681</v>
      </c>
      <c r="O181" s="10" t="s">
        <v>679</v>
      </c>
      <c r="P181" s="9"/>
      <c r="Q181" s="10"/>
      <c r="R181" s="10"/>
      <c r="S181" s="10"/>
      <c r="T181" s="10"/>
      <c r="U181" s="10"/>
      <c r="V181" s="10"/>
      <c r="W181" s="10"/>
      <c r="X181" s="9" t="str">
        <f>VLOOKUP(功能_33[[#This Row],[User]],SKL放款!A:G,7,FALSE)</f>
        <v>放款服務課</v>
      </c>
      <c r="Y181" s="242">
        <f>IF(功能_33[[#This Row],[實際展示]]="","",功能_33[[#This Row],[實際展示]]+14)</f>
        <v>44481</v>
      </c>
      <c r="Z181" s="243"/>
      <c r="AA181" s="262" t="str">
        <f>IF(功能_33[[#This Row],[URS交二審]]=0,"",功能_33[[#This Row],[URS交二審]]+7)</f>
        <v/>
      </c>
      <c r="AB181" s="2"/>
      <c r="AC181" s="2"/>
      <c r="AD181" s="2"/>
      <c r="AE181" s="309"/>
      <c r="AF181" s="2" t="str">
        <f>IFERROR(IF(VLOOKUP(功能_33[[#This Row],[功能代號]],Menu!A:D,4,FALSE)=0,"",VLOOKUP(功能_33[[#This Row],[功能代號]],Menu!A:D,4,FALSE)),"")</f>
        <v/>
      </c>
      <c r="AG181" s="2"/>
      <c r="AH181" s="13" t="str">
        <f>VLOOKUP(功能_33[[#This Row],[功能代號]],[3]交易清單!$E:$E,1,FALSE)</f>
        <v>L6703</v>
      </c>
      <c r="AI181" s="2"/>
      <c r="AJ181" s="244" t="str">
        <f>AJ180</f>
        <v>L6-7</v>
      </c>
      <c r="AK181" s="9"/>
      <c r="AL181" s="8"/>
    </row>
    <row r="182" spans="1:38" ht="13.5" x14ac:dyDescent="0.3">
      <c r="A182" s="245">
        <v>354</v>
      </c>
      <c r="B182" s="9" t="str">
        <f>LEFT(功能_33[[#This Row],[功能代號]],2)</f>
        <v>L6</v>
      </c>
      <c r="C182" s="9" t="s">
        <v>710</v>
      </c>
      <c r="D182" s="22"/>
      <c r="E182" s="10" t="s">
        <v>498</v>
      </c>
      <c r="F182" s="9" t="s">
        <v>499</v>
      </c>
      <c r="G182" s="9"/>
      <c r="H182" s="10" t="s">
        <v>672</v>
      </c>
      <c r="I182" s="10" t="s">
        <v>478</v>
      </c>
      <c r="J182" s="319"/>
      <c r="K182" s="289">
        <v>44516</v>
      </c>
      <c r="L182" s="289">
        <v>44467</v>
      </c>
      <c r="M182" s="262" t="str">
        <f>IFERROR(IF(VLOOKUP(功能_33[[#This Row],[功能代號]],討論項目!A:H,8,FALSE)=0,"",VLOOKUP(功能_33[[#This Row],[功能代號]],討論項目!A:H,8,FALSE)),"")</f>
        <v/>
      </c>
      <c r="N182" s="10" t="s">
        <v>681</v>
      </c>
      <c r="O182" s="10" t="s">
        <v>679</v>
      </c>
      <c r="P182" s="9"/>
      <c r="Q182" s="10"/>
      <c r="R182" s="10"/>
      <c r="S182" s="10"/>
      <c r="T182" s="10"/>
      <c r="U182" s="10"/>
      <c r="V182" s="10"/>
      <c r="W182" s="10"/>
      <c r="X182" s="9" t="str">
        <f>VLOOKUP(功能_33[[#This Row],[User]],SKL放款!A:G,7,FALSE)</f>
        <v>放款服務課</v>
      </c>
      <c r="Y182" s="242">
        <f>IF(功能_33[[#This Row],[實際展示]]="","",功能_33[[#This Row],[實際展示]]+14)</f>
        <v>44481</v>
      </c>
      <c r="Z182" s="243"/>
      <c r="AA182" s="262" t="str">
        <f>IF(功能_33[[#This Row],[URS交二審]]=0,"",功能_33[[#This Row],[URS交二審]]+7)</f>
        <v/>
      </c>
      <c r="AB182" s="2"/>
      <c r="AC182" s="2"/>
      <c r="AD182" s="2"/>
      <c r="AE182" s="309"/>
      <c r="AF182" s="2" t="str">
        <f>IFERROR(IF(VLOOKUP(功能_33[[#This Row],[功能代號]],Menu!A:D,4,FALSE)=0,"",VLOOKUP(功能_33[[#This Row],[功能代號]],Menu!A:D,4,FALSE)),"")</f>
        <v>L6-7</v>
      </c>
      <c r="AG182" s="2"/>
      <c r="AH182" s="13" t="str">
        <f>VLOOKUP(功能_33[[#This Row],[功能代號]],[3]交易清單!$E:$E,1,FALSE)</f>
        <v>L6079</v>
      </c>
      <c r="AI182" s="2"/>
      <c r="AJ182" s="242" t="str">
        <f>IFERROR(IF(VLOOKUP(功能_33[[#This Row],[功能代號]],Menu!A:D,4,FALSE)=0,"",VLOOKUP(功能_33[[#This Row],[功能代號]],Menu!A:D,4,FALSE)),"")</f>
        <v>L6-7</v>
      </c>
      <c r="AK182" s="9"/>
      <c r="AL182" s="8"/>
    </row>
    <row r="183" spans="1:38" ht="13.5" x14ac:dyDescent="0.3">
      <c r="A183" s="245">
        <v>355</v>
      </c>
      <c r="B183" s="9" t="str">
        <f>LEFT(功能_33[[#This Row],[功能代號]],2)</f>
        <v>L6</v>
      </c>
      <c r="C183" s="9" t="s">
        <v>710</v>
      </c>
      <c r="D183" s="22"/>
      <c r="E183" s="10" t="s">
        <v>500</v>
      </c>
      <c r="F183" s="9" t="s">
        <v>501</v>
      </c>
      <c r="G183" s="9"/>
      <c r="H183" s="10" t="s">
        <v>672</v>
      </c>
      <c r="I183" s="10" t="s">
        <v>478</v>
      </c>
      <c r="J183" s="319"/>
      <c r="K183" s="289">
        <v>44516</v>
      </c>
      <c r="L183" s="289">
        <v>44467</v>
      </c>
      <c r="M183" s="262" t="str">
        <f>IFERROR(IF(VLOOKUP(功能_33[[#This Row],[功能代號]],討論項目!A:H,8,FALSE)=0,"",VLOOKUP(功能_33[[#This Row],[功能代號]],討論項目!A:H,8,FALSE)),"")</f>
        <v/>
      </c>
      <c r="N183" s="10" t="s">
        <v>681</v>
      </c>
      <c r="O183" s="10" t="s">
        <v>679</v>
      </c>
      <c r="P183" s="9"/>
      <c r="Q183" s="10"/>
      <c r="R183" s="10"/>
      <c r="S183" s="10"/>
      <c r="T183" s="10"/>
      <c r="U183" s="10"/>
      <c r="V183" s="10"/>
      <c r="W183" s="10"/>
      <c r="X183" s="9" t="str">
        <f>VLOOKUP(功能_33[[#This Row],[User]],SKL放款!A:G,7,FALSE)</f>
        <v>放款服務課</v>
      </c>
      <c r="Y183" s="242">
        <f>IF(功能_33[[#This Row],[實際展示]]="","",功能_33[[#This Row],[實際展示]]+14)</f>
        <v>44481</v>
      </c>
      <c r="Z183" s="243"/>
      <c r="AA183" s="262" t="str">
        <f>IF(功能_33[[#This Row],[URS交二審]]=0,"",功能_33[[#This Row],[URS交二審]]+7)</f>
        <v/>
      </c>
      <c r="AB183" s="2"/>
      <c r="AC183" s="2"/>
      <c r="AD183" s="2"/>
      <c r="AE183" s="309"/>
      <c r="AF183" s="2" t="str">
        <f>IFERROR(IF(VLOOKUP(功能_33[[#This Row],[功能代號]],Menu!A:D,4,FALSE)=0,"",VLOOKUP(功能_33[[#This Row],[功能代號]],Menu!A:D,4,FALSE)),"")</f>
        <v/>
      </c>
      <c r="AG183" s="2"/>
      <c r="AH183" s="13" t="str">
        <f>VLOOKUP(功能_33[[#This Row],[功能代號]],[3]交易清單!$E:$E,1,FALSE)</f>
        <v>L6709</v>
      </c>
      <c r="AI183" s="2"/>
      <c r="AJ183" s="244" t="str">
        <f>AJ182</f>
        <v>L6-7</v>
      </c>
      <c r="AK183" s="9"/>
      <c r="AL183" s="8"/>
    </row>
    <row r="184" spans="1:38" ht="13.5" x14ac:dyDescent="0.3">
      <c r="A184" s="245">
        <v>322</v>
      </c>
      <c r="B184" s="9" t="str">
        <f>LEFT(功能_33[[#This Row],[功能代號]],2)</f>
        <v>L6</v>
      </c>
      <c r="C184" s="9" t="s">
        <v>710</v>
      </c>
      <c r="D184" s="22"/>
      <c r="E184" s="10" t="s">
        <v>625</v>
      </c>
      <c r="F184" s="9" t="s">
        <v>626</v>
      </c>
      <c r="G184" s="9"/>
      <c r="H184" s="10" t="s">
        <v>672</v>
      </c>
      <c r="I184" s="10" t="s">
        <v>478</v>
      </c>
      <c r="J184" s="319"/>
      <c r="K184" s="289">
        <v>44516</v>
      </c>
      <c r="L184" s="289">
        <v>44467</v>
      </c>
      <c r="M184" s="262">
        <f>IFERROR(IF(VLOOKUP(功能_33[[#This Row],[功能代號]],討論項目!A:H,8,FALSE)=0,"",VLOOKUP(功能_33[[#This Row],[功能代號]],討論項目!A:H,8,FALSE)),"")</f>
        <v>44475</v>
      </c>
      <c r="N184" s="10" t="s">
        <v>1170</v>
      </c>
      <c r="O184" s="10" t="s">
        <v>679</v>
      </c>
      <c r="P184" s="9"/>
      <c r="Q184" s="10"/>
      <c r="R184" s="10"/>
      <c r="S184" s="10"/>
      <c r="T184" s="10"/>
      <c r="U184" s="10"/>
      <c r="V184" s="10"/>
      <c r="W184" s="10"/>
      <c r="X184" s="9" t="str">
        <f>VLOOKUP(功能_33[[#This Row],[User]],SKL放款!A:G,7,FALSE)</f>
        <v>放款服務課</v>
      </c>
      <c r="Y184" s="242">
        <f>IF(功能_33[[#This Row],[實際展示]]="","",功能_33[[#This Row],[實際展示]]+14)</f>
        <v>44481</v>
      </c>
      <c r="Z184" s="243"/>
      <c r="AA184" s="262" t="str">
        <f>IF(功能_33[[#This Row],[URS交二審]]=0,"",功能_33[[#This Row],[URS交二審]]+7)</f>
        <v/>
      </c>
      <c r="AB184" s="2"/>
      <c r="AC184" s="2"/>
      <c r="AD184" s="2"/>
      <c r="AE184" s="309"/>
      <c r="AF184" s="2" t="str">
        <f>IFERROR(IF(VLOOKUP(功能_33[[#This Row],[功能代號]],Menu!A:D,4,FALSE)=0,"",VLOOKUP(功能_33[[#This Row],[功能代號]],Menu!A:D,4,FALSE)),"")</f>
        <v>L6-5</v>
      </c>
      <c r="AG184" s="2"/>
      <c r="AH184" s="13" t="str">
        <f>VLOOKUP(功能_33[[#This Row],[功能代號]],[3]交易清單!$E:$E,1,FALSE)</f>
        <v>L6052</v>
      </c>
      <c r="AI184" s="2"/>
      <c r="AJ184" s="242" t="str">
        <f>IFERROR(IF(VLOOKUP(功能_33[[#This Row],[功能代號]],Menu!A:D,4,FALSE)=0,"",VLOOKUP(功能_33[[#This Row],[功能代號]],Menu!A:D,4,FALSE)),"")</f>
        <v>L6-5</v>
      </c>
      <c r="AK184" s="9"/>
      <c r="AL184" s="8"/>
    </row>
    <row r="185" spans="1:38" ht="13.5" x14ac:dyDescent="0.3">
      <c r="A185" s="245">
        <v>323</v>
      </c>
      <c r="B185" s="9" t="str">
        <f>LEFT(功能_33[[#This Row],[功能代號]],2)</f>
        <v>L6</v>
      </c>
      <c r="C185" s="9" t="s">
        <v>710</v>
      </c>
      <c r="D185" s="22"/>
      <c r="E185" s="10" t="s">
        <v>627</v>
      </c>
      <c r="F185" s="9" t="s">
        <v>628</v>
      </c>
      <c r="G185" s="9"/>
      <c r="H185" s="10" t="s">
        <v>672</v>
      </c>
      <c r="I185" s="10" t="s">
        <v>478</v>
      </c>
      <c r="J185" s="319"/>
      <c r="K185" s="289">
        <v>44516</v>
      </c>
      <c r="L185" s="289">
        <v>44467</v>
      </c>
      <c r="M185" s="262">
        <f>IFERROR(IF(VLOOKUP(功能_33[[#This Row],[功能代號]],討論項目!A:H,8,FALSE)=0,"",VLOOKUP(功能_33[[#This Row],[功能代號]],討論項目!A:H,8,FALSE)),"")</f>
        <v>44475</v>
      </c>
      <c r="N185" s="10" t="s">
        <v>681</v>
      </c>
      <c r="O185" s="10" t="s">
        <v>679</v>
      </c>
      <c r="P185" s="9"/>
      <c r="Q185" s="10"/>
      <c r="R185" s="10"/>
      <c r="S185" s="10"/>
      <c r="T185" s="10"/>
      <c r="U185" s="10"/>
      <c r="V185" s="10"/>
      <c r="W185" s="10"/>
      <c r="X185" s="9" t="str">
        <f>VLOOKUP(功能_33[[#This Row],[User]],SKL放款!A:G,7,FALSE)</f>
        <v>放款服務課</v>
      </c>
      <c r="Y185" s="242">
        <f>IF(功能_33[[#This Row],[實際展示]]="","",功能_33[[#This Row],[實際展示]]+14)</f>
        <v>44481</v>
      </c>
      <c r="Z185" s="243"/>
      <c r="AA185" s="262" t="str">
        <f>IF(功能_33[[#This Row],[URS交二審]]=0,"",功能_33[[#This Row],[URS交二審]]+7)</f>
        <v/>
      </c>
      <c r="AB185" s="2"/>
      <c r="AC185" s="2"/>
      <c r="AD185" s="2"/>
      <c r="AE185" s="309"/>
      <c r="AF185" s="2" t="str">
        <f>IFERROR(IF(VLOOKUP(功能_33[[#This Row],[功能代號]],Menu!A:D,4,FALSE)=0,"",VLOOKUP(功能_33[[#This Row],[功能代號]],Menu!A:D,4,FALSE)),"")</f>
        <v/>
      </c>
      <c r="AG185" s="2"/>
      <c r="AH185" s="13" t="str">
        <f>VLOOKUP(功能_33[[#This Row],[功能代號]],[3]交易清單!$E:$E,1,FALSE)</f>
        <v>L6502</v>
      </c>
      <c r="AI185" s="2"/>
      <c r="AJ185" s="244" t="str">
        <f>AJ184</f>
        <v>L6-5</v>
      </c>
      <c r="AK185" s="9"/>
      <c r="AL185" s="8"/>
    </row>
    <row r="186" spans="1:38" ht="13.5" x14ac:dyDescent="0.3">
      <c r="A186" s="245">
        <v>99</v>
      </c>
      <c r="B186" s="9" t="str">
        <f>LEFT(功能_33[[#This Row],[功能代號]],2)</f>
        <v>L4</v>
      </c>
      <c r="C186" s="9" t="s">
        <v>708</v>
      </c>
      <c r="D186" s="22" t="s">
        <v>1612</v>
      </c>
      <c r="E186" s="16" t="s">
        <v>265</v>
      </c>
      <c r="F186" s="9" t="s">
        <v>266</v>
      </c>
      <c r="G186" s="9"/>
      <c r="H186" s="10" t="s">
        <v>672</v>
      </c>
      <c r="I186" s="11" t="s">
        <v>1979</v>
      </c>
      <c r="J186" s="317"/>
      <c r="K186" s="289">
        <v>44468</v>
      </c>
      <c r="L186" s="289">
        <v>44468</v>
      </c>
      <c r="M186" s="262" t="str">
        <f>IFERROR(IF(VLOOKUP(功能_33[[#This Row],[功能代號]],討論項目!A:H,8,FALSE)=0,"",VLOOKUP(功能_33[[#This Row],[功能代號]],討論項目!A:H,8,FALSE)),"")</f>
        <v/>
      </c>
      <c r="N186" s="10" t="s">
        <v>681</v>
      </c>
      <c r="O186" s="10" t="s">
        <v>683</v>
      </c>
      <c r="P186" s="9"/>
      <c r="Q186" s="10"/>
      <c r="R186" s="10"/>
      <c r="S186" s="10"/>
      <c r="T186" s="10"/>
      <c r="U186" s="10"/>
      <c r="V186" s="10"/>
      <c r="W186" s="10"/>
      <c r="X186" s="9" t="str">
        <f>VLOOKUP(功能_33[[#This Row],[User]],SKL放款!A:G,7,FALSE)</f>
        <v>放款服務課</v>
      </c>
      <c r="Y186" s="242">
        <f>IF(功能_33[[#This Row],[實際展示]]="","",功能_33[[#This Row],[實際展示]]+14)</f>
        <v>44482</v>
      </c>
      <c r="Z186" s="243"/>
      <c r="AA186" s="262" t="str">
        <f>IF(功能_33[[#This Row],[URS交二審]]=0,"",功能_33[[#This Row],[URS交二審]]+7)</f>
        <v/>
      </c>
      <c r="AB186" s="2"/>
      <c r="AC186" s="2"/>
      <c r="AD186" s="2"/>
      <c r="AE186" s="309"/>
      <c r="AF186" s="2" t="str">
        <f>IFERROR(IF(VLOOKUP(功能_33[[#This Row],[功能代號]],Menu!A:D,4,FALSE)=0,"",VLOOKUP(功能_33[[#This Row],[功能代號]],Menu!A:D,4,FALSE)),"")</f>
        <v>L4-5</v>
      </c>
      <c r="AG186" s="2"/>
      <c r="AH186" s="13" t="str">
        <f>VLOOKUP(功能_33[[#This Row],[功能代號]],[3]交易清單!$E:$E,1,FALSE)</f>
        <v>L4500</v>
      </c>
      <c r="AI186" s="2"/>
      <c r="AJ186" s="242" t="str">
        <f>IFERROR(IF(VLOOKUP(功能_33[[#This Row],[功能代號]],Menu!A:D,4,FALSE)=0,"",VLOOKUP(功能_33[[#This Row],[功能代號]],Menu!A:D,4,FALSE)),"")</f>
        <v>L4-5</v>
      </c>
      <c r="AK186" s="9"/>
      <c r="AL186" s="8"/>
    </row>
    <row r="187" spans="1:38" ht="13.5" x14ac:dyDescent="0.3">
      <c r="A187" s="245">
        <v>100</v>
      </c>
      <c r="B187" s="9" t="str">
        <f>LEFT(功能_33[[#This Row],[功能代號]],2)</f>
        <v>L4</v>
      </c>
      <c r="C187" s="9" t="s">
        <v>708</v>
      </c>
      <c r="D187" s="22" t="s">
        <v>1612</v>
      </c>
      <c r="E187" s="16" t="s">
        <v>267</v>
      </c>
      <c r="F187" s="9" t="s">
        <v>268</v>
      </c>
      <c r="G187" s="9"/>
      <c r="H187" s="10" t="s">
        <v>672</v>
      </c>
      <c r="I187" s="11" t="s">
        <v>1979</v>
      </c>
      <c r="J187" s="317"/>
      <c r="K187" s="289">
        <v>44468</v>
      </c>
      <c r="L187" s="289">
        <v>44468</v>
      </c>
      <c r="M187" s="262" t="str">
        <f>IFERROR(IF(VLOOKUP(功能_33[[#This Row],[功能代號]],討論項目!A:H,8,FALSE)=0,"",VLOOKUP(功能_33[[#This Row],[功能代號]],討論項目!A:H,8,FALSE)),"")</f>
        <v/>
      </c>
      <c r="N187" s="10" t="s">
        <v>681</v>
      </c>
      <c r="O187" s="10" t="s">
        <v>683</v>
      </c>
      <c r="P187" s="9"/>
      <c r="Q187" s="10"/>
      <c r="R187" s="10"/>
      <c r="S187" s="10"/>
      <c r="T187" s="10"/>
      <c r="U187" s="10"/>
      <c r="V187" s="10"/>
      <c r="W187" s="10"/>
      <c r="X187" s="9" t="str">
        <f>VLOOKUP(功能_33[[#This Row],[User]],SKL放款!A:G,7,FALSE)</f>
        <v>放款服務課</v>
      </c>
      <c r="Y187" s="242">
        <f>IF(功能_33[[#This Row],[實際展示]]="","",功能_33[[#This Row],[實際展示]]+14)</f>
        <v>44482</v>
      </c>
      <c r="Z187" s="243"/>
      <c r="AA187" s="262" t="str">
        <f>IF(功能_33[[#This Row],[URS交二審]]=0,"",功能_33[[#This Row],[URS交二審]]+7)</f>
        <v/>
      </c>
      <c r="AB187" s="2"/>
      <c r="AC187" s="2"/>
      <c r="AD187" s="2"/>
      <c r="AE187" s="309"/>
      <c r="AF187" s="2" t="str">
        <f>IFERROR(IF(VLOOKUP(功能_33[[#This Row],[功能代號]],Menu!A:D,4,FALSE)=0,"",VLOOKUP(功能_33[[#This Row],[功能代號]],Menu!A:D,4,FALSE)),"")</f>
        <v>L4-5</v>
      </c>
      <c r="AG187" s="2"/>
      <c r="AH187" s="13" t="str">
        <f>VLOOKUP(功能_33[[#This Row],[功能代號]],[3]交易清單!$E:$E,1,FALSE)</f>
        <v>L4950</v>
      </c>
      <c r="AI187" s="2"/>
      <c r="AJ187" s="242" t="str">
        <f>IFERROR(IF(VLOOKUP(功能_33[[#This Row],[功能代號]],Menu!A:D,4,FALSE)=0,"",VLOOKUP(功能_33[[#This Row],[功能代號]],Menu!A:D,4,FALSE)),"")</f>
        <v>L4-5</v>
      </c>
      <c r="AK187" s="9"/>
      <c r="AL187" s="8"/>
    </row>
    <row r="188" spans="1:38" ht="13.5" x14ac:dyDescent="0.3">
      <c r="A188" s="245">
        <v>101</v>
      </c>
      <c r="B188" s="9" t="str">
        <f>LEFT(功能_33[[#This Row],[功能代號]],2)</f>
        <v>L4</v>
      </c>
      <c r="C188" s="9" t="s">
        <v>708</v>
      </c>
      <c r="D188" s="22" t="s">
        <v>1612</v>
      </c>
      <c r="E188" s="16" t="s">
        <v>269</v>
      </c>
      <c r="F188" s="9" t="s">
        <v>270</v>
      </c>
      <c r="G188" s="9"/>
      <c r="H188" s="10" t="s">
        <v>672</v>
      </c>
      <c r="I188" s="11" t="s">
        <v>1979</v>
      </c>
      <c r="J188" s="317"/>
      <c r="K188" s="289">
        <v>44468</v>
      </c>
      <c r="L188" s="289">
        <v>44468</v>
      </c>
      <c r="M188" s="262" t="str">
        <f>IFERROR(IF(VLOOKUP(功能_33[[#This Row],[功能代號]],討論項目!A:H,8,FALSE)=0,"",VLOOKUP(功能_33[[#This Row],[功能代號]],討論項目!A:H,8,FALSE)),"")</f>
        <v/>
      </c>
      <c r="N188" s="10" t="s">
        <v>681</v>
      </c>
      <c r="O188" s="10" t="s">
        <v>683</v>
      </c>
      <c r="P188" s="9"/>
      <c r="Q188" s="10"/>
      <c r="R188" s="10"/>
      <c r="S188" s="10"/>
      <c r="T188" s="10"/>
      <c r="U188" s="10"/>
      <c r="V188" s="10"/>
      <c r="W188" s="10"/>
      <c r="X188" s="9" t="str">
        <f>VLOOKUP(功能_33[[#This Row],[User]],SKL放款!A:G,7,FALSE)</f>
        <v>放款服務課</v>
      </c>
      <c r="Y188" s="242">
        <f>IF(功能_33[[#This Row],[實際展示]]="","",功能_33[[#This Row],[實際展示]]+14)</f>
        <v>44482</v>
      </c>
      <c r="Z188" s="243"/>
      <c r="AA188" s="262" t="str">
        <f>IF(功能_33[[#This Row],[URS交二審]]=0,"",功能_33[[#This Row],[URS交二審]]+7)</f>
        <v/>
      </c>
      <c r="AB188" s="2"/>
      <c r="AC188" s="2"/>
      <c r="AD188" s="2"/>
      <c r="AE188" s="309"/>
      <c r="AF188" s="2" t="str">
        <f>IFERROR(IF(VLOOKUP(功能_33[[#This Row],[功能代號]],Menu!A:D,4,FALSE)=0,"",VLOOKUP(功能_33[[#This Row],[功能代號]],Menu!A:D,4,FALSE)),"")</f>
        <v>L4-5</v>
      </c>
      <c r="AG188" s="2"/>
      <c r="AH188" s="13" t="str">
        <f>VLOOKUP(功能_33[[#This Row],[功能代號]],[3]交易清單!$E:$E,1,FALSE)</f>
        <v>L4510</v>
      </c>
      <c r="AI188" s="2"/>
      <c r="AJ188" s="242" t="str">
        <f>IFERROR(IF(VLOOKUP(功能_33[[#This Row],[功能代號]],Menu!A:D,4,FALSE)=0,"",VLOOKUP(功能_33[[#This Row],[功能代號]],Menu!A:D,4,FALSE)),"")</f>
        <v>L4-5</v>
      </c>
      <c r="AK188" s="9"/>
      <c r="AL188" s="8"/>
    </row>
    <row r="189" spans="1:38" ht="13.5" x14ac:dyDescent="0.3">
      <c r="A189" s="245">
        <v>102</v>
      </c>
      <c r="B189" s="9" t="str">
        <f>LEFT(功能_33[[#This Row],[功能代號]],2)</f>
        <v>L4</v>
      </c>
      <c r="C189" s="9" t="s">
        <v>708</v>
      </c>
      <c r="D189" s="22" t="s">
        <v>1612</v>
      </c>
      <c r="E189" s="16" t="s">
        <v>273</v>
      </c>
      <c r="F189" s="9" t="s">
        <v>274</v>
      </c>
      <c r="G189" s="9"/>
      <c r="H189" s="10" t="s">
        <v>672</v>
      </c>
      <c r="I189" s="11" t="s">
        <v>1979</v>
      </c>
      <c r="J189" s="317"/>
      <c r="K189" s="289">
        <v>44468</v>
      </c>
      <c r="L189" s="289">
        <v>44468</v>
      </c>
      <c r="M189" s="262" t="str">
        <f>IFERROR(IF(VLOOKUP(功能_33[[#This Row],[功能代號]],討論項目!A:H,8,FALSE)=0,"",VLOOKUP(功能_33[[#This Row],[功能代號]],討論項目!A:H,8,FALSE)),"")</f>
        <v/>
      </c>
      <c r="N189" s="10" t="s">
        <v>681</v>
      </c>
      <c r="O189" s="10" t="s">
        <v>683</v>
      </c>
      <c r="P189" s="9"/>
      <c r="Q189" s="10"/>
      <c r="R189" s="10"/>
      <c r="S189" s="10"/>
      <c r="T189" s="10"/>
      <c r="U189" s="10"/>
      <c r="V189" s="10"/>
      <c r="W189" s="10"/>
      <c r="X189" s="9" t="str">
        <f>VLOOKUP(功能_33[[#This Row],[User]],SKL放款!A:G,7,FALSE)</f>
        <v>放款服務課</v>
      </c>
      <c r="Y189" s="242">
        <f>IF(功能_33[[#This Row],[實際展示]]="","",功能_33[[#This Row],[實際展示]]+14)</f>
        <v>44482</v>
      </c>
      <c r="Z189" s="243"/>
      <c r="AA189" s="262" t="str">
        <f>IF(功能_33[[#This Row],[URS交二審]]=0,"",功能_33[[#This Row],[URS交二審]]+7)</f>
        <v/>
      </c>
      <c r="AB189" s="2"/>
      <c r="AC189" s="2"/>
      <c r="AD189" s="2"/>
      <c r="AE189" s="309"/>
      <c r="AF189" s="2" t="str">
        <f>IFERROR(IF(VLOOKUP(功能_33[[#This Row],[功能代號]],Menu!A:D,4,FALSE)=0,"",VLOOKUP(功能_33[[#This Row],[功能代號]],Menu!A:D,4,FALSE)),"")</f>
        <v>L4-5</v>
      </c>
      <c r="AG189" s="2"/>
      <c r="AH189" s="13" t="str">
        <f>VLOOKUP(功能_33[[#This Row],[功能代號]],[3]交易清單!$E:$E,1,FALSE)</f>
        <v>L4951</v>
      </c>
      <c r="AI189" s="2"/>
      <c r="AJ189" s="242" t="str">
        <f>IFERROR(IF(VLOOKUP(功能_33[[#This Row],[功能代號]],Menu!A:D,4,FALSE)=0,"",VLOOKUP(功能_33[[#This Row],[功能代號]],Menu!A:D,4,FALSE)),"")</f>
        <v>L4-5</v>
      </c>
      <c r="AK189" s="9"/>
      <c r="AL189" s="8"/>
    </row>
    <row r="190" spans="1:38" ht="13.5" x14ac:dyDescent="0.3">
      <c r="A190" s="245">
        <v>103</v>
      </c>
      <c r="B190" s="9" t="str">
        <f>LEFT(功能_33[[#This Row],[功能代號]],2)</f>
        <v>L4</v>
      </c>
      <c r="C190" s="9" t="s">
        <v>708</v>
      </c>
      <c r="D190" s="22" t="s">
        <v>1612</v>
      </c>
      <c r="E190" s="16" t="s">
        <v>275</v>
      </c>
      <c r="F190" s="9" t="s">
        <v>276</v>
      </c>
      <c r="G190" s="9"/>
      <c r="H190" s="10" t="s">
        <v>672</v>
      </c>
      <c r="I190" s="11" t="s">
        <v>1979</v>
      </c>
      <c r="J190" s="317"/>
      <c r="K190" s="289">
        <v>44468</v>
      </c>
      <c r="L190" s="289">
        <v>44468</v>
      </c>
      <c r="M190" s="262" t="str">
        <f>IFERROR(IF(VLOOKUP(功能_33[[#This Row],[功能代號]],討論項目!A:H,8,FALSE)=0,"",VLOOKUP(功能_33[[#This Row],[功能代號]],討論項目!A:H,8,FALSE)),"")</f>
        <v/>
      </c>
      <c r="N190" s="10" t="s">
        <v>681</v>
      </c>
      <c r="O190" s="10" t="s">
        <v>683</v>
      </c>
      <c r="P190" s="9"/>
      <c r="Q190" s="10"/>
      <c r="R190" s="10"/>
      <c r="S190" s="10"/>
      <c r="T190" s="10"/>
      <c r="U190" s="10"/>
      <c r="V190" s="10"/>
      <c r="W190" s="10"/>
      <c r="X190" s="9" t="str">
        <f>VLOOKUP(功能_33[[#This Row],[User]],SKL放款!A:G,7,FALSE)</f>
        <v>放款服務課</v>
      </c>
      <c r="Y190" s="242">
        <f>IF(功能_33[[#This Row],[實際展示]]="","",功能_33[[#This Row],[實際展示]]+14)</f>
        <v>44482</v>
      </c>
      <c r="Z190" s="243"/>
      <c r="AA190" s="262" t="str">
        <f>IF(功能_33[[#This Row],[URS交二審]]=0,"",功能_33[[#This Row],[URS交二審]]+7)</f>
        <v/>
      </c>
      <c r="AB190" s="2"/>
      <c r="AC190" s="2"/>
      <c r="AD190" s="2"/>
      <c r="AE190" s="309"/>
      <c r="AF190" s="2" t="str">
        <f>IFERROR(IF(VLOOKUP(功能_33[[#This Row],[功能代號]],Menu!A:D,4,FALSE)=0,"",VLOOKUP(功能_33[[#This Row],[功能代號]],Menu!A:D,4,FALSE)),"")</f>
        <v/>
      </c>
      <c r="AG190" s="2"/>
      <c r="AH190" s="13" t="str">
        <f>VLOOKUP(功能_33[[#This Row],[功能代號]],[3]交易清單!$E:$E,1,FALSE)</f>
        <v>L4512</v>
      </c>
      <c r="AI190" s="2"/>
      <c r="AJ190" s="244" t="str">
        <f>AJ189</f>
        <v>L4-5</v>
      </c>
      <c r="AK190" s="9"/>
      <c r="AL190" s="8"/>
    </row>
    <row r="191" spans="1:38" ht="13.5" x14ac:dyDescent="0.3">
      <c r="A191" s="245">
        <v>104</v>
      </c>
      <c r="B191" s="9" t="str">
        <f>LEFT(功能_33[[#This Row],[功能代號]],2)</f>
        <v>L4</v>
      </c>
      <c r="C191" s="9" t="s">
        <v>708</v>
      </c>
      <c r="D191" s="22" t="s">
        <v>1612</v>
      </c>
      <c r="E191" s="16" t="s">
        <v>271</v>
      </c>
      <c r="F191" s="9" t="s">
        <v>272</v>
      </c>
      <c r="G191" s="9"/>
      <c r="H191" s="10" t="s">
        <v>672</v>
      </c>
      <c r="I191" s="11" t="s">
        <v>1979</v>
      </c>
      <c r="J191" s="317"/>
      <c r="K191" s="289">
        <v>44468</v>
      </c>
      <c r="L191" s="289">
        <v>44468</v>
      </c>
      <c r="M191" s="262" t="str">
        <f>IFERROR(IF(VLOOKUP(功能_33[[#This Row],[功能代號]],討論項目!A:H,8,FALSE)=0,"",VLOOKUP(功能_33[[#This Row],[功能代號]],討論項目!A:H,8,FALSE)),"")</f>
        <v/>
      </c>
      <c r="N191" s="10" t="s">
        <v>681</v>
      </c>
      <c r="O191" s="10" t="s">
        <v>683</v>
      </c>
      <c r="P191" s="9"/>
      <c r="Q191" s="10"/>
      <c r="R191" s="10"/>
      <c r="S191" s="10"/>
      <c r="T191" s="10"/>
      <c r="U191" s="10"/>
      <c r="V191" s="10"/>
      <c r="W191" s="10"/>
      <c r="X191" s="9" t="str">
        <f>VLOOKUP(功能_33[[#This Row],[User]],SKL放款!A:G,7,FALSE)</f>
        <v>放款服務課</v>
      </c>
      <c r="Y191" s="242">
        <f>IF(功能_33[[#This Row],[實際展示]]="","",功能_33[[#This Row],[實際展示]]+14)</f>
        <v>44482</v>
      </c>
      <c r="Z191" s="243"/>
      <c r="AA191" s="262" t="str">
        <f>IF(功能_33[[#This Row],[URS交二審]]=0,"",功能_33[[#This Row],[URS交二審]]+7)</f>
        <v/>
      </c>
      <c r="AB191" s="2"/>
      <c r="AC191" s="2"/>
      <c r="AD191" s="2"/>
      <c r="AE191" s="309"/>
      <c r="AF191" s="2" t="str">
        <f>IFERROR(IF(VLOOKUP(功能_33[[#This Row],[功能代號]],Menu!A:D,4,FALSE)=0,"",VLOOKUP(功能_33[[#This Row],[功能代號]],Menu!A:D,4,FALSE)),"")</f>
        <v>L4-5</v>
      </c>
      <c r="AG191" s="2"/>
      <c r="AH191" s="13" t="str">
        <f>VLOOKUP(功能_33[[#This Row],[功能代號]],[3]交易清單!$E:$E,1,FALSE)</f>
        <v>L4511</v>
      </c>
      <c r="AI191" s="2"/>
      <c r="AJ191" s="242" t="str">
        <f>IFERROR(IF(VLOOKUP(功能_33[[#This Row],[功能代號]],Menu!A:D,4,FALSE)=0,"",VLOOKUP(功能_33[[#This Row],[功能代號]],Menu!A:D,4,FALSE)),"")</f>
        <v>L4-5</v>
      </c>
      <c r="AK191" s="9"/>
      <c r="AL191" s="8"/>
    </row>
    <row r="192" spans="1:38" ht="13.5" x14ac:dyDescent="0.3">
      <c r="A192" s="245">
        <v>217</v>
      </c>
      <c r="B192" s="9" t="str">
        <f>LEFT(功能_33[[#This Row],[功能代號]],2)</f>
        <v>L4</v>
      </c>
      <c r="C192" s="9" t="s">
        <v>708</v>
      </c>
      <c r="D192" s="22"/>
      <c r="E192" s="10" t="s">
        <v>277</v>
      </c>
      <c r="F192" s="9" t="s">
        <v>278</v>
      </c>
      <c r="G192" s="9"/>
      <c r="H192" s="10" t="s">
        <v>672</v>
      </c>
      <c r="I192" s="11" t="s">
        <v>1979</v>
      </c>
      <c r="J192" s="317"/>
      <c r="K192" s="289">
        <v>44469</v>
      </c>
      <c r="L192" s="289" t="s">
        <v>2335</v>
      </c>
      <c r="M192" s="262" t="str">
        <f>IFERROR(IF(VLOOKUP(功能_33[[#This Row],[功能代號]],討論項目!A:H,8,FALSE)=0,"",VLOOKUP(功能_33[[#This Row],[功能代號]],討論項目!A:H,8,FALSE)),"")</f>
        <v/>
      </c>
      <c r="N192" s="10" t="s">
        <v>677</v>
      </c>
      <c r="O192" s="10" t="s">
        <v>675</v>
      </c>
      <c r="P192" s="9"/>
      <c r="Q192" s="10"/>
      <c r="R192" s="10"/>
      <c r="S192" s="10"/>
      <c r="T192" s="10"/>
      <c r="U192" s="10"/>
      <c r="V192" s="10"/>
      <c r="W192" s="10"/>
      <c r="X192" s="9" t="str">
        <f>VLOOKUP(功能_33[[#This Row],[User]],SKL放款!A:G,7,FALSE)</f>
        <v>放款服務課</v>
      </c>
      <c r="Y192" s="242" t="e">
        <f>IF(功能_33[[#This Row],[實際展示]]="","",功能_33[[#This Row],[實際展示]]+14)</f>
        <v>#VALUE!</v>
      </c>
      <c r="Z192" s="243"/>
      <c r="AA192" s="262" t="str">
        <f>IF(功能_33[[#This Row],[URS交二審]]=0,"",功能_33[[#This Row],[URS交二審]]+7)</f>
        <v/>
      </c>
      <c r="AB192" s="2"/>
      <c r="AC192" s="2"/>
      <c r="AD192" s="2"/>
      <c r="AE192" s="309"/>
      <c r="AF192" s="2" t="str">
        <f>IFERROR(IF(VLOOKUP(功能_33[[#This Row],[功能代號]],Menu!A:D,4,FALSE)=0,"",VLOOKUP(功能_33[[#This Row],[功能代號]],Menu!A:D,4,FALSE)),"")</f>
        <v>L4-2</v>
      </c>
      <c r="AG192" s="2"/>
      <c r="AH192" s="13" t="str">
        <f>VLOOKUP(功能_33[[#This Row],[功能代號]],[3]交易清單!$E:$E,1,FALSE)</f>
        <v>L4200</v>
      </c>
      <c r="AI192" s="2"/>
      <c r="AJ192" s="242" t="str">
        <f>IFERROR(IF(VLOOKUP(功能_33[[#This Row],[功能代號]],Menu!A:D,4,FALSE)=0,"",VLOOKUP(功能_33[[#This Row],[功能代號]],Menu!A:D,4,FALSE)),"")</f>
        <v>L4-2</v>
      </c>
      <c r="AK192" s="9"/>
      <c r="AL192" s="8"/>
    </row>
    <row r="193" spans="1:38" ht="13.5" x14ac:dyDescent="0.3">
      <c r="A193" s="245">
        <v>105</v>
      </c>
      <c r="B193" s="9" t="str">
        <f>LEFT(功能_33[[#This Row],[功能代號]],2)</f>
        <v>L4</v>
      </c>
      <c r="C193" s="9" t="s">
        <v>708</v>
      </c>
      <c r="D193" s="22" t="s">
        <v>1612</v>
      </c>
      <c r="E193" s="16" t="s">
        <v>289</v>
      </c>
      <c r="F193" s="9" t="s">
        <v>290</v>
      </c>
      <c r="G193" s="9"/>
      <c r="H193" s="10" t="s">
        <v>672</v>
      </c>
      <c r="I193" s="11" t="s">
        <v>1979</v>
      </c>
      <c r="J193" s="317"/>
      <c r="K193" s="289">
        <v>44473</v>
      </c>
      <c r="L193" s="289">
        <v>44468</v>
      </c>
      <c r="M193" s="262" t="str">
        <f>IFERROR(IF(VLOOKUP(功能_33[[#This Row],[功能代號]],討論項目!A:H,8,FALSE)=0,"",VLOOKUP(功能_33[[#This Row],[功能代號]],討論項目!A:H,8,FALSE)),"")</f>
        <v/>
      </c>
      <c r="N193" s="10" t="s">
        <v>681</v>
      </c>
      <c r="O193" s="10" t="s">
        <v>683</v>
      </c>
      <c r="P193" s="9"/>
      <c r="Q193" s="10"/>
      <c r="R193" s="10"/>
      <c r="S193" s="10"/>
      <c r="T193" s="10"/>
      <c r="U193" s="10"/>
      <c r="V193" s="10"/>
      <c r="W193" s="10"/>
      <c r="X193" s="9" t="str">
        <f>VLOOKUP(功能_33[[#This Row],[User]],SKL放款!A:G,7,FALSE)</f>
        <v>放款服務課</v>
      </c>
      <c r="Y193" s="242">
        <f>IF(功能_33[[#This Row],[實際展示]]="","",功能_33[[#This Row],[實際展示]]+14)</f>
        <v>44482</v>
      </c>
      <c r="Z193" s="243"/>
      <c r="AA193" s="262" t="str">
        <f>IF(功能_33[[#This Row],[URS交二審]]=0,"",功能_33[[#This Row],[URS交二審]]+7)</f>
        <v/>
      </c>
      <c r="AB193" s="2"/>
      <c r="AC193" s="2"/>
      <c r="AD193" s="2"/>
      <c r="AE193" s="309"/>
      <c r="AF193" s="2" t="str">
        <f>IFERROR(IF(VLOOKUP(功能_33[[#This Row],[功能代號]],Menu!A:D,4,FALSE)=0,"",VLOOKUP(功能_33[[#This Row],[功能代號]],Menu!A:D,4,FALSE)),"")</f>
        <v>L4-5</v>
      </c>
      <c r="AG193" s="2"/>
      <c r="AH193" s="13" t="str">
        <f>VLOOKUP(功能_33[[#This Row],[功能代號]],[3]交易清單!$E:$E,1,FALSE)</f>
        <v>L4520</v>
      </c>
      <c r="AI193" s="2"/>
      <c r="AJ193" s="242" t="str">
        <f>IFERROR(IF(VLOOKUP(功能_33[[#This Row],[功能代號]],Menu!A:D,4,FALSE)=0,"",VLOOKUP(功能_33[[#This Row],[功能代號]],Menu!A:D,4,FALSE)),"")</f>
        <v>L4-5</v>
      </c>
      <c r="AK193" s="9"/>
      <c r="AL193" s="8"/>
    </row>
    <row r="194" spans="1:38" ht="13.5" x14ac:dyDescent="0.3">
      <c r="A194" s="245">
        <v>230</v>
      </c>
      <c r="B194" s="9" t="str">
        <f>LEFT(功能_33[[#This Row],[功能代號]],2)</f>
        <v>L4</v>
      </c>
      <c r="C194" s="9" t="s">
        <v>708</v>
      </c>
      <c r="D194" s="22"/>
      <c r="E194" s="10" t="s">
        <v>305</v>
      </c>
      <c r="F194" s="9" t="s">
        <v>306</v>
      </c>
      <c r="G194" s="9"/>
      <c r="H194" s="10" t="s">
        <v>672</v>
      </c>
      <c r="I194" s="11" t="s">
        <v>1979</v>
      </c>
      <c r="J194" s="317"/>
      <c r="K194" s="289">
        <v>44473</v>
      </c>
      <c r="L194" s="289">
        <v>44468</v>
      </c>
      <c r="M194" s="262" t="str">
        <f>IFERROR(IF(VLOOKUP(功能_33[[#This Row],[功能代號]],討論項目!A:H,8,FALSE)=0,"",VLOOKUP(功能_33[[#This Row],[功能代號]],討論項目!A:H,8,FALSE)),"")</f>
        <v/>
      </c>
      <c r="N194" s="10" t="s">
        <v>677</v>
      </c>
      <c r="O194" s="10" t="s">
        <v>683</v>
      </c>
      <c r="P194" s="9"/>
      <c r="Q194" s="10"/>
      <c r="R194" s="10"/>
      <c r="S194" s="10"/>
      <c r="T194" s="10"/>
      <c r="U194" s="10"/>
      <c r="V194" s="10"/>
      <c r="W194" s="10"/>
      <c r="X194" s="9" t="str">
        <f>VLOOKUP(功能_33[[#This Row],[User]],SKL放款!A:G,7,FALSE)</f>
        <v>放款服務課</v>
      </c>
      <c r="Y194" s="242">
        <f>IF(功能_33[[#This Row],[實際展示]]="","",功能_33[[#This Row],[實際展示]]+14)</f>
        <v>44482</v>
      </c>
      <c r="Z194" s="243"/>
      <c r="AA194" s="262" t="str">
        <f>IF(功能_33[[#This Row],[URS交二審]]=0,"",功能_33[[#This Row],[URS交二審]]+7)</f>
        <v/>
      </c>
      <c r="AB194" s="2"/>
      <c r="AC194" s="2"/>
      <c r="AD194" s="2"/>
      <c r="AE194" s="309"/>
      <c r="AF194" s="2" t="str">
        <f>IFERROR(IF(VLOOKUP(功能_33[[#This Row],[功能代號]],Menu!A:D,4,FALSE)=0,"",VLOOKUP(功能_33[[#This Row],[功能代號]],Menu!A:D,4,FALSE)),"")</f>
        <v/>
      </c>
      <c r="AG194" s="2"/>
      <c r="AH194" s="13" t="str">
        <f>VLOOKUP(功能_33[[#This Row],[功能代號]],[3]交易清單!$E:$E,1,FALSE)</f>
        <v>L4204</v>
      </c>
      <c r="AI194" s="2"/>
      <c r="AJ194" s="244" t="str">
        <f>AJ199</f>
        <v>L4-2</v>
      </c>
      <c r="AK194" s="9"/>
      <c r="AL194" s="8"/>
    </row>
    <row r="195" spans="1:38" ht="13.5" x14ac:dyDescent="0.3">
      <c r="A195" s="245">
        <v>231</v>
      </c>
      <c r="B195" s="9" t="str">
        <f>LEFT(功能_33[[#This Row],[功能代號]],2)</f>
        <v>L4</v>
      </c>
      <c r="C195" s="9" t="s">
        <v>708</v>
      </c>
      <c r="D195" s="22"/>
      <c r="E195" s="10" t="s">
        <v>307</v>
      </c>
      <c r="F195" s="9" t="s">
        <v>308</v>
      </c>
      <c r="G195" s="9"/>
      <c r="H195" s="10" t="s">
        <v>672</v>
      </c>
      <c r="I195" s="11" t="s">
        <v>1979</v>
      </c>
      <c r="J195" s="317"/>
      <c r="K195" s="289">
        <v>44470</v>
      </c>
      <c r="L195" s="289">
        <v>44470</v>
      </c>
      <c r="M195" s="262" t="str">
        <f>IFERROR(IF(VLOOKUP(功能_33[[#This Row],[功能代號]],討論項目!A:H,8,FALSE)=0,"",VLOOKUP(功能_33[[#This Row],[功能代號]],討論項目!A:H,8,FALSE)),"")</f>
        <v/>
      </c>
      <c r="N195" s="10" t="s">
        <v>677</v>
      </c>
      <c r="O195" s="10" t="s">
        <v>683</v>
      </c>
      <c r="P195" s="9"/>
      <c r="Q195" s="10"/>
      <c r="R195" s="10"/>
      <c r="S195" s="10"/>
      <c r="T195" s="10"/>
      <c r="U195" s="10"/>
      <c r="V195" s="10"/>
      <c r="W195" s="10"/>
      <c r="X195" s="9" t="str">
        <f>VLOOKUP(功能_33[[#This Row],[User]],SKL放款!A:G,7,FALSE)</f>
        <v>放款服務課</v>
      </c>
      <c r="Y195" s="242">
        <f>IF(功能_33[[#This Row],[實際展示]]="","",功能_33[[#This Row],[實際展示]]+14)</f>
        <v>44484</v>
      </c>
      <c r="Z195" s="243"/>
      <c r="AA195" s="262" t="str">
        <f>IF(功能_33[[#This Row],[URS交二審]]=0,"",功能_33[[#This Row],[URS交二審]]+7)</f>
        <v/>
      </c>
      <c r="AB195" s="2"/>
      <c r="AC195" s="2"/>
      <c r="AD195" s="2"/>
      <c r="AE195" s="309"/>
      <c r="AF195" s="2" t="str">
        <f>IFERROR(IF(VLOOKUP(功能_33[[#This Row],[功能代號]],Menu!A:D,4,FALSE)=0,"",VLOOKUP(功能_33[[#This Row],[功能代號]],Menu!A:D,4,FALSE)),"")</f>
        <v/>
      </c>
      <c r="AG195" s="2"/>
      <c r="AH195" s="13" t="str">
        <f>VLOOKUP(功能_33[[#This Row],[功能代號]],[3]交易清單!$E:$E,1,FALSE)</f>
        <v>L4205</v>
      </c>
      <c r="AI195" s="2"/>
      <c r="AJ195" s="244" t="str">
        <f>AJ199</f>
        <v>L4-2</v>
      </c>
      <c r="AK195" s="9"/>
      <c r="AL195" s="8"/>
    </row>
    <row r="196" spans="1:38" ht="13.5" x14ac:dyDescent="0.3">
      <c r="A196" s="245">
        <v>218</v>
      </c>
      <c r="B196" s="9" t="str">
        <f>LEFT(功能_33[[#This Row],[功能代號]],2)</f>
        <v>L4</v>
      </c>
      <c r="C196" s="9" t="s">
        <v>708</v>
      </c>
      <c r="D196" s="22"/>
      <c r="E196" s="10" t="s">
        <v>279</v>
      </c>
      <c r="F196" s="9" t="s">
        <v>280</v>
      </c>
      <c r="G196" s="9"/>
      <c r="H196" s="10" t="s">
        <v>672</v>
      </c>
      <c r="I196" s="11" t="s">
        <v>1979</v>
      </c>
      <c r="J196" s="317"/>
      <c r="K196" s="289">
        <v>44469</v>
      </c>
      <c r="L196" s="289" t="s">
        <v>2336</v>
      </c>
      <c r="M196" s="262" t="str">
        <f>IFERROR(IF(VLOOKUP(功能_33[[#This Row],[功能代號]],討論項目!A:H,8,FALSE)=0,"",VLOOKUP(功能_33[[#This Row],[功能代號]],討論項目!A:H,8,FALSE)),"")</f>
        <v/>
      </c>
      <c r="N196" s="10" t="s">
        <v>677</v>
      </c>
      <c r="O196" s="10" t="s">
        <v>675</v>
      </c>
      <c r="P196" s="9" t="s">
        <v>1527</v>
      </c>
      <c r="Q196" s="10"/>
      <c r="R196" s="10"/>
      <c r="S196" s="10"/>
      <c r="T196" s="10"/>
      <c r="U196" s="10"/>
      <c r="V196" s="10"/>
      <c r="W196" s="10"/>
      <c r="X196" s="9" t="str">
        <f>VLOOKUP(功能_33[[#This Row],[User]],SKL放款!A:G,7,FALSE)</f>
        <v>放款服務課</v>
      </c>
      <c r="Y196" s="242" t="e">
        <f>IF(功能_33[[#This Row],[實際展示]]="","",功能_33[[#This Row],[實際展示]]+14)</f>
        <v>#VALUE!</v>
      </c>
      <c r="Z196" s="243"/>
      <c r="AA196" s="262" t="str">
        <f>IF(功能_33[[#This Row],[URS交二審]]=0,"",功能_33[[#This Row],[URS交二審]]+7)</f>
        <v/>
      </c>
      <c r="AB196" s="2"/>
      <c r="AC196" s="2"/>
      <c r="AD196" s="2"/>
      <c r="AE196" s="309"/>
      <c r="AF196" s="2" t="str">
        <f>IFERROR(IF(VLOOKUP(功能_33[[#This Row],[功能代號]],Menu!A:D,4,FALSE)=0,"",VLOOKUP(功能_33[[#This Row],[功能代號]],Menu!A:D,4,FALSE)),"")</f>
        <v>L4-2</v>
      </c>
      <c r="AG196" s="2"/>
      <c r="AH196" s="13" t="str">
        <f>VLOOKUP(功能_33[[#This Row],[功能代號]],[3]交易清單!$E:$E,1,FALSE)</f>
        <v>L4002</v>
      </c>
      <c r="AI196" s="2"/>
      <c r="AJ196" s="242" t="str">
        <f>IFERROR(IF(VLOOKUP(功能_33[[#This Row],[功能代號]],Menu!A:D,4,FALSE)=0,"",VLOOKUP(功能_33[[#This Row],[功能代號]],Menu!A:D,4,FALSE)),"")</f>
        <v>L4-2</v>
      </c>
      <c r="AK196" s="9"/>
      <c r="AL196" s="8"/>
    </row>
    <row r="197" spans="1:38" ht="13.5" x14ac:dyDescent="0.3">
      <c r="A197" s="245">
        <v>219</v>
      </c>
      <c r="B197" s="9" t="str">
        <f>LEFT(功能_33[[#This Row],[功能代號]],2)</f>
        <v>L4</v>
      </c>
      <c r="C197" s="9" t="s">
        <v>708</v>
      </c>
      <c r="D197" s="22"/>
      <c r="E197" s="10" t="s">
        <v>281</v>
      </c>
      <c r="F197" s="9" t="s">
        <v>282</v>
      </c>
      <c r="G197" s="9"/>
      <c r="H197" s="10" t="s">
        <v>672</v>
      </c>
      <c r="I197" s="11" t="s">
        <v>1979</v>
      </c>
      <c r="J197" s="317"/>
      <c r="K197" s="289">
        <v>44469</v>
      </c>
      <c r="L197" s="289">
        <v>44484</v>
      </c>
      <c r="M197" s="262" t="str">
        <f>IFERROR(IF(VLOOKUP(功能_33[[#This Row],[功能代號]],討論項目!A:H,8,FALSE)=0,"",VLOOKUP(功能_33[[#This Row],[功能代號]],討論項目!A:H,8,FALSE)),"")</f>
        <v/>
      </c>
      <c r="N197" s="10" t="s">
        <v>677</v>
      </c>
      <c r="O197" s="10" t="s">
        <v>687</v>
      </c>
      <c r="P197" s="9"/>
      <c r="Q197" s="10"/>
      <c r="R197" s="10"/>
      <c r="S197" s="10"/>
      <c r="T197" s="10"/>
      <c r="U197" s="10"/>
      <c r="V197" s="10"/>
      <c r="W197" s="10"/>
      <c r="X197" s="9" t="str">
        <f>VLOOKUP(功能_33[[#This Row],[User]],SKL放款!A:G,7,FALSE)</f>
        <v>放款服務課</v>
      </c>
      <c r="Y197" s="242">
        <f>IF(功能_33[[#This Row],[實際展示]]="","",功能_33[[#This Row],[實際展示]]+14)</f>
        <v>44498</v>
      </c>
      <c r="Z197" s="243"/>
      <c r="AA197" s="262" t="str">
        <f>IF(功能_33[[#This Row],[URS交二審]]=0,"",功能_33[[#This Row],[URS交二審]]+7)</f>
        <v/>
      </c>
      <c r="AB197" s="2"/>
      <c r="AC197" s="2"/>
      <c r="AD197" s="2"/>
      <c r="AE197" s="309"/>
      <c r="AF197" s="2" t="str">
        <f>IFERROR(IF(VLOOKUP(功能_33[[#This Row],[功能代號]],Menu!A:D,4,FALSE)=0,"",VLOOKUP(功能_33[[#This Row],[功能代號]],Menu!A:D,4,FALSE)),"")</f>
        <v/>
      </c>
      <c r="AG197" s="2"/>
      <c r="AH197" s="13" t="str">
        <f>VLOOKUP(功能_33[[#This Row],[功能代號]],[3]交易清單!$E:$E,1,FALSE)</f>
        <v>L420A</v>
      </c>
      <c r="AI197" s="2"/>
      <c r="AJ197" s="244" t="str">
        <f>AJ196</f>
        <v>L4-2</v>
      </c>
      <c r="AK197" s="9"/>
      <c r="AL197" s="8"/>
    </row>
    <row r="198" spans="1:38" ht="13.5" x14ac:dyDescent="0.3">
      <c r="A198" s="245">
        <v>220</v>
      </c>
      <c r="B198" s="9" t="str">
        <f>LEFT(功能_33[[#This Row],[功能代號]],2)</f>
        <v>L4</v>
      </c>
      <c r="C198" s="9" t="s">
        <v>708</v>
      </c>
      <c r="D198" s="22"/>
      <c r="E198" s="10" t="s">
        <v>283</v>
      </c>
      <c r="F198" s="9" t="s">
        <v>284</v>
      </c>
      <c r="G198" s="9"/>
      <c r="H198" s="10" t="s">
        <v>672</v>
      </c>
      <c r="I198" s="11" t="s">
        <v>1979</v>
      </c>
      <c r="J198" s="317"/>
      <c r="K198" s="289">
        <v>44469</v>
      </c>
      <c r="L198" s="289">
        <v>44484</v>
      </c>
      <c r="M198" s="262" t="str">
        <f>IFERROR(IF(VLOOKUP(功能_33[[#This Row],[功能代號]],討論項目!A:H,8,FALSE)=0,"",VLOOKUP(功能_33[[#This Row],[功能代號]],討論項目!A:H,8,FALSE)),"")</f>
        <v/>
      </c>
      <c r="N198" s="10" t="s">
        <v>677</v>
      </c>
      <c r="O198" s="10" t="s">
        <v>687</v>
      </c>
      <c r="P198" s="9"/>
      <c r="Q198" s="10"/>
      <c r="R198" s="10"/>
      <c r="S198" s="10"/>
      <c r="T198" s="10"/>
      <c r="U198" s="10"/>
      <c r="V198" s="10"/>
      <c r="W198" s="10"/>
      <c r="X198" s="9" t="str">
        <f>VLOOKUP(功能_33[[#This Row],[User]],SKL放款!A:G,7,FALSE)</f>
        <v>放款服務課</v>
      </c>
      <c r="Y198" s="242">
        <f>IF(功能_33[[#This Row],[實際展示]]="","",功能_33[[#This Row],[實際展示]]+14)</f>
        <v>44498</v>
      </c>
      <c r="Z198" s="243"/>
      <c r="AA198" s="262" t="str">
        <f>IF(功能_33[[#This Row],[URS交二審]]=0,"",功能_33[[#This Row],[URS交二審]]+7)</f>
        <v/>
      </c>
      <c r="AB198" s="2"/>
      <c r="AC198" s="2"/>
      <c r="AD198" s="2"/>
      <c r="AE198" s="309"/>
      <c r="AF198" s="2" t="str">
        <f>IFERROR(IF(VLOOKUP(功能_33[[#This Row],[功能代號]],Menu!A:D,4,FALSE)=0,"",VLOOKUP(功能_33[[#This Row],[功能代號]],Menu!A:D,4,FALSE)),"")</f>
        <v/>
      </c>
      <c r="AG198" s="2"/>
      <c r="AH198" s="13" t="str">
        <f>VLOOKUP(功能_33[[#This Row],[功能代號]],[3]交易清單!$E:$E,1,FALSE)</f>
        <v>L420B</v>
      </c>
      <c r="AI198" s="2"/>
      <c r="AJ198" s="244" t="str">
        <f>AJ196</f>
        <v>L4-2</v>
      </c>
      <c r="AK198" s="9"/>
      <c r="AL198" s="8"/>
    </row>
    <row r="199" spans="1:38" ht="13.5" x14ac:dyDescent="0.3">
      <c r="A199" s="245">
        <v>221</v>
      </c>
      <c r="B199" s="9" t="str">
        <f>LEFT(功能_33[[#This Row],[功能代號]],2)</f>
        <v>L4</v>
      </c>
      <c r="C199" s="9" t="s">
        <v>708</v>
      </c>
      <c r="D199" s="22"/>
      <c r="E199" s="10" t="s">
        <v>285</v>
      </c>
      <c r="F199" s="9" t="s">
        <v>286</v>
      </c>
      <c r="G199" s="9"/>
      <c r="H199" s="10" t="s">
        <v>672</v>
      </c>
      <c r="I199" s="11" t="s">
        <v>1979</v>
      </c>
      <c r="J199" s="317"/>
      <c r="K199" s="289">
        <v>44469</v>
      </c>
      <c r="L199" s="289" t="s">
        <v>2336</v>
      </c>
      <c r="M199" s="262" t="str">
        <f>IFERROR(IF(VLOOKUP(功能_33[[#This Row],[功能代號]],討論項目!A:H,8,FALSE)=0,"",VLOOKUP(功能_33[[#This Row],[功能代號]],討論項目!A:H,8,FALSE)),"")</f>
        <v/>
      </c>
      <c r="N199" s="10" t="s">
        <v>677</v>
      </c>
      <c r="O199" s="10" t="s">
        <v>675</v>
      </c>
      <c r="P199" s="9" t="s">
        <v>1527</v>
      </c>
      <c r="Q199" s="10"/>
      <c r="R199" s="10"/>
      <c r="S199" s="10"/>
      <c r="T199" s="10"/>
      <c r="U199" s="10"/>
      <c r="V199" s="10"/>
      <c r="W199" s="10"/>
      <c r="X199" s="9" t="str">
        <f>VLOOKUP(功能_33[[#This Row],[User]],SKL放款!A:G,7,FALSE)</f>
        <v>放款服務課</v>
      </c>
      <c r="Y199" s="242" t="e">
        <f>IF(功能_33[[#This Row],[實際展示]]="","",功能_33[[#This Row],[實際展示]]+14)</f>
        <v>#VALUE!</v>
      </c>
      <c r="Z199" s="243"/>
      <c r="AA199" s="262" t="str">
        <f>IF(功能_33[[#This Row],[URS交二審]]=0,"",功能_33[[#This Row],[URS交二審]]+7)</f>
        <v/>
      </c>
      <c r="AB199" s="2"/>
      <c r="AC199" s="2"/>
      <c r="AD199" s="2"/>
      <c r="AE199" s="309"/>
      <c r="AF199" s="2" t="str">
        <f>IFERROR(IF(VLOOKUP(功能_33[[#This Row],[功能代號]],Menu!A:D,4,FALSE)=0,"",VLOOKUP(功能_33[[#This Row],[功能代號]],Menu!A:D,4,FALSE)),"")</f>
        <v/>
      </c>
      <c r="AG199" s="2"/>
      <c r="AH199" s="13" t="str">
        <f>VLOOKUP(功能_33[[#This Row],[功能代號]],[3]交易清單!$E:$E,1,FALSE)</f>
        <v>L4920</v>
      </c>
      <c r="AI199" s="2"/>
      <c r="AJ199" s="244" t="str">
        <f>AJ196</f>
        <v>L4-2</v>
      </c>
      <c r="AK199" s="9"/>
      <c r="AL199" s="8"/>
    </row>
    <row r="200" spans="1:38" ht="13.5" x14ac:dyDescent="0.3">
      <c r="A200" s="245">
        <v>222</v>
      </c>
      <c r="B200" s="9" t="str">
        <f>LEFT(功能_33[[#This Row],[功能代號]],2)</f>
        <v>L4</v>
      </c>
      <c r="C200" s="9" t="s">
        <v>708</v>
      </c>
      <c r="D200" s="22"/>
      <c r="E200" s="10" t="s">
        <v>287</v>
      </c>
      <c r="F200" s="9" t="s">
        <v>288</v>
      </c>
      <c r="G200" s="9"/>
      <c r="H200" s="10" t="s">
        <v>672</v>
      </c>
      <c r="I200" s="11" t="s">
        <v>1979</v>
      </c>
      <c r="J200" s="317"/>
      <c r="K200" s="289">
        <v>44469</v>
      </c>
      <c r="L200" s="289" t="s">
        <v>2336</v>
      </c>
      <c r="M200" s="262" t="str">
        <f>IFERROR(IF(VLOOKUP(功能_33[[#This Row],[功能代號]],討論項目!A:H,8,FALSE)=0,"",VLOOKUP(功能_33[[#This Row],[功能代號]],討論項目!A:H,8,FALSE)),"")</f>
        <v/>
      </c>
      <c r="N200" s="10" t="s">
        <v>677</v>
      </c>
      <c r="O200" s="10" t="s">
        <v>675</v>
      </c>
      <c r="P200" s="9"/>
      <c r="Q200" s="10"/>
      <c r="R200" s="10"/>
      <c r="S200" s="10"/>
      <c r="T200" s="10"/>
      <c r="U200" s="10"/>
      <c r="V200" s="10"/>
      <c r="W200" s="10"/>
      <c r="X200" s="9" t="str">
        <f>VLOOKUP(功能_33[[#This Row],[User]],SKL放款!A:G,7,FALSE)</f>
        <v>放款服務課</v>
      </c>
      <c r="Y200" s="242" t="e">
        <f>IF(功能_33[[#This Row],[實際展示]]="","",功能_33[[#This Row],[實際展示]]+14)</f>
        <v>#VALUE!</v>
      </c>
      <c r="Z200" s="243"/>
      <c r="AA200" s="262" t="str">
        <f>IF(功能_33[[#This Row],[URS交二審]]=0,"",功能_33[[#This Row],[URS交二審]]+7)</f>
        <v/>
      </c>
      <c r="AB200" s="2"/>
      <c r="AC200" s="2"/>
      <c r="AD200" s="2"/>
      <c r="AE200" s="309"/>
      <c r="AF200" s="2" t="str">
        <f>IFERROR(IF(VLOOKUP(功能_33[[#This Row],[功能代號]],Menu!A:D,4,FALSE)=0,"",VLOOKUP(功能_33[[#This Row],[功能代號]],Menu!A:D,4,FALSE)),"")</f>
        <v>L4-2</v>
      </c>
      <c r="AG200" s="2"/>
      <c r="AH200" s="13" t="str">
        <f>VLOOKUP(功能_33[[#This Row],[功能代號]],[3]交易清單!$E:$E,1,FALSE)</f>
        <v>L4925</v>
      </c>
      <c r="AI200" s="2"/>
      <c r="AJ200" s="242" t="str">
        <f>IFERROR(IF(VLOOKUP(功能_33[[#This Row],[功能代號]],Menu!A:D,4,FALSE)=0,"",VLOOKUP(功能_33[[#This Row],[功能代號]],Menu!A:D,4,FALSE)),"")</f>
        <v>L4-2</v>
      </c>
      <c r="AK200" s="9"/>
      <c r="AL200" s="8"/>
    </row>
    <row r="201" spans="1:38" ht="13.5" x14ac:dyDescent="0.3">
      <c r="A201" s="245">
        <v>226</v>
      </c>
      <c r="B201" s="9" t="str">
        <f>LEFT(功能_33[[#This Row],[功能代號]],2)</f>
        <v>L4</v>
      </c>
      <c r="C201" s="9" t="s">
        <v>708</v>
      </c>
      <c r="D201" s="22"/>
      <c r="E201" s="10" t="s">
        <v>297</v>
      </c>
      <c r="F201" s="9" t="s">
        <v>298</v>
      </c>
      <c r="G201" s="9"/>
      <c r="H201" s="10" t="s">
        <v>672</v>
      </c>
      <c r="I201" s="11" t="s">
        <v>1979</v>
      </c>
      <c r="J201" s="317"/>
      <c r="K201" s="289">
        <v>44469</v>
      </c>
      <c r="L201" s="289">
        <v>44484</v>
      </c>
      <c r="M201" s="262" t="str">
        <f>IFERROR(IF(VLOOKUP(功能_33[[#This Row],[功能代號]],討論項目!A:H,8,FALSE)=0,"",VLOOKUP(功能_33[[#This Row],[功能代號]],討論項目!A:H,8,FALSE)),"")</f>
        <v/>
      </c>
      <c r="N201" s="10" t="s">
        <v>677</v>
      </c>
      <c r="O201" s="10" t="s">
        <v>1527</v>
      </c>
      <c r="P201" s="9"/>
      <c r="Q201" s="10"/>
      <c r="R201" s="10"/>
      <c r="S201" s="10"/>
      <c r="T201" s="10"/>
      <c r="U201" s="10"/>
      <c r="V201" s="10"/>
      <c r="W201" s="10"/>
      <c r="X201" s="9" t="str">
        <f>VLOOKUP(功能_33[[#This Row],[User]],SKL放款!A:G,7,FALSE)</f>
        <v>放款服務課</v>
      </c>
      <c r="Y201" s="242">
        <f>IF(功能_33[[#This Row],[實際展示]]="","",功能_33[[#This Row],[實際展示]]+14)</f>
        <v>44498</v>
      </c>
      <c r="Z201" s="243"/>
      <c r="AA201" s="262" t="str">
        <f>IF(功能_33[[#This Row],[URS交二審]]=0,"",功能_33[[#This Row],[URS交二審]]+7)</f>
        <v/>
      </c>
      <c r="AB201" s="2"/>
      <c r="AC201" s="2"/>
      <c r="AD201" s="2"/>
      <c r="AE201" s="309"/>
      <c r="AF201" s="2" t="str">
        <f>IFERROR(IF(VLOOKUP(功能_33[[#This Row],[功能代號]],Menu!A:D,4,FALSE)=0,"",VLOOKUP(功能_33[[#This Row],[功能代號]],Menu!A:D,4,FALSE)),"")</f>
        <v/>
      </c>
      <c r="AG201" s="2"/>
      <c r="AH201" s="13" t="str">
        <f>VLOOKUP(功能_33[[#This Row],[功能代號]],[3]交易清單!$E:$E,1,FALSE)</f>
        <v>L4930</v>
      </c>
      <c r="AI201" s="2"/>
      <c r="AJ201" s="244" t="str">
        <f>AJ199</f>
        <v>L4-2</v>
      </c>
      <c r="AK201" s="9"/>
      <c r="AL201" s="8"/>
    </row>
    <row r="202" spans="1:38" ht="13.5" x14ac:dyDescent="0.3">
      <c r="A202" s="245">
        <v>228</v>
      </c>
      <c r="B202" s="9" t="str">
        <f>LEFT(功能_33[[#This Row],[功能代號]],2)</f>
        <v>L4</v>
      </c>
      <c r="C202" s="9" t="s">
        <v>708</v>
      </c>
      <c r="D202" s="22"/>
      <c r="E202" s="10" t="s">
        <v>301</v>
      </c>
      <c r="F202" s="9" t="s">
        <v>302</v>
      </c>
      <c r="G202" s="9"/>
      <c r="H202" s="10" t="s">
        <v>672</v>
      </c>
      <c r="I202" s="11" t="s">
        <v>1979</v>
      </c>
      <c r="J202" s="317"/>
      <c r="K202" s="289">
        <v>44469</v>
      </c>
      <c r="L202" s="289">
        <v>44484</v>
      </c>
      <c r="M202" s="262" t="str">
        <f>IFERROR(IF(VLOOKUP(功能_33[[#This Row],[功能代號]],討論項目!A:H,8,FALSE)=0,"",VLOOKUP(功能_33[[#This Row],[功能代號]],討論項目!A:H,8,FALSE)),"")</f>
        <v/>
      </c>
      <c r="N202" s="10" t="s">
        <v>677</v>
      </c>
      <c r="O202" s="10" t="s">
        <v>687</v>
      </c>
      <c r="P202" s="9"/>
      <c r="Q202" s="10"/>
      <c r="R202" s="10"/>
      <c r="S202" s="10"/>
      <c r="T202" s="10"/>
      <c r="U202" s="10"/>
      <c r="V202" s="10"/>
      <c r="W202" s="10"/>
      <c r="X202" s="9" t="str">
        <f>VLOOKUP(功能_33[[#This Row],[User]],SKL放款!A:G,7,FALSE)</f>
        <v>放款服務課</v>
      </c>
      <c r="Y202" s="242">
        <f>IF(功能_33[[#This Row],[實際展示]]="","",功能_33[[#This Row],[實際展示]]+14)</f>
        <v>44498</v>
      </c>
      <c r="Z202" s="243"/>
      <c r="AA202" s="262" t="str">
        <f>IF(功能_33[[#This Row],[URS交二審]]=0,"",功能_33[[#This Row],[URS交二審]]+7)</f>
        <v/>
      </c>
      <c r="AB202" s="2"/>
      <c r="AC202" s="2"/>
      <c r="AD202" s="2"/>
      <c r="AE202" s="309"/>
      <c r="AF202" s="2" t="str">
        <f>IFERROR(IF(VLOOKUP(功能_33[[#This Row],[功能代號]],Menu!A:D,4,FALSE)=0,"",VLOOKUP(功能_33[[#This Row],[功能代號]],Menu!A:D,4,FALSE)),"")</f>
        <v/>
      </c>
      <c r="AG202" s="2"/>
      <c r="AH202" s="13" t="str">
        <f>VLOOKUP(功能_33[[#This Row],[功能代號]],[3]交易清單!$E:$E,1,FALSE)</f>
        <v>L4202</v>
      </c>
      <c r="AI202" s="2"/>
      <c r="AJ202" s="244" t="str">
        <f>AJ199</f>
        <v>L4-2</v>
      </c>
      <c r="AK202" s="9"/>
      <c r="AL202" s="8"/>
    </row>
    <row r="203" spans="1:38" ht="13.5" x14ac:dyDescent="0.3">
      <c r="A203" s="245">
        <v>229</v>
      </c>
      <c r="B203" s="9" t="str">
        <f>LEFT(功能_33[[#This Row],[功能代號]],2)</f>
        <v>L4</v>
      </c>
      <c r="C203" s="9" t="s">
        <v>708</v>
      </c>
      <c r="D203" s="22"/>
      <c r="E203" s="10" t="s">
        <v>303</v>
      </c>
      <c r="F203" s="9" t="s">
        <v>304</v>
      </c>
      <c r="G203" s="9"/>
      <c r="H203" s="10" t="s">
        <v>672</v>
      </c>
      <c r="I203" s="11" t="s">
        <v>1979</v>
      </c>
      <c r="J203" s="317"/>
      <c r="K203" s="289">
        <v>44469</v>
      </c>
      <c r="L203" s="289">
        <v>44484</v>
      </c>
      <c r="M203" s="262" t="str">
        <f>IFERROR(IF(VLOOKUP(功能_33[[#This Row],[功能代號]],討論項目!A:H,8,FALSE)=0,"",VLOOKUP(功能_33[[#This Row],[功能代號]],討論項目!A:H,8,FALSE)),"")</f>
        <v/>
      </c>
      <c r="N203" s="10" t="s">
        <v>677</v>
      </c>
      <c r="O203" s="10" t="s">
        <v>690</v>
      </c>
      <c r="P203" s="9"/>
      <c r="Q203" s="10"/>
      <c r="R203" s="10"/>
      <c r="S203" s="10"/>
      <c r="T203" s="10"/>
      <c r="U203" s="10"/>
      <c r="V203" s="10"/>
      <c r="W203" s="10"/>
      <c r="X203" s="9" t="str">
        <f>VLOOKUP(功能_33[[#This Row],[User]],SKL放款!A:G,7,FALSE)</f>
        <v>放款服務課</v>
      </c>
      <c r="Y203" s="242">
        <f>IF(功能_33[[#This Row],[實際展示]]="","",功能_33[[#This Row],[實際展示]]+14)</f>
        <v>44498</v>
      </c>
      <c r="Z203" s="243"/>
      <c r="AA203" s="262" t="str">
        <f>IF(功能_33[[#This Row],[URS交二審]]=0,"",功能_33[[#This Row],[URS交二審]]+7)</f>
        <v/>
      </c>
      <c r="AB203" s="2"/>
      <c r="AC203" s="2"/>
      <c r="AD203" s="2"/>
      <c r="AE203" s="309"/>
      <c r="AF203" s="2" t="str">
        <f>IFERROR(IF(VLOOKUP(功能_33[[#This Row],[功能代號]],Menu!A:D,4,FALSE)=0,"",VLOOKUP(功能_33[[#This Row],[功能代號]],Menu!A:D,4,FALSE)),"")</f>
        <v/>
      </c>
      <c r="AG203" s="2"/>
      <c r="AH203" s="13" t="str">
        <f>VLOOKUP(功能_33[[#This Row],[功能代號]],[3]交易清單!$E:$E,1,FALSE)</f>
        <v>L4203</v>
      </c>
      <c r="AI203" s="2"/>
      <c r="AJ203" s="244" t="str">
        <f>AJ199</f>
        <v>L4-2</v>
      </c>
      <c r="AK203" s="9"/>
      <c r="AL203" s="8"/>
    </row>
    <row r="204" spans="1:38" ht="13.5" x14ac:dyDescent="0.3">
      <c r="A204" s="245">
        <v>98</v>
      </c>
      <c r="B204" s="9" t="str">
        <f>LEFT(功能_33[[#This Row],[功能代號]],2)</f>
        <v>L4</v>
      </c>
      <c r="C204" s="9" t="s">
        <v>708</v>
      </c>
      <c r="D204" s="22" t="s">
        <v>1611</v>
      </c>
      <c r="E204" s="10" t="s">
        <v>255</v>
      </c>
      <c r="F204" s="9" t="s">
        <v>256</v>
      </c>
      <c r="G204" s="9"/>
      <c r="H204" s="10" t="s">
        <v>672</v>
      </c>
      <c r="I204" s="11" t="s">
        <v>1979</v>
      </c>
      <c r="J204" s="317"/>
      <c r="K204" s="289">
        <v>44469</v>
      </c>
      <c r="L204" s="289">
        <v>44484</v>
      </c>
      <c r="M204" s="262" t="str">
        <f>IFERROR(IF(VLOOKUP(功能_33[[#This Row],[功能代號]],討論項目!A:H,8,FALSE)=0,"",VLOOKUP(功能_33[[#This Row],[功能代號]],討論項目!A:H,8,FALSE)),"")</f>
        <v/>
      </c>
      <c r="N204" s="10" t="s">
        <v>677</v>
      </c>
      <c r="O204" s="10" t="s">
        <v>687</v>
      </c>
      <c r="P204" s="9" t="s">
        <v>1669</v>
      </c>
      <c r="Q204" s="10"/>
      <c r="R204" s="10"/>
      <c r="S204" s="10"/>
      <c r="T204" s="10"/>
      <c r="U204" s="10"/>
      <c r="V204" s="10"/>
      <c r="W204" s="10"/>
      <c r="X204" s="9" t="str">
        <f>VLOOKUP(功能_33[[#This Row],[User]],SKL放款!A:G,7,FALSE)</f>
        <v>放款服務課</v>
      </c>
      <c r="Y204" s="242">
        <f>IF(功能_33[[#This Row],[實際展示]]="","",功能_33[[#This Row],[實際展示]]+14)</f>
        <v>44498</v>
      </c>
      <c r="Z204" s="243"/>
      <c r="AA204" s="262" t="str">
        <f>IF(功能_33[[#This Row],[URS交二審]]=0,"",功能_33[[#This Row],[URS交二審]]+7)</f>
        <v/>
      </c>
      <c r="AB204" s="2"/>
      <c r="AC204" s="2"/>
      <c r="AD204" s="2"/>
      <c r="AE204" s="309"/>
      <c r="AF204" s="2" t="str">
        <f>IFERROR(IF(VLOOKUP(功能_33[[#This Row],[功能代號]],Menu!A:D,4,FALSE)=0,"",VLOOKUP(功能_33[[#This Row],[功能代號]],Menu!A:D,4,FALSE)),"")</f>
        <v>L4-4</v>
      </c>
      <c r="AG204" s="2"/>
      <c r="AH204" s="13" t="str">
        <f>VLOOKUP(功能_33[[#This Row],[功能代號]],[3]交易清單!$E:$E,1,FALSE)</f>
        <v>L4454</v>
      </c>
      <c r="AI204" s="2"/>
      <c r="AJ204" s="242" t="str">
        <f>IFERROR(IF(VLOOKUP(功能_33[[#This Row],[功能代號]],Menu!A:D,4,FALSE)=0,"",VLOOKUP(功能_33[[#This Row],[功能代號]],Menu!A:D,4,FALSE)),"")</f>
        <v>L4-4</v>
      </c>
      <c r="AK204" s="9"/>
      <c r="AL204" s="8"/>
    </row>
    <row r="205" spans="1:38" ht="13.5" x14ac:dyDescent="0.3">
      <c r="A205" s="245">
        <v>204</v>
      </c>
      <c r="B205" s="9" t="str">
        <f>LEFT(功能_33[[#This Row],[功能代號]],2)</f>
        <v>L3</v>
      </c>
      <c r="C205" s="9" t="s">
        <v>707</v>
      </c>
      <c r="D205" s="22"/>
      <c r="E205" s="10" t="s">
        <v>167</v>
      </c>
      <c r="F205" s="9" t="s">
        <v>168</v>
      </c>
      <c r="G205" s="152"/>
      <c r="H205" s="10" t="s">
        <v>672</v>
      </c>
      <c r="I205" s="11" t="s">
        <v>33</v>
      </c>
      <c r="J205" s="317"/>
      <c r="K205" s="289">
        <v>44491</v>
      </c>
      <c r="L205" s="289"/>
      <c r="M205" s="262" t="str">
        <f>IFERROR(IF(VLOOKUP(功能_33[[#This Row],[功能代號]],討論項目!A:H,8,FALSE)=0,"",VLOOKUP(功能_33[[#This Row],[功能代號]],討論項目!A:H,8,FALSE)),"")</f>
        <v/>
      </c>
      <c r="N205" s="10" t="s">
        <v>677</v>
      </c>
      <c r="O205" s="10" t="s">
        <v>675</v>
      </c>
      <c r="P205" s="9"/>
      <c r="Q205" s="10"/>
      <c r="R205" s="10"/>
      <c r="S205" s="10"/>
      <c r="T205" s="10"/>
      <c r="U205" s="10"/>
      <c r="V205" s="10"/>
      <c r="W205" s="10"/>
      <c r="X205" s="9" t="str">
        <f>VLOOKUP(功能_33[[#This Row],[User]],SKL放款!A:G,7,FALSE)</f>
        <v>放款服務課</v>
      </c>
      <c r="Y205" s="242" t="str">
        <f>IF(功能_33[[#This Row],[實際展示]]="","",功能_33[[#This Row],[實際展示]]+14)</f>
        <v/>
      </c>
      <c r="Z205" s="243"/>
      <c r="AA205" s="262" t="str">
        <f>IF(功能_33[[#This Row],[URS交二審]]=0,"",功能_33[[#This Row],[URS交二審]]+7)</f>
        <v/>
      </c>
      <c r="AB205" s="2"/>
      <c r="AC205" s="2"/>
      <c r="AD205" s="2"/>
      <c r="AE205" s="309"/>
      <c r="AF205" s="2" t="str">
        <f>IFERROR(IF(VLOOKUP(功能_33[[#This Row],[功能代號]],Menu!A:D,4,FALSE)=0,"",VLOOKUP(功能_33[[#This Row],[功能代號]],Menu!A:D,4,FALSE)),"")</f>
        <v>L3-3</v>
      </c>
      <c r="AG205" s="2"/>
      <c r="AH205" s="13" t="str">
        <f>VLOOKUP(功能_33[[#This Row],[功能代號]],[3]交易清單!$E:$E,1,FALSE)</f>
        <v>L3911</v>
      </c>
      <c r="AI205" s="2"/>
      <c r="AJ205" s="242" t="str">
        <f>IFERROR(IF(VLOOKUP(功能_33[[#This Row],[功能代號]],Menu!A:D,4,FALSE)=0,"",VLOOKUP(功能_33[[#This Row],[功能代號]],Menu!A:D,4,FALSE)),"")</f>
        <v>L3-3</v>
      </c>
      <c r="AK205" s="9"/>
      <c r="AL205" s="8"/>
    </row>
    <row r="206" spans="1:38" ht="13.5" x14ac:dyDescent="0.3">
      <c r="A206" s="245">
        <v>204</v>
      </c>
      <c r="B206" s="9" t="str">
        <f>LEFT(功能_33[[#This Row],[功能代號]],2)</f>
        <v>L3</v>
      </c>
      <c r="C206" s="9" t="s">
        <v>707</v>
      </c>
      <c r="D206" s="22"/>
      <c r="E206" s="10" t="s">
        <v>2309</v>
      </c>
      <c r="F206" s="9" t="s">
        <v>2310</v>
      </c>
      <c r="G206" s="242" t="s">
        <v>2311</v>
      </c>
      <c r="H206" s="10" t="s">
        <v>672</v>
      </c>
      <c r="I206" s="11" t="s">
        <v>33</v>
      </c>
      <c r="J206" s="317"/>
      <c r="K206" s="289">
        <v>44491</v>
      </c>
      <c r="L206" s="289"/>
      <c r="M206" s="262" t="str">
        <f>IFERROR(IF(VLOOKUP(功能_33[[#This Row],[功能代號]],討論項目!A:H,8,FALSE)=0,"",VLOOKUP(功能_33[[#This Row],[功能代號]],討論項目!A:H,8,FALSE)),"")</f>
        <v/>
      </c>
      <c r="N206" s="10" t="s">
        <v>677</v>
      </c>
      <c r="O206" s="10" t="s">
        <v>675</v>
      </c>
      <c r="P206" s="9"/>
      <c r="Q206" s="10"/>
      <c r="R206" s="10"/>
      <c r="S206" s="10"/>
      <c r="T206" s="10"/>
      <c r="U206" s="10"/>
      <c r="V206" s="10"/>
      <c r="W206" s="10"/>
      <c r="X206" s="9" t="str">
        <f>VLOOKUP(功能_33[[#This Row],[User]],SKL放款!A:G,7,FALSE)</f>
        <v>放款服務課</v>
      </c>
      <c r="Y206" s="242" t="str">
        <f>IF(功能_33[[#This Row],[實際展示]]="","",功能_33[[#This Row],[實際展示]]+14)</f>
        <v/>
      </c>
      <c r="Z206" s="243"/>
      <c r="AA206" s="262" t="str">
        <f>IF(功能_33[[#This Row],[URS交二審]]=0,"",功能_33[[#This Row],[URS交二審]]+7)</f>
        <v/>
      </c>
      <c r="AB206" s="252"/>
      <c r="AC206" s="252"/>
      <c r="AD206" s="252"/>
      <c r="AE206" s="309"/>
      <c r="AF206" s="252" t="str">
        <f>IFERROR(IF(VLOOKUP(功能_33[[#This Row],[功能代號]],Menu!A:D,4,FALSE)=0,"",VLOOKUP(功能_33[[#This Row],[功能代號]],Menu!A:D,4,FALSE)),"")</f>
        <v/>
      </c>
      <c r="AG206" s="252"/>
      <c r="AH206" s="13" t="e">
        <f>VLOOKUP(功能_33[[#This Row],[功能代號]],[3]交易清單!$E:$E,1,FALSE)</f>
        <v>#N/A</v>
      </c>
      <c r="AI206" s="242"/>
      <c r="AJ206" s="242" t="str">
        <f>IFERROR(IF(VLOOKUP(功能_33[[#This Row],[功能代號]],Menu!A:D,4,FALSE)=0,"",VLOOKUP(功能_33[[#This Row],[功能代號]],Menu!A:D,4,FALSE)),"")</f>
        <v/>
      </c>
      <c r="AK206" s="9"/>
      <c r="AL206" s="8"/>
    </row>
    <row r="207" spans="1:38" ht="13.5" x14ac:dyDescent="0.3">
      <c r="A207" s="245">
        <v>224</v>
      </c>
      <c r="B207" s="9" t="str">
        <f>LEFT(功能_33[[#This Row],[功能代號]],2)</f>
        <v>L4</v>
      </c>
      <c r="C207" s="9" t="s">
        <v>708</v>
      </c>
      <c r="D207" s="22"/>
      <c r="E207" s="10" t="s">
        <v>293</v>
      </c>
      <c r="F207" s="9" t="s">
        <v>294</v>
      </c>
      <c r="G207" s="9"/>
      <c r="H207" s="10" t="s">
        <v>672</v>
      </c>
      <c r="I207" s="11" t="s">
        <v>1979</v>
      </c>
      <c r="J207" s="317"/>
      <c r="K207" s="289">
        <v>44474</v>
      </c>
      <c r="L207" s="289">
        <v>44481</v>
      </c>
      <c r="M207" s="262" t="str">
        <f>IFERROR(IF(VLOOKUP(功能_33[[#This Row],[功能代號]],討論項目!A:H,8,FALSE)=0,"",VLOOKUP(功能_33[[#This Row],[功能代號]],討論項目!A:H,8,FALSE)),"")</f>
        <v/>
      </c>
      <c r="N207" s="10" t="s">
        <v>677</v>
      </c>
      <c r="O207" s="10" t="s">
        <v>675</v>
      </c>
      <c r="P207" s="9" t="s">
        <v>1527</v>
      </c>
      <c r="Q207" s="10"/>
      <c r="R207" s="10"/>
      <c r="S207" s="10"/>
      <c r="T207" s="10"/>
      <c r="U207" s="10"/>
      <c r="V207" s="10"/>
      <c r="W207" s="10"/>
      <c r="X207" s="9" t="str">
        <f>VLOOKUP(功能_33[[#This Row],[User]],SKL放款!A:G,7,FALSE)</f>
        <v>放款服務課</v>
      </c>
      <c r="Y207" s="242">
        <f>IF(功能_33[[#This Row],[實際展示]]="","",功能_33[[#This Row],[實際展示]]+14)</f>
        <v>44495</v>
      </c>
      <c r="Z207" s="243"/>
      <c r="AA207" s="262" t="str">
        <f>IF(功能_33[[#This Row],[URS交二審]]=0,"",功能_33[[#This Row],[URS交二審]]+7)</f>
        <v/>
      </c>
      <c r="AB207" s="2"/>
      <c r="AC207" s="2"/>
      <c r="AD207" s="2"/>
      <c r="AE207" s="309"/>
      <c r="AF207" s="2" t="str">
        <f>IFERROR(IF(VLOOKUP(功能_33[[#This Row],[功能代號]],Menu!A:D,4,FALSE)=0,"",VLOOKUP(功能_33[[#This Row],[功能代號]],Menu!A:D,4,FALSE)),"")</f>
        <v/>
      </c>
      <c r="AG207" s="2"/>
      <c r="AH207" s="13" t="str">
        <f>VLOOKUP(功能_33[[#This Row],[功能代號]],[3]交易清單!$E:$E,1,FALSE)</f>
        <v>L4210</v>
      </c>
      <c r="AI207" s="2"/>
      <c r="AJ207" s="244" t="str">
        <f>AJ208</f>
        <v>L4-2</v>
      </c>
      <c r="AK207" s="9"/>
      <c r="AL207" s="8"/>
    </row>
    <row r="208" spans="1:38" ht="13.5" x14ac:dyDescent="0.3">
      <c r="A208" s="245">
        <v>225</v>
      </c>
      <c r="B208" s="9" t="str">
        <f>LEFT(功能_33[[#This Row],[功能代號]],2)</f>
        <v>L4</v>
      </c>
      <c r="C208" s="9" t="s">
        <v>708</v>
      </c>
      <c r="D208" s="22"/>
      <c r="E208" s="10" t="s">
        <v>295</v>
      </c>
      <c r="F208" s="9" t="s">
        <v>296</v>
      </c>
      <c r="G208" s="9"/>
      <c r="H208" s="10" t="s">
        <v>672</v>
      </c>
      <c r="I208" s="11" t="s">
        <v>1979</v>
      </c>
      <c r="J208" s="317"/>
      <c r="K208" s="289">
        <v>44474</v>
      </c>
      <c r="L208" s="289">
        <v>44481</v>
      </c>
      <c r="M208" s="262" t="str">
        <f>IFERROR(IF(VLOOKUP(功能_33[[#This Row],[功能代號]],討論項目!A:H,8,FALSE)=0,"",VLOOKUP(功能_33[[#This Row],[功能代號]],討論項目!A:H,8,FALSE)),"")</f>
        <v/>
      </c>
      <c r="N208" s="10" t="s">
        <v>677</v>
      </c>
      <c r="O208" s="10" t="s">
        <v>675</v>
      </c>
      <c r="P208" s="9"/>
      <c r="Q208" s="10"/>
      <c r="R208" s="10"/>
      <c r="S208" s="10"/>
      <c r="T208" s="10"/>
      <c r="U208" s="10"/>
      <c r="V208" s="10"/>
      <c r="W208" s="10"/>
      <c r="X208" s="9" t="str">
        <f>VLOOKUP(功能_33[[#This Row],[User]],SKL放款!A:G,7,FALSE)</f>
        <v>放款服務課</v>
      </c>
      <c r="Y208" s="242">
        <f>IF(功能_33[[#This Row],[實際展示]]="","",功能_33[[#This Row],[實際展示]]+14)</f>
        <v>44495</v>
      </c>
      <c r="Z208" s="243"/>
      <c r="AA208" s="262" t="str">
        <f>IF(功能_33[[#This Row],[URS交二審]]=0,"",功能_33[[#This Row],[URS交二審]]+7)</f>
        <v/>
      </c>
      <c r="AB208" s="2"/>
      <c r="AC208" s="2"/>
      <c r="AD208" s="2"/>
      <c r="AE208" s="309"/>
      <c r="AF208" s="2" t="str">
        <f>IFERROR(IF(VLOOKUP(功能_33[[#This Row],[功能代號]],Menu!A:D,4,FALSE)=0,"",VLOOKUP(功能_33[[#This Row],[功能代號]],Menu!A:D,4,FALSE)),"")</f>
        <v>L4-2</v>
      </c>
      <c r="AG208" s="2"/>
      <c r="AH208" s="13" t="str">
        <f>VLOOKUP(功能_33[[#This Row],[功能代號]],[3]交易清單!$E:$E,1,FALSE)</f>
        <v>L4921</v>
      </c>
      <c r="AI208" s="2"/>
      <c r="AJ208" s="242" t="str">
        <f>IFERROR(IF(VLOOKUP(功能_33[[#This Row],[功能代號]],Menu!A:D,4,FALSE)=0,"",VLOOKUP(功能_33[[#This Row],[功能代號]],Menu!A:D,4,FALSE)),"")</f>
        <v>L4-2</v>
      </c>
      <c r="AK208" s="9"/>
      <c r="AL208" s="8"/>
    </row>
    <row r="209" spans="1:38" ht="13.5" x14ac:dyDescent="0.3">
      <c r="A209" s="245">
        <v>227</v>
      </c>
      <c r="B209" s="9" t="str">
        <f>LEFT(功能_33[[#This Row],[功能代號]],2)</f>
        <v>L4</v>
      </c>
      <c r="C209" s="9" t="s">
        <v>708</v>
      </c>
      <c r="D209" s="22"/>
      <c r="E209" s="10" t="s">
        <v>299</v>
      </c>
      <c r="F209" s="9" t="s">
        <v>300</v>
      </c>
      <c r="G209" s="9"/>
      <c r="H209" s="10" t="s">
        <v>672</v>
      </c>
      <c r="I209" s="11" t="s">
        <v>1979</v>
      </c>
      <c r="J209" s="317"/>
      <c r="K209" s="289">
        <v>44474</v>
      </c>
      <c r="L209" s="289">
        <v>44481</v>
      </c>
      <c r="M209" s="262" t="str">
        <f>IFERROR(IF(VLOOKUP(功能_33[[#This Row],[功能代號]],討論項目!A:H,8,FALSE)=0,"",VLOOKUP(功能_33[[#This Row],[功能代號]],討論項目!A:H,8,FALSE)),"")</f>
        <v/>
      </c>
      <c r="N209" s="10" t="s">
        <v>677</v>
      </c>
      <c r="O209" s="10" t="s">
        <v>1527</v>
      </c>
      <c r="P209" s="9"/>
      <c r="Q209" s="10"/>
      <c r="R209" s="10"/>
      <c r="S209" s="10"/>
      <c r="T209" s="10"/>
      <c r="U209" s="10"/>
      <c r="V209" s="10"/>
      <c r="W209" s="10"/>
      <c r="X209" s="9" t="str">
        <f>VLOOKUP(功能_33[[#This Row],[User]],SKL放款!A:G,7,FALSE)</f>
        <v>放款服務課</v>
      </c>
      <c r="Y209" s="242">
        <f>IF(功能_33[[#This Row],[實際展示]]="","",功能_33[[#This Row],[實際展示]]+14)</f>
        <v>44495</v>
      </c>
      <c r="Z209" s="243"/>
      <c r="AA209" s="262" t="str">
        <f>IF(功能_33[[#This Row],[URS交二審]]=0,"",功能_33[[#This Row],[URS交二審]]+7)</f>
        <v/>
      </c>
      <c r="AB209" s="2"/>
      <c r="AC209" s="2"/>
      <c r="AD209" s="2"/>
      <c r="AE209" s="309"/>
      <c r="AF209" s="2" t="str">
        <f>IFERROR(IF(VLOOKUP(功能_33[[#This Row],[功能代號]],Menu!A:D,4,FALSE)=0,"",VLOOKUP(功能_33[[#This Row],[功能代號]],Menu!A:D,4,FALSE)),"")</f>
        <v/>
      </c>
      <c r="AG209" s="2"/>
      <c r="AH209" s="13" t="str">
        <f>VLOOKUP(功能_33[[#This Row],[功能代號]],[3]交易清單!$E:$E,1,FALSE)</f>
        <v>L4201</v>
      </c>
      <c r="AI209" s="2"/>
      <c r="AJ209" s="244" t="str">
        <f>AJ199</f>
        <v>L4-2</v>
      </c>
      <c r="AK209" s="9"/>
      <c r="AL209" s="8"/>
    </row>
    <row r="210" spans="1:38" ht="13.5" x14ac:dyDescent="0.3">
      <c r="A210" s="245">
        <v>232</v>
      </c>
      <c r="B210" s="9" t="str">
        <f>LEFT(功能_33[[#This Row],[功能代號]],2)</f>
        <v>L4</v>
      </c>
      <c r="C210" s="9" t="s">
        <v>708</v>
      </c>
      <c r="D210" s="22"/>
      <c r="E210" s="10" t="s">
        <v>313</v>
      </c>
      <c r="F210" s="9" t="s">
        <v>314</v>
      </c>
      <c r="G210" s="9"/>
      <c r="H210" s="10" t="s">
        <v>672</v>
      </c>
      <c r="I210" s="11" t="s">
        <v>1979</v>
      </c>
      <c r="J210" s="317"/>
      <c r="K210" s="289">
        <v>44474</v>
      </c>
      <c r="L210" s="289">
        <v>44482</v>
      </c>
      <c r="M210" s="262" t="str">
        <f>IFERROR(IF(VLOOKUP(功能_33[[#This Row],[功能代號]],討論項目!A:H,8,FALSE)=0,"",VLOOKUP(功能_33[[#This Row],[功能代號]],討論項目!A:H,8,FALSE)),"")</f>
        <v/>
      </c>
      <c r="N210" s="10" t="s">
        <v>677</v>
      </c>
      <c r="O210" s="10" t="s">
        <v>675</v>
      </c>
      <c r="P210" s="9"/>
      <c r="Q210" s="10"/>
      <c r="R210" s="10"/>
      <c r="S210" s="10"/>
      <c r="T210" s="10"/>
      <c r="U210" s="10"/>
      <c r="V210" s="10"/>
      <c r="W210" s="10"/>
      <c r="X210" s="9" t="str">
        <f>VLOOKUP(功能_33[[#This Row],[User]],SKL放款!A:G,7,FALSE)</f>
        <v>放款服務課</v>
      </c>
      <c r="Y210" s="242">
        <f>IF(功能_33[[#This Row],[實際展示]]="","",功能_33[[#This Row],[實際展示]]+14)</f>
        <v>44496</v>
      </c>
      <c r="Z210" s="243"/>
      <c r="AA210" s="262" t="str">
        <f>IF(功能_33[[#This Row],[URS交二審]]=0,"",功能_33[[#This Row],[URS交二審]]+7)</f>
        <v/>
      </c>
      <c r="AB210" s="2"/>
      <c r="AC210" s="2"/>
      <c r="AD210" s="2"/>
      <c r="AE210" s="309"/>
      <c r="AF210" s="2" t="str">
        <f>IFERROR(IF(VLOOKUP(功能_33[[#This Row],[功能代號]],Menu!A:D,4,FALSE)=0,"",VLOOKUP(功能_33[[#This Row],[功能代號]],Menu!A:D,4,FALSE)),"")</f>
        <v/>
      </c>
      <c r="AG210" s="2"/>
      <c r="AH210" s="13" t="str">
        <f>VLOOKUP(功能_33[[#This Row],[功能代號]],[3]交易清單!$E:$E,1,FALSE)</f>
        <v>L492A</v>
      </c>
      <c r="AI210" s="2"/>
      <c r="AJ210" s="244" t="s">
        <v>1923</v>
      </c>
      <c r="AK210" s="9"/>
      <c r="AL210" s="8"/>
    </row>
    <row r="211" spans="1:38" ht="13.5" x14ac:dyDescent="0.3">
      <c r="A211" s="245">
        <v>241</v>
      </c>
      <c r="B211" s="9" t="str">
        <f>LEFT(功能_33[[#This Row],[功能代號]],2)</f>
        <v>L4</v>
      </c>
      <c r="C211" s="9" t="s">
        <v>708</v>
      </c>
      <c r="D211" s="22"/>
      <c r="E211" s="10" t="s">
        <v>309</v>
      </c>
      <c r="F211" s="9" t="s">
        <v>310</v>
      </c>
      <c r="G211" s="9"/>
      <c r="H211" s="10" t="s">
        <v>672</v>
      </c>
      <c r="I211" s="11" t="s">
        <v>1979</v>
      </c>
      <c r="J211" s="317"/>
      <c r="K211" s="289">
        <v>44474</v>
      </c>
      <c r="L211" s="289">
        <v>44481</v>
      </c>
      <c r="M211" s="262" t="str">
        <f>IFERROR(IF(VLOOKUP(功能_33[[#This Row],[功能代號]],討論項目!A:H,8,FALSE)=0,"",VLOOKUP(功能_33[[#This Row],[功能代號]],討論項目!A:H,8,FALSE)),"")</f>
        <v/>
      </c>
      <c r="N211" s="10" t="s">
        <v>677</v>
      </c>
      <c r="O211" s="10" t="s">
        <v>683</v>
      </c>
      <c r="P211" s="9" t="s">
        <v>1527</v>
      </c>
      <c r="Q211" s="10"/>
      <c r="R211" s="10"/>
      <c r="S211" s="10"/>
      <c r="T211" s="10"/>
      <c r="U211" s="10"/>
      <c r="V211" s="10"/>
      <c r="W211" s="10"/>
      <c r="X211" s="9" t="str">
        <f>VLOOKUP(功能_33[[#This Row],[User]],SKL放款!A:G,7,FALSE)</f>
        <v>放款服務課</v>
      </c>
      <c r="Y211" s="242">
        <f>IF(功能_33[[#This Row],[實際展示]]="","",功能_33[[#This Row],[實際展示]]+14)</f>
        <v>44495</v>
      </c>
      <c r="Z211" s="243"/>
      <c r="AA211" s="262" t="str">
        <f>IF(功能_33[[#This Row],[URS交二審]]=0,"",功能_33[[#This Row],[URS交二審]]+7)</f>
        <v/>
      </c>
      <c r="AB211" s="2"/>
      <c r="AC211" s="2"/>
      <c r="AD211" s="2"/>
      <c r="AE211" s="309"/>
      <c r="AF211" s="2" t="str">
        <f>IFERROR(IF(VLOOKUP(功能_33[[#This Row],[功能代號]],Menu!A:D,4,FALSE)=0,"",VLOOKUP(功能_33[[#This Row],[功能代號]],Menu!A:D,4,FALSE)),"")</f>
        <v>L4-7</v>
      </c>
      <c r="AG211" s="2"/>
      <c r="AH211" s="13" t="str">
        <f>VLOOKUP(功能_33[[#This Row],[功能代號]],[3]交易清單!$E:$E,1,FALSE)</f>
        <v>L4702</v>
      </c>
      <c r="AI211" s="2"/>
      <c r="AJ211" s="242" t="str">
        <f>IFERROR(IF(VLOOKUP(功能_33[[#This Row],[功能代號]],Menu!A:D,4,FALSE)=0,"",VLOOKUP(功能_33[[#This Row],[功能代號]],Menu!A:D,4,FALSE)),"")</f>
        <v>L4-7</v>
      </c>
      <c r="AK211" s="9"/>
      <c r="AL211" s="8"/>
    </row>
    <row r="212" spans="1:38" ht="13.5" x14ac:dyDescent="0.3">
      <c r="A212" s="245">
        <v>242</v>
      </c>
      <c r="B212" s="9" t="str">
        <f>LEFT(功能_33[[#This Row],[功能代號]],2)</f>
        <v>L4</v>
      </c>
      <c r="C212" s="9" t="s">
        <v>708</v>
      </c>
      <c r="D212" s="22"/>
      <c r="E212" s="10" t="s">
        <v>311</v>
      </c>
      <c r="F212" s="9" t="s">
        <v>312</v>
      </c>
      <c r="G212" s="9"/>
      <c r="H212" s="10" t="s">
        <v>672</v>
      </c>
      <c r="I212" s="11" t="s">
        <v>1979</v>
      </c>
      <c r="J212" s="317"/>
      <c r="K212" s="289">
        <v>44474</v>
      </c>
      <c r="L212" s="289">
        <v>44481</v>
      </c>
      <c r="M212" s="262" t="str">
        <f>IFERROR(IF(VLOOKUP(功能_33[[#This Row],[功能代號]],討論項目!A:H,8,FALSE)=0,"",VLOOKUP(功能_33[[#This Row],[功能代號]],討論項目!A:H,8,FALSE)),"")</f>
        <v/>
      </c>
      <c r="N212" s="10" t="s">
        <v>677</v>
      </c>
      <c r="O212" s="10" t="s">
        <v>683</v>
      </c>
      <c r="P212" s="9" t="s">
        <v>1527</v>
      </c>
      <c r="Q212" s="10"/>
      <c r="R212" s="10"/>
      <c r="S212" s="10"/>
      <c r="T212" s="10"/>
      <c r="U212" s="10"/>
      <c r="V212" s="10"/>
      <c r="W212" s="10"/>
      <c r="X212" s="9" t="str">
        <f>VLOOKUP(功能_33[[#This Row],[User]],SKL放款!A:G,7,FALSE)</f>
        <v>放款服務課</v>
      </c>
      <c r="Y212" s="242">
        <f>IF(功能_33[[#This Row],[實際展示]]="","",功能_33[[#This Row],[實際展示]]+14)</f>
        <v>44495</v>
      </c>
      <c r="Z212" s="243"/>
      <c r="AA212" s="262" t="str">
        <f>IF(功能_33[[#This Row],[URS交二審]]=0,"",功能_33[[#This Row],[URS交二審]]+7)</f>
        <v/>
      </c>
      <c r="AB212" s="2"/>
      <c r="AC212" s="2"/>
      <c r="AD212" s="2"/>
      <c r="AE212" s="309"/>
      <c r="AF212" s="2" t="str">
        <f>IFERROR(IF(VLOOKUP(功能_33[[#This Row],[功能代號]],Menu!A:D,4,FALSE)=0,"",VLOOKUP(功能_33[[#This Row],[功能代號]],Menu!A:D,4,FALSE)),"")</f>
        <v>L4-7</v>
      </c>
      <c r="AG212" s="2"/>
      <c r="AH212" s="13" t="str">
        <f>VLOOKUP(功能_33[[#This Row],[功能代號]],[3]交易清單!$E:$E,1,FALSE)</f>
        <v>L4703</v>
      </c>
      <c r="AI212" s="2"/>
      <c r="AJ212" s="242" t="str">
        <f>IFERROR(IF(VLOOKUP(功能_33[[#This Row],[功能代號]],Menu!A:D,4,FALSE)=0,"",VLOOKUP(功能_33[[#This Row],[功能代號]],Menu!A:D,4,FALSE)),"")</f>
        <v>L4-7</v>
      </c>
      <c r="AK212" s="9"/>
      <c r="AL212" s="8"/>
    </row>
    <row r="213" spans="1:38" ht="13.5" x14ac:dyDescent="0.3">
      <c r="A213" s="245">
        <v>199</v>
      </c>
      <c r="B213" s="9" t="str">
        <f>LEFT(功能_33[[#This Row],[功能代號]],2)</f>
        <v>L3</v>
      </c>
      <c r="C213" s="9" t="s">
        <v>707</v>
      </c>
      <c r="D213" s="22"/>
      <c r="E213" s="10" t="s">
        <v>164</v>
      </c>
      <c r="F213" s="9" t="s">
        <v>2324</v>
      </c>
      <c r="G213" s="9"/>
      <c r="H213" s="10" t="s">
        <v>672</v>
      </c>
      <c r="I213" s="11" t="s">
        <v>33</v>
      </c>
      <c r="J213" s="317"/>
      <c r="K213" s="289">
        <v>44475</v>
      </c>
      <c r="L213" s="289">
        <v>44482</v>
      </c>
      <c r="M213" s="262" t="str">
        <f>IFERROR(IF(VLOOKUP(功能_33[[#This Row],[功能代號]],討論項目!A:H,8,FALSE)=0,"",VLOOKUP(功能_33[[#This Row],[功能代號]],討論項目!A:H,8,FALSE)),"")</f>
        <v/>
      </c>
      <c r="N213" s="10" t="s">
        <v>677</v>
      </c>
      <c r="O213" s="10" t="s">
        <v>675</v>
      </c>
      <c r="P213" s="9"/>
      <c r="Q213" s="10"/>
      <c r="R213" s="10"/>
      <c r="S213" s="10"/>
      <c r="T213" s="10"/>
      <c r="U213" s="10"/>
      <c r="V213" s="10"/>
      <c r="W213" s="10"/>
      <c r="X213" s="9" t="str">
        <f>VLOOKUP(功能_33[[#This Row],[User]],SKL放款!A:G,7,FALSE)</f>
        <v>放款服務課</v>
      </c>
      <c r="Y213" s="242">
        <f>IF(功能_33[[#This Row],[實際展示]]="","",功能_33[[#This Row],[實際展示]]+14)</f>
        <v>44496</v>
      </c>
      <c r="Z213" s="243"/>
      <c r="AA213" s="262" t="str">
        <f>IF(功能_33[[#This Row],[URS交二審]]=0,"",功能_33[[#This Row],[URS交二審]]+7)</f>
        <v/>
      </c>
      <c r="AB213" s="2"/>
      <c r="AC213" s="2"/>
      <c r="AD213" s="2"/>
      <c r="AE213" s="309"/>
      <c r="AF213" s="2" t="str">
        <f>IFERROR(IF(VLOOKUP(功能_33[[#This Row],[功能代號]],Menu!A:D,4,FALSE)=0,"",VLOOKUP(功能_33[[#This Row],[功能代號]],Menu!A:D,4,FALSE)),"")</f>
        <v>L3-1</v>
      </c>
      <c r="AG213" s="2"/>
      <c r="AH213" s="13" t="str">
        <f>VLOOKUP(功能_33[[#This Row],[功能代號]],[3]交易清單!$E:$E,1,FALSE)</f>
        <v>L3921</v>
      </c>
      <c r="AI213" s="2"/>
      <c r="AJ213" s="242" t="str">
        <f>IFERROR(IF(VLOOKUP(功能_33[[#This Row],[功能代號]],Menu!A:D,4,FALSE)=0,"",VLOOKUP(功能_33[[#This Row],[功能代號]],Menu!A:D,4,FALSE)),"")</f>
        <v>L3-1</v>
      </c>
      <c r="AK213" s="9"/>
      <c r="AL213" s="8"/>
    </row>
    <row r="214" spans="1:38" ht="13.5" x14ac:dyDescent="0.3">
      <c r="A214" s="245">
        <v>196</v>
      </c>
      <c r="B214" s="9" t="str">
        <f>LEFT(功能_33[[#This Row],[功能代號]],2)</f>
        <v>L3</v>
      </c>
      <c r="C214" s="9" t="s">
        <v>707</v>
      </c>
      <c r="D214" s="22"/>
      <c r="E214" s="10" t="s">
        <v>183</v>
      </c>
      <c r="F214" s="9" t="s">
        <v>184</v>
      </c>
      <c r="G214" s="9"/>
      <c r="H214" s="10" t="s">
        <v>672</v>
      </c>
      <c r="I214" s="11" t="s">
        <v>33</v>
      </c>
      <c r="J214" s="317"/>
      <c r="K214" s="289">
        <v>44475</v>
      </c>
      <c r="L214" s="289" t="s">
        <v>2338</v>
      </c>
      <c r="M214" s="262" t="str">
        <f>IFERROR(IF(VLOOKUP(功能_33[[#This Row],[功能代號]],討論項目!A:H,8,FALSE)=0,"",VLOOKUP(功能_33[[#This Row],[功能代號]],討論項目!A:H,8,FALSE)),"")</f>
        <v/>
      </c>
      <c r="N214" s="10" t="s">
        <v>677</v>
      </c>
      <c r="O214" s="10" t="s">
        <v>675</v>
      </c>
      <c r="P214" s="9" t="s">
        <v>2190</v>
      </c>
      <c r="Q214" s="10"/>
      <c r="R214" s="10"/>
      <c r="S214" s="10"/>
      <c r="T214" s="10"/>
      <c r="U214" s="10"/>
      <c r="V214" s="10"/>
      <c r="W214" s="10"/>
      <c r="X214" s="9" t="str">
        <f>VLOOKUP(功能_33[[#This Row],[User]],SKL放款!A:G,7,FALSE)</f>
        <v>放款服務課</v>
      </c>
      <c r="Y214" s="242" t="e">
        <f>IF(功能_33[[#This Row],[實際展示]]="","",功能_33[[#This Row],[實際展示]]+14)</f>
        <v>#VALUE!</v>
      </c>
      <c r="Z214" s="243"/>
      <c r="AA214" s="262" t="str">
        <f>IF(功能_33[[#This Row],[URS交二審]]=0,"",功能_33[[#This Row],[URS交二審]]+7)</f>
        <v/>
      </c>
      <c r="AB214" s="2"/>
      <c r="AC214" s="2"/>
      <c r="AD214" s="2"/>
      <c r="AE214" s="309"/>
      <c r="AF214" s="2" t="str">
        <f>IFERROR(IF(VLOOKUP(功能_33[[#This Row],[功能代號]],Menu!A:D,4,FALSE)=0,"",VLOOKUP(功能_33[[#This Row],[功能代號]],Menu!A:D,4,FALSE)),"")</f>
        <v>L3-1</v>
      </c>
      <c r="AG214" s="2"/>
      <c r="AH214" s="13" t="str">
        <f>VLOOKUP(功能_33[[#This Row],[功能代號]],[3]交易清單!$E:$E,1,FALSE)</f>
        <v>L3922</v>
      </c>
      <c r="AI214" s="2">
        <v>44482</v>
      </c>
      <c r="AJ214" s="242" t="str">
        <f>IFERROR(IF(VLOOKUP(功能_33[[#This Row],[功能代號]],Menu!A:D,4,FALSE)=0,"",VLOOKUP(功能_33[[#This Row],[功能代號]],Menu!A:D,4,FALSE)),"")</f>
        <v>L3-1</v>
      </c>
      <c r="AK214" s="9"/>
      <c r="AL214" s="8"/>
    </row>
    <row r="215" spans="1:38" ht="13.5" x14ac:dyDescent="0.3">
      <c r="A215" s="245">
        <v>214</v>
      </c>
      <c r="B215" s="9" t="str">
        <f>LEFT(功能_33[[#This Row],[功能代號]],2)</f>
        <v>L3</v>
      </c>
      <c r="C215" s="9" t="s">
        <v>707</v>
      </c>
      <c r="D215" s="22"/>
      <c r="E215" s="10" t="s">
        <v>193</v>
      </c>
      <c r="F215" s="9" t="s">
        <v>194</v>
      </c>
      <c r="G215" s="9"/>
      <c r="H215" s="10" t="s">
        <v>672</v>
      </c>
      <c r="I215" s="11" t="s">
        <v>33</v>
      </c>
      <c r="J215" s="317"/>
      <c r="K215" s="289">
        <v>44475</v>
      </c>
      <c r="L215" s="289">
        <v>44482</v>
      </c>
      <c r="M215" s="262" t="str">
        <f>IFERROR(IF(VLOOKUP(功能_33[[#This Row],[功能代號]],討論項目!A:H,8,FALSE)=0,"",VLOOKUP(功能_33[[#This Row],[功能代號]],討論項目!A:H,8,FALSE)),"")</f>
        <v/>
      </c>
      <c r="N215" s="10" t="s">
        <v>677</v>
      </c>
      <c r="O215" s="10" t="s">
        <v>675</v>
      </c>
      <c r="P215" s="9"/>
      <c r="Q215" s="10"/>
      <c r="R215" s="10"/>
      <c r="S215" s="10"/>
      <c r="T215" s="10"/>
      <c r="U215" s="10"/>
      <c r="V215" s="10"/>
      <c r="W215" s="10"/>
      <c r="X215" s="9" t="str">
        <f>VLOOKUP(功能_33[[#This Row],[User]],SKL放款!A:G,7,FALSE)</f>
        <v>放款服務課</v>
      </c>
      <c r="Y215" s="242">
        <f>IF(功能_33[[#This Row],[實際展示]]="","",功能_33[[#This Row],[實際展示]]+14)</f>
        <v>44496</v>
      </c>
      <c r="Z215" s="243"/>
      <c r="AA215" s="262" t="str">
        <f>IF(功能_33[[#This Row],[URS交二審]]=0,"",功能_33[[#This Row],[URS交二審]]+7)</f>
        <v/>
      </c>
      <c r="AB215" s="2"/>
      <c r="AC215" s="2"/>
      <c r="AD215" s="2"/>
      <c r="AE215" s="309"/>
      <c r="AF215" s="2" t="str">
        <f>IFERROR(IF(VLOOKUP(功能_33[[#This Row],[功能代號]],Menu!A:D,4,FALSE)=0,"",VLOOKUP(功能_33[[#This Row],[功能代號]],Menu!A:D,4,FALSE)),"")</f>
        <v>L3-1</v>
      </c>
      <c r="AG215" s="2"/>
      <c r="AH215" s="13" t="str">
        <f>VLOOKUP(功能_33[[#This Row],[功能代號]],[3]交易清單!$E:$E,1,FALSE)</f>
        <v>L3923</v>
      </c>
      <c r="AI215" s="2"/>
      <c r="AJ215" s="242" t="str">
        <f>IFERROR(IF(VLOOKUP(功能_33[[#This Row],[功能代號]],Menu!A:D,4,FALSE)=0,"",VLOOKUP(功能_33[[#This Row],[功能代號]],Menu!A:D,4,FALSE)),"")</f>
        <v>L3-1</v>
      </c>
      <c r="AK215" s="9"/>
      <c r="AL215" s="8"/>
    </row>
    <row r="216" spans="1:38" ht="13.5" x14ac:dyDescent="0.3">
      <c r="A216" s="245">
        <v>197</v>
      </c>
      <c r="B216" s="9" t="str">
        <f>LEFT(功能_33[[#This Row],[功能代號]],2)</f>
        <v>L3</v>
      </c>
      <c r="C216" s="9" t="s">
        <v>707</v>
      </c>
      <c r="D216" s="22"/>
      <c r="E216" s="10" t="s">
        <v>185</v>
      </c>
      <c r="F216" s="9" t="s">
        <v>186</v>
      </c>
      <c r="G216" s="9"/>
      <c r="H216" s="10" t="s">
        <v>672</v>
      </c>
      <c r="I216" s="11" t="s">
        <v>33</v>
      </c>
      <c r="J216" s="317"/>
      <c r="K216" s="289">
        <v>44475</v>
      </c>
      <c r="L216" s="289">
        <v>44487</v>
      </c>
      <c r="M216" s="262" t="str">
        <f>IFERROR(IF(VLOOKUP(功能_33[[#This Row],[功能代號]],討論項目!A:H,8,FALSE)=0,"",VLOOKUP(功能_33[[#This Row],[功能代號]],討論項目!A:H,8,FALSE)),"")</f>
        <v/>
      </c>
      <c r="N216" s="10" t="s">
        <v>686</v>
      </c>
      <c r="O216" s="10" t="s">
        <v>683</v>
      </c>
      <c r="P216" s="9" t="s">
        <v>1538</v>
      </c>
      <c r="Q216" s="10"/>
      <c r="R216" s="10"/>
      <c r="S216" s="10"/>
      <c r="T216" s="10"/>
      <c r="U216" s="10"/>
      <c r="V216" s="10"/>
      <c r="W216" s="10"/>
      <c r="X216" s="9" t="str">
        <f>VLOOKUP(功能_33[[#This Row],[User]],SKL放款!A:G,7,FALSE)</f>
        <v>放款服務課</v>
      </c>
      <c r="Y216" s="242">
        <f>IF(功能_33[[#This Row],[實際展示]]="","",功能_33[[#This Row],[實際展示]]+14)</f>
        <v>44501</v>
      </c>
      <c r="Z216" s="243"/>
      <c r="AA216" s="262" t="str">
        <f>IF(功能_33[[#This Row],[URS交二審]]=0,"",功能_33[[#This Row],[URS交二審]]+7)</f>
        <v/>
      </c>
      <c r="AB216" s="2"/>
      <c r="AC216" s="2"/>
      <c r="AD216" s="2"/>
      <c r="AE216" s="309"/>
      <c r="AF216" s="2" t="str">
        <f>IFERROR(IF(VLOOKUP(功能_33[[#This Row],[功能代號]],Menu!A:D,4,FALSE)=0,"",VLOOKUP(功能_33[[#This Row],[功能代號]],Menu!A:D,4,FALSE)),"")</f>
        <v>L3-1</v>
      </c>
      <c r="AG216" s="2"/>
      <c r="AH216" s="13" t="str">
        <f>VLOOKUP(功能_33[[#This Row],[功能代號]],[3]交易清單!$E:$E,1,FALSE)</f>
        <v>L3924</v>
      </c>
      <c r="AI216" s="2"/>
      <c r="AJ216" s="242" t="str">
        <f>IFERROR(IF(VLOOKUP(功能_33[[#This Row],[功能代號]],Menu!A:D,4,FALSE)=0,"",VLOOKUP(功能_33[[#This Row],[功能代號]],Menu!A:D,4,FALSE)),"")</f>
        <v>L3-1</v>
      </c>
      <c r="AK216" s="9"/>
      <c r="AL216" s="8"/>
    </row>
    <row r="217" spans="1:38" ht="13.5" x14ac:dyDescent="0.3">
      <c r="A217" s="245">
        <v>194</v>
      </c>
      <c r="B217" s="9" t="str">
        <f>LEFT(功能_33[[#This Row],[功能代號]],2)</f>
        <v>L3</v>
      </c>
      <c r="C217" s="9" t="s">
        <v>707</v>
      </c>
      <c r="D217" s="22"/>
      <c r="E217" s="10" t="s">
        <v>173</v>
      </c>
      <c r="F217" s="9" t="s">
        <v>174</v>
      </c>
      <c r="G217" s="9"/>
      <c r="H217" s="10" t="s">
        <v>672</v>
      </c>
      <c r="I217" s="11" t="s">
        <v>33</v>
      </c>
      <c r="J217" s="317"/>
      <c r="K217" s="289">
        <v>44475</v>
      </c>
      <c r="L217" s="289">
        <v>44482</v>
      </c>
      <c r="M217" s="262" t="str">
        <f>IFERROR(IF(VLOOKUP(功能_33[[#This Row],[功能代號]],討論項目!A:H,8,FALSE)=0,"",VLOOKUP(功能_33[[#This Row],[功能代號]],討論項目!A:H,8,FALSE)),"")</f>
        <v/>
      </c>
      <c r="N217" s="10" t="s">
        <v>677</v>
      </c>
      <c r="O217" s="10" t="s">
        <v>675</v>
      </c>
      <c r="P217" s="9"/>
      <c r="Q217" s="10"/>
      <c r="R217" s="10"/>
      <c r="S217" s="10"/>
      <c r="T217" s="10"/>
      <c r="U217" s="10"/>
      <c r="V217" s="10"/>
      <c r="W217" s="10"/>
      <c r="X217" s="9" t="str">
        <f>VLOOKUP(功能_33[[#This Row],[User]],SKL放款!A:G,7,FALSE)</f>
        <v>放款服務課</v>
      </c>
      <c r="Y217" s="242">
        <f>IF(功能_33[[#This Row],[實際展示]]="","",功能_33[[#This Row],[實際展示]]+14)</f>
        <v>44496</v>
      </c>
      <c r="Z217" s="243"/>
      <c r="AA217" s="262" t="str">
        <f>IF(功能_33[[#This Row],[URS交二審]]=0,"",功能_33[[#This Row],[URS交二審]]+7)</f>
        <v/>
      </c>
      <c r="AB217" s="2"/>
      <c r="AC217" s="2"/>
      <c r="AD217" s="2"/>
      <c r="AE217" s="309"/>
      <c r="AF217" s="2" t="str">
        <f>IFERROR(IF(VLOOKUP(功能_33[[#This Row],[功能代號]],Menu!A:D,4,FALSE)=0,"",VLOOKUP(功能_33[[#This Row],[功能代號]],Menu!A:D,4,FALSE)),"")</f>
        <v>L3-1</v>
      </c>
      <c r="AG217" s="2"/>
      <c r="AH217" s="13" t="str">
        <f>VLOOKUP(功能_33[[#This Row],[功能代號]],[3]交易清單!$E:$E,1,FALSE)</f>
        <v>L3925</v>
      </c>
      <c r="AI217" s="2"/>
      <c r="AJ217" s="242" t="str">
        <f>IFERROR(IF(VLOOKUP(功能_33[[#This Row],[功能代號]],Menu!A:D,4,FALSE)=0,"",VLOOKUP(功能_33[[#This Row],[功能代號]],Menu!A:D,4,FALSE)),"")</f>
        <v>L3-1</v>
      </c>
      <c r="AK217" s="9"/>
      <c r="AL217" s="8"/>
    </row>
    <row r="218" spans="1:38" ht="13.5" x14ac:dyDescent="0.3">
      <c r="A218" s="245">
        <v>195</v>
      </c>
      <c r="B218" s="9" t="str">
        <f>LEFT(功能_33[[#This Row],[功能代號]],2)</f>
        <v>L3</v>
      </c>
      <c r="C218" s="9" t="s">
        <v>707</v>
      </c>
      <c r="D218" s="22"/>
      <c r="E218" s="10" t="s">
        <v>175</v>
      </c>
      <c r="F218" s="9" t="s">
        <v>176</v>
      </c>
      <c r="G218" s="9"/>
      <c r="H218" s="10" t="s">
        <v>672</v>
      </c>
      <c r="I218" s="11" t="s">
        <v>33</v>
      </c>
      <c r="J218" s="317"/>
      <c r="K218" s="289">
        <v>44475</v>
      </c>
      <c r="L218" s="289">
        <v>44482</v>
      </c>
      <c r="M218" s="262" t="str">
        <f>IFERROR(IF(VLOOKUP(功能_33[[#This Row],[功能代號]],討論項目!A:H,8,FALSE)=0,"",VLOOKUP(功能_33[[#This Row],[功能代號]],討論項目!A:H,8,FALSE)),"")</f>
        <v/>
      </c>
      <c r="N218" s="10" t="s">
        <v>677</v>
      </c>
      <c r="O218" s="10" t="s">
        <v>675</v>
      </c>
      <c r="P218" s="9"/>
      <c r="Q218" s="10"/>
      <c r="R218" s="10"/>
      <c r="S218" s="10"/>
      <c r="T218" s="10"/>
      <c r="U218" s="10"/>
      <c r="V218" s="10"/>
      <c r="W218" s="10"/>
      <c r="X218" s="9" t="str">
        <f>VLOOKUP(功能_33[[#This Row],[User]],SKL放款!A:G,7,FALSE)</f>
        <v>放款服務課</v>
      </c>
      <c r="Y218" s="242">
        <f>IF(功能_33[[#This Row],[實際展示]]="","",功能_33[[#This Row],[實際展示]]+14)</f>
        <v>44496</v>
      </c>
      <c r="Z218" s="243"/>
      <c r="AA218" s="262" t="str">
        <f>IF(功能_33[[#This Row],[URS交二審]]=0,"",功能_33[[#This Row],[URS交二審]]+7)</f>
        <v/>
      </c>
      <c r="AB218" s="2"/>
      <c r="AC218" s="2"/>
      <c r="AD218" s="2"/>
      <c r="AE218" s="309"/>
      <c r="AF218" s="2" t="str">
        <f>IFERROR(IF(VLOOKUP(功能_33[[#This Row],[功能代號]],Menu!A:D,4,FALSE)=0,"",VLOOKUP(功能_33[[#This Row],[功能代號]],Menu!A:D,4,FALSE)),"")</f>
        <v>L3-1</v>
      </c>
      <c r="AG218" s="2"/>
      <c r="AH218" s="13" t="str">
        <f>VLOOKUP(功能_33[[#This Row],[功能代號]],[3]交易清單!$E:$E,1,FALSE)</f>
        <v>L3926</v>
      </c>
      <c r="AI218" s="2"/>
      <c r="AJ218" s="242" t="str">
        <f>IFERROR(IF(VLOOKUP(功能_33[[#This Row],[功能代號]],Menu!A:D,4,FALSE)=0,"",VLOOKUP(功能_33[[#This Row],[功能代號]],Menu!A:D,4,FALSE)),"")</f>
        <v>L3-1</v>
      </c>
      <c r="AK218" s="9"/>
      <c r="AL218" s="8"/>
    </row>
    <row r="219" spans="1:38" ht="13.5" x14ac:dyDescent="0.3">
      <c r="A219" s="245">
        <v>201</v>
      </c>
      <c r="B219" s="9" t="str">
        <f>LEFT(功能_33[[#This Row],[功能代號]],2)</f>
        <v>L3</v>
      </c>
      <c r="C219" s="9" t="s">
        <v>707</v>
      </c>
      <c r="D219" s="22"/>
      <c r="E219" s="10" t="s">
        <v>177</v>
      </c>
      <c r="F219" s="9" t="s">
        <v>178</v>
      </c>
      <c r="G219" s="9"/>
      <c r="H219" s="10" t="s">
        <v>672</v>
      </c>
      <c r="I219" s="11" t="s">
        <v>33</v>
      </c>
      <c r="J219" s="317"/>
      <c r="K219" s="289">
        <v>44475</v>
      </c>
      <c r="L219" s="289">
        <v>44482</v>
      </c>
      <c r="M219" s="262" t="str">
        <f>IFERROR(IF(VLOOKUP(功能_33[[#This Row],[功能代號]],討論項目!A:H,8,FALSE)=0,"",VLOOKUP(功能_33[[#This Row],[功能代號]],討論項目!A:H,8,FALSE)),"")</f>
        <v/>
      </c>
      <c r="N219" s="10" t="s">
        <v>677</v>
      </c>
      <c r="O219" s="10" t="s">
        <v>675</v>
      </c>
      <c r="P219" s="9"/>
      <c r="Q219" s="10"/>
      <c r="R219" s="10"/>
      <c r="S219" s="10"/>
      <c r="T219" s="10"/>
      <c r="U219" s="10"/>
      <c r="V219" s="10"/>
      <c r="W219" s="10"/>
      <c r="X219" s="9" t="str">
        <f>VLOOKUP(功能_33[[#This Row],[User]],SKL放款!A:G,7,FALSE)</f>
        <v>放款服務課</v>
      </c>
      <c r="Y219" s="242">
        <f>IF(功能_33[[#This Row],[實際展示]]="","",功能_33[[#This Row],[實際展示]]+14)</f>
        <v>44496</v>
      </c>
      <c r="Z219" s="243"/>
      <c r="AA219" s="262" t="str">
        <f>IF(功能_33[[#This Row],[URS交二審]]=0,"",功能_33[[#This Row],[URS交二審]]+7)</f>
        <v/>
      </c>
      <c r="AB219" s="2"/>
      <c r="AC219" s="2"/>
      <c r="AD219" s="2"/>
      <c r="AE219" s="309"/>
      <c r="AF219" s="2" t="str">
        <f>IFERROR(IF(VLOOKUP(功能_33[[#This Row],[功能代號]],Menu!A:D,4,FALSE)=0,"",VLOOKUP(功能_33[[#This Row],[功能代號]],Menu!A:D,4,FALSE)),"")</f>
        <v>L3-2</v>
      </c>
      <c r="AG219" s="2"/>
      <c r="AH219" s="13" t="str">
        <f>VLOOKUP(功能_33[[#This Row],[功能代號]],[3]交易清單!$E:$E,1,FALSE)</f>
        <v>L3004</v>
      </c>
      <c r="AI219" s="2"/>
      <c r="AJ219" s="242" t="str">
        <f>IFERROR(IF(VLOOKUP(功能_33[[#This Row],[功能代號]],Menu!A:D,4,FALSE)=0,"",VLOOKUP(功能_33[[#This Row],[功能代號]],Menu!A:D,4,FALSE)),"")</f>
        <v>L3-2</v>
      </c>
      <c r="AK219" s="9"/>
      <c r="AL219" s="8"/>
    </row>
    <row r="220" spans="1:38" ht="13.5" x14ac:dyDescent="0.3">
      <c r="A220" s="245">
        <v>202</v>
      </c>
      <c r="B220" s="9" t="str">
        <f>LEFT(功能_33[[#This Row],[功能代號]],2)</f>
        <v>L3</v>
      </c>
      <c r="C220" s="9" t="s">
        <v>707</v>
      </c>
      <c r="D220" s="22"/>
      <c r="E220" s="10" t="s">
        <v>179</v>
      </c>
      <c r="F220" s="9" t="s">
        <v>180</v>
      </c>
      <c r="G220" s="9"/>
      <c r="H220" s="10" t="s">
        <v>672</v>
      </c>
      <c r="I220" s="11" t="s">
        <v>33</v>
      </c>
      <c r="J220" s="317"/>
      <c r="K220" s="289">
        <v>44475</v>
      </c>
      <c r="L220" s="289">
        <v>44482</v>
      </c>
      <c r="M220" s="262" t="str">
        <f>IFERROR(IF(VLOOKUP(功能_33[[#This Row],[功能代號]],討論項目!A:H,8,FALSE)=0,"",VLOOKUP(功能_33[[#This Row],[功能代號]],討論項目!A:H,8,FALSE)),"")</f>
        <v/>
      </c>
      <c r="N220" s="10" t="s">
        <v>677</v>
      </c>
      <c r="O220" s="10" t="s">
        <v>675</v>
      </c>
      <c r="P220" s="9" t="s">
        <v>1527</v>
      </c>
      <c r="Q220" s="10"/>
      <c r="R220" s="10"/>
      <c r="S220" s="10"/>
      <c r="T220" s="10"/>
      <c r="U220" s="10"/>
      <c r="V220" s="10"/>
      <c r="W220" s="10"/>
      <c r="X220" s="9" t="str">
        <f>VLOOKUP(功能_33[[#This Row],[User]],SKL放款!A:G,7,FALSE)</f>
        <v>放款服務課</v>
      </c>
      <c r="Y220" s="242">
        <f>IF(功能_33[[#This Row],[實際展示]]="","",功能_33[[#This Row],[實際展示]]+14)</f>
        <v>44496</v>
      </c>
      <c r="Z220" s="243"/>
      <c r="AA220" s="262" t="str">
        <f>IF(功能_33[[#This Row],[URS交二審]]=0,"",功能_33[[#This Row],[URS交二審]]+7)</f>
        <v/>
      </c>
      <c r="AB220" s="2"/>
      <c r="AC220" s="2"/>
      <c r="AD220" s="2"/>
      <c r="AE220" s="309"/>
      <c r="AF220" s="2" t="str">
        <f>IFERROR(IF(VLOOKUP(功能_33[[#This Row],[功能代號]],Menu!A:D,4,FALSE)=0,"",VLOOKUP(功能_33[[#This Row],[功能代號]],Menu!A:D,4,FALSE)),"")</f>
        <v/>
      </c>
      <c r="AG220" s="2"/>
      <c r="AH220" s="13" t="str">
        <f>VLOOKUP(功能_33[[#This Row],[功能代號]],[3]交易清單!$E:$E,1,FALSE)</f>
        <v>L3130</v>
      </c>
      <c r="AI220" s="2"/>
      <c r="AJ220" s="244" t="str">
        <f>AJ219</f>
        <v>L3-2</v>
      </c>
      <c r="AK220" s="9"/>
      <c r="AL220" s="8"/>
    </row>
    <row r="221" spans="1:38" ht="13.5" x14ac:dyDescent="0.3">
      <c r="A221" s="245">
        <v>200</v>
      </c>
      <c r="B221" s="9" t="str">
        <f>LEFT(功能_33[[#This Row],[功能代號]],2)</f>
        <v>L3</v>
      </c>
      <c r="C221" s="9" t="s">
        <v>707</v>
      </c>
      <c r="D221" s="22"/>
      <c r="E221" s="10" t="s">
        <v>165</v>
      </c>
      <c r="F221" s="9" t="s">
        <v>166</v>
      </c>
      <c r="G221" s="9"/>
      <c r="H221" s="10" t="s">
        <v>672</v>
      </c>
      <c r="I221" s="11" t="s">
        <v>33</v>
      </c>
      <c r="J221" s="317"/>
      <c r="K221" s="289">
        <v>44475</v>
      </c>
      <c r="L221" s="289">
        <v>44482</v>
      </c>
      <c r="M221" s="262" t="str">
        <f>IFERROR(IF(VLOOKUP(功能_33[[#This Row],[功能代號]],討論項目!A:H,8,FALSE)=0,"",VLOOKUP(功能_33[[#This Row],[功能代號]],討論項目!A:H,8,FALSE)),"")</f>
        <v/>
      </c>
      <c r="N221" s="10" t="s">
        <v>677</v>
      </c>
      <c r="O221" s="10" t="s">
        <v>675</v>
      </c>
      <c r="P221" s="9"/>
      <c r="Q221" s="10"/>
      <c r="R221" s="10"/>
      <c r="S221" s="10"/>
      <c r="T221" s="10"/>
      <c r="U221" s="10"/>
      <c r="V221" s="10"/>
      <c r="W221" s="10"/>
      <c r="X221" s="9" t="str">
        <f>VLOOKUP(功能_33[[#This Row],[User]],SKL放款!A:G,7,FALSE)</f>
        <v>放款服務課</v>
      </c>
      <c r="Y221" s="242">
        <f>IF(功能_33[[#This Row],[實際展示]]="","",功能_33[[#This Row],[實際展示]]+14)</f>
        <v>44496</v>
      </c>
      <c r="Z221" s="243"/>
      <c r="AA221" s="262" t="str">
        <f>IF(功能_33[[#This Row],[URS交二審]]=0,"",功能_33[[#This Row],[URS交二審]]+7)</f>
        <v/>
      </c>
      <c r="AB221" s="2"/>
      <c r="AC221" s="2"/>
      <c r="AD221" s="2"/>
      <c r="AE221" s="309"/>
      <c r="AF221" s="2" t="str">
        <f>IFERROR(IF(VLOOKUP(功能_33[[#This Row],[功能代號]],Menu!A:D,4,FALSE)=0,"",VLOOKUP(功能_33[[#This Row],[功能代號]],Menu!A:D,4,FALSE)),"")</f>
        <v>L3-3</v>
      </c>
      <c r="AG221" s="2"/>
      <c r="AH221" s="13" t="str">
        <f>VLOOKUP(功能_33[[#This Row],[功能代號]],[3]交易清單!$E:$E,1,FALSE)</f>
        <v>L3200</v>
      </c>
      <c r="AI221" s="2"/>
      <c r="AJ221" s="242" t="str">
        <f>IFERROR(IF(VLOOKUP(功能_33[[#This Row],[功能代號]],Menu!A:D,4,FALSE)=0,"",VLOOKUP(功能_33[[#This Row],[功能代號]],Menu!A:D,4,FALSE)),"")</f>
        <v>L3-3</v>
      </c>
      <c r="AK221" s="9"/>
      <c r="AL221" s="8"/>
    </row>
    <row r="222" spans="1:38" ht="13.5" x14ac:dyDescent="0.3">
      <c r="A222" s="245">
        <v>210</v>
      </c>
      <c r="B222" s="9" t="str">
        <f>LEFT(功能_33[[#This Row],[功能代號]],2)</f>
        <v>L3</v>
      </c>
      <c r="C222" s="9" t="s">
        <v>707</v>
      </c>
      <c r="D222" s="22"/>
      <c r="E222" s="10" t="s">
        <v>162</v>
      </c>
      <c r="F222" s="9" t="s">
        <v>163</v>
      </c>
      <c r="G222" s="9"/>
      <c r="H222" s="10" t="s">
        <v>672</v>
      </c>
      <c r="I222" s="11" t="s">
        <v>33</v>
      </c>
      <c r="J222" s="317"/>
      <c r="K222" s="289">
        <v>44475</v>
      </c>
      <c r="L222" s="289" t="s">
        <v>2466</v>
      </c>
      <c r="M222" s="262">
        <f>IFERROR(IF(VLOOKUP(功能_33[[#This Row],[功能代號]],討論項目!A:H,8,FALSE)=0,"",VLOOKUP(功能_33[[#This Row],[功能代號]],討論項目!A:H,8,FALSE)),"")</f>
        <v>44487</v>
      </c>
      <c r="N222" s="10" t="s">
        <v>677</v>
      </c>
      <c r="O222" s="10" t="s">
        <v>683</v>
      </c>
      <c r="P222" s="9" t="s">
        <v>1538</v>
      </c>
      <c r="Q222" s="10"/>
      <c r="R222" s="10"/>
      <c r="S222" s="10"/>
      <c r="T222" s="10"/>
      <c r="U222" s="10"/>
      <c r="V222" s="10"/>
      <c r="W222" s="10"/>
      <c r="X222" s="9" t="str">
        <f>VLOOKUP(功能_33[[#This Row],[User]],SKL放款!A:G,7,FALSE)</f>
        <v>放款服務課</v>
      </c>
      <c r="Y222" s="242" t="e">
        <f>IF(功能_33[[#This Row],[實際展示]]="","",功能_33[[#This Row],[實際展示]]+14)</f>
        <v>#VALUE!</v>
      </c>
      <c r="Z222" s="243"/>
      <c r="AA222" s="262" t="str">
        <f>IF(功能_33[[#This Row],[URS交二審]]=0,"",功能_33[[#This Row],[URS交二審]]+7)</f>
        <v/>
      </c>
      <c r="AB222" s="2"/>
      <c r="AC222" s="2"/>
      <c r="AD222" s="2"/>
      <c r="AE222" s="309"/>
      <c r="AF222" s="2" t="str">
        <f>IFERROR(IF(VLOOKUP(功能_33[[#This Row],[功能代號]],Menu!A:D,4,FALSE)=0,"",VLOOKUP(功能_33[[#This Row],[功能代號]],Menu!A:D,4,FALSE)),"")</f>
        <v>L3-3</v>
      </c>
      <c r="AG222" s="2"/>
      <c r="AH222" s="13" t="str">
        <f>VLOOKUP(功能_33[[#This Row],[功能代號]],[3]交易清單!$E:$E,1,FALSE)</f>
        <v>L3230</v>
      </c>
      <c r="AI222" s="2"/>
      <c r="AJ222" s="242" t="str">
        <f>IFERROR(IF(VLOOKUP(功能_33[[#This Row],[功能代號]],Menu!A:D,4,FALSE)=0,"",VLOOKUP(功能_33[[#This Row],[功能代號]],Menu!A:D,4,FALSE)),"")</f>
        <v>L3-3</v>
      </c>
      <c r="AK222" s="9"/>
      <c r="AL222" s="8"/>
    </row>
    <row r="223" spans="1:38" ht="13.5" x14ac:dyDescent="0.3">
      <c r="A223" s="245">
        <v>211</v>
      </c>
      <c r="B223" s="9" t="str">
        <f>LEFT(功能_33[[#This Row],[功能代號]],2)</f>
        <v>L3</v>
      </c>
      <c r="C223" s="9" t="s">
        <v>707</v>
      </c>
      <c r="D223" s="22"/>
      <c r="E223" s="10" t="s">
        <v>148</v>
      </c>
      <c r="F223" s="9" t="s">
        <v>149</v>
      </c>
      <c r="G223" s="9"/>
      <c r="H223" s="10" t="s">
        <v>672</v>
      </c>
      <c r="I223" s="11" t="s">
        <v>33</v>
      </c>
      <c r="J223" s="317"/>
      <c r="K223" s="289">
        <v>44475</v>
      </c>
      <c r="L223" s="289">
        <v>44487</v>
      </c>
      <c r="M223" s="262" t="str">
        <f>IFERROR(IF(VLOOKUP(功能_33[[#This Row],[功能代號]],討論項目!A:H,8,FALSE)=0,"",VLOOKUP(功能_33[[#This Row],[功能代號]],討論項目!A:H,8,FALSE)),"")</f>
        <v/>
      </c>
      <c r="N223" s="10" t="s">
        <v>681</v>
      </c>
      <c r="O223" s="10" t="s">
        <v>683</v>
      </c>
      <c r="P223" s="9"/>
      <c r="Q223" s="10"/>
      <c r="R223" s="10"/>
      <c r="S223" s="10"/>
      <c r="T223" s="10"/>
      <c r="U223" s="10"/>
      <c r="V223" s="10"/>
      <c r="W223" s="10"/>
      <c r="X223" s="9" t="str">
        <f>VLOOKUP(功能_33[[#This Row],[User]],SKL放款!A:G,7,FALSE)</f>
        <v>放款服務課</v>
      </c>
      <c r="Y223" s="242">
        <f>IF(功能_33[[#This Row],[實際展示]]="","",功能_33[[#This Row],[實際展示]]+14)</f>
        <v>44501</v>
      </c>
      <c r="Z223" s="243"/>
      <c r="AA223" s="262" t="str">
        <f>IF(功能_33[[#This Row],[URS交二審]]=0,"",功能_33[[#This Row],[URS交二審]]+7)</f>
        <v/>
      </c>
      <c r="AB223" s="2"/>
      <c r="AC223" s="2"/>
      <c r="AD223" s="2"/>
      <c r="AE223" s="309"/>
      <c r="AF223" s="2" t="str">
        <f>IFERROR(IF(VLOOKUP(功能_33[[#This Row],[功能代號]],Menu!A:D,4,FALSE)=0,"",VLOOKUP(功能_33[[#This Row],[功能代號]],Menu!A:D,4,FALSE)),"")</f>
        <v>L3-4</v>
      </c>
      <c r="AG223" s="2"/>
      <c r="AH223" s="13" t="str">
        <f>VLOOKUP(功能_33[[#This Row],[功能代號]],[3]交易清單!$E:$E,1,FALSE)</f>
        <v>L3410</v>
      </c>
      <c r="AI223" s="2"/>
      <c r="AJ223" s="242" t="str">
        <f>IFERROR(IF(VLOOKUP(功能_33[[#This Row],[功能代號]],Menu!A:D,4,FALSE)=0,"",VLOOKUP(功能_33[[#This Row],[功能代號]],Menu!A:D,4,FALSE)),"")</f>
        <v>L3-4</v>
      </c>
      <c r="AK223" s="9"/>
      <c r="AL223" s="8"/>
    </row>
    <row r="224" spans="1:38" ht="13.5" x14ac:dyDescent="0.3">
      <c r="A224" s="245">
        <v>212</v>
      </c>
      <c r="B224" s="9" t="str">
        <f>LEFT(功能_33[[#This Row],[功能代號]],2)</f>
        <v>L3</v>
      </c>
      <c r="C224" s="9" t="s">
        <v>707</v>
      </c>
      <c r="D224" s="22"/>
      <c r="E224" s="10" t="s">
        <v>150</v>
      </c>
      <c r="F224" s="9" t="s">
        <v>151</v>
      </c>
      <c r="G224" s="9"/>
      <c r="H224" s="10" t="s">
        <v>672</v>
      </c>
      <c r="I224" s="11" t="s">
        <v>33</v>
      </c>
      <c r="J224" s="317"/>
      <c r="K224" s="289">
        <v>44475</v>
      </c>
      <c r="L224" s="289" t="s">
        <v>2338</v>
      </c>
      <c r="M224" s="262" t="str">
        <f>IFERROR(IF(VLOOKUP(功能_33[[#This Row],[功能代號]],討論項目!A:H,8,FALSE)=0,"",VLOOKUP(功能_33[[#This Row],[功能代號]],討論項目!A:H,8,FALSE)),"")</f>
        <v/>
      </c>
      <c r="N224" s="10" t="s">
        <v>681</v>
      </c>
      <c r="O224" s="10" t="s">
        <v>675</v>
      </c>
      <c r="P224" s="9" t="s">
        <v>2190</v>
      </c>
      <c r="Q224" s="10"/>
      <c r="R224" s="10"/>
      <c r="S224" s="10"/>
      <c r="T224" s="10"/>
      <c r="U224" s="10"/>
      <c r="V224" s="10"/>
      <c r="W224" s="10"/>
      <c r="X224" s="9" t="str">
        <f>VLOOKUP(功能_33[[#This Row],[User]],SKL放款!A:G,7,FALSE)</f>
        <v>放款服務課</v>
      </c>
      <c r="Y224" s="242" t="e">
        <f>IF(功能_33[[#This Row],[實際展示]]="","",功能_33[[#This Row],[實際展示]]+14)</f>
        <v>#VALUE!</v>
      </c>
      <c r="Z224" s="243"/>
      <c r="AA224" s="262" t="str">
        <f>IF(功能_33[[#This Row],[URS交二審]]=0,"",功能_33[[#This Row],[URS交二審]]+7)</f>
        <v/>
      </c>
      <c r="AB224" s="2"/>
      <c r="AC224" s="2"/>
      <c r="AD224" s="2"/>
      <c r="AE224" s="309"/>
      <c r="AF224" s="2" t="str">
        <f>IFERROR(IF(VLOOKUP(功能_33[[#This Row],[功能代號]],Menu!A:D,4,FALSE)=0,"",VLOOKUP(功能_33[[#This Row],[功能代號]],Menu!A:D,4,FALSE)),"")</f>
        <v>L3-4</v>
      </c>
      <c r="AG224" s="2"/>
      <c r="AH224" s="13" t="str">
        <f>VLOOKUP(功能_33[[#This Row],[功能代號]],[3]交易清單!$E:$E,1,FALSE)</f>
        <v>L3420</v>
      </c>
      <c r="AI224" s="2">
        <v>44482</v>
      </c>
      <c r="AJ224" s="242" t="str">
        <f>IFERROR(IF(VLOOKUP(功能_33[[#This Row],[功能代號]],Menu!A:D,4,FALSE)=0,"",VLOOKUP(功能_33[[#This Row],[功能代號]],Menu!A:D,4,FALSE)),"")</f>
        <v>L3-4</v>
      </c>
      <c r="AK224" s="9"/>
      <c r="AL224" s="8"/>
    </row>
    <row r="225" spans="1:38" ht="13.5" x14ac:dyDescent="0.3">
      <c r="A225" s="245">
        <v>213</v>
      </c>
      <c r="B225" s="13" t="str">
        <f>LEFT(功能_33[[#This Row],[功能代號]],2)</f>
        <v>L3</v>
      </c>
      <c r="C225" s="9" t="s">
        <v>707</v>
      </c>
      <c r="D225" s="22"/>
      <c r="E225" s="10" t="s">
        <v>722</v>
      </c>
      <c r="F225" s="9" t="s">
        <v>720</v>
      </c>
      <c r="G225" s="9"/>
      <c r="H225" s="10" t="s">
        <v>672</v>
      </c>
      <c r="I225" s="19" t="s">
        <v>141</v>
      </c>
      <c r="J225" s="320"/>
      <c r="K225" s="289">
        <v>44475</v>
      </c>
      <c r="L225" s="289" t="s">
        <v>2338</v>
      </c>
      <c r="M225" s="262" t="str">
        <f>IFERROR(IF(VLOOKUP(功能_33[[#This Row],[功能代號]],討論項目!A:H,8,FALSE)=0,"",VLOOKUP(功能_33[[#This Row],[功能代號]],討論項目!A:H,8,FALSE)),"")</f>
        <v/>
      </c>
      <c r="N225" s="20" t="s">
        <v>719</v>
      </c>
      <c r="O225" s="20" t="s">
        <v>683</v>
      </c>
      <c r="P225" s="9"/>
      <c r="Q225" s="10"/>
      <c r="R225" s="10"/>
      <c r="S225" s="10"/>
      <c r="T225" s="10"/>
      <c r="U225" s="10"/>
      <c r="V225" s="10"/>
      <c r="W225" s="10"/>
      <c r="X225" s="9" t="str">
        <f>VLOOKUP(功能_33[[#This Row],[User]],SKL放款!A:G,7,FALSE)</f>
        <v>放款服務課</v>
      </c>
      <c r="Y225" s="242" t="e">
        <f>IF(功能_33[[#This Row],[實際展示]]="","",功能_33[[#This Row],[實際展示]]+14)</f>
        <v>#VALUE!</v>
      </c>
      <c r="Z225" s="243"/>
      <c r="AA225" s="262" t="str">
        <f>IF(功能_33[[#This Row],[URS交二審]]=0,"",功能_33[[#This Row],[URS交二審]]+7)</f>
        <v/>
      </c>
      <c r="AB225" s="2"/>
      <c r="AC225" s="2"/>
      <c r="AD225" s="2"/>
      <c r="AE225" s="309"/>
      <c r="AF225" s="2" t="str">
        <f>IFERROR(IF(VLOOKUP(功能_33[[#This Row],[功能代號]],Menu!A:D,4,FALSE)=0,"",VLOOKUP(功能_33[[#This Row],[功能代號]],Menu!A:D,4,FALSE)),"")</f>
        <v>L3-5</v>
      </c>
      <c r="AG225" s="2"/>
      <c r="AH225" s="13" t="str">
        <f>VLOOKUP(功能_33[[#This Row],[功能代號]],[3]交易清單!$E:$E,1,FALSE)</f>
        <v>L3731</v>
      </c>
      <c r="AI225" s="2"/>
      <c r="AJ225" s="242" t="str">
        <f>IFERROR(IF(VLOOKUP(功能_33[[#This Row],[功能代號]],Menu!A:D,4,FALSE)=0,"",VLOOKUP(功能_33[[#This Row],[功能代號]],Menu!A:D,4,FALSE)),"")</f>
        <v>L3-5</v>
      </c>
      <c r="AK225" s="9"/>
      <c r="AL225" s="8"/>
    </row>
    <row r="226" spans="1:38" ht="13.5" x14ac:dyDescent="0.3">
      <c r="A226" s="245">
        <v>215</v>
      </c>
      <c r="B226" s="9" t="str">
        <f>LEFT(功能_33[[#This Row],[功能代號]],2)</f>
        <v>L3</v>
      </c>
      <c r="C226" s="9" t="s">
        <v>707</v>
      </c>
      <c r="D226" s="22"/>
      <c r="E226" s="10" t="s">
        <v>195</v>
      </c>
      <c r="F226" s="9" t="s">
        <v>196</v>
      </c>
      <c r="G226" s="9"/>
      <c r="H226" s="10" t="s">
        <v>672</v>
      </c>
      <c r="I226" s="11" t="s">
        <v>33</v>
      </c>
      <c r="J226" s="317"/>
      <c r="K226" s="289">
        <v>44475</v>
      </c>
      <c r="L226" s="289">
        <v>44482</v>
      </c>
      <c r="M226" s="262" t="str">
        <f>IFERROR(IF(VLOOKUP(功能_33[[#This Row],[功能代號]],討論項目!A:H,8,FALSE)=0,"",VLOOKUP(功能_33[[#This Row],[功能代號]],討論項目!A:H,8,FALSE)),"")</f>
        <v/>
      </c>
      <c r="N226" s="10" t="s">
        <v>681</v>
      </c>
      <c r="O226" s="10" t="s">
        <v>675</v>
      </c>
      <c r="P226" s="9"/>
      <c r="Q226" s="10"/>
      <c r="R226" s="10"/>
      <c r="S226" s="10"/>
      <c r="T226" s="10"/>
      <c r="U226" s="10"/>
      <c r="V226" s="10"/>
      <c r="W226" s="10"/>
      <c r="X226" s="9" t="str">
        <f>VLOOKUP(功能_33[[#This Row],[User]],SKL放款!A:G,7,FALSE)</f>
        <v>放款服務課</v>
      </c>
      <c r="Y226" s="242">
        <f>IF(功能_33[[#This Row],[實際展示]]="","",功能_33[[#This Row],[實際展示]]+14)</f>
        <v>44496</v>
      </c>
      <c r="Z226" s="243"/>
      <c r="AA226" s="262" t="str">
        <f>IF(功能_33[[#This Row],[URS交二審]]=0,"",功能_33[[#This Row],[URS交二審]]+7)</f>
        <v/>
      </c>
      <c r="AB226" s="2"/>
      <c r="AC226" s="2"/>
      <c r="AD226" s="2"/>
      <c r="AE226" s="309"/>
      <c r="AF226" s="2" t="str">
        <f>IFERROR(IF(VLOOKUP(功能_33[[#This Row],[功能代號]],Menu!A:D,4,FALSE)=0,"",VLOOKUP(功能_33[[#This Row],[功能代號]],Menu!A:D,4,FALSE)),"")</f>
        <v>L3-5</v>
      </c>
      <c r="AG226" s="2"/>
      <c r="AH226" s="13" t="str">
        <f>VLOOKUP(功能_33[[#This Row],[功能代號]],[3]交易清單!$E:$E,1,FALSE)</f>
        <v>L3711</v>
      </c>
      <c r="AI226" s="2"/>
      <c r="AJ226" s="242" t="str">
        <f>IFERROR(IF(VLOOKUP(功能_33[[#This Row],[功能代號]],Menu!A:D,4,FALSE)=0,"",VLOOKUP(功能_33[[#This Row],[功能代號]],Menu!A:D,4,FALSE)),"")</f>
        <v>L3-5</v>
      </c>
      <c r="AK226" s="9"/>
      <c r="AL226" s="8"/>
    </row>
    <row r="227" spans="1:38" ht="13.5" x14ac:dyDescent="0.3">
      <c r="A227" s="245">
        <v>216</v>
      </c>
      <c r="B227" s="9" t="str">
        <f>LEFT(功能_33[[#This Row],[功能代號]],2)</f>
        <v>L3</v>
      </c>
      <c r="C227" s="9" t="s">
        <v>707</v>
      </c>
      <c r="D227" s="22"/>
      <c r="E227" s="10" t="s">
        <v>197</v>
      </c>
      <c r="F227" s="9" t="s">
        <v>198</v>
      </c>
      <c r="G227" s="9"/>
      <c r="H227" s="10" t="s">
        <v>672</v>
      </c>
      <c r="I227" s="11" t="s">
        <v>33</v>
      </c>
      <c r="J227" s="317"/>
      <c r="K227" s="289">
        <v>44475</v>
      </c>
      <c r="L227" s="289">
        <v>44482</v>
      </c>
      <c r="M227" s="262" t="str">
        <f>IFERROR(IF(VLOOKUP(功能_33[[#This Row],[功能代號]],討論項目!A:H,8,FALSE)=0,"",VLOOKUP(功能_33[[#This Row],[功能代號]],討論項目!A:H,8,FALSE)),"")</f>
        <v/>
      </c>
      <c r="N227" s="10" t="s">
        <v>681</v>
      </c>
      <c r="O227" s="10" t="s">
        <v>675</v>
      </c>
      <c r="P227" s="9"/>
      <c r="Q227" s="10"/>
      <c r="R227" s="10"/>
      <c r="S227" s="10"/>
      <c r="T227" s="10"/>
      <c r="U227" s="10"/>
      <c r="V227" s="10"/>
      <c r="W227" s="10"/>
      <c r="X227" s="9" t="str">
        <f>VLOOKUP(功能_33[[#This Row],[User]],SKL放款!A:G,7,FALSE)</f>
        <v>放款服務課</v>
      </c>
      <c r="Y227" s="242">
        <f>IF(功能_33[[#This Row],[實際展示]]="","",功能_33[[#This Row],[實際展示]]+14)</f>
        <v>44496</v>
      </c>
      <c r="Z227" s="243"/>
      <c r="AA227" s="262" t="str">
        <f>IF(功能_33[[#This Row],[URS交二審]]=0,"",功能_33[[#This Row],[URS交二審]]+7)</f>
        <v/>
      </c>
      <c r="AB227" s="2"/>
      <c r="AC227" s="2"/>
      <c r="AD227" s="2"/>
      <c r="AE227" s="309"/>
      <c r="AF227" s="2" t="str">
        <f>IFERROR(IF(VLOOKUP(功能_33[[#This Row],[功能代號]],Menu!A:D,4,FALSE)=0,"",VLOOKUP(功能_33[[#This Row],[功能代號]],Menu!A:D,4,FALSE)),"")</f>
        <v>L3-5</v>
      </c>
      <c r="AG227" s="2"/>
      <c r="AH227" s="13" t="str">
        <f>VLOOKUP(功能_33[[#This Row],[功能代號]],[3]交易清單!$E:$E,1,FALSE)</f>
        <v>L3712</v>
      </c>
      <c r="AI227" s="2"/>
      <c r="AJ227" s="242" t="str">
        <f>IFERROR(IF(VLOOKUP(功能_33[[#This Row],[功能代號]],Menu!A:D,4,FALSE)=0,"",VLOOKUP(功能_33[[#This Row],[功能代號]],Menu!A:D,4,FALSE)),"")</f>
        <v>L3-5</v>
      </c>
      <c r="AK227" s="9"/>
      <c r="AL227" s="8"/>
    </row>
    <row r="228" spans="1:38" ht="13.5" x14ac:dyDescent="0.3">
      <c r="A228" s="245">
        <v>177</v>
      </c>
      <c r="B228" s="9" t="str">
        <f>LEFT(功能_33[[#This Row],[功能代號]],2)</f>
        <v>L2</v>
      </c>
      <c r="C228" s="9" t="s">
        <v>706</v>
      </c>
      <c r="D228" s="22"/>
      <c r="E228" s="10" t="s">
        <v>122</v>
      </c>
      <c r="F228" s="9" t="s">
        <v>123</v>
      </c>
      <c r="G228" s="9"/>
      <c r="H228" s="10" t="s">
        <v>672</v>
      </c>
      <c r="I228" s="12" t="s">
        <v>475</v>
      </c>
      <c r="J228" s="291"/>
      <c r="K228" s="289">
        <v>44475</v>
      </c>
      <c r="L228" s="296">
        <v>44475</v>
      </c>
      <c r="M228" s="262" t="str">
        <f>IFERROR(IF(VLOOKUP(功能_33[[#This Row],[功能代號]],討論項目!A:H,8,FALSE)=0,"",VLOOKUP(功能_33[[#This Row],[功能代號]],討論項目!A:H,8,FALSE)),"")</f>
        <v/>
      </c>
      <c r="N228" s="10" t="s">
        <v>686</v>
      </c>
      <c r="O228" s="10" t="s">
        <v>692</v>
      </c>
      <c r="P228" s="9"/>
      <c r="Q228" s="10"/>
      <c r="R228" s="10"/>
      <c r="S228" s="10"/>
      <c r="T228" s="10"/>
      <c r="U228" s="10"/>
      <c r="V228" s="10"/>
      <c r="W228" s="10"/>
      <c r="X228" s="9" t="str">
        <f>VLOOKUP(功能_33[[#This Row],[User]],SKL放款!A:G,7,FALSE)</f>
        <v>放款管理課</v>
      </c>
      <c r="Y228" s="242">
        <f>IF(功能_33[[#This Row],[實際展示]]="","",功能_33[[#This Row],[實際展示]]+14)</f>
        <v>44489</v>
      </c>
      <c r="Z228" s="243"/>
      <c r="AA228" s="262" t="str">
        <f>IF(功能_33[[#This Row],[URS交二審]]=0,"",功能_33[[#This Row],[URS交二審]]+7)</f>
        <v/>
      </c>
      <c r="AB228" s="2"/>
      <c r="AC228" s="2"/>
      <c r="AD228" s="2"/>
      <c r="AE228" s="309"/>
      <c r="AF228" s="2" t="str">
        <f>IFERROR(IF(VLOOKUP(功能_33[[#This Row],[功能代號]],Menu!A:D,4,FALSE)=0,"",VLOOKUP(功能_33[[#This Row],[功能代號]],Menu!A:D,4,FALSE)),"")</f>
        <v>L2-5</v>
      </c>
      <c r="AG228" s="2"/>
      <c r="AH228" s="13" t="str">
        <f>VLOOKUP(功能_33[[#This Row],[功能代號]],[3]交易清單!$E:$E,1,FALSE)</f>
        <v>L2603</v>
      </c>
      <c r="AI228" s="3"/>
      <c r="AJ228" s="242" t="str">
        <f>IFERROR(IF(VLOOKUP(功能_33[[#This Row],[功能代號]],Menu!A:D,4,FALSE)=0,"",VLOOKUP(功能_33[[#This Row],[功能代號]],Menu!A:D,4,FALSE)),"")</f>
        <v>L2-5</v>
      </c>
      <c r="AK228" s="9"/>
      <c r="AL228" s="8"/>
    </row>
    <row r="229" spans="1:38" ht="13.5" x14ac:dyDescent="0.3">
      <c r="A229" s="245">
        <v>172</v>
      </c>
      <c r="B229" s="9" t="str">
        <f>LEFT(功能_33[[#This Row],[功能代號]],2)</f>
        <v>L2</v>
      </c>
      <c r="C229" s="9" t="s">
        <v>706</v>
      </c>
      <c r="D229" s="22"/>
      <c r="E229" s="10" t="s">
        <v>112</v>
      </c>
      <c r="F229" s="9" t="s">
        <v>113</v>
      </c>
      <c r="G229" s="9"/>
      <c r="H229" s="10" t="s">
        <v>672</v>
      </c>
      <c r="I229" s="12" t="s">
        <v>475</v>
      </c>
      <c r="J229" s="291"/>
      <c r="K229" s="289">
        <v>44482</v>
      </c>
      <c r="L229" s="296">
        <v>44475</v>
      </c>
      <c r="M229" s="262" t="str">
        <f>IFERROR(IF(VLOOKUP(功能_33[[#This Row],[功能代號]],討論項目!A:H,8,FALSE)=0,"",VLOOKUP(功能_33[[#This Row],[功能代號]],討論項目!A:H,8,FALSE)),"")</f>
        <v/>
      </c>
      <c r="N229" s="10" t="s">
        <v>686</v>
      </c>
      <c r="O229" s="10" t="s">
        <v>692</v>
      </c>
      <c r="P229" s="9"/>
      <c r="Q229" s="10"/>
      <c r="R229" s="10"/>
      <c r="S229" s="10"/>
      <c r="T229" s="10"/>
      <c r="U229" s="10"/>
      <c r="V229" s="10"/>
      <c r="W229" s="10"/>
      <c r="X229" s="9" t="str">
        <f>VLOOKUP(功能_33[[#This Row],[User]],SKL放款!A:G,7,FALSE)</f>
        <v>放款管理課</v>
      </c>
      <c r="Y229" s="242">
        <f>IF(功能_33[[#This Row],[實際展示]]="","",功能_33[[#This Row],[實際展示]]+14)</f>
        <v>44489</v>
      </c>
      <c r="Z229" s="243"/>
      <c r="AA229" s="262" t="str">
        <f>IF(功能_33[[#This Row],[URS交二審]]=0,"",功能_33[[#This Row],[URS交二審]]+7)</f>
        <v/>
      </c>
      <c r="AB229" s="2"/>
      <c r="AC229" s="2"/>
      <c r="AD229" s="2"/>
      <c r="AE229" s="309"/>
      <c r="AF229" s="2" t="str">
        <f>IFERROR(IF(VLOOKUP(功能_33[[#This Row],[功能代號]],Menu!A:D,4,FALSE)=0,"",VLOOKUP(功能_33[[#This Row],[功能代號]],Menu!A:D,4,FALSE)),"")</f>
        <v>L2-5</v>
      </c>
      <c r="AG229" s="2"/>
      <c r="AH229" s="13" t="str">
        <f>VLOOKUP(功能_33[[#This Row],[功能代號]],[3]交易清單!$E:$E,1,FALSE)</f>
        <v>L2078</v>
      </c>
      <c r="AI229" s="3"/>
      <c r="AJ229" s="242" t="str">
        <f>IFERROR(IF(VLOOKUP(功能_33[[#This Row],[功能代號]],Menu!A:D,4,FALSE)=0,"",VLOOKUP(功能_33[[#This Row],[功能代號]],Menu!A:D,4,FALSE)),"")</f>
        <v>L2-5</v>
      </c>
      <c r="AK229" s="9"/>
      <c r="AL229" s="8"/>
    </row>
    <row r="230" spans="1:38" ht="13.5" x14ac:dyDescent="0.3">
      <c r="A230" s="245">
        <v>173</v>
      </c>
      <c r="B230" s="9" t="str">
        <f>LEFT(功能_33[[#This Row],[功能代號]],2)</f>
        <v>L2</v>
      </c>
      <c r="C230" s="9" t="s">
        <v>706</v>
      </c>
      <c r="D230" s="22"/>
      <c r="E230" s="10" t="s">
        <v>114</v>
      </c>
      <c r="F230" s="9" t="s">
        <v>115</v>
      </c>
      <c r="G230" s="9"/>
      <c r="H230" s="10" t="s">
        <v>672</v>
      </c>
      <c r="I230" s="12" t="s">
        <v>475</v>
      </c>
      <c r="J230" s="291"/>
      <c r="K230" s="289">
        <v>44482</v>
      </c>
      <c r="L230" s="296">
        <v>44475</v>
      </c>
      <c r="M230" s="262" t="str">
        <f>IFERROR(IF(VLOOKUP(功能_33[[#This Row],[功能代號]],討論項目!A:H,8,FALSE)=0,"",VLOOKUP(功能_33[[#This Row],[功能代號]],討論項目!A:H,8,FALSE)),"")</f>
        <v/>
      </c>
      <c r="N230" s="10" t="s">
        <v>686</v>
      </c>
      <c r="O230" s="10" t="s">
        <v>692</v>
      </c>
      <c r="P230" s="9"/>
      <c r="Q230" s="10"/>
      <c r="R230" s="10"/>
      <c r="S230" s="10"/>
      <c r="T230" s="10"/>
      <c r="U230" s="10"/>
      <c r="V230" s="10"/>
      <c r="W230" s="10"/>
      <c r="X230" s="9" t="str">
        <f>VLOOKUP(功能_33[[#This Row],[User]],SKL放款!A:G,7,FALSE)</f>
        <v>放款管理課</v>
      </c>
      <c r="Y230" s="242">
        <f>IF(功能_33[[#This Row],[實際展示]]="","",功能_33[[#This Row],[實際展示]]+14)</f>
        <v>44489</v>
      </c>
      <c r="Z230" s="243"/>
      <c r="AA230" s="262" t="str">
        <f>IF(功能_33[[#This Row],[URS交二審]]=0,"",功能_33[[#This Row],[URS交二審]]+7)</f>
        <v/>
      </c>
      <c r="AB230" s="2"/>
      <c r="AC230" s="2"/>
      <c r="AD230" s="2"/>
      <c r="AE230" s="309"/>
      <c r="AF230" s="2" t="str">
        <f>IFERROR(IF(VLOOKUP(功能_33[[#This Row],[功能代號]],Menu!A:D,4,FALSE)=0,"",VLOOKUP(功能_33[[#This Row],[功能代號]],Menu!A:D,4,FALSE)),"")</f>
        <v/>
      </c>
      <c r="AG230" s="2"/>
      <c r="AH230" s="13" t="str">
        <f>VLOOKUP(功能_33[[#This Row],[功能代號]],[3]交易清單!$E:$E,1,FALSE)</f>
        <v>L2601</v>
      </c>
      <c r="AI230" s="3"/>
      <c r="AJ230" s="244" t="str">
        <f>AJ229</f>
        <v>L2-5</v>
      </c>
      <c r="AK230" s="9"/>
      <c r="AL230" s="8"/>
    </row>
    <row r="231" spans="1:38" ht="13.5" x14ac:dyDescent="0.3">
      <c r="A231" s="245">
        <v>174</v>
      </c>
      <c r="B231" s="9" t="str">
        <f>LEFT(功能_33[[#This Row],[功能代號]],2)</f>
        <v>L2</v>
      </c>
      <c r="C231" s="9" t="s">
        <v>706</v>
      </c>
      <c r="D231" s="22"/>
      <c r="E231" s="10" t="s">
        <v>116</v>
      </c>
      <c r="F231" s="9" t="s">
        <v>117</v>
      </c>
      <c r="G231" s="9"/>
      <c r="H231" s="10" t="s">
        <v>672</v>
      </c>
      <c r="I231" s="12" t="s">
        <v>475</v>
      </c>
      <c r="J231" s="291"/>
      <c r="K231" s="289">
        <v>44482</v>
      </c>
      <c r="L231" s="296">
        <v>44475</v>
      </c>
      <c r="M231" s="262" t="str">
        <f>IFERROR(IF(VLOOKUP(功能_33[[#This Row],[功能代號]],討論項目!A:H,8,FALSE)=0,"",VLOOKUP(功能_33[[#This Row],[功能代號]],討論項目!A:H,8,FALSE)),"")</f>
        <v/>
      </c>
      <c r="N231" s="10" t="s">
        <v>686</v>
      </c>
      <c r="O231" s="10" t="s">
        <v>692</v>
      </c>
      <c r="P231" s="9"/>
      <c r="Q231" s="10"/>
      <c r="R231" s="10"/>
      <c r="S231" s="10"/>
      <c r="T231" s="10"/>
      <c r="U231" s="10"/>
      <c r="V231" s="10"/>
      <c r="W231" s="10"/>
      <c r="X231" s="9" t="str">
        <f>VLOOKUP(功能_33[[#This Row],[User]],SKL放款!A:G,7,FALSE)</f>
        <v>放款管理課</v>
      </c>
      <c r="Y231" s="242">
        <f>IF(功能_33[[#This Row],[實際展示]]="","",功能_33[[#This Row],[實際展示]]+14)</f>
        <v>44489</v>
      </c>
      <c r="Z231" s="243"/>
      <c r="AA231" s="262" t="str">
        <f>IF(功能_33[[#This Row],[URS交二審]]=0,"",功能_33[[#This Row],[URS交二審]]+7)</f>
        <v/>
      </c>
      <c r="AB231" s="2"/>
      <c r="AC231" s="2"/>
      <c r="AD231" s="2"/>
      <c r="AE231" s="309"/>
      <c r="AF231" s="2" t="str">
        <f>IFERROR(IF(VLOOKUP(功能_33[[#This Row],[功能代號]],Menu!A:D,4,FALSE)=0,"",VLOOKUP(功能_33[[#This Row],[功能代號]],Menu!A:D,4,FALSE)),"")</f>
        <v/>
      </c>
      <c r="AG231" s="2"/>
      <c r="AH231" s="13" t="str">
        <f>VLOOKUP(功能_33[[#This Row],[功能代號]],[3]交易清單!$E:$E,1,FALSE)</f>
        <v>L2602</v>
      </c>
      <c r="AI231" s="3"/>
      <c r="AJ231" s="244" t="str">
        <f>AJ229</f>
        <v>L2-5</v>
      </c>
      <c r="AK231" s="9"/>
      <c r="AL231" s="8"/>
    </row>
    <row r="232" spans="1:38" ht="13.5" x14ac:dyDescent="0.3">
      <c r="A232" s="245">
        <v>175</v>
      </c>
      <c r="B232" s="9" t="str">
        <f>LEFT(功能_33[[#This Row],[功能代號]],2)</f>
        <v>L2</v>
      </c>
      <c r="C232" s="9" t="s">
        <v>706</v>
      </c>
      <c r="D232" s="22"/>
      <c r="E232" s="10" t="s">
        <v>118</v>
      </c>
      <c r="F232" s="9" t="s">
        <v>119</v>
      </c>
      <c r="G232" s="9"/>
      <c r="H232" s="10" t="s">
        <v>672</v>
      </c>
      <c r="I232" s="12" t="s">
        <v>475</v>
      </c>
      <c r="J232" s="291"/>
      <c r="K232" s="289">
        <v>44482</v>
      </c>
      <c r="L232" s="296">
        <v>44475</v>
      </c>
      <c r="M232" s="262" t="str">
        <f>IFERROR(IF(VLOOKUP(功能_33[[#This Row],[功能代號]],討論項目!A:H,8,FALSE)=0,"",VLOOKUP(功能_33[[#This Row],[功能代號]],討論項目!A:H,8,FALSE)),"")</f>
        <v/>
      </c>
      <c r="N232" s="10" t="s">
        <v>686</v>
      </c>
      <c r="O232" s="10" t="s">
        <v>692</v>
      </c>
      <c r="P232" s="9"/>
      <c r="Q232" s="10"/>
      <c r="R232" s="10"/>
      <c r="S232" s="10"/>
      <c r="T232" s="10"/>
      <c r="U232" s="10"/>
      <c r="V232" s="10"/>
      <c r="W232" s="10"/>
      <c r="X232" s="9" t="str">
        <f>VLOOKUP(功能_33[[#This Row],[User]],SKL放款!A:G,7,FALSE)</f>
        <v>放款管理課</v>
      </c>
      <c r="Y232" s="242">
        <f>IF(功能_33[[#This Row],[實際展示]]="","",功能_33[[#This Row],[實際展示]]+14)</f>
        <v>44489</v>
      </c>
      <c r="Z232" s="243"/>
      <c r="AA232" s="262" t="str">
        <f>IF(功能_33[[#This Row],[URS交二審]]=0,"",功能_33[[#This Row],[URS交二審]]+7)</f>
        <v/>
      </c>
      <c r="AB232" s="2"/>
      <c r="AC232" s="2"/>
      <c r="AD232" s="2"/>
      <c r="AE232" s="309"/>
      <c r="AF232" s="2" t="str">
        <f>IFERROR(IF(VLOOKUP(功能_33[[#This Row],[功能代號]],Menu!A:D,4,FALSE)=0,"",VLOOKUP(功能_33[[#This Row],[功能代號]],Menu!A:D,4,FALSE)),"")</f>
        <v>L2-5</v>
      </c>
      <c r="AG232" s="2"/>
      <c r="AH232" s="13" t="str">
        <f>VLOOKUP(功能_33[[#This Row],[功能代號]],[3]交易清單!$E:$E,1,FALSE)</f>
        <v>L2941</v>
      </c>
      <c r="AI232" s="3"/>
      <c r="AJ232" s="242" t="str">
        <f>IFERROR(IF(VLOOKUP(功能_33[[#This Row],[功能代號]],Menu!A:D,4,FALSE)=0,"",VLOOKUP(功能_33[[#This Row],[功能代號]],Menu!A:D,4,FALSE)),"")</f>
        <v>L2-5</v>
      </c>
      <c r="AK232" s="9"/>
      <c r="AL232" s="8"/>
    </row>
    <row r="233" spans="1:38" ht="13.5" x14ac:dyDescent="0.3">
      <c r="A233" s="245">
        <v>176</v>
      </c>
      <c r="B233" s="9" t="str">
        <f>LEFT(功能_33[[#This Row],[功能代號]],2)</f>
        <v>L2</v>
      </c>
      <c r="C233" s="9" t="s">
        <v>706</v>
      </c>
      <c r="D233" s="22"/>
      <c r="E233" s="10" t="s">
        <v>120</v>
      </c>
      <c r="F233" s="9" t="s">
        <v>121</v>
      </c>
      <c r="G233" s="9"/>
      <c r="H233" s="10" t="s">
        <v>672</v>
      </c>
      <c r="I233" s="12" t="s">
        <v>475</v>
      </c>
      <c r="J233" s="291"/>
      <c r="K233" s="289">
        <v>44482</v>
      </c>
      <c r="L233" s="296">
        <v>44475</v>
      </c>
      <c r="M233" s="262" t="str">
        <f>IFERROR(IF(VLOOKUP(功能_33[[#This Row],[功能代號]],討論項目!A:H,8,FALSE)=0,"",VLOOKUP(功能_33[[#This Row],[功能代號]],討論項目!A:H,8,FALSE)),"")</f>
        <v/>
      </c>
      <c r="N233" s="10" t="s">
        <v>686</v>
      </c>
      <c r="O233" s="10" t="s">
        <v>692</v>
      </c>
      <c r="P233" s="9"/>
      <c r="Q233" s="10"/>
      <c r="R233" s="10"/>
      <c r="S233" s="10"/>
      <c r="T233" s="10"/>
      <c r="U233" s="10"/>
      <c r="V233" s="10"/>
      <c r="W233" s="10"/>
      <c r="X233" s="9" t="str">
        <f>VLOOKUP(功能_33[[#This Row],[User]],SKL放款!A:G,7,FALSE)</f>
        <v>放款管理課</v>
      </c>
      <c r="Y233" s="242">
        <f>IF(功能_33[[#This Row],[實際展示]]="","",功能_33[[#This Row],[實際展示]]+14)</f>
        <v>44489</v>
      </c>
      <c r="Z233" s="243"/>
      <c r="AA233" s="262" t="str">
        <f>IF(功能_33[[#This Row],[URS交二審]]=0,"",功能_33[[#This Row],[URS交二審]]+7)</f>
        <v/>
      </c>
      <c r="AB233" s="2"/>
      <c r="AC233" s="2"/>
      <c r="AD233" s="2"/>
      <c r="AE233" s="309"/>
      <c r="AF233" s="2" t="str">
        <f>IFERROR(IF(VLOOKUP(功能_33[[#This Row],[功能代號]],Menu!A:D,4,FALSE)=0,"",VLOOKUP(功能_33[[#This Row],[功能代號]],Menu!A:D,4,FALSE)),"")</f>
        <v>L2-5</v>
      </c>
      <c r="AG233" s="2"/>
      <c r="AH233" s="13" t="str">
        <f>VLOOKUP(功能_33[[#This Row],[功能代號]],[3]交易清單!$E:$E,1,FALSE)</f>
        <v>L2942</v>
      </c>
      <c r="AI233" s="3"/>
      <c r="AJ233" s="242" t="str">
        <f>IFERROR(IF(VLOOKUP(功能_33[[#This Row],[功能代號]],Menu!A:D,4,FALSE)=0,"",VLOOKUP(功能_33[[#This Row],[功能代號]],Menu!A:D,4,FALSE)),"")</f>
        <v>L2-5</v>
      </c>
      <c r="AK233" s="9"/>
      <c r="AL233" s="8"/>
    </row>
    <row r="234" spans="1:38" ht="13.5" x14ac:dyDescent="0.3">
      <c r="A234" s="245">
        <v>178</v>
      </c>
      <c r="B234" s="9" t="str">
        <f>LEFT(功能_33[[#This Row],[功能代號]],2)</f>
        <v>L2</v>
      </c>
      <c r="C234" s="9" t="s">
        <v>706</v>
      </c>
      <c r="D234" s="22"/>
      <c r="E234" s="10" t="s">
        <v>124</v>
      </c>
      <c r="F234" s="9" t="s">
        <v>125</v>
      </c>
      <c r="G234" s="9"/>
      <c r="H234" s="10" t="s">
        <v>672</v>
      </c>
      <c r="I234" s="12" t="s">
        <v>475</v>
      </c>
      <c r="J234" s="291"/>
      <c r="K234" s="289">
        <v>44487</v>
      </c>
      <c r="L234" s="296">
        <v>44475</v>
      </c>
      <c r="M234" s="262" t="str">
        <f>IFERROR(IF(VLOOKUP(功能_33[[#This Row],[功能代號]],討論項目!A:H,8,FALSE)=0,"",VLOOKUP(功能_33[[#This Row],[功能代號]],討論項目!A:H,8,FALSE)),"")</f>
        <v/>
      </c>
      <c r="N234" s="10" t="s">
        <v>686</v>
      </c>
      <c r="O234" s="10" t="s">
        <v>692</v>
      </c>
      <c r="P234" s="9"/>
      <c r="Q234" s="10"/>
      <c r="R234" s="10"/>
      <c r="S234" s="10"/>
      <c r="T234" s="10"/>
      <c r="U234" s="10"/>
      <c r="V234" s="10"/>
      <c r="W234" s="10"/>
      <c r="X234" s="9" t="str">
        <f>VLOOKUP(功能_33[[#This Row],[User]],SKL放款!A:G,7,FALSE)</f>
        <v>放款管理課</v>
      </c>
      <c r="Y234" s="242">
        <f>IF(功能_33[[#This Row],[實際展示]]="","",功能_33[[#This Row],[實際展示]]+14)</f>
        <v>44489</v>
      </c>
      <c r="Z234" s="243"/>
      <c r="AA234" s="262" t="str">
        <f>IF(功能_33[[#This Row],[URS交二審]]=0,"",功能_33[[#This Row],[URS交二審]]+7)</f>
        <v/>
      </c>
      <c r="AB234" s="2"/>
      <c r="AC234" s="2"/>
      <c r="AD234" s="2"/>
      <c r="AE234" s="309"/>
      <c r="AF234" s="2" t="str">
        <f>IFERROR(IF(VLOOKUP(功能_33[[#This Row],[功能代號]],Menu!A:D,4,FALSE)=0,"",VLOOKUP(功能_33[[#This Row],[功能代號]],Menu!A:D,4,FALSE)),"")</f>
        <v>L2-5</v>
      </c>
      <c r="AG234" s="2"/>
      <c r="AH234" s="13" t="str">
        <f>VLOOKUP(功能_33[[#This Row],[功能代號]],[3]交易清單!$E:$E,1,FALSE)</f>
        <v>L2605</v>
      </c>
      <c r="AI234" s="3"/>
      <c r="AJ234" s="242" t="str">
        <f>IFERROR(IF(VLOOKUP(功能_33[[#This Row],[功能代號]],Menu!A:D,4,FALSE)=0,"",VLOOKUP(功能_33[[#This Row],[功能代號]],Menu!A:D,4,FALSE)),"")</f>
        <v>L2-5</v>
      </c>
      <c r="AK234" s="9"/>
      <c r="AL234" s="8"/>
    </row>
    <row r="235" spans="1:38" ht="13.5" x14ac:dyDescent="0.3">
      <c r="A235" s="245">
        <v>179</v>
      </c>
      <c r="B235" s="9" t="str">
        <f>LEFT(功能_33[[#This Row],[功能代號]],2)</f>
        <v>L2</v>
      </c>
      <c r="C235" s="9" t="s">
        <v>706</v>
      </c>
      <c r="D235" s="22"/>
      <c r="E235" s="10" t="s">
        <v>126</v>
      </c>
      <c r="F235" s="9" t="s">
        <v>127</v>
      </c>
      <c r="G235" s="9"/>
      <c r="H235" s="10" t="s">
        <v>672</v>
      </c>
      <c r="I235" s="12" t="s">
        <v>475</v>
      </c>
      <c r="J235" s="291"/>
      <c r="K235" s="289">
        <v>44487</v>
      </c>
      <c r="L235" s="296">
        <v>44475</v>
      </c>
      <c r="M235" s="262" t="str">
        <f>IFERROR(IF(VLOOKUP(功能_33[[#This Row],[功能代號]],討論項目!A:H,8,FALSE)=0,"",VLOOKUP(功能_33[[#This Row],[功能代號]],討論項目!A:H,8,FALSE)),"")</f>
        <v/>
      </c>
      <c r="N235" s="10" t="s">
        <v>686</v>
      </c>
      <c r="O235" s="10" t="s">
        <v>692</v>
      </c>
      <c r="P235" s="9"/>
      <c r="Q235" s="10"/>
      <c r="R235" s="10"/>
      <c r="S235" s="10"/>
      <c r="T235" s="10"/>
      <c r="U235" s="10"/>
      <c r="V235" s="10"/>
      <c r="W235" s="10"/>
      <c r="X235" s="9" t="str">
        <f>VLOOKUP(功能_33[[#This Row],[User]],SKL放款!A:G,7,FALSE)</f>
        <v>放款管理課</v>
      </c>
      <c r="Y235" s="242">
        <f>IF(功能_33[[#This Row],[實際展示]]="","",功能_33[[#This Row],[實際展示]]+14)</f>
        <v>44489</v>
      </c>
      <c r="Z235" s="243"/>
      <c r="AA235" s="262" t="str">
        <f>IF(功能_33[[#This Row],[URS交二審]]=0,"",功能_33[[#This Row],[URS交二審]]+7)</f>
        <v/>
      </c>
      <c r="AB235" s="2"/>
      <c r="AC235" s="2"/>
      <c r="AD235" s="2"/>
      <c r="AE235" s="309"/>
      <c r="AF235" s="2" t="str">
        <f>IFERROR(IF(VLOOKUP(功能_33[[#This Row],[功能代號]],Menu!A:D,4,FALSE)=0,"",VLOOKUP(功能_33[[#This Row],[功能代號]],Menu!A:D,4,FALSE)),"")</f>
        <v>L2-5</v>
      </c>
      <c r="AG235" s="2"/>
      <c r="AH235" s="13" t="str">
        <f>VLOOKUP(功能_33[[#This Row],[功能代號]],[3]交易清單!$E:$E,1,FALSE)</f>
        <v>L2613</v>
      </c>
      <c r="AI235" s="3"/>
      <c r="AJ235" s="242" t="str">
        <f>IFERROR(IF(VLOOKUP(功能_33[[#This Row],[功能代號]],Menu!A:D,4,FALSE)=0,"",VLOOKUP(功能_33[[#This Row],[功能代號]],Menu!A:D,4,FALSE)),"")</f>
        <v>L2-5</v>
      </c>
      <c r="AK235" s="9"/>
      <c r="AL235" s="8"/>
    </row>
    <row r="236" spans="1:38" ht="13.5" x14ac:dyDescent="0.3">
      <c r="A236" s="245"/>
      <c r="B236" s="13" t="str">
        <f>LEFT(功能_33[[#This Row],[功能代號]],2)</f>
        <v>L2</v>
      </c>
      <c r="C236" s="9" t="s">
        <v>706</v>
      </c>
      <c r="D236" s="22"/>
      <c r="E236" s="10" t="s">
        <v>128</v>
      </c>
      <c r="F236" s="9" t="s">
        <v>2308</v>
      </c>
      <c r="G236" s="9"/>
      <c r="H236" s="10" t="s">
        <v>672</v>
      </c>
      <c r="I236" s="12" t="s">
        <v>475</v>
      </c>
      <c r="J236" s="291"/>
      <c r="K236" s="289">
        <v>44487</v>
      </c>
      <c r="L236" s="296">
        <v>44488</v>
      </c>
      <c r="M236" s="262" t="str">
        <f>IFERROR(IF(VLOOKUP(功能_33[[#This Row],[功能代號]],討論項目!A:H,8,FALSE)=0,"",VLOOKUP(功能_33[[#This Row],[功能代號]],討論項目!A:H,8,FALSE)),"")</f>
        <v/>
      </c>
      <c r="N236" s="10" t="s">
        <v>686</v>
      </c>
      <c r="O236" s="10" t="s">
        <v>683</v>
      </c>
      <c r="P236" s="9" t="s">
        <v>692</v>
      </c>
      <c r="Q236" s="9" t="s">
        <v>2172</v>
      </c>
      <c r="R236" s="10"/>
      <c r="S236" s="10"/>
      <c r="T236" s="10"/>
      <c r="U236" s="10"/>
      <c r="V236" s="10"/>
      <c r="W236" s="10"/>
      <c r="X236" s="9" t="str">
        <f>VLOOKUP(功能_33[[#This Row],[User]],SKL放款!A:G,7,FALSE)</f>
        <v>放款服務課</v>
      </c>
      <c r="Y236" s="242">
        <f>IF(功能_33[[#This Row],[實際展示]]="","",功能_33[[#This Row],[實際展示]]+14)</f>
        <v>44502</v>
      </c>
      <c r="Z236" s="243"/>
      <c r="AA236" s="262" t="str">
        <f>IF(功能_33[[#This Row],[URS交二審]]=0,"",功能_33[[#This Row],[URS交二審]]+7)</f>
        <v/>
      </c>
      <c r="AB236" s="242">
        <f>IF(功能_33[[#This Row],[實際展示]]="","",功能_33[[#This Row],[實際展示]]+21)</f>
        <v>44509</v>
      </c>
      <c r="AC236" s="2"/>
      <c r="AD236" s="242"/>
      <c r="AE236" s="3"/>
      <c r="AF236" s="242" t="str">
        <f>IFERROR(IF(VLOOKUP(功能_33[[#This Row],[功能代號]],Menu!A:D,4,FALSE)=0,"",VLOOKUP(功能_33[[#This Row],[功能代號]],Menu!A:D,4,FALSE)),"")</f>
        <v>L2-9</v>
      </c>
      <c r="AG236" s="9">
        <v>180</v>
      </c>
      <c r="AH236" s="9" t="str">
        <f>VLOOKUP(功能_33[[#This Row],[功能代號]],[3]交易清單!$E:$E,1,FALSE)</f>
        <v>L2614</v>
      </c>
      <c r="AI236" s="242"/>
      <c r="AJ236" s="242" t="str">
        <f>IFERROR(IF(VLOOKUP(功能_33[[#This Row],[功能代號]],Menu!A:D,4,FALSE)=0,"",VLOOKUP(功能_33[[#This Row],[功能代號]],Menu!A:D,4,FALSE)),"")</f>
        <v>L2-9</v>
      </c>
      <c r="AK236" s="9" t="s">
        <v>2477</v>
      </c>
      <c r="AL236" s="8"/>
    </row>
    <row r="237" spans="1:38" ht="13.5" x14ac:dyDescent="0.3">
      <c r="A237" s="245">
        <v>118</v>
      </c>
      <c r="B237" s="9" t="str">
        <f>LEFT(功能_33[[#This Row],[功能代號]],2)</f>
        <v>L4</v>
      </c>
      <c r="C237" s="9" t="s">
        <v>708</v>
      </c>
      <c r="D237" s="22" t="s">
        <v>1613</v>
      </c>
      <c r="E237" s="177" t="s">
        <v>219</v>
      </c>
      <c r="F237" s="9" t="s">
        <v>220</v>
      </c>
      <c r="G237" s="9"/>
      <c r="H237" s="10" t="s">
        <v>672</v>
      </c>
      <c r="I237" s="11" t="s">
        <v>1979</v>
      </c>
      <c r="J237" s="317"/>
      <c r="K237" s="289">
        <v>44488</v>
      </c>
      <c r="L237" s="289">
        <v>44488</v>
      </c>
      <c r="M237" s="262" t="str">
        <f>IFERROR(IF(VLOOKUP(功能_33[[#This Row],[功能代號]],討論項目!A:H,8,FALSE)=0,"",VLOOKUP(功能_33[[#This Row],[功能代號]],討論項目!A:H,8,FALSE)),"")</f>
        <v/>
      </c>
      <c r="N237" s="10" t="s">
        <v>676</v>
      </c>
      <c r="O237" s="10" t="s">
        <v>683</v>
      </c>
      <c r="P237" s="9"/>
      <c r="Q237" s="10"/>
      <c r="R237" s="10"/>
      <c r="S237" s="10"/>
      <c r="T237" s="10"/>
      <c r="U237" s="10"/>
      <c r="V237" s="10"/>
      <c r="W237" s="10"/>
      <c r="X237" s="9" t="str">
        <f>VLOOKUP(功能_33[[#This Row],[User]],SKL放款!A:G,7,FALSE)</f>
        <v>放款服務課</v>
      </c>
      <c r="Y237" s="242">
        <f>IF(功能_33[[#This Row],[實際展示]]="","",功能_33[[#This Row],[實際展示]]+14)</f>
        <v>44502</v>
      </c>
      <c r="Z237" s="243"/>
      <c r="AA237" s="262" t="str">
        <f>IF(功能_33[[#This Row],[URS交二審]]=0,"",功能_33[[#This Row],[URS交二審]]+7)</f>
        <v/>
      </c>
      <c r="AB237" s="2"/>
      <c r="AC237" s="2"/>
      <c r="AD237" s="2"/>
      <c r="AE237" s="309"/>
      <c r="AF237" s="2" t="str">
        <f>IFERROR(IF(VLOOKUP(功能_33[[#This Row],[功能代號]],Menu!A:D,4,FALSE)=0,"",VLOOKUP(功能_33[[#This Row],[功能代號]],Menu!A:D,4,FALSE)),"")</f>
        <v>L4-6</v>
      </c>
      <c r="AG237" s="2"/>
      <c r="AH237" s="13" t="str">
        <f>VLOOKUP(功能_33[[#This Row],[功能代號]],[3]交易清單!$E:$E,1,FALSE)</f>
        <v>L4604</v>
      </c>
      <c r="AI237" s="2"/>
      <c r="AJ237" s="242" t="str">
        <f>IFERROR(IF(VLOOKUP(功能_33[[#This Row],[功能代號]],Menu!A:D,4,FALSE)=0,"",VLOOKUP(功能_33[[#This Row],[功能代號]],Menu!A:D,4,FALSE)),"")</f>
        <v>L4-6</v>
      </c>
      <c r="AK237" s="9"/>
      <c r="AL237" s="8"/>
    </row>
    <row r="238" spans="1:38" ht="13.5" x14ac:dyDescent="0.3">
      <c r="A238" s="245">
        <v>119</v>
      </c>
      <c r="B238" s="9" t="str">
        <f>LEFT(功能_33[[#This Row],[功能代號]],2)</f>
        <v>L4</v>
      </c>
      <c r="C238" s="9" t="s">
        <v>708</v>
      </c>
      <c r="D238" s="22" t="s">
        <v>1613</v>
      </c>
      <c r="E238" s="10" t="s">
        <v>221</v>
      </c>
      <c r="F238" s="9" t="s">
        <v>222</v>
      </c>
      <c r="G238" s="9"/>
      <c r="H238" s="10" t="s">
        <v>672</v>
      </c>
      <c r="I238" s="11" t="s">
        <v>1979</v>
      </c>
      <c r="J238" s="317"/>
      <c r="K238" s="289">
        <v>44488</v>
      </c>
      <c r="L238" s="289">
        <v>44488</v>
      </c>
      <c r="M238" s="262" t="str">
        <f>IFERROR(IF(VLOOKUP(功能_33[[#This Row],[功能代號]],討論項目!A:H,8,FALSE)=0,"",VLOOKUP(功能_33[[#This Row],[功能代號]],討論項目!A:H,8,FALSE)),"")</f>
        <v/>
      </c>
      <c r="N238" s="10" t="s">
        <v>676</v>
      </c>
      <c r="O238" s="10" t="s">
        <v>683</v>
      </c>
      <c r="P238" s="9"/>
      <c r="Q238" s="10"/>
      <c r="R238" s="10"/>
      <c r="S238" s="10"/>
      <c r="T238" s="10"/>
      <c r="U238" s="10"/>
      <c r="V238" s="10"/>
      <c r="W238" s="10"/>
      <c r="X238" s="9" t="str">
        <f>VLOOKUP(功能_33[[#This Row],[User]],SKL放款!A:G,7,FALSE)</f>
        <v>放款服務課</v>
      </c>
      <c r="Y238" s="242">
        <f>IF(功能_33[[#This Row],[實際展示]]="","",功能_33[[#This Row],[實際展示]]+14)</f>
        <v>44502</v>
      </c>
      <c r="Z238" s="243"/>
      <c r="AA238" s="262" t="str">
        <f>IF(功能_33[[#This Row],[URS交二審]]=0,"",功能_33[[#This Row],[URS交二審]]+7)</f>
        <v/>
      </c>
      <c r="AB238" s="2"/>
      <c r="AC238" s="2"/>
      <c r="AD238" s="2"/>
      <c r="AE238" s="309"/>
      <c r="AF238" s="2" t="str">
        <f>IFERROR(IF(VLOOKUP(功能_33[[#This Row],[功能代號]],Menu!A:D,4,FALSE)=0,"",VLOOKUP(功能_33[[#This Row],[功能代號]],Menu!A:D,4,FALSE)),"")</f>
        <v>L4-6</v>
      </c>
      <c r="AG238" s="2"/>
      <c r="AH238" s="13" t="str">
        <f>VLOOKUP(功能_33[[#This Row],[功能代號]],[3]交易清單!$E:$E,1,FALSE)</f>
        <v>L4605</v>
      </c>
      <c r="AI238" s="2"/>
      <c r="AJ238" s="242" t="str">
        <f>IFERROR(IF(VLOOKUP(功能_33[[#This Row],[功能代號]],Menu!A:D,4,FALSE)=0,"",VLOOKUP(功能_33[[#This Row],[功能代號]],Menu!A:D,4,FALSE)),"")</f>
        <v>L4-6</v>
      </c>
      <c r="AK238" s="9"/>
      <c r="AL238" s="8"/>
    </row>
    <row r="239" spans="1:38" ht="13.5" x14ac:dyDescent="0.3">
      <c r="A239" s="245">
        <v>120</v>
      </c>
      <c r="B239" s="9" t="str">
        <f>LEFT(功能_33[[#This Row],[功能代號]],2)</f>
        <v>L4</v>
      </c>
      <c r="C239" s="9" t="s">
        <v>708</v>
      </c>
      <c r="D239" s="22" t="s">
        <v>1613</v>
      </c>
      <c r="E239" s="10" t="s">
        <v>223</v>
      </c>
      <c r="F239" s="9" t="s">
        <v>224</v>
      </c>
      <c r="G239" s="9"/>
      <c r="H239" s="10" t="s">
        <v>672</v>
      </c>
      <c r="I239" s="11" t="s">
        <v>1979</v>
      </c>
      <c r="J239" s="317"/>
      <c r="K239" s="289">
        <v>44488</v>
      </c>
      <c r="L239" s="289">
        <v>44488</v>
      </c>
      <c r="M239" s="262" t="str">
        <f>IFERROR(IF(VLOOKUP(功能_33[[#This Row],[功能代號]],討論項目!A:H,8,FALSE)=0,"",VLOOKUP(功能_33[[#This Row],[功能代號]],討論項目!A:H,8,FALSE)),"")</f>
        <v/>
      </c>
      <c r="N239" s="10" t="s">
        <v>676</v>
      </c>
      <c r="O239" s="10" t="s">
        <v>683</v>
      </c>
      <c r="P239" s="9"/>
      <c r="Q239" s="10"/>
      <c r="R239" s="10"/>
      <c r="S239" s="10"/>
      <c r="T239" s="10"/>
      <c r="U239" s="10"/>
      <c r="V239" s="10"/>
      <c r="W239" s="10"/>
      <c r="X239" s="9" t="str">
        <f>VLOOKUP(功能_33[[#This Row],[User]],SKL放款!A:G,7,FALSE)</f>
        <v>放款服務課</v>
      </c>
      <c r="Y239" s="242">
        <f>IF(功能_33[[#This Row],[實際展示]]="","",功能_33[[#This Row],[實際展示]]+14)</f>
        <v>44502</v>
      </c>
      <c r="Z239" s="243"/>
      <c r="AA239" s="262" t="str">
        <f>IF(功能_33[[#This Row],[URS交二審]]=0,"",功能_33[[#This Row],[URS交二審]]+7)</f>
        <v/>
      </c>
      <c r="AB239" s="2"/>
      <c r="AC239" s="2"/>
      <c r="AD239" s="2"/>
      <c r="AE239" s="309"/>
      <c r="AF239" s="2" t="str">
        <f>IFERROR(IF(VLOOKUP(功能_33[[#This Row],[功能代號]],Menu!A:D,4,FALSE)=0,"",VLOOKUP(功能_33[[#This Row],[功能代號]],Menu!A:D,4,FALSE)),"")</f>
        <v>L4-6</v>
      </c>
      <c r="AG239" s="2"/>
      <c r="AH239" s="13" t="str">
        <f>VLOOKUP(功能_33[[#This Row],[功能代號]],[3]交易清單!$E:$E,1,FALSE)</f>
        <v>L4606</v>
      </c>
      <c r="AI239" s="2"/>
      <c r="AJ239" s="242" t="str">
        <f>IFERROR(IF(VLOOKUP(功能_33[[#This Row],[功能代號]],Menu!A:D,4,FALSE)=0,"",VLOOKUP(功能_33[[#This Row],[功能代號]],Menu!A:D,4,FALSE)),"")</f>
        <v>L4-6</v>
      </c>
      <c r="AK239" s="9"/>
      <c r="AL239" s="8"/>
    </row>
    <row r="240" spans="1:38" ht="13.5" x14ac:dyDescent="0.3">
      <c r="A240" s="245">
        <v>359</v>
      </c>
      <c r="B240" s="9" t="str">
        <f>LEFT(功能_33[[#This Row],[功能代號]],2)</f>
        <v>L6</v>
      </c>
      <c r="C240" s="9" t="s">
        <v>710</v>
      </c>
      <c r="D240" s="22"/>
      <c r="E240" s="10" t="s">
        <v>523</v>
      </c>
      <c r="F240" s="9" t="s">
        <v>524</v>
      </c>
      <c r="G240" s="9"/>
      <c r="H240" s="10" t="s">
        <v>672</v>
      </c>
      <c r="I240" s="10" t="s">
        <v>141</v>
      </c>
      <c r="J240" s="319"/>
      <c r="K240" s="292">
        <v>44488</v>
      </c>
      <c r="L240" s="292"/>
      <c r="M240" s="262" t="str">
        <f>IFERROR(IF(VLOOKUP(功能_33[[#This Row],[功能代號]],討論項目!A:H,8,FALSE)=0,"",VLOOKUP(功能_33[[#This Row],[功能代號]],討論項目!A:H,8,FALSE)),"")</f>
        <v/>
      </c>
      <c r="N240" s="10" t="s">
        <v>686</v>
      </c>
      <c r="O240" s="10" t="s">
        <v>683</v>
      </c>
      <c r="P240" s="9" t="s">
        <v>692</v>
      </c>
      <c r="Q240" s="10"/>
      <c r="R240" s="10"/>
      <c r="S240" s="10"/>
      <c r="T240" s="10"/>
      <c r="U240" s="10"/>
      <c r="V240" s="10"/>
      <c r="W240" s="10"/>
      <c r="X240" s="9" t="str">
        <f>VLOOKUP(功能_33[[#This Row],[User]],SKL放款!A:G,7,FALSE)</f>
        <v>放款服務課</v>
      </c>
      <c r="Y240" s="242" t="str">
        <f>IF(功能_33[[#This Row],[實際展示]]="","",功能_33[[#This Row],[實際展示]]+14)</f>
        <v/>
      </c>
      <c r="Z240" s="243"/>
      <c r="AA240" s="262" t="str">
        <f>IF(功能_33[[#This Row],[URS交二審]]=0,"",功能_33[[#This Row],[URS交二審]]+7)</f>
        <v/>
      </c>
      <c r="AB240" s="1"/>
      <c r="AC240" s="1"/>
      <c r="AD240" s="1"/>
      <c r="AE240" s="309"/>
      <c r="AF240" s="1" t="str">
        <f>IFERROR(IF(VLOOKUP(功能_33[[#This Row],[功能代號]],Menu!A:D,4,FALSE)=0,"",VLOOKUP(功能_33[[#This Row],[功能代號]],Menu!A:D,4,FALSE)),"")</f>
        <v>L6-8</v>
      </c>
      <c r="AG240" s="1"/>
      <c r="AH240" s="13" t="str">
        <f>VLOOKUP(功能_33[[#This Row],[功能代號]],[3]交易清單!$E:$E,1,FALSE)</f>
        <v>L6982</v>
      </c>
      <c r="AI240" s="1"/>
      <c r="AJ240" s="242" t="str">
        <f>IFERROR(IF(VLOOKUP(功能_33[[#This Row],[功能代號]],Menu!A:D,4,FALSE)=0,"",VLOOKUP(功能_33[[#This Row],[功能代號]],Menu!A:D,4,FALSE)),"")</f>
        <v>L6-8</v>
      </c>
      <c r="AK240" s="9"/>
      <c r="AL240" s="8"/>
    </row>
    <row r="241" spans="1:38" ht="13.5" x14ac:dyDescent="0.3">
      <c r="A241" s="245">
        <v>360</v>
      </c>
      <c r="B241" s="9" t="str">
        <f>LEFT(功能_33[[#This Row],[功能代號]],2)</f>
        <v>L6</v>
      </c>
      <c r="C241" s="9" t="s">
        <v>710</v>
      </c>
      <c r="D241" s="22"/>
      <c r="E241" s="10" t="s">
        <v>525</v>
      </c>
      <c r="F241" s="9" t="s">
        <v>526</v>
      </c>
      <c r="G241" s="9"/>
      <c r="H241" s="10" t="s">
        <v>672</v>
      </c>
      <c r="I241" s="10" t="s">
        <v>141</v>
      </c>
      <c r="J241" s="319"/>
      <c r="K241" s="292">
        <v>44488</v>
      </c>
      <c r="L241" s="292" t="s">
        <v>2339</v>
      </c>
      <c r="M241" s="262" t="str">
        <f>IFERROR(IF(VLOOKUP(功能_33[[#This Row],[功能代號]],討論項目!A:H,8,FALSE)=0,"",VLOOKUP(功能_33[[#This Row],[功能代號]],討論項目!A:H,8,FALSE)),"")</f>
        <v/>
      </c>
      <c r="N241" s="10" t="s">
        <v>686</v>
      </c>
      <c r="O241" s="10" t="s">
        <v>683</v>
      </c>
      <c r="P241" s="9" t="s">
        <v>692</v>
      </c>
      <c r="Q241" s="10"/>
      <c r="R241" s="10"/>
      <c r="S241" s="10"/>
      <c r="T241" s="10"/>
      <c r="U241" s="10"/>
      <c r="V241" s="10"/>
      <c r="W241" s="10"/>
      <c r="X241" s="9" t="str">
        <f>VLOOKUP(功能_33[[#This Row],[User]],SKL放款!A:G,7,FALSE)</f>
        <v>放款服務課</v>
      </c>
      <c r="Y241" s="242" t="e">
        <f>IF(功能_33[[#This Row],[實際展示]]="","",功能_33[[#This Row],[實際展示]]+14)</f>
        <v>#VALUE!</v>
      </c>
      <c r="Z241" s="243"/>
      <c r="AA241" s="262" t="str">
        <f>IF(功能_33[[#This Row],[URS交二審]]=0,"",功能_33[[#This Row],[URS交二審]]+7)</f>
        <v/>
      </c>
      <c r="AB241" s="1"/>
      <c r="AC241" s="1"/>
      <c r="AD241" s="1"/>
      <c r="AE241" s="309"/>
      <c r="AF241" s="1" t="str">
        <f>IFERROR(IF(VLOOKUP(功能_33[[#This Row],[功能代號]],Menu!A:D,4,FALSE)=0,"",VLOOKUP(功能_33[[#This Row],[功能代號]],Menu!A:D,4,FALSE)),"")</f>
        <v>L6-8</v>
      </c>
      <c r="AG241" s="1"/>
      <c r="AH241" s="13" t="str">
        <f>VLOOKUP(功能_33[[#This Row],[功能代號]],[3]交易清單!$E:$E,1,FALSE)</f>
        <v>L6983</v>
      </c>
      <c r="AI241" s="1"/>
      <c r="AJ241" s="242" t="str">
        <f>IFERROR(IF(VLOOKUP(功能_33[[#This Row],[功能代號]],Menu!A:D,4,FALSE)=0,"",VLOOKUP(功能_33[[#This Row],[功能代號]],Menu!A:D,4,FALSE)),"")</f>
        <v>L6-8</v>
      </c>
      <c r="AK241" s="9"/>
      <c r="AL241" s="8"/>
    </row>
    <row r="242" spans="1:38" ht="13.5" x14ac:dyDescent="0.3">
      <c r="A242" s="245">
        <v>198</v>
      </c>
      <c r="B242" s="9" t="str">
        <f>LEFT(功能_33[[#This Row],[功能代號]],2)</f>
        <v>L3</v>
      </c>
      <c r="C242" s="9" t="s">
        <v>707</v>
      </c>
      <c r="D242" s="22"/>
      <c r="E242" s="10" t="s">
        <v>187</v>
      </c>
      <c r="F242" s="9" t="s">
        <v>188</v>
      </c>
      <c r="G242" s="9"/>
      <c r="H242" s="10" t="s">
        <v>672</v>
      </c>
      <c r="I242" s="11" t="s">
        <v>33</v>
      </c>
      <c r="J242" s="317"/>
      <c r="K242" s="289">
        <v>44487</v>
      </c>
      <c r="L242" s="289">
        <v>44487</v>
      </c>
      <c r="M242" s="262" t="str">
        <f>IFERROR(IF(VLOOKUP(功能_33[[#This Row],[功能代號]],討論項目!A:H,8,FALSE)=0,"",VLOOKUP(功能_33[[#This Row],[功能代號]],討論項目!A:H,8,FALSE)),"")</f>
        <v/>
      </c>
      <c r="N242" s="10" t="s">
        <v>686</v>
      </c>
      <c r="O242" s="10" t="s">
        <v>683</v>
      </c>
      <c r="P242" s="9" t="s">
        <v>1538</v>
      </c>
      <c r="Q242" s="10"/>
      <c r="R242" s="10"/>
      <c r="S242" s="10"/>
      <c r="T242" s="10"/>
      <c r="U242" s="10"/>
      <c r="V242" s="10"/>
      <c r="W242" s="10"/>
      <c r="X242" s="9" t="str">
        <f>VLOOKUP(功能_33[[#This Row],[User]],SKL放款!A:G,7,FALSE)</f>
        <v>放款服務課</v>
      </c>
      <c r="Y242" s="242">
        <f>IF(功能_33[[#This Row],[實際展示]]="","",功能_33[[#This Row],[實際展示]]+14)</f>
        <v>44501</v>
      </c>
      <c r="Z242" s="243"/>
      <c r="AA242" s="262" t="str">
        <f>IF(功能_33[[#This Row],[URS交二審]]=0,"",功能_33[[#This Row],[URS交二審]]+7)</f>
        <v/>
      </c>
      <c r="AB242" s="2"/>
      <c r="AC242" s="2"/>
      <c r="AD242" s="2"/>
      <c r="AE242" s="309"/>
      <c r="AF242" s="2" t="str">
        <f>IFERROR(IF(VLOOKUP(功能_33[[#This Row],[功能代號]],Menu!A:D,4,FALSE)=0,"",VLOOKUP(功能_33[[#This Row],[功能代號]],Menu!A:D,4,FALSE)),"")</f>
        <v>L3-4</v>
      </c>
      <c r="AG242" s="2"/>
      <c r="AH242" s="13" t="str">
        <f>VLOOKUP(功能_33[[#This Row],[功能代號]],[3]交易清單!$E:$E,1,FALSE)</f>
        <v>L3440</v>
      </c>
      <c r="AI242" s="2"/>
      <c r="AJ242" s="242" t="str">
        <f>IFERROR(IF(VLOOKUP(功能_33[[#This Row],[功能代號]],Menu!A:D,4,FALSE)=0,"",VLOOKUP(功能_33[[#This Row],[功能代號]],Menu!A:D,4,FALSE)),"")</f>
        <v>L3-4</v>
      </c>
      <c r="AK242" s="9"/>
      <c r="AL242" s="8"/>
    </row>
    <row r="243" spans="1:38" ht="13.5" x14ac:dyDescent="0.3">
      <c r="A243" s="245">
        <v>168</v>
      </c>
      <c r="B243" s="9" t="str">
        <f>LEFT(功能_33[[#This Row],[功能代號]],2)</f>
        <v>L2</v>
      </c>
      <c r="C243" s="9" t="s">
        <v>706</v>
      </c>
      <c r="D243" s="22"/>
      <c r="E243" s="10" t="s">
        <v>102</v>
      </c>
      <c r="F243" s="9" t="s">
        <v>103</v>
      </c>
      <c r="G243" s="9"/>
      <c r="H243" s="10" t="s">
        <v>672</v>
      </c>
      <c r="I243" s="12" t="s">
        <v>475</v>
      </c>
      <c r="J243" s="291"/>
      <c r="K243" s="289">
        <v>44487</v>
      </c>
      <c r="L243" s="296" t="s">
        <v>2339</v>
      </c>
      <c r="M243" s="262" t="str">
        <f>IFERROR(IF(VLOOKUP(功能_33[[#This Row],[功能代號]],討論項目!A:H,8,FALSE)=0,"",VLOOKUP(功能_33[[#This Row],[功能代號]],討論項目!A:H,8,FALSE)),"")</f>
        <v/>
      </c>
      <c r="N243" s="10" t="s">
        <v>681</v>
      </c>
      <c r="O243" s="10" t="s">
        <v>679</v>
      </c>
      <c r="P243" s="9" t="s">
        <v>2190</v>
      </c>
      <c r="Q243" s="10"/>
      <c r="R243" s="10"/>
      <c r="S243" s="10"/>
      <c r="T243" s="10"/>
      <c r="U243" s="10"/>
      <c r="V243" s="10"/>
      <c r="W243" s="10"/>
      <c r="X243" s="9" t="str">
        <f>VLOOKUP(功能_33[[#This Row],[User]],SKL放款!A:G,7,FALSE)</f>
        <v>放款服務課</v>
      </c>
      <c r="Y243" s="242" t="e">
        <f>IF(功能_33[[#This Row],[實際展示]]="","",功能_33[[#This Row],[實際展示]]+14)</f>
        <v>#VALUE!</v>
      </c>
      <c r="Z243" s="243"/>
      <c r="AA243" s="262" t="str">
        <f>IF(功能_33[[#This Row],[URS交二審]]=0,"",功能_33[[#This Row],[URS交二審]]+7)</f>
        <v/>
      </c>
      <c r="AB243" s="2"/>
      <c r="AC243" s="2"/>
      <c r="AD243" s="2"/>
      <c r="AE243" s="309"/>
      <c r="AF243" s="2" t="str">
        <f>IFERROR(IF(VLOOKUP(功能_33[[#This Row],[功能代號]],Menu!A:D,4,FALSE)=0,"",VLOOKUP(功能_33[[#This Row],[功能代號]],Menu!A:D,4,FALSE)),"")</f>
        <v>L2-2</v>
      </c>
      <c r="AG243" s="2"/>
      <c r="AH243" s="13" t="str">
        <f>VLOOKUP(功能_33[[#This Row],[功能代號]],[3]交易清單!$E:$E,1,FALSE)</f>
        <v>L2079</v>
      </c>
      <c r="AI243" s="3"/>
      <c r="AJ243" s="242" t="str">
        <f>IFERROR(IF(VLOOKUP(功能_33[[#This Row],[功能代號]],Menu!A:D,4,FALSE)=0,"",VLOOKUP(功能_33[[#This Row],[功能代號]],Menu!A:D,4,FALSE)),"")</f>
        <v>L2-2</v>
      </c>
      <c r="AK243" s="9"/>
      <c r="AL243" s="8"/>
    </row>
    <row r="244" spans="1:38" ht="13.5" x14ac:dyDescent="0.3">
      <c r="A244" s="245">
        <v>361</v>
      </c>
      <c r="B244" s="9" t="str">
        <f>LEFT(功能_33[[#This Row],[功能代號]],2)</f>
        <v>L6</v>
      </c>
      <c r="C244" s="9" t="s">
        <v>710</v>
      </c>
      <c r="D244" s="22"/>
      <c r="E244" s="10" t="s">
        <v>527</v>
      </c>
      <c r="F244" s="9" t="s">
        <v>528</v>
      </c>
      <c r="G244" s="9"/>
      <c r="H244" s="10" t="s">
        <v>672</v>
      </c>
      <c r="I244" s="10" t="s">
        <v>141</v>
      </c>
      <c r="J244" s="319"/>
      <c r="K244" s="292">
        <v>44488</v>
      </c>
      <c r="L244" s="292" t="s">
        <v>2339</v>
      </c>
      <c r="M244" s="262" t="str">
        <f>IFERROR(IF(VLOOKUP(功能_33[[#This Row],[功能代號]],討論項目!A:H,8,FALSE)=0,"",VLOOKUP(功能_33[[#This Row],[功能代號]],討論項目!A:H,8,FALSE)),"")</f>
        <v/>
      </c>
      <c r="N244" s="10" t="s">
        <v>686</v>
      </c>
      <c r="O244" s="10" t="s">
        <v>683</v>
      </c>
      <c r="P244" s="9" t="s">
        <v>692</v>
      </c>
      <c r="Q244" s="10"/>
      <c r="R244" s="10"/>
      <c r="S244" s="10"/>
      <c r="T244" s="10"/>
      <c r="U244" s="10"/>
      <c r="V244" s="10"/>
      <c r="W244" s="10"/>
      <c r="X244" s="9" t="str">
        <f>VLOOKUP(功能_33[[#This Row],[User]],SKL放款!A:G,7,FALSE)</f>
        <v>放款服務課</v>
      </c>
      <c r="Y244" s="242" t="e">
        <f>IF(功能_33[[#This Row],[實際展示]]="","",功能_33[[#This Row],[實際展示]]+14)</f>
        <v>#VALUE!</v>
      </c>
      <c r="Z244" s="243"/>
      <c r="AA244" s="262" t="str">
        <f>IF(功能_33[[#This Row],[URS交二審]]=0,"",功能_33[[#This Row],[URS交二審]]+7)</f>
        <v/>
      </c>
      <c r="AB244" s="1"/>
      <c r="AC244" s="1"/>
      <c r="AD244" s="1"/>
      <c r="AE244" s="309"/>
      <c r="AF244" s="1" t="str">
        <f>IFERROR(IF(VLOOKUP(功能_33[[#This Row],[功能代號]],Menu!A:D,4,FALSE)=0,"",VLOOKUP(功能_33[[#This Row],[功能代號]],Menu!A:D,4,FALSE)),"")</f>
        <v/>
      </c>
      <c r="AG244" s="1"/>
      <c r="AH244" s="13" t="str">
        <f>VLOOKUP(功能_33[[#This Row],[功能代號]],[3]交易清單!$E:$E,1,FALSE)</f>
        <v>L6981</v>
      </c>
      <c r="AI244" s="1"/>
      <c r="AJ244" s="244" t="str">
        <f>AJ241</f>
        <v>L6-8</v>
      </c>
      <c r="AK244" s="9"/>
      <c r="AL244" s="8"/>
    </row>
    <row r="245" spans="1:38" ht="13.5" x14ac:dyDescent="0.3">
      <c r="A245" s="245">
        <v>299</v>
      </c>
      <c r="B245" s="9" t="str">
        <f>LEFT(功能_33[[#This Row],[功能代號]],2)</f>
        <v>L6</v>
      </c>
      <c r="C245" s="9" t="s">
        <v>710</v>
      </c>
      <c r="D245" s="22"/>
      <c r="E245" s="10" t="s">
        <v>502</v>
      </c>
      <c r="F245" s="9" t="s">
        <v>503</v>
      </c>
      <c r="G245" s="9"/>
      <c r="H245" s="10" t="s">
        <v>672</v>
      </c>
      <c r="I245" s="10" t="s">
        <v>478</v>
      </c>
      <c r="J245" s="319"/>
      <c r="K245" s="289">
        <v>44487</v>
      </c>
      <c r="L245" s="289">
        <v>44487</v>
      </c>
      <c r="M245" s="262" t="str">
        <f>IFERROR(IF(VLOOKUP(功能_33[[#This Row],[功能代號]],討論項目!A:H,8,FALSE)=0,"",VLOOKUP(功能_33[[#This Row],[功能代號]],討論項目!A:H,8,FALSE)),"")</f>
        <v/>
      </c>
      <c r="N245" s="10" t="s">
        <v>681</v>
      </c>
      <c r="O245" s="10" t="s">
        <v>679</v>
      </c>
      <c r="P245" s="9"/>
      <c r="Q245" s="10"/>
      <c r="R245" s="10"/>
      <c r="S245" s="10"/>
      <c r="T245" s="10"/>
      <c r="U245" s="10"/>
      <c r="V245" s="10"/>
      <c r="W245" s="10"/>
      <c r="X245" s="9" t="str">
        <f>VLOOKUP(功能_33[[#This Row],[User]],SKL放款!A:G,7,FALSE)</f>
        <v>放款服務課</v>
      </c>
      <c r="Y245" s="242">
        <f>IF(功能_33[[#This Row],[實際展示]]="","",功能_33[[#This Row],[實際展示]]+14)</f>
        <v>44501</v>
      </c>
      <c r="Z245" s="243"/>
      <c r="AA245" s="262" t="str">
        <f>IF(功能_33[[#This Row],[URS交二審]]=0,"",功能_33[[#This Row],[URS交二審]]+7)</f>
        <v/>
      </c>
      <c r="AB245" s="2"/>
      <c r="AC245" s="2"/>
      <c r="AD245" s="2"/>
      <c r="AE245" s="309"/>
      <c r="AF245" s="2" t="str">
        <f>IFERROR(IF(VLOOKUP(功能_33[[#This Row],[功能代號]],Menu!A:D,4,FALSE)=0,"",VLOOKUP(功能_33[[#This Row],[功能代號]],Menu!A:D,4,FALSE)),"")</f>
        <v>L6-2</v>
      </c>
      <c r="AG245" s="2"/>
      <c r="AH245" s="13" t="str">
        <f>VLOOKUP(功能_33[[#This Row],[功能代號]],[3]交易清單!$E:$E,1,FALSE)</f>
        <v>L6201</v>
      </c>
      <c r="AI245" s="2"/>
      <c r="AJ245" s="242" t="str">
        <f>IFERROR(IF(VLOOKUP(功能_33[[#This Row],[功能代號]],Menu!A:D,4,FALSE)=0,"",VLOOKUP(功能_33[[#This Row],[功能代號]],Menu!A:D,4,FALSE)),"")</f>
        <v>L6-2</v>
      </c>
      <c r="AK245" s="9"/>
      <c r="AL245" s="8"/>
    </row>
    <row r="246" spans="1:38" ht="13.5" x14ac:dyDescent="0.3">
      <c r="A246" s="245">
        <v>300</v>
      </c>
      <c r="B246" s="9" t="str">
        <f>LEFT(功能_33[[#This Row],[功能代號]],2)</f>
        <v>L6</v>
      </c>
      <c r="C246" s="9" t="s">
        <v>710</v>
      </c>
      <c r="D246" s="22"/>
      <c r="E246" s="10" t="s">
        <v>505</v>
      </c>
      <c r="F246" s="9" t="s">
        <v>506</v>
      </c>
      <c r="G246" s="9"/>
      <c r="H246" s="10" t="s">
        <v>672</v>
      </c>
      <c r="I246" s="10" t="s">
        <v>478</v>
      </c>
      <c r="J246" s="319"/>
      <c r="K246" s="289">
        <v>44487</v>
      </c>
      <c r="L246" s="289">
        <v>44487</v>
      </c>
      <c r="M246" s="262" t="str">
        <f>IFERROR(IF(VLOOKUP(功能_33[[#This Row],[功能代號]],討論項目!A:H,8,FALSE)=0,"",VLOOKUP(功能_33[[#This Row],[功能代號]],討論項目!A:H,8,FALSE)),"")</f>
        <v/>
      </c>
      <c r="N246" s="10" t="s">
        <v>681</v>
      </c>
      <c r="O246" s="10" t="s">
        <v>675</v>
      </c>
      <c r="P246" s="9"/>
      <c r="Q246" s="10"/>
      <c r="R246" s="10"/>
      <c r="S246" s="10"/>
      <c r="T246" s="10"/>
      <c r="U246" s="10"/>
      <c r="V246" s="10"/>
      <c r="W246" s="10"/>
      <c r="X246" s="9" t="str">
        <f>VLOOKUP(功能_33[[#This Row],[User]],SKL放款!A:G,7,FALSE)</f>
        <v>放款服務課</v>
      </c>
      <c r="Y246" s="242">
        <f>IF(功能_33[[#This Row],[實際展示]]="","",功能_33[[#This Row],[實際展示]]+14)</f>
        <v>44501</v>
      </c>
      <c r="Z246" s="243"/>
      <c r="AA246" s="262" t="str">
        <f>IF(功能_33[[#This Row],[URS交二審]]=0,"",功能_33[[#This Row],[URS交二審]]+7)</f>
        <v/>
      </c>
      <c r="AB246" s="2"/>
      <c r="AC246" s="2"/>
      <c r="AD246" s="2"/>
      <c r="AE246" s="309"/>
      <c r="AF246" s="2" t="str">
        <f>IFERROR(IF(VLOOKUP(功能_33[[#This Row],[功能代號]],Menu!A:D,4,FALSE)=0,"",VLOOKUP(功能_33[[#This Row],[功能代號]],Menu!A:D,4,FALSE)),"")</f>
        <v>L6-2</v>
      </c>
      <c r="AG246" s="2"/>
      <c r="AH246" s="13" t="str">
        <f>VLOOKUP(功能_33[[#This Row],[功能代號]],[3]交易清單!$E:$E,1,FALSE)</f>
        <v>L6901</v>
      </c>
      <c r="AI246" s="2"/>
      <c r="AJ246" s="242" t="str">
        <f>IFERROR(IF(VLOOKUP(功能_33[[#This Row],[功能代號]],Menu!A:D,4,FALSE)=0,"",VLOOKUP(功能_33[[#This Row],[功能代號]],Menu!A:D,4,FALSE)),"")</f>
        <v>L6-2</v>
      </c>
      <c r="AK246" s="9"/>
      <c r="AL246" s="8"/>
    </row>
    <row r="247" spans="1:38" ht="13.5" x14ac:dyDescent="0.3">
      <c r="A247" s="245">
        <v>301</v>
      </c>
      <c r="B247" s="9" t="str">
        <f>LEFT(功能_33[[#This Row],[功能代號]],2)</f>
        <v>L6</v>
      </c>
      <c r="C247" s="9" t="s">
        <v>710</v>
      </c>
      <c r="D247" s="22"/>
      <c r="E247" s="10" t="s">
        <v>507</v>
      </c>
      <c r="F247" s="9" t="s">
        <v>508</v>
      </c>
      <c r="G247" s="9"/>
      <c r="H247" s="10" t="s">
        <v>672</v>
      </c>
      <c r="I247" s="10" t="s">
        <v>478</v>
      </c>
      <c r="J247" s="319"/>
      <c r="K247" s="289">
        <v>44487</v>
      </c>
      <c r="L247" s="289">
        <v>44487</v>
      </c>
      <c r="M247" s="262" t="str">
        <f>IFERROR(IF(VLOOKUP(功能_33[[#This Row],[功能代號]],討論項目!A:H,8,FALSE)=0,"",VLOOKUP(功能_33[[#This Row],[功能代號]],討論項目!A:H,8,FALSE)),"")</f>
        <v/>
      </c>
      <c r="N247" s="10" t="s">
        <v>681</v>
      </c>
      <c r="O247" s="10" t="s">
        <v>716</v>
      </c>
      <c r="P247" s="9"/>
      <c r="Q247" s="10"/>
      <c r="R247" s="10"/>
      <c r="S247" s="10"/>
      <c r="T247" s="10"/>
      <c r="U247" s="10"/>
      <c r="V247" s="10"/>
      <c r="W247" s="10"/>
      <c r="X247" s="9" t="str">
        <f>VLOOKUP(功能_33[[#This Row],[User]],SKL放款!A:G,7,FALSE)</f>
        <v>放款服務課</v>
      </c>
      <c r="Y247" s="242">
        <f>IF(功能_33[[#This Row],[實際展示]]="","",功能_33[[#This Row],[實際展示]]+14)</f>
        <v>44501</v>
      </c>
      <c r="Z247" s="243"/>
      <c r="AA247" s="262" t="str">
        <f>IF(功能_33[[#This Row],[URS交二審]]=0,"",功能_33[[#This Row],[URS交二審]]+7)</f>
        <v/>
      </c>
      <c r="AB247" s="2"/>
      <c r="AC247" s="2"/>
      <c r="AD247" s="2"/>
      <c r="AE247" s="309"/>
      <c r="AF247" s="2" t="str">
        <f>IFERROR(IF(VLOOKUP(功能_33[[#This Row],[功能代號]],Menu!A:D,4,FALSE)=0,"",VLOOKUP(功能_33[[#This Row],[功能代號]],Menu!A:D,4,FALSE)),"")</f>
        <v>L6-2</v>
      </c>
      <c r="AG247" s="2"/>
      <c r="AH247" s="13" t="str">
        <f>VLOOKUP(功能_33[[#This Row],[功能代號]],[3]交易清單!$E:$E,1,FALSE)</f>
        <v>L6902</v>
      </c>
      <c r="AI247" s="2"/>
      <c r="AJ247" s="242" t="str">
        <f>IFERROR(IF(VLOOKUP(功能_33[[#This Row],[功能代號]],Menu!A:D,4,FALSE)=0,"",VLOOKUP(功能_33[[#This Row],[功能代號]],Menu!A:D,4,FALSE)),"")</f>
        <v>L6-2</v>
      </c>
      <c r="AK247" s="9"/>
      <c r="AL247" s="8"/>
    </row>
    <row r="248" spans="1:38" ht="13.5" x14ac:dyDescent="0.3">
      <c r="A248" s="245">
        <v>302</v>
      </c>
      <c r="B248" s="9" t="str">
        <f>LEFT(功能_33[[#This Row],[功能代號]],2)</f>
        <v>L6</v>
      </c>
      <c r="C248" s="9" t="s">
        <v>710</v>
      </c>
      <c r="D248" s="22"/>
      <c r="E248" s="10" t="s">
        <v>509</v>
      </c>
      <c r="F248" s="9" t="s">
        <v>510</v>
      </c>
      <c r="G248" s="9"/>
      <c r="H248" s="10" t="s">
        <v>672</v>
      </c>
      <c r="I248" s="10" t="s">
        <v>478</v>
      </c>
      <c r="J248" s="319"/>
      <c r="K248" s="289">
        <v>44487</v>
      </c>
      <c r="L248" s="289">
        <v>44487</v>
      </c>
      <c r="M248" s="262" t="str">
        <f>IFERROR(IF(VLOOKUP(功能_33[[#This Row],[功能代號]],討論項目!A:H,8,FALSE)=0,"",VLOOKUP(功能_33[[#This Row],[功能代號]],討論項目!A:H,8,FALSE)),"")</f>
        <v/>
      </c>
      <c r="N248" s="10" t="s">
        <v>681</v>
      </c>
      <c r="O248" s="10" t="s">
        <v>679</v>
      </c>
      <c r="P248" s="9"/>
      <c r="Q248" s="10"/>
      <c r="R248" s="10"/>
      <c r="S248" s="10"/>
      <c r="T248" s="10"/>
      <c r="U248" s="10"/>
      <c r="V248" s="10"/>
      <c r="W248" s="10"/>
      <c r="X248" s="9" t="str">
        <f>VLOOKUP(功能_33[[#This Row],[User]],SKL放款!A:G,7,FALSE)</f>
        <v>放款服務課</v>
      </c>
      <c r="Y248" s="242">
        <f>IF(功能_33[[#This Row],[實際展示]]="","",功能_33[[#This Row],[實際展示]]+14)</f>
        <v>44501</v>
      </c>
      <c r="Z248" s="243"/>
      <c r="AA248" s="262" t="str">
        <f>IF(功能_33[[#This Row],[URS交二審]]=0,"",功能_33[[#This Row],[URS交二審]]+7)</f>
        <v/>
      </c>
      <c r="AB248" s="2"/>
      <c r="AC248" s="2"/>
      <c r="AD248" s="2"/>
      <c r="AE248" s="309"/>
      <c r="AF248" s="2" t="str">
        <f>IFERROR(IF(VLOOKUP(功能_33[[#This Row],[功能代號]],Menu!A:D,4,FALSE)=0,"",VLOOKUP(功能_33[[#This Row],[功能代號]],Menu!A:D,4,FALSE)),"")</f>
        <v>L6-2</v>
      </c>
      <c r="AG248" s="2"/>
      <c r="AH248" s="13" t="str">
        <f>VLOOKUP(功能_33[[#This Row],[功能代號]],[3]交易清單!$E:$E,1,FALSE)</f>
        <v>L6903</v>
      </c>
      <c r="AI248" s="2"/>
      <c r="AJ248" s="242" t="str">
        <f>IFERROR(IF(VLOOKUP(功能_33[[#This Row],[功能代號]],Menu!A:D,4,FALSE)=0,"",VLOOKUP(功能_33[[#This Row],[功能代號]],Menu!A:D,4,FALSE)),"")</f>
        <v>L6-2</v>
      </c>
      <c r="AK248" s="9"/>
      <c r="AL248" s="8"/>
    </row>
    <row r="249" spans="1:38" ht="13.5" x14ac:dyDescent="0.3">
      <c r="A249" s="245">
        <v>303</v>
      </c>
      <c r="B249" s="9" t="str">
        <f>LEFT(功能_33[[#This Row],[功能代號]],2)</f>
        <v>L6</v>
      </c>
      <c r="C249" s="9" t="s">
        <v>710</v>
      </c>
      <c r="D249" s="22"/>
      <c r="E249" s="10" t="s">
        <v>511</v>
      </c>
      <c r="F249" s="9" t="s">
        <v>512</v>
      </c>
      <c r="G249" s="9"/>
      <c r="H249" s="10" t="s">
        <v>672</v>
      </c>
      <c r="I249" s="10" t="s">
        <v>478</v>
      </c>
      <c r="J249" s="319"/>
      <c r="K249" s="289">
        <v>44487</v>
      </c>
      <c r="L249" s="289">
        <v>44487</v>
      </c>
      <c r="M249" s="262" t="str">
        <f>IFERROR(IF(VLOOKUP(功能_33[[#This Row],[功能代號]],討論項目!A:H,8,FALSE)=0,"",VLOOKUP(功能_33[[#This Row],[功能代號]],討論項目!A:H,8,FALSE)),"")</f>
        <v/>
      </c>
      <c r="N249" s="10" t="s">
        <v>681</v>
      </c>
      <c r="O249" s="10" t="s">
        <v>675</v>
      </c>
      <c r="P249" s="9"/>
      <c r="Q249" s="10"/>
      <c r="R249" s="10"/>
      <c r="S249" s="10"/>
      <c r="T249" s="10"/>
      <c r="U249" s="10"/>
      <c r="V249" s="10"/>
      <c r="W249" s="10"/>
      <c r="X249" s="9" t="str">
        <f>VLOOKUP(功能_33[[#This Row],[User]],SKL放款!A:G,7,FALSE)</f>
        <v>放款服務課</v>
      </c>
      <c r="Y249" s="242">
        <f>IF(功能_33[[#This Row],[實際展示]]="","",功能_33[[#This Row],[實際展示]]+14)</f>
        <v>44501</v>
      </c>
      <c r="Z249" s="243"/>
      <c r="AA249" s="262" t="str">
        <f>IF(功能_33[[#This Row],[URS交二審]]=0,"",功能_33[[#This Row],[URS交二審]]+7)</f>
        <v/>
      </c>
      <c r="AB249" s="2"/>
      <c r="AC249" s="2"/>
      <c r="AD249" s="2"/>
      <c r="AE249" s="309"/>
      <c r="AF249" s="2" t="str">
        <f>IFERROR(IF(VLOOKUP(功能_33[[#This Row],[功能代號]],Menu!A:D,4,FALSE)=0,"",VLOOKUP(功能_33[[#This Row],[功能代號]],Menu!A:D,4,FALSE)),"")</f>
        <v>L6-2</v>
      </c>
      <c r="AG249" s="2"/>
      <c r="AH249" s="13" t="str">
        <f>VLOOKUP(功能_33[[#This Row],[功能代號]],[3]交易清單!$E:$E,1,FALSE)</f>
        <v>L6904</v>
      </c>
      <c r="AI249" s="2"/>
      <c r="AJ249" s="242" t="str">
        <f>IFERROR(IF(VLOOKUP(功能_33[[#This Row],[功能代號]],Menu!A:D,4,FALSE)=0,"",VLOOKUP(功能_33[[#This Row],[功能代號]],Menu!A:D,4,FALSE)),"")</f>
        <v>L6-2</v>
      </c>
      <c r="AK249" s="9"/>
      <c r="AL249" s="8"/>
    </row>
    <row r="250" spans="1:38" ht="13.5" x14ac:dyDescent="0.3">
      <c r="A250" s="245">
        <v>304</v>
      </c>
      <c r="B250" s="9" t="str">
        <f>LEFT(功能_33[[#This Row],[功能代號]],2)</f>
        <v>L6</v>
      </c>
      <c r="C250" s="9" t="s">
        <v>710</v>
      </c>
      <c r="D250" s="22"/>
      <c r="E250" s="10" t="s">
        <v>513</v>
      </c>
      <c r="F250" s="9" t="s">
        <v>514</v>
      </c>
      <c r="G250" s="9"/>
      <c r="H250" s="10" t="s">
        <v>672</v>
      </c>
      <c r="I250" s="10" t="s">
        <v>478</v>
      </c>
      <c r="J250" s="319"/>
      <c r="K250" s="289">
        <v>44487</v>
      </c>
      <c r="L250" s="289" t="s">
        <v>2469</v>
      </c>
      <c r="M250" s="262">
        <f>IFERROR(IF(VLOOKUP(功能_33[[#This Row],[功能代號]],討論項目!A:H,8,FALSE)=0,"",VLOOKUP(功能_33[[#This Row],[功能代號]],討論項目!A:H,8,FALSE)),"")</f>
        <v>44477</v>
      </c>
      <c r="N250" s="10" t="s">
        <v>681</v>
      </c>
      <c r="O250" s="10" t="s">
        <v>675</v>
      </c>
      <c r="P250" s="9"/>
      <c r="Q250" s="10"/>
      <c r="R250" s="10"/>
      <c r="S250" s="10"/>
      <c r="T250" s="10"/>
      <c r="U250" s="10"/>
      <c r="V250" s="10"/>
      <c r="W250" s="10"/>
      <c r="X250" s="9" t="str">
        <f>VLOOKUP(功能_33[[#This Row],[User]],SKL放款!A:G,7,FALSE)</f>
        <v>放款服務課</v>
      </c>
      <c r="Y250" s="242" t="e">
        <f>IF(功能_33[[#This Row],[實際展示]]="","",功能_33[[#This Row],[實際展示]]+14)</f>
        <v>#VALUE!</v>
      </c>
      <c r="Z250" s="243"/>
      <c r="AA250" s="262" t="str">
        <f>IF(功能_33[[#This Row],[URS交二審]]=0,"",功能_33[[#This Row],[URS交二審]]+7)</f>
        <v/>
      </c>
      <c r="AB250" s="2"/>
      <c r="AC250" s="2"/>
      <c r="AD250" s="2"/>
      <c r="AE250" s="309"/>
      <c r="AF250" s="2" t="str">
        <f>IFERROR(IF(VLOOKUP(功能_33[[#This Row],[功能代號]],Menu!A:D,4,FALSE)=0,"",VLOOKUP(功能_33[[#This Row],[功能代號]],Menu!A:D,4,FALSE)),"")</f>
        <v>L6-2</v>
      </c>
      <c r="AG250" s="2"/>
      <c r="AH250" s="13" t="str">
        <f>VLOOKUP(功能_33[[#This Row],[功能代號]],[3]交易清單!$E:$E,1,FALSE)</f>
        <v>L6905</v>
      </c>
      <c r="AI250" s="2"/>
      <c r="AJ250" s="242" t="str">
        <f>IFERROR(IF(VLOOKUP(功能_33[[#This Row],[功能代號]],Menu!A:D,4,FALSE)=0,"",VLOOKUP(功能_33[[#This Row],[功能代號]],Menu!A:D,4,FALSE)),"")</f>
        <v>L6-2</v>
      </c>
      <c r="AK250" s="9"/>
      <c r="AL250" s="8"/>
    </row>
    <row r="251" spans="1:38" ht="13.5" x14ac:dyDescent="0.3">
      <c r="A251" s="245">
        <v>305</v>
      </c>
      <c r="B251" s="9" t="str">
        <f>LEFT(功能_33[[#This Row],[功能代號]],2)</f>
        <v>L6</v>
      </c>
      <c r="C251" s="9" t="s">
        <v>710</v>
      </c>
      <c r="D251" s="22"/>
      <c r="E251" s="10" t="s">
        <v>515</v>
      </c>
      <c r="F251" s="9" t="s">
        <v>516</v>
      </c>
      <c r="G251" s="9"/>
      <c r="H251" s="10" t="s">
        <v>672</v>
      </c>
      <c r="I251" s="10" t="s">
        <v>478</v>
      </c>
      <c r="J251" s="319"/>
      <c r="K251" s="289">
        <v>44487</v>
      </c>
      <c r="L251" s="289">
        <v>44487</v>
      </c>
      <c r="M251" s="262" t="str">
        <f>IFERROR(IF(VLOOKUP(功能_33[[#This Row],[功能代號]],討論項目!A:H,8,FALSE)=0,"",VLOOKUP(功能_33[[#This Row],[功能代號]],討論項目!A:H,8,FALSE)),"")</f>
        <v/>
      </c>
      <c r="N251" s="10" t="s">
        <v>681</v>
      </c>
      <c r="O251" s="10" t="s">
        <v>679</v>
      </c>
      <c r="P251" s="9"/>
      <c r="Q251" s="10"/>
      <c r="R251" s="10"/>
      <c r="S251" s="10"/>
      <c r="T251" s="10"/>
      <c r="U251" s="10"/>
      <c r="V251" s="10"/>
      <c r="W251" s="10"/>
      <c r="X251" s="9" t="str">
        <f>VLOOKUP(功能_33[[#This Row],[User]],SKL放款!A:G,7,FALSE)</f>
        <v>放款服務課</v>
      </c>
      <c r="Y251" s="242">
        <f>IF(功能_33[[#This Row],[實際展示]]="","",功能_33[[#This Row],[實際展示]]+14)</f>
        <v>44501</v>
      </c>
      <c r="Z251" s="243"/>
      <c r="AA251" s="262" t="str">
        <f>IF(功能_33[[#This Row],[URS交二審]]=0,"",功能_33[[#This Row],[URS交二審]]+7)</f>
        <v/>
      </c>
      <c r="AB251" s="2"/>
      <c r="AC251" s="2"/>
      <c r="AD251" s="2"/>
      <c r="AE251" s="309"/>
      <c r="AF251" s="2" t="str">
        <f>IFERROR(IF(VLOOKUP(功能_33[[#This Row],[功能代號]],Menu!A:D,4,FALSE)=0,"",VLOOKUP(功能_33[[#This Row],[功能代號]],Menu!A:D,4,FALSE)),"")</f>
        <v>L6-2</v>
      </c>
      <c r="AG251" s="2"/>
      <c r="AH251" s="13" t="str">
        <f>VLOOKUP(功能_33[[#This Row],[功能代號]],[3]交易清單!$E:$E,1,FALSE)</f>
        <v>L6906</v>
      </c>
      <c r="AI251" s="2"/>
      <c r="AJ251" s="242" t="str">
        <f>IFERROR(IF(VLOOKUP(功能_33[[#This Row],[功能代號]],Menu!A:D,4,FALSE)=0,"",VLOOKUP(功能_33[[#This Row],[功能代號]],Menu!A:D,4,FALSE)),"")</f>
        <v>L6-2</v>
      </c>
      <c r="AK251" s="9"/>
      <c r="AL251" s="8"/>
    </row>
    <row r="252" spans="1:38" ht="13.5" x14ac:dyDescent="0.3">
      <c r="A252" s="245">
        <v>306</v>
      </c>
      <c r="B252" s="9" t="str">
        <f>LEFT(功能_33[[#This Row],[功能代號]],2)</f>
        <v>L6</v>
      </c>
      <c r="C252" s="9" t="s">
        <v>710</v>
      </c>
      <c r="D252" s="22"/>
      <c r="E252" s="10" t="s">
        <v>517</v>
      </c>
      <c r="F252" s="9" t="s">
        <v>518</v>
      </c>
      <c r="G252" s="9"/>
      <c r="H252" s="10" t="s">
        <v>672</v>
      </c>
      <c r="I252" s="10" t="s">
        <v>478</v>
      </c>
      <c r="J252" s="319"/>
      <c r="K252" s="289">
        <v>44487</v>
      </c>
      <c r="L252" s="289">
        <v>44487</v>
      </c>
      <c r="M252" s="262" t="str">
        <f>IFERROR(IF(VLOOKUP(功能_33[[#This Row],[功能代號]],討論項目!A:H,8,FALSE)=0,"",VLOOKUP(功能_33[[#This Row],[功能代號]],討論項目!A:H,8,FALSE)),"")</f>
        <v/>
      </c>
      <c r="N252" s="10" t="s">
        <v>686</v>
      </c>
      <c r="O252" s="10" t="s">
        <v>675</v>
      </c>
      <c r="P252" s="9"/>
      <c r="Q252" s="10"/>
      <c r="R252" s="10"/>
      <c r="S252" s="10"/>
      <c r="T252" s="10"/>
      <c r="U252" s="10"/>
      <c r="V252" s="10"/>
      <c r="W252" s="10"/>
      <c r="X252" s="9" t="str">
        <f>VLOOKUP(功能_33[[#This Row],[User]],SKL放款!A:G,7,FALSE)</f>
        <v>放款服務課</v>
      </c>
      <c r="Y252" s="242">
        <f>IF(功能_33[[#This Row],[實際展示]]="","",功能_33[[#This Row],[實際展示]]+14)</f>
        <v>44501</v>
      </c>
      <c r="Z252" s="243"/>
      <c r="AA252" s="262" t="str">
        <f>IF(功能_33[[#This Row],[URS交二審]]=0,"",功能_33[[#This Row],[URS交二審]]+7)</f>
        <v/>
      </c>
      <c r="AB252" s="2"/>
      <c r="AC252" s="2"/>
      <c r="AD252" s="2"/>
      <c r="AE252" s="309"/>
      <c r="AF252" s="2" t="str">
        <f>IFERROR(IF(VLOOKUP(功能_33[[#This Row],[功能代號]],Menu!A:D,4,FALSE)=0,"",VLOOKUP(功能_33[[#This Row],[功能代號]],Menu!A:D,4,FALSE)),"")</f>
        <v>L6-2</v>
      </c>
      <c r="AG252" s="2"/>
      <c r="AH252" s="13" t="str">
        <f>VLOOKUP(功能_33[[#This Row],[功能代號]],[3]交易清單!$E:$E,1,FALSE)</f>
        <v>L6907</v>
      </c>
      <c r="AI252" s="2"/>
      <c r="AJ252" s="242" t="str">
        <f>IFERROR(IF(VLOOKUP(功能_33[[#This Row],[功能代號]],Menu!A:D,4,FALSE)=0,"",VLOOKUP(功能_33[[#This Row],[功能代號]],Menu!A:D,4,FALSE)),"")</f>
        <v>L6-2</v>
      </c>
      <c r="AK252" s="9"/>
      <c r="AL252" s="8"/>
    </row>
    <row r="253" spans="1:38" ht="13.5" x14ac:dyDescent="0.3">
      <c r="A253" s="245">
        <v>307</v>
      </c>
      <c r="B253" s="9" t="str">
        <f>LEFT(功能_33[[#This Row],[功能代號]],2)</f>
        <v>L6</v>
      </c>
      <c r="C253" s="9" t="s">
        <v>710</v>
      </c>
      <c r="D253" s="22"/>
      <c r="E253" s="10" t="s">
        <v>519</v>
      </c>
      <c r="F253" s="9" t="s">
        <v>520</v>
      </c>
      <c r="G253" s="9"/>
      <c r="H253" s="10" t="s">
        <v>672</v>
      </c>
      <c r="I253" s="10" t="s">
        <v>478</v>
      </c>
      <c r="J253" s="319"/>
      <c r="K253" s="289">
        <v>44487</v>
      </c>
      <c r="L253" s="289" t="s">
        <v>2468</v>
      </c>
      <c r="M253" s="262">
        <f>IFERROR(IF(VLOOKUP(功能_33[[#This Row],[功能代號]],討論項目!A:H,8,FALSE)=0,"",VLOOKUP(功能_33[[#This Row],[功能代號]],討論項目!A:H,8,FALSE)),"")</f>
        <v>44466</v>
      </c>
      <c r="N253" s="10" t="s">
        <v>681</v>
      </c>
      <c r="O253" s="10" t="s">
        <v>675</v>
      </c>
      <c r="P253" s="9"/>
      <c r="Q253" s="10"/>
      <c r="R253" s="10"/>
      <c r="S253" s="10"/>
      <c r="T253" s="10"/>
      <c r="U253" s="10"/>
      <c r="V253" s="10"/>
      <c r="W253" s="10"/>
      <c r="X253" s="9" t="str">
        <f>VLOOKUP(功能_33[[#This Row],[User]],SKL放款!A:G,7,FALSE)</f>
        <v>放款服務課</v>
      </c>
      <c r="Y253" s="242" t="e">
        <f>IF(功能_33[[#This Row],[實際展示]]="","",功能_33[[#This Row],[實際展示]]+14)</f>
        <v>#VALUE!</v>
      </c>
      <c r="Z253" s="243"/>
      <c r="AA253" s="262" t="str">
        <f>IF(功能_33[[#This Row],[URS交二審]]=0,"",功能_33[[#This Row],[URS交二審]]+7)</f>
        <v/>
      </c>
      <c r="AB253" s="2"/>
      <c r="AC253" s="2"/>
      <c r="AD253" s="2"/>
      <c r="AE253" s="309"/>
      <c r="AF253" s="2" t="str">
        <f>IFERROR(IF(VLOOKUP(功能_33[[#This Row],[功能代號]],Menu!A:D,4,FALSE)=0,"",VLOOKUP(功能_33[[#This Row],[功能代號]],Menu!A:D,4,FALSE)),"")</f>
        <v>L6-2</v>
      </c>
      <c r="AG253" s="2"/>
      <c r="AH253" s="13" t="str">
        <f>VLOOKUP(功能_33[[#This Row],[功能代號]],[3]交易清單!$E:$E,1,FALSE)</f>
        <v>L6908</v>
      </c>
      <c r="AI253" s="2">
        <v>44453</v>
      </c>
      <c r="AJ253" s="242" t="str">
        <f>IFERROR(IF(VLOOKUP(功能_33[[#This Row],[功能代號]],Menu!A:D,4,FALSE)=0,"",VLOOKUP(功能_33[[#This Row],[功能代號]],Menu!A:D,4,FALSE)),"")</f>
        <v>L6-2</v>
      </c>
      <c r="AK253" s="9"/>
      <c r="AL253" s="8"/>
    </row>
    <row r="254" spans="1:38" ht="13.5" x14ac:dyDescent="0.3">
      <c r="A254" s="245"/>
      <c r="B254" s="13" t="str">
        <f>LEFT(功能_33[[#This Row],[功能代號]],2)</f>
        <v>L6</v>
      </c>
      <c r="C254" s="9" t="s">
        <v>710</v>
      </c>
      <c r="D254" s="283"/>
      <c r="E254" s="10" t="s">
        <v>2322</v>
      </c>
      <c r="F254" s="22" t="s">
        <v>2323</v>
      </c>
      <c r="G254" s="22" t="s">
        <v>2330</v>
      </c>
      <c r="H254" s="10" t="s">
        <v>672</v>
      </c>
      <c r="I254" s="19" t="s">
        <v>478</v>
      </c>
      <c r="J254" s="320"/>
      <c r="K254" s="292">
        <v>44487</v>
      </c>
      <c r="L254" s="289">
        <v>44487</v>
      </c>
      <c r="M254" s="252" t="str">
        <f>IFERROR(IF(VLOOKUP(功能_33[[#This Row],[功能代號]],討論項目!A:H,8,FALSE)=0,"",VLOOKUP(功能_33[[#This Row],[功能代號]],討論項目!A:H,8,FALSE)),"")</f>
        <v/>
      </c>
      <c r="N254" s="20"/>
      <c r="O254" s="20"/>
      <c r="P254" s="9"/>
      <c r="Q254" s="10"/>
      <c r="R254" s="10"/>
      <c r="S254" s="10"/>
      <c r="T254" s="10"/>
      <c r="U254" s="10"/>
      <c r="V254" s="10"/>
      <c r="W254" s="10"/>
      <c r="X254" s="13" t="e">
        <f>VLOOKUP(功能_33[[#This Row],[User]],SKL放款!A:G,7,FALSE)</f>
        <v>#N/A</v>
      </c>
      <c r="Y254" s="242">
        <f>IF(功能_33[[#This Row],[實際展示]]="","",功能_33[[#This Row],[實際展示]]+14)</f>
        <v>44501</v>
      </c>
      <c r="Z254" s="243"/>
      <c r="AA254" s="262"/>
      <c r="AB254" s="252"/>
      <c r="AC254" s="252"/>
      <c r="AD254" s="252"/>
      <c r="AE254" s="309"/>
      <c r="AF254" s="252" t="str">
        <f>IFERROR(IF(VLOOKUP(功能_33[[#This Row],[功能代號]],Menu!A:D,4,FALSE)=0,"",VLOOKUP(功能_33[[#This Row],[功能代號]],Menu!A:D,4,FALSE)),"")</f>
        <v/>
      </c>
      <c r="AG254" s="252"/>
      <c r="AH254" s="13" t="e">
        <f>VLOOKUP(功能_33[[#This Row],[功能代號]],[3]交易清單!$E:$E,1,FALSE)</f>
        <v>#N/A</v>
      </c>
      <c r="AI254" s="242"/>
      <c r="AJ254" s="242" t="str">
        <f>IFERROR(IF(VLOOKUP(功能_33[[#This Row],[功能代號]],Menu!A:D,4,FALSE)=0,"",VLOOKUP(功能_33[[#This Row],[功能代號]],Menu!A:D,4,FALSE)),"")</f>
        <v/>
      </c>
      <c r="AK254" s="9"/>
      <c r="AL254" s="8"/>
    </row>
    <row r="255" spans="1:38" ht="13.5" x14ac:dyDescent="0.3">
      <c r="A255" s="245">
        <v>186</v>
      </c>
      <c r="B255" s="9" t="str">
        <f>LEFT(功能_33[[#This Row],[功能代號]],2)</f>
        <v>L2</v>
      </c>
      <c r="C255" s="9" t="s">
        <v>706</v>
      </c>
      <c r="D255" s="22"/>
      <c r="E255" s="10" t="s">
        <v>100</v>
      </c>
      <c r="F255" s="9" t="s">
        <v>101</v>
      </c>
      <c r="G255" s="9"/>
      <c r="H255" s="10" t="s">
        <v>672</v>
      </c>
      <c r="I255" s="11" t="s">
        <v>33</v>
      </c>
      <c r="J255" s="317"/>
      <c r="K255" s="289">
        <v>44491</v>
      </c>
      <c r="L255" s="289"/>
      <c r="M255" s="262" t="str">
        <f>IFERROR(IF(VLOOKUP(功能_33[[#This Row],[功能代號]],討論項目!A:H,8,FALSE)=0,"",VLOOKUP(功能_33[[#This Row],[功能代號]],討論項目!A:H,8,FALSE)),"")</f>
        <v/>
      </c>
      <c r="N255" s="10" t="s">
        <v>677</v>
      </c>
      <c r="O255" s="10" t="s">
        <v>683</v>
      </c>
      <c r="P255" s="9"/>
      <c r="Q255" s="10"/>
      <c r="R255" s="10"/>
      <c r="S255" s="10"/>
      <c r="T255" s="10"/>
      <c r="U255" s="10"/>
      <c r="V255" s="10"/>
      <c r="W255" s="10"/>
      <c r="X255" s="9" t="str">
        <f>VLOOKUP(功能_33[[#This Row],[User]],SKL放款!A:G,7,FALSE)</f>
        <v>放款服務課</v>
      </c>
      <c r="Y255" s="242" t="str">
        <f>IF(功能_33[[#This Row],[實際展示]]="","",功能_33[[#This Row],[實際展示]]+14)</f>
        <v/>
      </c>
      <c r="Z255" s="243"/>
      <c r="AA255" s="262" t="str">
        <f>IF(功能_33[[#This Row],[URS交二審]]=0,"",功能_33[[#This Row],[URS交二審]]+7)</f>
        <v/>
      </c>
      <c r="AB255" s="2"/>
      <c r="AC255" s="2"/>
      <c r="AD255" s="2"/>
      <c r="AE255" s="309"/>
      <c r="AF255" s="2" t="str">
        <f>IFERROR(IF(VLOOKUP(功能_33[[#This Row],[功能代號]],Menu!A:D,4,FALSE)=0,"",VLOOKUP(功能_33[[#This Row],[功能代號]],Menu!A:D,4,FALSE)),"")</f>
        <v/>
      </c>
      <c r="AG255" s="2"/>
      <c r="AH255" s="13" t="str">
        <f>VLOOKUP(功能_33[[#This Row],[功能代號]],[3]交易清單!$E:$E,1,FALSE)</f>
        <v>L2076</v>
      </c>
      <c r="AI255" s="2"/>
      <c r="AJ255" s="244" t="str">
        <f>AJ259</f>
        <v>L2-6</v>
      </c>
      <c r="AK255" s="9"/>
      <c r="AL255" s="8"/>
    </row>
    <row r="256" spans="1:38" ht="13.5" x14ac:dyDescent="0.3">
      <c r="A256" s="245">
        <v>181</v>
      </c>
      <c r="B256" s="9" t="str">
        <f>LEFT(功能_33[[#This Row],[功能代號]],2)</f>
        <v>L2</v>
      </c>
      <c r="C256" s="9" t="s">
        <v>706</v>
      </c>
      <c r="D256" s="22"/>
      <c r="E256" s="10" t="s">
        <v>90</v>
      </c>
      <c r="F256" s="9" t="s">
        <v>91</v>
      </c>
      <c r="G256" s="9"/>
      <c r="H256" s="10" t="s">
        <v>672</v>
      </c>
      <c r="I256" s="11" t="s">
        <v>33</v>
      </c>
      <c r="J256" s="317"/>
      <c r="K256" s="289">
        <v>44491</v>
      </c>
      <c r="L256" s="289"/>
      <c r="M256" s="262" t="str">
        <f>IFERROR(IF(VLOOKUP(功能_33[[#This Row],[功能代號]],討論項目!A:H,8,FALSE)=0,"",VLOOKUP(功能_33[[#This Row],[功能代號]],討論項目!A:H,8,FALSE)),"")</f>
        <v/>
      </c>
      <c r="N256" s="10" t="s">
        <v>677</v>
      </c>
      <c r="O256" s="10" t="s">
        <v>675</v>
      </c>
      <c r="P256" s="9"/>
      <c r="Q256" s="10"/>
      <c r="R256" s="10"/>
      <c r="S256" s="10"/>
      <c r="T256" s="10"/>
      <c r="U256" s="10"/>
      <c r="V256" s="10"/>
      <c r="W256" s="10"/>
      <c r="X256" s="9" t="str">
        <f>VLOOKUP(功能_33[[#This Row],[User]],SKL放款!A:G,7,FALSE)</f>
        <v>放款服務課</v>
      </c>
      <c r="Y256" s="242" t="str">
        <f>IF(功能_33[[#This Row],[實際展示]]="","",功能_33[[#This Row],[實際展示]]+14)</f>
        <v/>
      </c>
      <c r="Z256" s="243"/>
      <c r="AA256" s="262" t="str">
        <f>IF(功能_33[[#This Row],[URS交二審]]=0,"",功能_33[[#This Row],[URS交二審]]+7)</f>
        <v/>
      </c>
      <c r="AB256" s="2"/>
      <c r="AC256" s="2"/>
      <c r="AD256" s="2"/>
      <c r="AE256" s="309"/>
      <c r="AF256" s="2" t="str">
        <f>IFERROR(IF(VLOOKUP(功能_33[[#This Row],[功能代號]],Menu!A:D,4,FALSE)=0,"",VLOOKUP(功能_33[[#This Row],[功能代號]],Menu!A:D,4,FALSE)),"")</f>
        <v/>
      </c>
      <c r="AG256" s="2"/>
      <c r="AH256" s="13" t="str">
        <f>VLOOKUP(功能_33[[#This Row],[功能代號]],[3]交易清單!$E:$E,1,FALSE)</f>
        <v>L2631</v>
      </c>
      <c r="AI256" s="2"/>
      <c r="AJ256" s="244" t="str">
        <f>AJ257</f>
        <v>L2-6</v>
      </c>
      <c r="AK256" s="9"/>
      <c r="AL256" s="8"/>
    </row>
    <row r="257" spans="1:38" ht="13.5" x14ac:dyDescent="0.3">
      <c r="A257" s="245">
        <v>182</v>
      </c>
      <c r="B257" s="9" t="str">
        <f>LEFT(功能_33[[#This Row],[功能代號]],2)</f>
        <v>L2</v>
      </c>
      <c r="C257" s="9" t="s">
        <v>706</v>
      </c>
      <c r="D257" s="9" t="s">
        <v>1326</v>
      </c>
      <c r="E257" s="10" t="s">
        <v>92</v>
      </c>
      <c r="F257" s="9" t="s">
        <v>93</v>
      </c>
      <c r="G257" s="9"/>
      <c r="H257" s="10" t="s">
        <v>672</v>
      </c>
      <c r="I257" s="11" t="s">
        <v>33</v>
      </c>
      <c r="J257" s="317"/>
      <c r="K257" s="289">
        <v>44491</v>
      </c>
      <c r="L257" s="289"/>
      <c r="M257" s="262" t="str">
        <f>IFERROR(IF(VLOOKUP(功能_33[[#This Row],[功能代號]],討論項目!A:H,8,FALSE)=0,"",VLOOKUP(功能_33[[#This Row],[功能代號]],討論項目!A:H,8,FALSE)),"")</f>
        <v/>
      </c>
      <c r="N257" s="10" t="s">
        <v>677</v>
      </c>
      <c r="O257" s="10" t="s">
        <v>675</v>
      </c>
      <c r="P257" s="9"/>
      <c r="Q257" s="10"/>
      <c r="R257" s="10"/>
      <c r="S257" s="10"/>
      <c r="T257" s="10"/>
      <c r="U257" s="10"/>
      <c r="V257" s="10"/>
      <c r="W257" s="10"/>
      <c r="X257" s="9" t="str">
        <f>VLOOKUP(功能_33[[#This Row],[User]],SKL放款!A:G,7,FALSE)</f>
        <v>放款服務課</v>
      </c>
      <c r="Y257" s="242" t="str">
        <f>IF(功能_33[[#This Row],[實際展示]]="","",功能_33[[#This Row],[實際展示]]+14)</f>
        <v/>
      </c>
      <c r="Z257" s="243"/>
      <c r="AA257" s="262" t="str">
        <f>IF(功能_33[[#This Row],[URS交二審]]=0,"",功能_33[[#This Row],[URS交二審]]+7)</f>
        <v/>
      </c>
      <c r="AB257" s="2"/>
      <c r="AC257" s="2"/>
      <c r="AD257" s="2"/>
      <c r="AE257" s="309"/>
      <c r="AF257" s="2" t="str">
        <f>IFERROR(IF(VLOOKUP(功能_33[[#This Row],[功能代號]],Menu!A:D,4,FALSE)=0,"",VLOOKUP(功能_33[[#This Row],[功能代號]],Menu!A:D,4,FALSE)),"")</f>
        <v>L2-6</v>
      </c>
      <c r="AG257" s="2"/>
      <c r="AH257" s="13" t="str">
        <f>VLOOKUP(功能_33[[#This Row],[功能代號]],[3]交易清單!$E:$E,1,FALSE)</f>
        <v>L2931</v>
      </c>
      <c r="AI257" s="2"/>
      <c r="AJ257" s="242" t="str">
        <f>IFERROR(IF(VLOOKUP(功能_33[[#This Row],[功能代號]],Menu!A:D,4,FALSE)=0,"",VLOOKUP(功能_33[[#This Row],[功能代號]],Menu!A:D,4,FALSE)),"")</f>
        <v>L2-6</v>
      </c>
      <c r="AK257" s="9"/>
      <c r="AL257" s="8"/>
    </row>
    <row r="258" spans="1:38" ht="13.5" x14ac:dyDescent="0.3">
      <c r="A258" s="245">
        <v>183</v>
      </c>
      <c r="B258" s="9" t="str">
        <f>LEFT(功能_33[[#This Row],[功能代號]],2)</f>
        <v>L2</v>
      </c>
      <c r="C258" s="9" t="s">
        <v>706</v>
      </c>
      <c r="D258" s="22"/>
      <c r="E258" s="10" t="s">
        <v>94</v>
      </c>
      <c r="F258" s="9" t="s">
        <v>95</v>
      </c>
      <c r="G258" s="9"/>
      <c r="H258" s="10" t="s">
        <v>672</v>
      </c>
      <c r="I258" s="11" t="s">
        <v>33</v>
      </c>
      <c r="J258" s="317"/>
      <c r="K258" s="289">
        <v>44491</v>
      </c>
      <c r="L258" s="289"/>
      <c r="M258" s="262" t="str">
        <f>IFERROR(IF(VLOOKUP(功能_33[[#This Row],[功能代號]],討論項目!A:H,8,FALSE)=0,"",VLOOKUP(功能_33[[#This Row],[功能代號]],討論項目!A:H,8,FALSE)),"")</f>
        <v/>
      </c>
      <c r="N258" s="10" t="s">
        <v>677</v>
      </c>
      <c r="O258" s="10" t="s">
        <v>675</v>
      </c>
      <c r="P258" s="9"/>
      <c r="Q258" s="10"/>
      <c r="R258" s="10"/>
      <c r="S258" s="10"/>
      <c r="T258" s="10"/>
      <c r="U258" s="10"/>
      <c r="V258" s="10"/>
      <c r="W258" s="10"/>
      <c r="X258" s="9" t="str">
        <f>VLOOKUP(功能_33[[#This Row],[User]],SKL放款!A:G,7,FALSE)</f>
        <v>放款服務課</v>
      </c>
      <c r="Y258" s="242" t="str">
        <f>IF(功能_33[[#This Row],[實際展示]]="","",功能_33[[#This Row],[實際展示]]+14)</f>
        <v/>
      </c>
      <c r="Z258" s="243"/>
      <c r="AA258" s="262" t="str">
        <f>IF(功能_33[[#This Row],[URS交二審]]=0,"",功能_33[[#This Row],[URS交二審]]+7)</f>
        <v/>
      </c>
      <c r="AB258" s="2"/>
      <c r="AC258" s="2"/>
      <c r="AD258" s="2"/>
      <c r="AE258" s="309"/>
      <c r="AF258" s="2" t="str">
        <f>IFERROR(IF(VLOOKUP(功能_33[[#This Row],[功能代號]],Menu!A:D,4,FALSE)=0,"",VLOOKUP(功能_33[[#This Row],[功能代號]],Menu!A:D,4,FALSE)),"")</f>
        <v>L2-6</v>
      </c>
      <c r="AG258" s="2"/>
      <c r="AH258" s="13" t="str">
        <f>VLOOKUP(功能_33[[#This Row],[功能代號]],[3]交易清單!$E:$E,1,FALSE)</f>
        <v>L2077</v>
      </c>
      <c r="AI258" s="2"/>
      <c r="AJ258" s="242" t="str">
        <f>IFERROR(IF(VLOOKUP(功能_33[[#This Row],[功能代號]],Menu!A:D,4,FALSE)=0,"",VLOOKUP(功能_33[[#This Row],[功能代號]],Menu!A:D,4,FALSE)),"")</f>
        <v>L2-6</v>
      </c>
      <c r="AK258" s="9"/>
      <c r="AL258" s="8"/>
    </row>
    <row r="259" spans="1:38" ht="13.5" x14ac:dyDescent="0.3">
      <c r="A259" s="245">
        <v>184</v>
      </c>
      <c r="B259" s="9" t="str">
        <f>LEFT(功能_33[[#This Row],[功能代號]],2)</f>
        <v>L2</v>
      </c>
      <c r="C259" s="9" t="s">
        <v>706</v>
      </c>
      <c r="D259" s="22"/>
      <c r="E259" s="10" t="s">
        <v>96</v>
      </c>
      <c r="F259" s="9" t="s">
        <v>97</v>
      </c>
      <c r="G259" s="9"/>
      <c r="H259" s="10" t="s">
        <v>672</v>
      </c>
      <c r="I259" s="11" t="s">
        <v>33</v>
      </c>
      <c r="J259" s="317"/>
      <c r="K259" s="289">
        <v>44491</v>
      </c>
      <c r="L259" s="289"/>
      <c r="M259" s="262" t="str">
        <f>IFERROR(IF(VLOOKUP(功能_33[[#This Row],[功能代號]],討論項目!A:H,8,FALSE)=0,"",VLOOKUP(功能_33[[#This Row],[功能代號]],討論項目!A:H,8,FALSE)),"")</f>
        <v/>
      </c>
      <c r="N259" s="10" t="s">
        <v>677</v>
      </c>
      <c r="O259" s="10" t="s">
        <v>675</v>
      </c>
      <c r="P259" s="9"/>
      <c r="Q259" s="10"/>
      <c r="R259" s="10"/>
      <c r="S259" s="10"/>
      <c r="T259" s="10"/>
      <c r="U259" s="10"/>
      <c r="V259" s="10"/>
      <c r="W259" s="10"/>
      <c r="X259" s="9" t="str">
        <f>VLOOKUP(功能_33[[#This Row],[User]],SKL放款!A:G,7,FALSE)</f>
        <v>放款服務課</v>
      </c>
      <c r="Y259" s="242" t="str">
        <f>IF(功能_33[[#This Row],[實際展示]]="","",功能_33[[#This Row],[實際展示]]+14)</f>
        <v/>
      </c>
      <c r="Z259" s="243"/>
      <c r="AA259" s="262" t="str">
        <f>IF(功能_33[[#This Row],[URS交二審]]=0,"",功能_33[[#This Row],[URS交二審]]+7)</f>
        <v/>
      </c>
      <c r="AB259" s="2"/>
      <c r="AC259" s="2"/>
      <c r="AD259" s="2"/>
      <c r="AE259" s="309"/>
      <c r="AF259" s="2" t="str">
        <f>IFERROR(IF(VLOOKUP(功能_33[[#This Row],[功能代號]],Menu!A:D,4,FALSE)=0,"",VLOOKUP(功能_33[[#This Row],[功能代號]],Menu!A:D,4,FALSE)),"")</f>
        <v>L2-6</v>
      </c>
      <c r="AG259" s="2"/>
      <c r="AH259" s="13" t="str">
        <f>VLOOKUP(功能_33[[#This Row],[功能代號]],[3]交易清單!$E:$E,1,FALSE)</f>
        <v>L2932</v>
      </c>
      <c r="AI259" s="2"/>
      <c r="AJ259" s="242" t="str">
        <f>IFERROR(IF(VLOOKUP(功能_33[[#This Row],[功能代號]],Menu!A:D,4,FALSE)=0,"",VLOOKUP(功能_33[[#This Row],[功能代號]],Menu!A:D,4,FALSE)),"")</f>
        <v>L2-6</v>
      </c>
      <c r="AK259" s="9"/>
      <c r="AL259" s="8"/>
    </row>
    <row r="260" spans="1:38" ht="13.5" x14ac:dyDescent="0.3">
      <c r="A260" s="245">
        <v>185</v>
      </c>
      <c r="B260" s="9" t="str">
        <f>LEFT(功能_33[[#This Row],[功能代號]],2)</f>
        <v>L2</v>
      </c>
      <c r="C260" s="9" t="s">
        <v>706</v>
      </c>
      <c r="D260" s="22"/>
      <c r="E260" s="10" t="s">
        <v>98</v>
      </c>
      <c r="F260" s="9" t="s">
        <v>99</v>
      </c>
      <c r="G260" s="9"/>
      <c r="H260" s="10" t="s">
        <v>672</v>
      </c>
      <c r="I260" s="11" t="s">
        <v>33</v>
      </c>
      <c r="J260" s="317"/>
      <c r="K260" s="289">
        <v>44491</v>
      </c>
      <c r="L260" s="289"/>
      <c r="M260" s="262" t="str">
        <f>IFERROR(IF(VLOOKUP(功能_33[[#This Row],[功能代號]],討論項目!A:H,8,FALSE)=0,"",VLOOKUP(功能_33[[#This Row],[功能代號]],討論項目!A:H,8,FALSE)),"")</f>
        <v/>
      </c>
      <c r="N260" s="10" t="s">
        <v>677</v>
      </c>
      <c r="O260" s="10" t="s">
        <v>675</v>
      </c>
      <c r="P260" s="9"/>
      <c r="Q260" s="10"/>
      <c r="R260" s="10"/>
      <c r="S260" s="10"/>
      <c r="T260" s="10"/>
      <c r="U260" s="10"/>
      <c r="V260" s="10"/>
      <c r="W260" s="10"/>
      <c r="X260" s="9" t="str">
        <f>VLOOKUP(功能_33[[#This Row],[User]],SKL放款!A:G,7,FALSE)</f>
        <v>放款服務課</v>
      </c>
      <c r="Y260" s="242" t="str">
        <f>IF(功能_33[[#This Row],[實際展示]]="","",功能_33[[#This Row],[實際展示]]+14)</f>
        <v/>
      </c>
      <c r="Z260" s="243"/>
      <c r="AA260" s="262" t="str">
        <f>IF(功能_33[[#This Row],[URS交二審]]=0,"",功能_33[[#This Row],[URS交二審]]+7)</f>
        <v/>
      </c>
      <c r="AB260" s="2"/>
      <c r="AC260" s="2"/>
      <c r="AD260" s="2"/>
      <c r="AE260" s="309"/>
      <c r="AF260" s="2" t="str">
        <f>IFERROR(IF(VLOOKUP(功能_33[[#This Row],[功能代號]],Menu!A:D,4,FALSE)=0,"",VLOOKUP(功能_33[[#This Row],[功能代號]],Menu!A:D,4,FALSE)),"")</f>
        <v/>
      </c>
      <c r="AG260" s="2"/>
      <c r="AH260" s="13" t="str">
        <f>VLOOKUP(功能_33[[#This Row],[功能代號]],[3]交易清單!$E:$E,1,FALSE)</f>
        <v>L2632</v>
      </c>
      <c r="AI260" s="2"/>
      <c r="AJ260" s="244" t="str">
        <f>AJ259</f>
        <v>L2-6</v>
      </c>
      <c r="AK260" s="9"/>
      <c r="AL260" s="8"/>
    </row>
    <row r="261" spans="1:38" ht="13.5" x14ac:dyDescent="0.3">
      <c r="A261" s="245">
        <v>233</v>
      </c>
      <c r="B261" s="9" t="str">
        <f>LEFT(功能_33[[#This Row],[功能代號]],2)</f>
        <v>L4</v>
      </c>
      <c r="C261" s="9" t="s">
        <v>708</v>
      </c>
      <c r="D261" s="22"/>
      <c r="E261" s="10" t="s">
        <v>315</v>
      </c>
      <c r="F261" s="9" t="s">
        <v>316</v>
      </c>
      <c r="G261" s="9"/>
      <c r="H261" s="10" t="s">
        <v>672</v>
      </c>
      <c r="I261" s="11" t="s">
        <v>1979</v>
      </c>
      <c r="J261" s="317"/>
      <c r="K261" s="289">
        <v>44490</v>
      </c>
      <c r="L261" s="289"/>
      <c r="M261" s="262" t="str">
        <f>IFERROR(IF(VLOOKUP(功能_33[[#This Row],[功能代號]],討論項目!A:H,8,FALSE)=0,"",VLOOKUP(功能_33[[#This Row],[功能代號]],討論項目!A:H,8,FALSE)),"")</f>
        <v/>
      </c>
      <c r="N261" s="10" t="s">
        <v>686</v>
      </c>
      <c r="O261" s="10" t="s">
        <v>679</v>
      </c>
      <c r="P261" s="9"/>
      <c r="Q261" s="10"/>
      <c r="R261" s="10"/>
      <c r="S261" s="10"/>
      <c r="T261" s="10"/>
      <c r="U261" s="10"/>
      <c r="V261" s="10"/>
      <c r="W261" s="10"/>
      <c r="X261" s="9" t="str">
        <f>VLOOKUP(功能_33[[#This Row],[User]],SKL放款!A:G,7,FALSE)</f>
        <v>放款服務課</v>
      </c>
      <c r="Y261" s="242" t="str">
        <f>IF(功能_33[[#This Row],[實際展示]]="","",功能_33[[#This Row],[實際展示]]+14)</f>
        <v/>
      </c>
      <c r="Z261" s="243"/>
      <c r="AA261" s="262" t="str">
        <f>IF(功能_33[[#This Row],[URS交二審]]=0,"",功能_33[[#This Row],[URS交二審]]+7)</f>
        <v/>
      </c>
      <c r="AB261" s="2"/>
      <c r="AC261" s="2"/>
      <c r="AD261" s="2"/>
      <c r="AE261" s="309"/>
      <c r="AF261" s="2" t="str">
        <f>IFERROR(IF(VLOOKUP(功能_33[[#This Row],[功能代號]],Menu!A:D,4,FALSE)=0,"",VLOOKUP(功能_33[[#This Row],[功能代號]],Menu!A:D,4,FALSE)),"")</f>
        <v>L4-3</v>
      </c>
      <c r="AG261" s="2"/>
      <c r="AH261" s="13" t="str">
        <f>VLOOKUP(功能_33[[#This Row],[功能代號]],[3]交易清單!$E:$E,1,FALSE)</f>
        <v>L4322</v>
      </c>
      <c r="AI261" s="2"/>
      <c r="AJ261" s="242" t="str">
        <f>IFERROR(IF(VLOOKUP(功能_33[[#This Row],[功能代號]],Menu!A:D,4,FALSE)=0,"",VLOOKUP(功能_33[[#This Row],[功能代號]],Menu!A:D,4,FALSE)),"")</f>
        <v>L4-3</v>
      </c>
      <c r="AK261" s="9"/>
      <c r="AL261" s="8"/>
    </row>
    <row r="262" spans="1:38" ht="13.5" x14ac:dyDescent="0.3">
      <c r="A262" s="245">
        <v>234</v>
      </c>
      <c r="B262" s="9" t="str">
        <f>LEFT(功能_33[[#This Row],[功能代號]],2)</f>
        <v>L4</v>
      </c>
      <c r="C262" s="9" t="s">
        <v>708</v>
      </c>
      <c r="D262" s="22"/>
      <c r="E262" s="10" t="s">
        <v>317</v>
      </c>
      <c r="F262" s="9" t="s">
        <v>318</v>
      </c>
      <c r="G262" s="9"/>
      <c r="H262" s="10" t="s">
        <v>672</v>
      </c>
      <c r="I262" s="11" t="s">
        <v>1979</v>
      </c>
      <c r="J262" s="317"/>
      <c r="K262" s="289">
        <v>44490</v>
      </c>
      <c r="L262" s="289"/>
      <c r="M262" s="262" t="str">
        <f>IFERROR(IF(VLOOKUP(功能_33[[#This Row],[功能代號]],討論項目!A:H,8,FALSE)=0,"",VLOOKUP(功能_33[[#This Row],[功能代號]],討論項目!A:H,8,FALSE)),"")</f>
        <v/>
      </c>
      <c r="N262" s="10" t="s">
        <v>686</v>
      </c>
      <c r="O262" s="10" t="s">
        <v>679</v>
      </c>
      <c r="P262" s="9"/>
      <c r="Q262" s="10"/>
      <c r="R262" s="10"/>
      <c r="S262" s="10"/>
      <c r="T262" s="10"/>
      <c r="U262" s="10"/>
      <c r="V262" s="10"/>
      <c r="W262" s="10"/>
      <c r="X262" s="9" t="str">
        <f>VLOOKUP(功能_33[[#This Row],[User]],SKL放款!A:G,7,FALSE)</f>
        <v>放款服務課</v>
      </c>
      <c r="Y262" s="242" t="str">
        <f>IF(功能_33[[#This Row],[實際展示]]="","",功能_33[[#This Row],[實際展示]]+14)</f>
        <v/>
      </c>
      <c r="Z262" s="243"/>
      <c r="AA262" s="262" t="str">
        <f>IF(功能_33[[#This Row],[URS交二審]]=0,"",功能_33[[#This Row],[URS交二審]]+7)</f>
        <v/>
      </c>
      <c r="AB262" s="2"/>
      <c r="AC262" s="2"/>
      <c r="AD262" s="2"/>
      <c r="AE262" s="309"/>
      <c r="AF262" s="2" t="str">
        <f>IFERROR(IF(VLOOKUP(功能_33[[#This Row],[功能代號]],Menu!A:D,4,FALSE)=0,"",VLOOKUP(功能_33[[#This Row],[功能代號]],Menu!A:D,4,FALSE)),"")</f>
        <v>L4-3</v>
      </c>
      <c r="AG262" s="2"/>
      <c r="AH262" s="13" t="str">
        <f>VLOOKUP(功能_33[[#This Row],[功能代號]],[3]交易清單!$E:$E,1,FALSE)</f>
        <v>L4320</v>
      </c>
      <c r="AI262" s="2"/>
      <c r="AJ262" s="242" t="str">
        <f>IFERROR(IF(VLOOKUP(功能_33[[#This Row],[功能代號]],Menu!A:D,4,FALSE)=0,"",VLOOKUP(功能_33[[#This Row],[功能代號]],Menu!A:D,4,FALSE)),"")</f>
        <v>L4-3</v>
      </c>
      <c r="AK262" s="9"/>
      <c r="AL262" s="8"/>
    </row>
    <row r="263" spans="1:38" ht="13.5" x14ac:dyDescent="0.3">
      <c r="A263" s="245">
        <v>235</v>
      </c>
      <c r="B263" s="9" t="str">
        <f>LEFT(功能_33[[#This Row],[功能代號]],2)</f>
        <v>L4</v>
      </c>
      <c r="C263" s="9" t="s">
        <v>708</v>
      </c>
      <c r="D263" s="22"/>
      <c r="E263" s="10" t="s">
        <v>319</v>
      </c>
      <c r="F263" s="9" t="s">
        <v>320</v>
      </c>
      <c r="G263" s="9"/>
      <c r="H263" s="10" t="s">
        <v>672</v>
      </c>
      <c r="I263" s="11" t="s">
        <v>1979</v>
      </c>
      <c r="J263" s="317"/>
      <c r="K263" s="289">
        <v>44490</v>
      </c>
      <c r="L263" s="289"/>
      <c r="M263" s="262" t="str">
        <f>IFERROR(IF(VLOOKUP(功能_33[[#This Row],[功能代號]],討論項目!A:H,8,FALSE)=0,"",VLOOKUP(功能_33[[#This Row],[功能代號]],討論項目!A:H,8,FALSE)),"")</f>
        <v/>
      </c>
      <c r="N263" s="10" t="s">
        <v>686</v>
      </c>
      <c r="O263" s="10" t="s">
        <v>679</v>
      </c>
      <c r="P263" s="9"/>
      <c r="Q263" s="10"/>
      <c r="R263" s="10"/>
      <c r="S263" s="10"/>
      <c r="T263" s="10"/>
      <c r="U263" s="10"/>
      <c r="V263" s="10"/>
      <c r="W263" s="10"/>
      <c r="X263" s="9" t="str">
        <f>VLOOKUP(功能_33[[#This Row],[User]],SKL放款!A:G,7,FALSE)</f>
        <v>放款服務課</v>
      </c>
      <c r="Y263" s="242" t="str">
        <f>IF(功能_33[[#This Row],[實際展示]]="","",功能_33[[#This Row],[實際展示]]+14)</f>
        <v/>
      </c>
      <c r="Z263" s="243"/>
      <c r="AA263" s="262" t="str">
        <f>IF(功能_33[[#This Row],[URS交二審]]=0,"",功能_33[[#This Row],[URS交二審]]+7)</f>
        <v/>
      </c>
      <c r="AB263" s="2"/>
      <c r="AC263" s="2"/>
      <c r="AD263" s="2"/>
      <c r="AE263" s="309"/>
      <c r="AF263" s="2" t="str">
        <f>IFERROR(IF(VLOOKUP(功能_33[[#This Row],[功能代號]],Menu!A:D,4,FALSE)=0,"",VLOOKUP(功能_33[[#This Row],[功能代號]],Menu!A:D,4,FALSE)),"")</f>
        <v>L4-3</v>
      </c>
      <c r="AG263" s="2"/>
      <c r="AH263" s="13" t="str">
        <f>VLOOKUP(功能_33[[#This Row],[功能代號]],[3]交易清單!$E:$E,1,FALSE)</f>
        <v>L4031</v>
      </c>
      <c r="AI263" s="2"/>
      <c r="AJ263" s="242" t="str">
        <f>IFERROR(IF(VLOOKUP(功能_33[[#This Row],[功能代號]],Menu!A:D,4,FALSE)=0,"",VLOOKUP(功能_33[[#This Row],[功能代號]],Menu!A:D,4,FALSE)),"")</f>
        <v>L4-3</v>
      </c>
      <c r="AK263" s="9"/>
      <c r="AL263" s="8"/>
    </row>
    <row r="264" spans="1:38" ht="13.5" x14ac:dyDescent="0.3">
      <c r="A264" s="245">
        <v>236</v>
      </c>
      <c r="B264" s="9" t="str">
        <f>LEFT(功能_33[[#This Row],[功能代號]],2)</f>
        <v>L4</v>
      </c>
      <c r="C264" s="9" t="s">
        <v>708</v>
      </c>
      <c r="D264" s="22"/>
      <c r="E264" s="10" t="s">
        <v>321</v>
      </c>
      <c r="F264" s="9" t="s">
        <v>322</v>
      </c>
      <c r="G264" s="9"/>
      <c r="H264" s="10" t="s">
        <v>672</v>
      </c>
      <c r="I264" s="11" t="s">
        <v>1979</v>
      </c>
      <c r="J264" s="317"/>
      <c r="K264" s="289">
        <v>44490</v>
      </c>
      <c r="L264" s="289"/>
      <c r="M264" s="262" t="str">
        <f>IFERROR(IF(VLOOKUP(功能_33[[#This Row],[功能代號]],討論項目!A:H,8,FALSE)=0,"",VLOOKUP(功能_33[[#This Row],[功能代號]],討論項目!A:H,8,FALSE)),"")</f>
        <v/>
      </c>
      <c r="N264" s="10" t="s">
        <v>686</v>
      </c>
      <c r="O264" s="10" t="s">
        <v>679</v>
      </c>
      <c r="P264" s="9"/>
      <c r="Q264" s="10"/>
      <c r="R264" s="10"/>
      <c r="S264" s="10"/>
      <c r="T264" s="10"/>
      <c r="U264" s="10"/>
      <c r="V264" s="10"/>
      <c r="W264" s="10"/>
      <c r="X264" s="9" t="str">
        <f>VLOOKUP(功能_33[[#This Row],[User]],SKL放款!A:G,7,FALSE)</f>
        <v>放款服務課</v>
      </c>
      <c r="Y264" s="242" t="str">
        <f>IF(功能_33[[#This Row],[實際展示]]="","",功能_33[[#This Row],[實際展示]]+14)</f>
        <v/>
      </c>
      <c r="Z264" s="243"/>
      <c r="AA264" s="262" t="str">
        <f>IF(功能_33[[#This Row],[URS交二審]]=0,"",功能_33[[#This Row],[URS交二審]]+7)</f>
        <v/>
      </c>
      <c r="AB264" s="2"/>
      <c r="AC264" s="2"/>
      <c r="AD264" s="2"/>
      <c r="AE264" s="309"/>
      <c r="AF264" s="2" t="str">
        <f>IFERROR(IF(VLOOKUP(功能_33[[#This Row],[功能代號]],Menu!A:D,4,FALSE)=0,"",VLOOKUP(功能_33[[#This Row],[功能代號]],Menu!A:D,4,FALSE)),"")</f>
        <v>L4-3</v>
      </c>
      <c r="AG264" s="2"/>
      <c r="AH264" s="13" t="str">
        <f>VLOOKUP(功能_33[[#This Row],[功能代號]],[3]交易清單!$E:$E,1,FALSE)</f>
        <v>L4321</v>
      </c>
      <c r="AI264" s="2"/>
      <c r="AJ264" s="242" t="str">
        <f>IFERROR(IF(VLOOKUP(功能_33[[#This Row],[功能代號]],Menu!A:D,4,FALSE)=0,"",VLOOKUP(功能_33[[#This Row],[功能代號]],Menu!A:D,4,FALSE)),"")</f>
        <v>L4-3</v>
      </c>
      <c r="AK264" s="9"/>
      <c r="AL264" s="8"/>
    </row>
    <row r="265" spans="1:38" ht="13.5" x14ac:dyDescent="0.3">
      <c r="A265" s="245">
        <v>237</v>
      </c>
      <c r="B265" s="9" t="str">
        <f>LEFT(功能_33[[#This Row],[功能代號]],2)</f>
        <v>L4</v>
      </c>
      <c r="C265" s="9" t="s">
        <v>708</v>
      </c>
      <c r="D265" s="22"/>
      <c r="E265" s="10" t="s">
        <v>323</v>
      </c>
      <c r="F265" s="9" t="s">
        <v>324</v>
      </c>
      <c r="G265" s="9"/>
      <c r="H265" s="10" t="s">
        <v>672</v>
      </c>
      <c r="I265" s="11" t="s">
        <v>1979</v>
      </c>
      <c r="J265" s="317"/>
      <c r="K265" s="289">
        <v>44490</v>
      </c>
      <c r="L265" s="289"/>
      <c r="M265" s="262" t="str">
        <f>IFERROR(IF(VLOOKUP(功能_33[[#This Row],[功能代號]],討論項目!A:H,8,FALSE)=0,"",VLOOKUP(功能_33[[#This Row],[功能代號]],討論項目!A:H,8,FALSE)),"")</f>
        <v/>
      </c>
      <c r="N265" s="10" t="s">
        <v>686</v>
      </c>
      <c r="O265" s="10" t="s">
        <v>679</v>
      </c>
      <c r="P265" s="9"/>
      <c r="Q265" s="10"/>
      <c r="R265" s="10"/>
      <c r="S265" s="10"/>
      <c r="T265" s="10"/>
      <c r="U265" s="10"/>
      <c r="V265" s="10"/>
      <c r="W265" s="10"/>
      <c r="X265" s="9" t="str">
        <f>VLOOKUP(功能_33[[#This Row],[User]],SKL放款!A:G,7,FALSE)</f>
        <v>放款服務課</v>
      </c>
      <c r="Y265" s="242" t="str">
        <f>IF(功能_33[[#This Row],[實際展示]]="","",功能_33[[#This Row],[實際展示]]+14)</f>
        <v/>
      </c>
      <c r="Z265" s="243"/>
      <c r="AA265" s="262" t="str">
        <f>IF(功能_33[[#This Row],[URS交二審]]=0,"",功能_33[[#This Row],[URS交二審]]+7)</f>
        <v/>
      </c>
      <c r="AB265" s="2"/>
      <c r="AC265" s="2"/>
      <c r="AD265" s="2"/>
      <c r="AE265" s="309"/>
      <c r="AF265" s="2" t="str">
        <f>IFERROR(IF(VLOOKUP(功能_33[[#This Row],[功能代號]],Menu!A:D,4,FALSE)=0,"",VLOOKUP(功能_33[[#This Row],[功能代號]],Menu!A:D,4,FALSE)),"")</f>
        <v/>
      </c>
      <c r="AG265" s="2"/>
      <c r="AH265" s="13" t="str">
        <f>VLOOKUP(功能_33[[#This Row],[功能代號]],[3]交易清單!$E:$E,1,FALSE)</f>
        <v>L4325</v>
      </c>
      <c r="AI265" s="2"/>
      <c r="AJ265" s="244" t="str">
        <f>AJ263</f>
        <v>L4-3</v>
      </c>
      <c r="AK265" s="9"/>
      <c r="AL265" s="8"/>
    </row>
    <row r="266" spans="1:38" ht="13.5" x14ac:dyDescent="0.3">
      <c r="A266" s="245">
        <v>238</v>
      </c>
      <c r="B266" s="9" t="str">
        <f>LEFT(功能_33[[#This Row],[功能代號]],2)</f>
        <v>L4</v>
      </c>
      <c r="C266" s="9" t="s">
        <v>708</v>
      </c>
      <c r="D266" s="22"/>
      <c r="E266" s="10" t="s">
        <v>325</v>
      </c>
      <c r="F266" s="9" t="s">
        <v>326</v>
      </c>
      <c r="G266" s="9"/>
      <c r="H266" s="10" t="s">
        <v>672</v>
      </c>
      <c r="I266" s="11" t="s">
        <v>1979</v>
      </c>
      <c r="J266" s="317"/>
      <c r="K266" s="289">
        <v>44490</v>
      </c>
      <c r="L266" s="289"/>
      <c r="M266" s="262" t="str">
        <f>IFERROR(IF(VLOOKUP(功能_33[[#This Row],[功能代號]],討論項目!A:H,8,FALSE)=0,"",VLOOKUP(功能_33[[#This Row],[功能代號]],討論項目!A:H,8,FALSE)),"")</f>
        <v/>
      </c>
      <c r="N266" s="10" t="s">
        <v>686</v>
      </c>
      <c r="O266" s="10" t="s">
        <v>679</v>
      </c>
      <c r="P266" s="9"/>
      <c r="Q266" s="10"/>
      <c r="R266" s="10"/>
      <c r="S266" s="10"/>
      <c r="T266" s="10"/>
      <c r="U266" s="10"/>
      <c r="V266" s="10"/>
      <c r="W266" s="10"/>
      <c r="X266" s="9" t="str">
        <f>VLOOKUP(功能_33[[#This Row],[User]],SKL放款!A:G,7,FALSE)</f>
        <v>放款服務課</v>
      </c>
      <c r="Y266" s="242" t="str">
        <f>IF(功能_33[[#This Row],[實際展示]]="","",功能_33[[#This Row],[實際展示]]+14)</f>
        <v/>
      </c>
      <c r="Z266" s="243"/>
      <c r="AA266" s="262" t="str">
        <f>IF(功能_33[[#This Row],[URS交二審]]=0,"",功能_33[[#This Row],[URS交二審]]+7)</f>
        <v/>
      </c>
      <c r="AB266" s="2"/>
      <c r="AC266" s="2"/>
      <c r="AD266" s="2"/>
      <c r="AE266" s="309"/>
      <c r="AF266" s="2" t="str">
        <f>IFERROR(IF(VLOOKUP(功能_33[[#This Row],[功能代號]],Menu!A:D,4,FALSE)=0,"",VLOOKUP(功能_33[[#This Row],[功能代號]],Menu!A:D,4,FALSE)),"")</f>
        <v/>
      </c>
      <c r="AG266" s="2"/>
      <c r="AH266" s="13" t="str">
        <f>VLOOKUP(功能_33[[#This Row],[功能代號]],[3]交易清單!$E:$E,1,FALSE)</f>
        <v>L4931</v>
      </c>
      <c r="AI266" s="2"/>
      <c r="AJ266" s="244" t="str">
        <f>AJ265</f>
        <v>L4-3</v>
      </c>
      <c r="AK266" s="9"/>
      <c r="AL266" s="8"/>
    </row>
    <row r="267" spans="1:38" ht="13.5" x14ac:dyDescent="0.3">
      <c r="A267" s="245">
        <v>239</v>
      </c>
      <c r="B267" s="9" t="str">
        <f>LEFT(功能_33[[#This Row],[功能代號]],2)</f>
        <v>L4</v>
      </c>
      <c r="C267" s="9" t="s">
        <v>708</v>
      </c>
      <c r="D267" s="22"/>
      <c r="E267" s="10" t="s">
        <v>327</v>
      </c>
      <c r="F267" s="9" t="s">
        <v>328</v>
      </c>
      <c r="G267" s="9"/>
      <c r="H267" s="10" t="s">
        <v>672</v>
      </c>
      <c r="I267" s="11" t="s">
        <v>1979</v>
      </c>
      <c r="J267" s="317"/>
      <c r="K267" s="289">
        <v>44490</v>
      </c>
      <c r="L267" s="289"/>
      <c r="M267" s="262" t="str">
        <f>IFERROR(IF(VLOOKUP(功能_33[[#This Row],[功能代號]],討論項目!A:H,8,FALSE)=0,"",VLOOKUP(功能_33[[#This Row],[功能代號]],討論項目!A:H,8,FALSE)),"")</f>
        <v/>
      </c>
      <c r="N267" s="10" t="s">
        <v>686</v>
      </c>
      <c r="O267" s="10" t="s">
        <v>679</v>
      </c>
      <c r="P267" s="9"/>
      <c r="Q267" s="10"/>
      <c r="R267" s="10"/>
      <c r="S267" s="10"/>
      <c r="T267" s="10"/>
      <c r="U267" s="10"/>
      <c r="V267" s="10"/>
      <c r="W267" s="10"/>
      <c r="X267" s="9" t="str">
        <f>VLOOKUP(功能_33[[#This Row],[User]],SKL放款!A:G,7,FALSE)</f>
        <v>放款服務課</v>
      </c>
      <c r="Y267" s="242" t="str">
        <f>IF(功能_33[[#This Row],[實際展示]]="","",功能_33[[#This Row],[實際展示]]+14)</f>
        <v/>
      </c>
      <c r="Z267" s="243"/>
      <c r="AA267" s="262" t="str">
        <f>IF(功能_33[[#This Row],[URS交二審]]=0,"",功能_33[[#This Row],[URS交二審]]+7)</f>
        <v/>
      </c>
      <c r="AB267" s="2"/>
      <c r="AC267" s="2"/>
      <c r="AD267" s="2"/>
      <c r="AE267" s="309"/>
      <c r="AF267" s="2" t="str">
        <f>IFERROR(IF(VLOOKUP(功能_33[[#This Row],[功能代號]],Menu!A:D,4,FALSE)=0,"",VLOOKUP(功能_33[[#This Row],[功能代號]],Menu!A:D,4,FALSE)),"")</f>
        <v>L4-3</v>
      </c>
      <c r="AG267" s="2"/>
      <c r="AH267" s="13" t="str">
        <f>VLOOKUP(功能_33[[#This Row],[功能代號]],[3]交易清單!$E:$E,1,FALSE)</f>
        <v>L4721</v>
      </c>
      <c r="AI267" s="2"/>
      <c r="AJ267" s="242" t="str">
        <f>IFERROR(IF(VLOOKUP(功能_33[[#This Row],[功能代號]],Menu!A:D,4,FALSE)=0,"",VLOOKUP(功能_33[[#This Row],[功能代號]],Menu!A:D,4,FALSE)),"")</f>
        <v>L4-3</v>
      </c>
      <c r="AK267" s="9"/>
      <c r="AL267" s="8"/>
    </row>
    <row r="268" spans="1:38" ht="13.5" x14ac:dyDescent="0.3">
      <c r="A268" s="245">
        <v>240</v>
      </c>
      <c r="B268" s="9" t="str">
        <f>LEFT(功能_33[[#This Row],[功能代號]],2)</f>
        <v>L4</v>
      </c>
      <c r="C268" s="9" t="s">
        <v>708</v>
      </c>
      <c r="D268" s="22"/>
      <c r="E268" s="10" t="s">
        <v>329</v>
      </c>
      <c r="F268" s="9" t="s">
        <v>330</v>
      </c>
      <c r="G268" s="9"/>
      <c r="H268" s="10" t="s">
        <v>672</v>
      </c>
      <c r="I268" s="11" t="s">
        <v>1979</v>
      </c>
      <c r="J268" s="317"/>
      <c r="K268" s="289">
        <v>44490</v>
      </c>
      <c r="L268" s="289"/>
      <c r="M268" s="262" t="str">
        <f>IFERROR(IF(VLOOKUP(功能_33[[#This Row],[功能代號]],討論項目!A:H,8,FALSE)=0,"",VLOOKUP(功能_33[[#This Row],[功能代號]],討論項目!A:H,8,FALSE)),"")</f>
        <v/>
      </c>
      <c r="N268" s="10" t="s">
        <v>686</v>
      </c>
      <c r="O268" s="10" t="s">
        <v>675</v>
      </c>
      <c r="P268" s="9"/>
      <c r="Q268" s="10"/>
      <c r="R268" s="10"/>
      <c r="S268" s="10"/>
      <c r="T268" s="10"/>
      <c r="U268" s="10"/>
      <c r="V268" s="10"/>
      <c r="W268" s="10"/>
      <c r="X268" s="9" t="str">
        <f>VLOOKUP(功能_33[[#This Row],[User]],SKL放款!A:G,7,FALSE)</f>
        <v>放款服務課</v>
      </c>
      <c r="Y268" s="242" t="str">
        <f>IF(功能_33[[#This Row],[實際展示]]="","",功能_33[[#This Row],[實際展示]]+14)</f>
        <v/>
      </c>
      <c r="Z268" s="243"/>
      <c r="AA268" s="262" t="str">
        <f>IF(功能_33[[#This Row],[URS交二審]]=0,"",功能_33[[#This Row],[URS交二審]]+7)</f>
        <v/>
      </c>
      <c r="AB268" s="2"/>
      <c r="AC268" s="2"/>
      <c r="AD268" s="2"/>
      <c r="AE268" s="309"/>
      <c r="AF268" s="2" t="str">
        <f>IFERROR(IF(VLOOKUP(功能_33[[#This Row],[功能代號]],Menu!A:D,4,FALSE)=0,"",VLOOKUP(功能_33[[#This Row],[功能代號]],Menu!A:D,4,FALSE)),"")</f>
        <v/>
      </c>
      <c r="AG268" s="2"/>
      <c r="AH268" s="13" t="str">
        <f>VLOOKUP(功能_33[[#This Row],[功能代號]],[3]交易清單!$E:$E,1,FALSE)</f>
        <v>L4030</v>
      </c>
      <c r="AI268" s="2"/>
      <c r="AJ268" s="244" t="str">
        <f>AJ262</f>
        <v>L4-3</v>
      </c>
      <c r="AK268" s="9"/>
      <c r="AL268" s="8"/>
    </row>
    <row r="269" spans="1:38" ht="13.5" x14ac:dyDescent="0.3">
      <c r="A269" s="245">
        <v>309</v>
      </c>
      <c r="B269" s="9" t="str">
        <f>LEFT(功能_33[[#This Row],[功能代號]],2)</f>
        <v>L6</v>
      </c>
      <c r="C269" s="9" t="s">
        <v>710</v>
      </c>
      <c r="D269" s="15" t="s">
        <v>1344</v>
      </c>
      <c r="E269" s="10" t="s">
        <v>529</v>
      </c>
      <c r="F269" s="15" t="s">
        <v>530</v>
      </c>
      <c r="G269" s="15"/>
      <c r="H269" s="10" t="s">
        <v>672</v>
      </c>
      <c r="I269" s="10" t="s">
        <v>478</v>
      </c>
      <c r="J269" s="319"/>
      <c r="K269" s="289">
        <v>44489</v>
      </c>
      <c r="L269" s="289"/>
      <c r="M269" s="262" t="str">
        <f>IFERROR(IF(VLOOKUP(功能_33[[#This Row],[功能代號]],討論項目!A:H,8,FALSE)=0,"",VLOOKUP(功能_33[[#This Row],[功能代號]],討論項目!A:H,8,FALSE)),"")</f>
        <v/>
      </c>
      <c r="N269" s="10" t="s">
        <v>681</v>
      </c>
      <c r="O269" s="10" t="s">
        <v>714</v>
      </c>
      <c r="P269" s="9"/>
      <c r="Q269" s="10"/>
      <c r="R269" s="10"/>
      <c r="S269" s="10"/>
      <c r="T269" s="10"/>
      <c r="U269" s="10"/>
      <c r="V269" s="10"/>
      <c r="W269" s="10"/>
      <c r="X269" s="9" t="str">
        <f>VLOOKUP(功能_33[[#This Row],[User]],SKL放款!A:G,7,FALSE)</f>
        <v>放款服務課</v>
      </c>
      <c r="Y269" s="242" t="str">
        <f>IF(功能_33[[#This Row],[實際展示]]="","",功能_33[[#This Row],[實際展示]]+14)</f>
        <v/>
      </c>
      <c r="Z269" s="243"/>
      <c r="AA269" s="262" t="str">
        <f>IF(功能_33[[#This Row],[URS交二審]]=0,"",功能_33[[#This Row],[URS交二審]]+7)</f>
        <v/>
      </c>
      <c r="AB269" s="2"/>
      <c r="AC269" s="2"/>
      <c r="AD269" s="2"/>
      <c r="AE269" s="309"/>
      <c r="AF269" s="2" t="str">
        <f>IFERROR(IF(VLOOKUP(功能_33[[#This Row],[功能代號]],Menu!A:D,4,FALSE)=0,"",VLOOKUP(功能_33[[#This Row],[功能代號]],Menu!A:D,4,FALSE)),"")</f>
        <v>L6-3</v>
      </c>
      <c r="AG269" s="2"/>
      <c r="AH269" s="13" t="str">
        <f>VLOOKUP(功能_33[[#This Row],[功能代號]],[3]交易清單!$E:$E,1,FALSE)</f>
        <v>L6031</v>
      </c>
      <c r="AI269" s="2"/>
      <c r="AJ269" s="242" t="str">
        <f>IFERROR(IF(VLOOKUP(功能_33[[#This Row],[功能代號]],Menu!A:D,4,FALSE)=0,"",VLOOKUP(功能_33[[#This Row],[功能代號]],Menu!A:D,4,FALSE)),"")</f>
        <v>L6-3</v>
      </c>
      <c r="AK269" s="9"/>
      <c r="AL269" s="8"/>
    </row>
    <row r="270" spans="1:38" ht="13.5" x14ac:dyDescent="0.3">
      <c r="A270" s="245">
        <v>310</v>
      </c>
      <c r="B270" s="9" t="str">
        <f>LEFT(功能_33[[#This Row],[功能代號]],2)</f>
        <v>L6</v>
      </c>
      <c r="C270" s="9" t="s">
        <v>710</v>
      </c>
      <c r="D270" s="15" t="s">
        <v>1344</v>
      </c>
      <c r="E270" s="10" t="s">
        <v>531</v>
      </c>
      <c r="F270" s="15" t="s">
        <v>532</v>
      </c>
      <c r="G270" s="15"/>
      <c r="H270" s="10" t="s">
        <v>672</v>
      </c>
      <c r="I270" s="10" t="s">
        <v>478</v>
      </c>
      <c r="J270" s="319"/>
      <c r="K270" s="289">
        <v>44489</v>
      </c>
      <c r="L270" s="289"/>
      <c r="M270" s="262" t="str">
        <f>IFERROR(IF(VLOOKUP(功能_33[[#This Row],[功能代號]],討論項目!A:H,8,FALSE)=0,"",VLOOKUP(功能_33[[#This Row],[功能代號]],討論項目!A:H,8,FALSE)),"")</f>
        <v/>
      </c>
      <c r="N270" s="10" t="s">
        <v>681</v>
      </c>
      <c r="O270" s="10" t="s">
        <v>714</v>
      </c>
      <c r="P270" s="9"/>
      <c r="Q270" s="10"/>
      <c r="R270" s="10"/>
      <c r="S270" s="10"/>
      <c r="T270" s="10"/>
      <c r="U270" s="10"/>
      <c r="V270" s="10"/>
      <c r="W270" s="10"/>
      <c r="X270" s="9" t="str">
        <f>VLOOKUP(功能_33[[#This Row],[User]],SKL放款!A:G,7,FALSE)</f>
        <v>放款服務課</v>
      </c>
      <c r="Y270" s="242" t="str">
        <f>IF(功能_33[[#This Row],[實際展示]]="","",功能_33[[#This Row],[實際展示]]+14)</f>
        <v/>
      </c>
      <c r="Z270" s="243"/>
      <c r="AA270" s="262" t="str">
        <f>IF(功能_33[[#This Row],[URS交二審]]=0,"",功能_33[[#This Row],[URS交二審]]+7)</f>
        <v/>
      </c>
      <c r="AB270" s="2"/>
      <c r="AC270" s="2"/>
      <c r="AD270" s="2"/>
      <c r="AE270" s="309"/>
      <c r="AF270" s="2" t="str">
        <f>IFERROR(IF(VLOOKUP(功能_33[[#This Row],[功能代號]],Menu!A:D,4,FALSE)=0,"",VLOOKUP(功能_33[[#This Row],[功能代號]],Menu!A:D,4,FALSE)),"")</f>
        <v>L6-3</v>
      </c>
      <c r="AG270" s="2"/>
      <c r="AH270" s="13" t="str">
        <f>VLOOKUP(功能_33[[#This Row],[功能代號]],[3]交易清單!$E:$E,1,FALSE)</f>
        <v>L6032</v>
      </c>
      <c r="AI270" s="2"/>
      <c r="AJ270" s="242" t="str">
        <f>IFERROR(IF(VLOOKUP(功能_33[[#This Row],[功能代號]],Menu!A:D,4,FALSE)=0,"",VLOOKUP(功能_33[[#This Row],[功能代號]],Menu!A:D,4,FALSE)),"")</f>
        <v>L6-3</v>
      </c>
      <c r="AK270" s="9"/>
      <c r="AL270" s="8"/>
    </row>
    <row r="271" spans="1:38" ht="13.5" x14ac:dyDescent="0.3">
      <c r="A271" s="245">
        <v>311</v>
      </c>
      <c r="B271" s="9" t="str">
        <f>LEFT(功能_33[[#This Row],[功能代號]],2)</f>
        <v>L6</v>
      </c>
      <c r="C271" s="9" t="s">
        <v>710</v>
      </c>
      <c r="D271" s="15" t="s">
        <v>1344</v>
      </c>
      <c r="E271" s="10" t="s">
        <v>533</v>
      </c>
      <c r="F271" s="15" t="s">
        <v>534</v>
      </c>
      <c r="G271" s="15"/>
      <c r="H271" s="10" t="s">
        <v>672</v>
      </c>
      <c r="I271" s="10" t="s">
        <v>478</v>
      </c>
      <c r="J271" s="319"/>
      <c r="K271" s="289">
        <v>44489</v>
      </c>
      <c r="L271" s="289"/>
      <c r="M271" s="262">
        <f>IFERROR(IF(VLOOKUP(功能_33[[#This Row],[功能代號]],討論項目!A:H,8,FALSE)=0,"",VLOOKUP(功能_33[[#This Row],[功能代號]],討論項目!A:H,8,FALSE)),"")</f>
        <v>44435</v>
      </c>
      <c r="N271" s="10" t="s">
        <v>681</v>
      </c>
      <c r="O271" s="10" t="s">
        <v>714</v>
      </c>
      <c r="P271" s="9"/>
      <c r="Q271" s="10"/>
      <c r="R271" s="10"/>
      <c r="S271" s="10"/>
      <c r="T271" s="10"/>
      <c r="U271" s="10"/>
      <c r="V271" s="10"/>
      <c r="W271" s="10"/>
      <c r="X271" s="9" t="str">
        <f>VLOOKUP(功能_33[[#This Row],[User]],SKL放款!A:G,7,FALSE)</f>
        <v>放款服務課</v>
      </c>
      <c r="Y271" s="242" t="str">
        <f>IF(功能_33[[#This Row],[實際展示]]="","",功能_33[[#This Row],[實際展示]]+14)</f>
        <v/>
      </c>
      <c r="Z271" s="243"/>
      <c r="AA271" s="262" t="str">
        <f>IF(功能_33[[#This Row],[URS交二審]]=0,"",功能_33[[#This Row],[URS交二審]]+7)</f>
        <v/>
      </c>
      <c r="AB271" s="2"/>
      <c r="AC271" s="2"/>
      <c r="AD271" s="2"/>
      <c r="AE271" s="309"/>
      <c r="AF271" s="2" t="str">
        <f>IFERROR(IF(VLOOKUP(功能_33[[#This Row],[功能代號]],Menu!A:D,4,FALSE)=0,"",VLOOKUP(功能_33[[#This Row],[功能代號]],Menu!A:D,4,FALSE)),"")</f>
        <v/>
      </c>
      <c r="AG271" s="2"/>
      <c r="AH271" s="13" t="str">
        <f>VLOOKUP(功能_33[[#This Row],[功能代號]],[3]交易清單!$E:$E,1,FALSE)</f>
        <v>L6301</v>
      </c>
      <c r="AI271" s="2"/>
      <c r="AJ271" s="244" t="str">
        <f>AJ270</f>
        <v>L6-3</v>
      </c>
      <c r="AK271" s="9"/>
      <c r="AL271" s="8"/>
    </row>
    <row r="272" spans="1:38" ht="13.5" x14ac:dyDescent="0.3">
      <c r="A272" s="245">
        <v>312</v>
      </c>
      <c r="B272" s="9" t="str">
        <f>LEFT(功能_33[[#This Row],[功能代號]],2)</f>
        <v>L6</v>
      </c>
      <c r="C272" s="9" t="s">
        <v>710</v>
      </c>
      <c r="D272" s="9" t="s">
        <v>1344</v>
      </c>
      <c r="E272" s="10" t="s">
        <v>712</v>
      </c>
      <c r="F272" s="9" t="s">
        <v>535</v>
      </c>
      <c r="G272" s="9"/>
      <c r="H272" s="10" t="s">
        <v>672</v>
      </c>
      <c r="I272" s="10" t="s">
        <v>478</v>
      </c>
      <c r="J272" s="319"/>
      <c r="K272" s="289">
        <v>44489</v>
      </c>
      <c r="L272" s="289"/>
      <c r="M272" s="262">
        <f>IFERROR(IF(VLOOKUP(功能_33[[#This Row],[功能代號]],討論項目!A:H,8,FALSE)=0,"",VLOOKUP(功能_33[[#This Row],[功能代號]],討論項目!A:H,8,FALSE)),"")</f>
        <v>44428</v>
      </c>
      <c r="N272" s="10" t="s">
        <v>681</v>
      </c>
      <c r="O272" s="10" t="s">
        <v>714</v>
      </c>
      <c r="P272" s="9"/>
      <c r="Q272" s="10"/>
      <c r="R272" s="10"/>
      <c r="S272" s="10"/>
      <c r="T272" s="10"/>
      <c r="U272" s="10"/>
      <c r="V272" s="10"/>
      <c r="W272" s="10"/>
      <c r="X272" s="9" t="str">
        <f>VLOOKUP(功能_33[[#This Row],[User]],SKL放款!A:G,7,FALSE)</f>
        <v>放款服務課</v>
      </c>
      <c r="Y272" s="242" t="str">
        <f>IF(功能_33[[#This Row],[實際展示]]="","",功能_33[[#This Row],[實際展示]]+14)</f>
        <v/>
      </c>
      <c r="Z272" s="243"/>
      <c r="AA272" s="262" t="str">
        <f>IF(功能_33[[#This Row],[URS交二審]]=0,"",功能_33[[#This Row],[URS交二審]]+7)</f>
        <v/>
      </c>
      <c r="AB272" s="2"/>
      <c r="AC272" s="2"/>
      <c r="AD272" s="2"/>
      <c r="AE272" s="309"/>
      <c r="AF272" s="2" t="str">
        <f>IFERROR(IF(VLOOKUP(功能_33[[#This Row],[功能代號]],Menu!A:D,4,FALSE)=0,"",VLOOKUP(功能_33[[#This Row],[功能代號]],Menu!A:D,4,FALSE)),"")</f>
        <v/>
      </c>
      <c r="AG272" s="2"/>
      <c r="AH272" s="13" t="str">
        <f>VLOOKUP(功能_33[[#This Row],[功能代號]],[3]交易清單!$E:$E,1,FALSE)</f>
        <v>L6302</v>
      </c>
      <c r="AI272" s="2"/>
      <c r="AJ272" s="244" t="str">
        <f>AJ270</f>
        <v>L6-3</v>
      </c>
      <c r="AK272" s="9"/>
      <c r="AL272" s="8"/>
    </row>
    <row r="273" spans="1:38" ht="13.5" x14ac:dyDescent="0.3">
      <c r="A273" s="245"/>
      <c r="B273" s="13" t="str">
        <f>LEFT(功能_33[[#This Row],[功能代號]],2)</f>
        <v>L2</v>
      </c>
      <c r="C273" s="9" t="s">
        <v>706</v>
      </c>
      <c r="D273" s="283"/>
      <c r="E273" s="10" t="s">
        <v>2318</v>
      </c>
      <c r="F273" s="22" t="s">
        <v>2321</v>
      </c>
      <c r="G273" s="22" t="s">
        <v>2311</v>
      </c>
      <c r="H273" s="10" t="s">
        <v>672</v>
      </c>
      <c r="I273" s="19" t="s">
        <v>475</v>
      </c>
      <c r="J273" s="320"/>
      <c r="K273" s="289">
        <v>44494</v>
      </c>
      <c r="L273" s="289"/>
      <c r="M273" s="252"/>
      <c r="N273" s="10" t="s">
        <v>681</v>
      </c>
      <c r="O273" s="10" t="s">
        <v>692</v>
      </c>
      <c r="P273" s="290" t="s">
        <v>2327</v>
      </c>
      <c r="Q273" s="10"/>
      <c r="R273" s="10"/>
      <c r="S273" s="10"/>
      <c r="T273" s="10"/>
      <c r="U273" s="10"/>
      <c r="V273" s="10"/>
      <c r="W273" s="10"/>
      <c r="X273" s="13"/>
      <c r="Y273" s="242"/>
      <c r="Z273" s="243"/>
      <c r="AA273" s="262"/>
      <c r="AB273" s="252"/>
      <c r="AC273" s="252"/>
      <c r="AD273" s="252"/>
      <c r="AE273" s="309"/>
      <c r="AF273" s="252" t="str">
        <f>IFERROR(IF(VLOOKUP(功能_33[[#This Row],[功能代號]],Menu!A:D,4,FALSE)=0,"",VLOOKUP(功能_33[[#This Row],[功能代號]],Menu!A:D,4,FALSE)),"")</f>
        <v/>
      </c>
      <c r="AG273" s="252"/>
      <c r="AH273" s="13" t="e">
        <f>VLOOKUP(功能_33[[#This Row],[功能代號]],[3]交易清單!$E:$E,1,FALSE)</f>
        <v>#N/A</v>
      </c>
      <c r="AI273" s="242"/>
      <c r="AJ273" s="242"/>
      <c r="AK273" s="9"/>
      <c r="AL273" s="8"/>
    </row>
    <row r="274" spans="1:38" ht="27" x14ac:dyDescent="0.3">
      <c r="A274" s="245">
        <v>30</v>
      </c>
      <c r="B274" s="9" t="str">
        <f>LEFT(功能_33[[#This Row],[功能代號]],2)</f>
        <v>L2</v>
      </c>
      <c r="C274" s="9" t="s">
        <v>706</v>
      </c>
      <c r="D274" s="22" t="s">
        <v>1333</v>
      </c>
      <c r="E274" s="7" t="s">
        <v>88</v>
      </c>
      <c r="F274" s="255" t="s">
        <v>2177</v>
      </c>
      <c r="G274" s="22" t="s">
        <v>2314</v>
      </c>
      <c r="H274" s="10" t="s">
        <v>672</v>
      </c>
      <c r="I274" s="12" t="s">
        <v>475</v>
      </c>
      <c r="J274" s="291" t="s">
        <v>2127</v>
      </c>
      <c r="K274" s="289">
        <v>44494</v>
      </c>
      <c r="L274" s="297"/>
      <c r="M274" s="262" t="str">
        <f>IFERROR(IF(VLOOKUP(功能_33[[#This Row],[功能代號]],討論項目!A:H,8,FALSE)=0,"",VLOOKUP(功能_33[[#This Row],[功能代號]],討論項目!A:H,8,FALSE)),"")</f>
        <v/>
      </c>
      <c r="N274" s="10" t="s">
        <v>681</v>
      </c>
      <c r="O274" s="10" t="s">
        <v>692</v>
      </c>
      <c r="P274" s="290" t="s">
        <v>2327</v>
      </c>
      <c r="Q274" s="10"/>
      <c r="R274" s="10"/>
      <c r="S274" s="10"/>
      <c r="T274" s="10"/>
      <c r="U274" s="10"/>
      <c r="V274" s="10"/>
      <c r="W274" s="10"/>
      <c r="X274" s="9" t="str">
        <f>VLOOKUP(功能_33[[#This Row],[User]],SKL放款!A:G,7,FALSE)</f>
        <v>放款管理課</v>
      </c>
      <c r="Y274" s="242" t="str">
        <f>IF(功能_33[[#This Row],[實際展示]]="","",功能_33[[#This Row],[實際展示]]+14)</f>
        <v/>
      </c>
      <c r="Z274" s="243">
        <v>44470</v>
      </c>
      <c r="AA274" s="262">
        <f>IF(功能_33[[#This Row],[URS交二審]]=0,"",功能_33[[#This Row],[URS交二審]]+7)</f>
        <v>44477</v>
      </c>
      <c r="AB274" s="2"/>
      <c r="AC274" s="2"/>
      <c r="AD274" s="2"/>
      <c r="AE274" s="309"/>
      <c r="AF274" s="2" t="str">
        <f>IFERROR(IF(VLOOKUP(功能_33[[#This Row],[功能代號]],Menu!A:D,4,FALSE)=0,"",VLOOKUP(功能_33[[#This Row],[功能代號]],Menu!A:D,4,FALSE)),"")</f>
        <v>L2-3</v>
      </c>
      <c r="AG274" s="2"/>
      <c r="AH274" s="13" t="str">
        <f>VLOOKUP(功能_33[[#This Row],[功能代號]],[3]交易清單!$E:$E,1,FALSE)</f>
        <v>L2035</v>
      </c>
      <c r="AI274" s="9"/>
      <c r="AJ274" s="242" t="str">
        <f>IFERROR(IF(VLOOKUP(功能_33[[#This Row],[功能代號]],Menu!A:D,4,FALSE)=0,"",VLOOKUP(功能_33[[#This Row],[功能代號]],Menu!A:D,4,FALSE)),"")</f>
        <v>L2-3</v>
      </c>
      <c r="AK274" s="9"/>
      <c r="AL274" s="8"/>
    </row>
    <row r="275" spans="1:38" ht="13.5" x14ac:dyDescent="0.3">
      <c r="A275" s="245"/>
      <c r="B275" s="13" t="str">
        <f>LEFT(功能_33[[#This Row],[功能代號]],2)</f>
        <v>L2</v>
      </c>
      <c r="C275" s="9" t="s">
        <v>706</v>
      </c>
      <c r="D275" s="283"/>
      <c r="E275" s="7" t="s">
        <v>2325</v>
      </c>
      <c r="F275" s="22" t="s">
        <v>2326</v>
      </c>
      <c r="G275" s="22" t="s">
        <v>2311</v>
      </c>
      <c r="H275" s="10" t="s">
        <v>672</v>
      </c>
      <c r="I275" s="12" t="s">
        <v>475</v>
      </c>
      <c r="J275" s="291"/>
      <c r="K275" s="289">
        <v>44494</v>
      </c>
      <c r="L275" s="289"/>
      <c r="M275" s="252" t="str">
        <f>IFERROR(IF(VLOOKUP(功能_33[[#This Row],[功能代號]],討論項目!A:H,8,FALSE)=0,"",VLOOKUP(功能_33[[#This Row],[功能代號]],討論項目!A:H,8,FALSE)),"")</f>
        <v/>
      </c>
      <c r="N275" s="10" t="s">
        <v>681</v>
      </c>
      <c r="O275" s="10" t="s">
        <v>692</v>
      </c>
      <c r="P275" s="290" t="s">
        <v>2327</v>
      </c>
      <c r="Q275" s="10"/>
      <c r="R275" s="10"/>
      <c r="S275" s="10"/>
      <c r="T275" s="10"/>
      <c r="U275" s="10"/>
      <c r="V275" s="10"/>
      <c r="W275" s="10"/>
      <c r="X275" s="13" t="str">
        <f>VLOOKUP(功能_33[[#This Row],[User]],SKL放款!A:G,7,FALSE)</f>
        <v>放款管理課</v>
      </c>
      <c r="Y275" s="242" t="str">
        <f>IF(功能_33[[#This Row],[實際展示]]="","",功能_33[[#This Row],[實際展示]]+14)</f>
        <v/>
      </c>
      <c r="Z275" s="243"/>
      <c r="AA275" s="262"/>
      <c r="AB275" s="252"/>
      <c r="AC275" s="252"/>
      <c r="AD275" s="252"/>
      <c r="AE275" s="309"/>
      <c r="AF275" s="252" t="str">
        <f>IFERROR(IF(VLOOKUP(功能_33[[#This Row],[功能代號]],Menu!A:D,4,FALSE)=0,"",VLOOKUP(功能_33[[#This Row],[功能代號]],Menu!A:D,4,FALSE)),"")</f>
        <v/>
      </c>
      <c r="AG275" s="252"/>
      <c r="AH275" s="13" t="e">
        <f>VLOOKUP(功能_33[[#This Row],[功能代號]],[3]交易清單!$E:$E,1,FALSE)</f>
        <v>#N/A</v>
      </c>
      <c r="AI275" s="9"/>
      <c r="AJ275" s="242" t="str">
        <f>IFERROR(IF(VLOOKUP(功能_33[[#This Row],[功能代號]],Menu!A:D,4,FALSE)=0,"",VLOOKUP(功能_33[[#This Row],[功能代號]],Menu!A:D,4,FALSE)),"")</f>
        <v/>
      </c>
      <c r="AK275" s="9"/>
      <c r="AL275" s="8"/>
    </row>
    <row r="276" spans="1:38" ht="13.5" x14ac:dyDescent="0.3">
      <c r="A276" s="245">
        <v>31</v>
      </c>
      <c r="B276" s="9" t="str">
        <f>LEFT(功能_33[[#This Row],[功能代號]],2)</f>
        <v>L2</v>
      </c>
      <c r="C276" s="9" t="s">
        <v>706</v>
      </c>
      <c r="D276" s="22" t="s">
        <v>1333</v>
      </c>
      <c r="E276" s="7" t="s">
        <v>89</v>
      </c>
      <c r="F276" s="22" t="s">
        <v>2178</v>
      </c>
      <c r="G276" s="22" t="s">
        <v>2315</v>
      </c>
      <c r="H276" s="10" t="s">
        <v>672</v>
      </c>
      <c r="I276" s="12" t="s">
        <v>475</v>
      </c>
      <c r="J276" s="291" t="s">
        <v>2127</v>
      </c>
      <c r="K276" s="289">
        <v>44494</v>
      </c>
      <c r="L276" s="297"/>
      <c r="M276" s="262" t="str">
        <f>IFERROR(IF(VLOOKUP(功能_33[[#This Row],[功能代號]],討論項目!A:H,8,FALSE)=0,"",VLOOKUP(功能_33[[#This Row],[功能代號]],討論項目!A:H,8,FALSE)),"")</f>
        <v/>
      </c>
      <c r="N276" s="10" t="s">
        <v>681</v>
      </c>
      <c r="O276" s="10" t="s">
        <v>692</v>
      </c>
      <c r="P276" s="290" t="s">
        <v>2327</v>
      </c>
      <c r="Q276" s="10"/>
      <c r="R276" s="10"/>
      <c r="S276" s="10"/>
      <c r="T276" s="10"/>
      <c r="U276" s="10"/>
      <c r="V276" s="10"/>
      <c r="W276" s="10"/>
      <c r="X276" s="9" t="str">
        <f>VLOOKUP(功能_33[[#This Row],[User]],SKL放款!A:G,7,FALSE)</f>
        <v>放款管理課</v>
      </c>
      <c r="Y276" s="242" t="str">
        <f>IF(功能_33[[#This Row],[實際展示]]="","",功能_33[[#This Row],[實際展示]]+14)</f>
        <v/>
      </c>
      <c r="Z276" s="243">
        <v>44470</v>
      </c>
      <c r="AA276" s="262">
        <f>IF(功能_33[[#This Row],[URS交二審]]=0,"",功能_33[[#This Row],[URS交二審]]+7)</f>
        <v>44477</v>
      </c>
      <c r="AB276" s="2"/>
      <c r="AC276" s="2"/>
      <c r="AD276" s="2"/>
      <c r="AE276" s="309"/>
      <c r="AF276" s="2" t="str">
        <f>IFERROR(IF(VLOOKUP(功能_33[[#This Row],[功能代號]],Menu!A:D,4,FALSE)=0,"",VLOOKUP(功能_33[[#This Row],[功能代號]],Menu!A:D,4,FALSE)),"")</f>
        <v/>
      </c>
      <c r="AG276" s="2"/>
      <c r="AH276" s="13" t="str">
        <f>VLOOKUP(功能_33[[#This Row],[功能代號]],[3]交易清單!$E:$E,1,FALSE)</f>
        <v>L2306</v>
      </c>
      <c r="AI276" s="9"/>
      <c r="AJ276" s="244" t="str">
        <f>AJ274</f>
        <v>L2-3</v>
      </c>
      <c r="AK276" s="9"/>
      <c r="AL276" s="8"/>
    </row>
    <row r="277" spans="1:38" ht="13.5" x14ac:dyDescent="0.3">
      <c r="A277" s="245"/>
      <c r="B277" s="13" t="str">
        <f>LEFT(功能_33[[#This Row],[功能代號]],2)</f>
        <v>L2</v>
      </c>
      <c r="C277" s="9" t="s">
        <v>706</v>
      </c>
      <c r="D277" s="283"/>
      <c r="E277" s="10" t="s">
        <v>2316</v>
      </c>
      <c r="F277" s="22" t="s">
        <v>2319</v>
      </c>
      <c r="G277" s="22" t="s">
        <v>2311</v>
      </c>
      <c r="H277" s="10" t="s">
        <v>424</v>
      </c>
      <c r="I277" s="19" t="s">
        <v>475</v>
      </c>
      <c r="J277" s="320"/>
      <c r="K277" s="289">
        <v>44494</v>
      </c>
      <c r="L277" s="289"/>
      <c r="M277" s="252" t="str">
        <f>IFERROR(IF(VLOOKUP(功能_33[[#This Row],[功能代號]],討論項目!A:H,8,FALSE)=0,"",VLOOKUP(功能_33[[#This Row],[功能代號]],討論項目!A:H,8,FALSE)),"")</f>
        <v/>
      </c>
      <c r="N277" s="10" t="s">
        <v>681</v>
      </c>
      <c r="O277" s="10" t="s">
        <v>692</v>
      </c>
      <c r="P277" s="290" t="s">
        <v>2327</v>
      </c>
      <c r="Q277" s="10"/>
      <c r="R277" s="10"/>
      <c r="S277" s="10"/>
      <c r="T277" s="10"/>
      <c r="U277" s="10"/>
      <c r="V277" s="10"/>
      <c r="W277" s="10"/>
      <c r="X277" s="13" t="str">
        <f>VLOOKUP(功能_33[[#This Row],[User]],SKL放款!A:G,7,FALSE)</f>
        <v>放款管理課</v>
      </c>
      <c r="Y277" s="242" t="str">
        <f>IF(功能_33[[#This Row],[實際展示]]="","",功能_33[[#This Row],[實際展示]]+14)</f>
        <v/>
      </c>
      <c r="Z277" s="243"/>
      <c r="AA277" s="262"/>
      <c r="AB277" s="252"/>
      <c r="AC277" s="252"/>
      <c r="AD277" s="252"/>
      <c r="AE277" s="309"/>
      <c r="AF277" s="252" t="str">
        <f>IFERROR(IF(VLOOKUP(功能_33[[#This Row],[功能代號]],Menu!A:D,4,FALSE)=0,"",VLOOKUP(功能_33[[#This Row],[功能代號]],Menu!A:D,4,FALSE)),"")</f>
        <v>L2-2</v>
      </c>
      <c r="AG277" s="252"/>
      <c r="AH277" s="13" t="e">
        <f>VLOOKUP(功能_33[[#This Row],[功能代號]],[3]交易清單!$E:$E,1,FALSE)</f>
        <v>#N/A</v>
      </c>
      <c r="AI277" s="242"/>
      <c r="AJ277" s="242" t="str">
        <f>IFERROR(IF(VLOOKUP(功能_33[[#This Row],[功能代號]],Menu!A:D,4,FALSE)=0,"",VLOOKUP(功能_33[[#This Row],[功能代號]],Menu!A:D,4,FALSE)),"")</f>
        <v>L2-2</v>
      </c>
      <c r="AK277" s="9"/>
      <c r="AL277" s="8"/>
    </row>
    <row r="278" spans="1:38" ht="13.5" x14ac:dyDescent="0.3">
      <c r="A278" s="245"/>
      <c r="B278" s="13" t="str">
        <f>LEFT(功能_33[[#This Row],[功能代號]],2)</f>
        <v>L2</v>
      </c>
      <c r="C278" s="9" t="s">
        <v>706</v>
      </c>
      <c r="D278" s="283"/>
      <c r="E278" s="10" t="s">
        <v>2317</v>
      </c>
      <c r="F278" s="255" t="s">
        <v>2320</v>
      </c>
      <c r="G278" s="22" t="s">
        <v>2311</v>
      </c>
      <c r="H278" s="10" t="s">
        <v>424</v>
      </c>
      <c r="I278" s="19" t="s">
        <v>475</v>
      </c>
      <c r="J278" s="320"/>
      <c r="K278" s="289">
        <v>44494</v>
      </c>
      <c r="L278" s="289"/>
      <c r="M278" s="252" t="str">
        <f>IFERROR(IF(VLOOKUP(功能_33[[#This Row],[功能代號]],討論項目!A:H,8,FALSE)=0,"",VLOOKUP(功能_33[[#This Row],[功能代號]],討論項目!A:H,8,FALSE)),"")</f>
        <v/>
      </c>
      <c r="N278" s="10" t="s">
        <v>681</v>
      </c>
      <c r="O278" s="10" t="s">
        <v>680</v>
      </c>
      <c r="P278" s="290" t="s">
        <v>2328</v>
      </c>
      <c r="Q278" s="10"/>
      <c r="R278" s="10"/>
      <c r="S278" s="10"/>
      <c r="T278" s="10"/>
      <c r="U278" s="10"/>
      <c r="V278" s="10"/>
      <c r="W278" s="10"/>
      <c r="X278" s="13" t="str">
        <f>VLOOKUP(功能_33[[#This Row],[User]],SKL放款!A:G,7,FALSE)</f>
        <v>放款推展課</v>
      </c>
      <c r="Y278" s="242" t="str">
        <f>IF(功能_33[[#This Row],[實際展示]]="","",功能_33[[#This Row],[實際展示]]+14)</f>
        <v/>
      </c>
      <c r="Z278" s="243"/>
      <c r="AA278" s="262"/>
      <c r="AB278" s="252"/>
      <c r="AC278" s="252"/>
      <c r="AD278" s="252"/>
      <c r="AE278" s="309"/>
      <c r="AF278" s="252" t="str">
        <f>IFERROR(IF(VLOOKUP(功能_33[[#This Row],[功能代號]],Menu!A:D,4,FALSE)=0,"",VLOOKUP(功能_33[[#This Row],[功能代號]],Menu!A:D,4,FALSE)),"")</f>
        <v/>
      </c>
      <c r="AG278" s="252"/>
      <c r="AH278" s="13" t="e">
        <f>VLOOKUP(功能_33[[#This Row],[功能代號]],[3]交易清單!$E:$E,1,FALSE)</f>
        <v>#N/A</v>
      </c>
      <c r="AI278" s="242"/>
      <c r="AJ278" s="242" t="str">
        <f>IFERROR(IF(VLOOKUP(功能_33[[#This Row],[功能代號]],Menu!A:D,4,FALSE)=0,"",VLOOKUP(功能_33[[#This Row],[功能代號]],Menu!A:D,4,FALSE)),"")</f>
        <v/>
      </c>
      <c r="AK278" s="9"/>
      <c r="AL278" s="8"/>
    </row>
    <row r="279" spans="1:38" s="179" customFormat="1" ht="13.5" x14ac:dyDescent="0.3">
      <c r="A279" s="251">
        <v>169</v>
      </c>
      <c r="B279" s="152" t="str">
        <f>LEFT(功能_33[[#This Row],[功能代號]],2)</f>
        <v>L2</v>
      </c>
      <c r="C279" s="152" t="s">
        <v>706</v>
      </c>
      <c r="D279" s="175"/>
      <c r="E279" s="177" t="s">
        <v>81</v>
      </c>
      <c r="F279" s="152" t="s">
        <v>82</v>
      </c>
      <c r="G279" s="152"/>
      <c r="H279" s="177" t="s">
        <v>672</v>
      </c>
      <c r="I279" s="178" t="s">
        <v>475</v>
      </c>
      <c r="J279" s="318"/>
      <c r="K279" s="289">
        <v>44494</v>
      </c>
      <c r="L279" s="295"/>
      <c r="M279" s="263" t="str">
        <f>IFERROR(IF(VLOOKUP(功能_33[[#This Row],[功能代號]],討論項目!A:H,8,FALSE)=0,"",VLOOKUP(功能_33[[#This Row],[功能代號]],討論項目!A:H,8,FALSE)),"")</f>
        <v/>
      </c>
      <c r="N279" s="10" t="s">
        <v>676</v>
      </c>
      <c r="O279" s="10" t="s">
        <v>680</v>
      </c>
      <c r="P279" s="9"/>
      <c r="Q279" s="177"/>
      <c r="R279" s="177"/>
      <c r="S279" s="177"/>
      <c r="T279" s="177"/>
      <c r="U279" s="177"/>
      <c r="V279" s="177"/>
      <c r="W279" s="177"/>
      <c r="X279" s="152" t="str">
        <f>VLOOKUP(功能_33[[#This Row],[User]],SKL放款!A:G,7,FALSE)</f>
        <v>放款推展課</v>
      </c>
      <c r="Y279" s="244" t="str">
        <f>IF(功能_33[[#This Row],[實際展示]]="","",功能_33[[#This Row],[實際展示]]+14)</f>
        <v/>
      </c>
      <c r="Z279" s="243"/>
      <c r="AA279" s="262" t="str">
        <f>IF(功能_33[[#This Row],[URS交二審]]=0,"",功能_33[[#This Row],[URS交二審]]+7)</f>
        <v/>
      </c>
      <c r="AB279" s="174"/>
      <c r="AC279" s="174"/>
      <c r="AD279" s="174"/>
      <c r="AE279" s="309"/>
      <c r="AF279" s="174" t="str">
        <f>IFERROR(IF(VLOOKUP(功能_33[[#This Row],[功能代號]],Menu!A:D,4,FALSE)=0,"",VLOOKUP(功能_33[[#This Row],[功能代號]],Menu!A:D,4,FALSE)),"")</f>
        <v>L2-3</v>
      </c>
      <c r="AG279" s="174"/>
      <c r="AH279" s="180" t="str">
        <f>VLOOKUP(功能_33[[#This Row],[功能代號]],[3]交易清單!$E:$E,1,FALSE)</f>
        <v>L2903</v>
      </c>
      <c r="AI279" s="174"/>
      <c r="AJ279" s="244" t="str">
        <f>IFERROR(IF(VLOOKUP(功能_33[[#This Row],[功能代號]],Menu!A:D,4,FALSE)=0,"",VLOOKUP(功能_33[[#This Row],[功能代號]],Menu!A:D,4,FALSE)),"")</f>
        <v>L2-3</v>
      </c>
      <c r="AK279" s="9"/>
    </row>
    <row r="280" spans="1:38" ht="13.5" x14ac:dyDescent="0.3">
      <c r="A280" s="245">
        <v>187</v>
      </c>
      <c r="B280" s="13" t="str">
        <f>LEFT(功能_33[[#This Row],[功能代號]],2)</f>
        <v>L2</v>
      </c>
      <c r="C280" s="9" t="s">
        <v>706</v>
      </c>
      <c r="D280" s="22"/>
      <c r="E280" s="10" t="s">
        <v>691</v>
      </c>
      <c r="F280" s="14" t="s">
        <v>698</v>
      </c>
      <c r="G280" s="14"/>
      <c r="H280" s="10" t="s">
        <v>672</v>
      </c>
      <c r="I280" s="10" t="s">
        <v>475</v>
      </c>
      <c r="J280" s="319"/>
      <c r="K280" s="289">
        <v>44494</v>
      </c>
      <c r="L280" s="289"/>
      <c r="M280" s="262" t="str">
        <f>IFERROR(IF(VLOOKUP(功能_33[[#This Row],[功能代號]],討論項目!A:H,8,FALSE)=0,"",VLOOKUP(功能_33[[#This Row],[功能代號]],討論項目!A:H,8,FALSE)),"")</f>
        <v/>
      </c>
      <c r="N280" s="10" t="s">
        <v>686</v>
      </c>
      <c r="O280" s="10" t="s">
        <v>714</v>
      </c>
      <c r="P280" s="9"/>
      <c r="Q280" s="10"/>
      <c r="R280" s="10"/>
      <c r="S280" s="10"/>
      <c r="T280" s="10"/>
      <c r="U280" s="10"/>
      <c r="V280" s="10"/>
      <c r="W280" s="10"/>
      <c r="X280" s="9" t="str">
        <f>VLOOKUP(功能_33[[#This Row],[User]],SKL放款!A:G,7,FALSE)</f>
        <v>放款服務課</v>
      </c>
      <c r="Y280" s="242" t="str">
        <f>IF(功能_33[[#This Row],[實際展示]]="","",功能_33[[#This Row],[實際展示]]+14)</f>
        <v/>
      </c>
      <c r="Z280" s="243"/>
      <c r="AA280" s="262" t="str">
        <f>IF(功能_33[[#This Row],[URS交二審]]=0,"",功能_33[[#This Row],[URS交二審]]+7)</f>
        <v/>
      </c>
      <c r="AB280" s="2"/>
      <c r="AC280" s="2"/>
      <c r="AD280" s="2"/>
      <c r="AE280" s="309"/>
      <c r="AF280" s="2" t="str">
        <f>IFERROR(IF(VLOOKUP(功能_33[[#This Row],[功能代號]],Menu!A:D,4,FALSE)=0,"",VLOOKUP(功能_33[[#This Row],[功能代號]],Menu!A:D,4,FALSE)),"")</f>
        <v>L2-9</v>
      </c>
      <c r="AG280" s="2"/>
      <c r="AH280" s="13" t="str">
        <f>VLOOKUP(功能_33[[#This Row],[功能代號]],[3]交易清單!$E:$E,1,FALSE)</f>
        <v>L2980</v>
      </c>
      <c r="AI280" s="2"/>
      <c r="AJ280" s="242" t="str">
        <f>IFERROR(IF(VLOOKUP(功能_33[[#This Row],[功能代號]],Menu!A:D,4,FALSE)=0,"",VLOOKUP(功能_33[[#This Row],[功能代號]],Menu!A:D,4,FALSE)),"")</f>
        <v>L2-9</v>
      </c>
      <c r="AK280" s="9"/>
      <c r="AL280" s="8"/>
    </row>
    <row r="281" spans="1:38" ht="13.5" x14ac:dyDescent="0.3">
      <c r="A281" s="245">
        <v>188</v>
      </c>
      <c r="B281" s="9" t="str">
        <f>LEFT(功能_33[[#This Row],[功能代號]],2)</f>
        <v>L2</v>
      </c>
      <c r="C281" s="9" t="s">
        <v>706</v>
      </c>
      <c r="D281" s="9" t="s">
        <v>1339</v>
      </c>
      <c r="E281" s="10" t="s">
        <v>108</v>
      </c>
      <c r="F281" s="9" t="s">
        <v>109</v>
      </c>
      <c r="G281" s="9"/>
      <c r="H281" s="10" t="s">
        <v>672</v>
      </c>
      <c r="I281" s="12" t="s">
        <v>475</v>
      </c>
      <c r="J281" s="291"/>
      <c r="K281" s="289">
        <v>44494</v>
      </c>
      <c r="L281" s="296"/>
      <c r="M281" s="262" t="str">
        <f>IFERROR(IF(VLOOKUP(功能_33[[#This Row],[功能代號]],討論項目!A:H,8,FALSE)=0,"",VLOOKUP(功能_33[[#This Row],[功能代號]],討論項目!A:H,8,FALSE)),"")</f>
        <v/>
      </c>
      <c r="N281" s="10" t="s">
        <v>681</v>
      </c>
      <c r="O281" s="10" t="s">
        <v>679</v>
      </c>
      <c r="P281" s="9"/>
      <c r="Q281" s="10"/>
      <c r="R281" s="10"/>
      <c r="S281" s="10"/>
      <c r="T281" s="10"/>
      <c r="U281" s="10"/>
      <c r="V281" s="10"/>
      <c r="W281" s="10"/>
      <c r="X281" s="9" t="str">
        <f>VLOOKUP(功能_33[[#This Row],[User]],SKL放款!A:G,7,FALSE)</f>
        <v>放款服務課</v>
      </c>
      <c r="Y281" s="242" t="str">
        <f>IF(功能_33[[#This Row],[實際展示]]="","",功能_33[[#This Row],[實際展示]]+14)</f>
        <v/>
      </c>
      <c r="Z281" s="243"/>
      <c r="AA281" s="262" t="str">
        <f>IF(功能_33[[#This Row],[URS交二審]]=0,"",功能_33[[#This Row],[URS交二審]]+7)</f>
        <v/>
      </c>
      <c r="AB281" s="2"/>
      <c r="AC281" s="2"/>
      <c r="AD281" s="2"/>
      <c r="AE281" s="309"/>
      <c r="AF281" s="2" t="str">
        <f>IFERROR(IF(VLOOKUP(功能_33[[#This Row],[功能代號]],Menu!A:D,4,FALSE)=0,"",VLOOKUP(功能_33[[#This Row],[功能代號]],Menu!A:D,4,FALSE)),"")</f>
        <v>L2-9</v>
      </c>
      <c r="AG281" s="2"/>
      <c r="AH281" s="13" t="str">
        <f>VLOOKUP(功能_33[[#This Row],[功能代號]],[3]交易清單!$E:$E,1,FALSE)</f>
        <v>L2073</v>
      </c>
      <c r="AI281" s="3"/>
      <c r="AJ281" s="242" t="str">
        <f>IFERROR(IF(VLOOKUP(功能_33[[#This Row],[功能代號]],Menu!A:D,4,FALSE)=0,"",VLOOKUP(功能_33[[#This Row],[功能代號]],Menu!A:D,4,FALSE)),"")</f>
        <v>L2-9</v>
      </c>
      <c r="AK281" s="9"/>
      <c r="AL281" s="8"/>
    </row>
    <row r="282" spans="1:38" ht="13.5" x14ac:dyDescent="0.3">
      <c r="A282" s="245">
        <v>189</v>
      </c>
      <c r="B282" s="9" t="str">
        <f>LEFT(功能_33[[#This Row],[功能代號]],2)</f>
        <v>L2</v>
      </c>
      <c r="C282" s="9" t="s">
        <v>706</v>
      </c>
      <c r="D282" s="9" t="s">
        <v>1339</v>
      </c>
      <c r="E282" s="10" t="s">
        <v>110</v>
      </c>
      <c r="F282" s="9" t="s">
        <v>111</v>
      </c>
      <c r="G282" s="9"/>
      <c r="H282" s="10" t="s">
        <v>672</v>
      </c>
      <c r="I282" s="12" t="s">
        <v>475</v>
      </c>
      <c r="J282" s="291"/>
      <c r="K282" s="289">
        <v>44494</v>
      </c>
      <c r="L282" s="296"/>
      <c r="M282" s="262" t="str">
        <f>IFERROR(IF(VLOOKUP(功能_33[[#This Row],[功能代號]],討論項目!A:H,8,FALSE)=0,"",VLOOKUP(功能_33[[#This Row],[功能代號]],討論項目!A:H,8,FALSE)),"")</f>
        <v/>
      </c>
      <c r="N282" s="10" t="s">
        <v>681</v>
      </c>
      <c r="O282" s="10" t="s">
        <v>679</v>
      </c>
      <c r="P282" s="9"/>
      <c r="Q282" s="10"/>
      <c r="R282" s="10"/>
      <c r="S282" s="10"/>
      <c r="T282" s="10"/>
      <c r="U282" s="10"/>
      <c r="V282" s="10"/>
      <c r="W282" s="10"/>
      <c r="X282" s="9" t="str">
        <f>VLOOKUP(功能_33[[#This Row],[User]],SKL放款!A:G,7,FALSE)</f>
        <v>放款服務課</v>
      </c>
      <c r="Y282" s="242" t="str">
        <f>IF(功能_33[[#This Row],[實際展示]]="","",功能_33[[#This Row],[實際展示]]+14)</f>
        <v/>
      </c>
      <c r="Z282" s="243"/>
      <c r="AA282" s="262" t="str">
        <f>IF(功能_33[[#This Row],[URS交二審]]=0,"",功能_33[[#This Row],[URS交二審]]+7)</f>
        <v/>
      </c>
      <c r="AB282" s="2"/>
      <c r="AC282" s="2"/>
      <c r="AD282" s="2"/>
      <c r="AE282" s="309"/>
      <c r="AF282" s="2" t="str">
        <f>IFERROR(IF(VLOOKUP(功能_33[[#This Row],[功能代號]],Menu!A:D,4,FALSE)=0,"",VLOOKUP(功能_33[[#This Row],[功能代號]],Menu!A:D,4,FALSE)),"")</f>
        <v/>
      </c>
      <c r="AG282" s="2"/>
      <c r="AH282" s="13" t="str">
        <f>VLOOKUP(功能_33[[#This Row],[功能代號]],[3]交易清單!$E:$E,1,FALSE)</f>
        <v>L2703</v>
      </c>
      <c r="AI282" s="3"/>
      <c r="AJ282" s="244" t="str">
        <f>AJ281</f>
        <v>L2-9</v>
      </c>
      <c r="AK282" s="9"/>
      <c r="AL282" s="8"/>
    </row>
    <row r="283" spans="1:38" ht="13.5" x14ac:dyDescent="0.3">
      <c r="A283" s="245">
        <v>170</v>
      </c>
      <c r="B283" s="9" t="str">
        <f>LEFT(功能_33[[#This Row],[功能代號]],2)</f>
        <v>L2</v>
      </c>
      <c r="C283" s="9" t="s">
        <v>706</v>
      </c>
      <c r="D283" s="22" t="s">
        <v>1336</v>
      </c>
      <c r="E283" s="7" t="s">
        <v>1082</v>
      </c>
      <c r="F283" s="22" t="s">
        <v>32</v>
      </c>
      <c r="G283" s="22"/>
      <c r="H283" s="10" t="s">
        <v>672</v>
      </c>
      <c r="I283" s="12" t="s">
        <v>475</v>
      </c>
      <c r="J283" s="291"/>
      <c r="K283" s="289">
        <v>44494</v>
      </c>
      <c r="L283" s="295"/>
      <c r="M283" s="262" t="str">
        <f>IFERROR(IF(VLOOKUP(功能_33[[#This Row],[功能代號]],討論項目!A:H,8,FALSE)=0,"",VLOOKUP(功能_33[[#This Row],[功能代號]],討論項目!A:H,8,FALSE)),"")</f>
        <v/>
      </c>
      <c r="N283" s="10" t="s">
        <v>676</v>
      </c>
      <c r="O283" s="10" t="s">
        <v>696</v>
      </c>
      <c r="P283" s="9" t="s">
        <v>2328</v>
      </c>
      <c r="Q283" s="10"/>
      <c r="R283" s="10"/>
      <c r="S283" s="10"/>
      <c r="T283" s="10"/>
      <c r="U283" s="10"/>
      <c r="V283" s="10"/>
      <c r="W283" s="10"/>
      <c r="X283" s="9" t="str">
        <f>VLOOKUP(功能_33[[#This Row],[User]],SKL放款!A:G,7,FALSE)</f>
        <v>放款管理課</v>
      </c>
      <c r="Y283" s="242" t="str">
        <f>IF(功能_33[[#This Row],[實際展示]]="","",功能_33[[#This Row],[實際展示]]+14)</f>
        <v/>
      </c>
      <c r="Z283" s="243"/>
      <c r="AA283" s="262" t="str">
        <f>IF(功能_33[[#This Row],[URS交二審]]=0,"",功能_33[[#This Row],[URS交二審]]+7)</f>
        <v/>
      </c>
      <c r="AB283" s="2"/>
      <c r="AC283" s="2"/>
      <c r="AD283" s="2"/>
      <c r="AE283" s="309"/>
      <c r="AF283" s="2" t="str">
        <f>IFERROR(IF(VLOOKUP(功能_33[[#This Row],[功能代號]],Menu!A:D,4,FALSE)=0,"",VLOOKUP(功能_33[[#This Row],[功能代號]],Menu!A:D,4,FALSE)),"")</f>
        <v>L2-4</v>
      </c>
      <c r="AG283" s="2"/>
      <c r="AH283" s="13" t="str">
        <f>VLOOKUP(功能_33[[#This Row],[功能代號]],[3]交易清單!$E:$E,1,FALSE)</f>
        <v>L2039</v>
      </c>
      <c r="AI283" s="174"/>
      <c r="AJ283" s="242" t="str">
        <f>IFERROR(IF(VLOOKUP(功能_33[[#This Row],[功能代號]],Menu!A:D,4,FALSE)=0,"",VLOOKUP(功能_33[[#This Row],[功能代號]],Menu!A:D,4,FALSE)),"")</f>
        <v>L2-4</v>
      </c>
      <c r="AK283" s="9"/>
      <c r="AL283" s="8"/>
    </row>
    <row r="284" spans="1:38" ht="13.5" x14ac:dyDescent="0.3">
      <c r="A284" s="245">
        <v>171</v>
      </c>
      <c r="B284" s="9" t="str">
        <f>LEFT(功能_33[[#This Row],[功能代號]],2)</f>
        <v>L2</v>
      </c>
      <c r="C284" s="9" t="s">
        <v>706</v>
      </c>
      <c r="D284" s="22" t="s">
        <v>1337</v>
      </c>
      <c r="E284" s="7" t="s">
        <v>1083</v>
      </c>
      <c r="F284" s="22" t="s">
        <v>34</v>
      </c>
      <c r="G284" s="22"/>
      <c r="H284" s="10" t="s">
        <v>672</v>
      </c>
      <c r="I284" s="12" t="s">
        <v>475</v>
      </c>
      <c r="J284" s="291"/>
      <c r="K284" s="289">
        <v>44494</v>
      </c>
      <c r="L284" s="295"/>
      <c r="M284" s="262" t="str">
        <f>IFERROR(IF(VLOOKUP(功能_33[[#This Row],[功能代號]],討論項目!A:H,8,FALSE)=0,"",VLOOKUP(功能_33[[#This Row],[功能代號]],討論項目!A:H,8,FALSE)),"")</f>
        <v/>
      </c>
      <c r="N284" s="10" t="s">
        <v>676</v>
      </c>
      <c r="O284" s="10" t="s">
        <v>696</v>
      </c>
      <c r="P284" s="9" t="s">
        <v>2328</v>
      </c>
      <c r="Q284" s="10"/>
      <c r="R284" s="10"/>
      <c r="S284" s="10"/>
      <c r="T284" s="10"/>
      <c r="U284" s="10"/>
      <c r="V284" s="10"/>
      <c r="W284" s="10"/>
      <c r="X284" s="9" t="str">
        <f>VLOOKUP(功能_33[[#This Row],[User]],SKL放款!A:G,7,FALSE)</f>
        <v>放款管理課</v>
      </c>
      <c r="Y284" s="242" t="str">
        <f>IF(功能_33[[#This Row],[實際展示]]="","",功能_33[[#This Row],[實際展示]]+14)</f>
        <v/>
      </c>
      <c r="Z284" s="243"/>
      <c r="AA284" s="262" t="str">
        <f>IF(功能_33[[#This Row],[URS交二審]]=0,"",功能_33[[#This Row],[URS交二審]]+7)</f>
        <v/>
      </c>
      <c r="AB284" s="2"/>
      <c r="AC284" s="2"/>
      <c r="AD284" s="2"/>
      <c r="AE284" s="309"/>
      <c r="AF284" s="2" t="str">
        <f>IFERROR(IF(VLOOKUP(功能_33[[#This Row],[功能代號]],Menu!A:D,4,FALSE)=0,"",VLOOKUP(功能_33[[#This Row],[功能代號]],Menu!A:D,4,FALSE)),"")</f>
        <v/>
      </c>
      <c r="AG284" s="2"/>
      <c r="AH284" s="13" t="str">
        <f>VLOOKUP(功能_33[[#This Row],[功能代號]],[3]交易清單!$E:$E,1,FALSE)</f>
        <v>L2480</v>
      </c>
      <c r="AI284" s="174"/>
      <c r="AJ284" s="244" t="str">
        <f>AJ283</f>
        <v>L2-4</v>
      </c>
      <c r="AK284" s="9"/>
      <c r="AL284" s="8"/>
    </row>
    <row r="285" spans="1:38" ht="13.5" x14ac:dyDescent="0.3">
      <c r="A285" s="245">
        <v>260</v>
      </c>
      <c r="B285" s="9" t="str">
        <f>LEFT(功能_33[[#This Row],[功能代號]],2)</f>
        <v>L5</v>
      </c>
      <c r="C285" s="9" t="s">
        <v>709</v>
      </c>
      <c r="D285" s="22"/>
      <c r="E285" s="10" t="s">
        <v>331</v>
      </c>
      <c r="F285" s="9" t="s">
        <v>332</v>
      </c>
      <c r="G285" s="9"/>
      <c r="H285" s="10" t="s">
        <v>358</v>
      </c>
      <c r="I285" s="11" t="s">
        <v>5</v>
      </c>
      <c r="J285" s="317"/>
      <c r="K285" s="289">
        <v>44496</v>
      </c>
      <c r="L285" s="289">
        <v>44488</v>
      </c>
      <c r="M285" s="262" t="str">
        <f>IFERROR(IF(VLOOKUP(功能_33[[#This Row],[功能代號]],討論項目!A:H,8,FALSE)=0,"",VLOOKUP(功能_33[[#This Row],[功能代號]],討論項目!A:H,8,FALSE)),"")</f>
        <v/>
      </c>
      <c r="N285" s="10" t="s">
        <v>686</v>
      </c>
      <c r="O285" s="10" t="s">
        <v>692</v>
      </c>
      <c r="P285" s="9"/>
      <c r="Q285" s="10"/>
      <c r="R285" s="10"/>
      <c r="S285" s="10"/>
      <c r="T285" s="10"/>
      <c r="U285" s="10"/>
      <c r="V285" s="10"/>
      <c r="W285" s="10"/>
      <c r="X285" s="9" t="str">
        <f>VLOOKUP(功能_33[[#This Row],[User]],SKL放款!A:G,7,FALSE)</f>
        <v>放款管理課</v>
      </c>
      <c r="Y285" s="242">
        <f>IF(功能_33[[#This Row],[實際展示]]="","",功能_33[[#This Row],[實際展示]]+14)</f>
        <v>44502</v>
      </c>
      <c r="Z285" s="243"/>
      <c r="AA285" s="262" t="str">
        <f>IF(功能_33[[#This Row],[URS交二審]]=0,"",功能_33[[#This Row],[URS交二審]]+7)</f>
        <v/>
      </c>
      <c r="AB285" s="2"/>
      <c r="AC285" s="2"/>
      <c r="AD285" s="2"/>
      <c r="AE285" s="309"/>
      <c r="AF285" s="2" t="str">
        <f>IFERROR(IF(VLOOKUP(功能_33[[#This Row],[功能代號]],Menu!A:D,4,FALSE)=0,"",VLOOKUP(功能_33[[#This Row],[功能代號]],Menu!A:D,4,FALSE)),"")</f>
        <v>L5-4</v>
      </c>
      <c r="AG285" s="2"/>
      <c r="AH285" s="13" t="str">
        <f>VLOOKUP(功能_33[[#This Row],[功能代號]],[3]交易清單!$E:$E,1,FALSE)</f>
        <v>L5060</v>
      </c>
      <c r="AI285" s="2"/>
      <c r="AJ285" s="242" t="str">
        <f>IFERROR(IF(VLOOKUP(功能_33[[#This Row],[功能代號]],Menu!A:D,4,FALSE)=0,"",VLOOKUP(功能_33[[#This Row],[功能代號]],Menu!A:D,4,FALSE)),"")</f>
        <v>L5-4</v>
      </c>
      <c r="AK285" s="9"/>
      <c r="AL285" s="8"/>
    </row>
    <row r="286" spans="1:38" ht="13.5" x14ac:dyDescent="0.3">
      <c r="A286" s="245">
        <v>261</v>
      </c>
      <c r="B286" s="9" t="str">
        <f>LEFT(功能_33[[#This Row],[功能代號]],2)</f>
        <v>L5</v>
      </c>
      <c r="C286" s="9" t="s">
        <v>709</v>
      </c>
      <c r="D286" s="22"/>
      <c r="E286" s="10" t="s">
        <v>333</v>
      </c>
      <c r="F286" s="9" t="s">
        <v>334</v>
      </c>
      <c r="G286" s="9"/>
      <c r="H286" s="10" t="s">
        <v>358</v>
      </c>
      <c r="I286" s="11" t="s">
        <v>5</v>
      </c>
      <c r="J286" s="317"/>
      <c r="K286" s="289">
        <v>44496</v>
      </c>
      <c r="L286" s="289"/>
      <c r="M286" s="262" t="str">
        <f>IFERROR(IF(VLOOKUP(功能_33[[#This Row],[功能代號]],討論項目!A:H,8,FALSE)=0,"",VLOOKUP(功能_33[[#This Row],[功能代號]],討論項目!A:H,8,FALSE)),"")</f>
        <v/>
      </c>
      <c r="N286" s="10" t="s">
        <v>686</v>
      </c>
      <c r="O286" s="10" t="s">
        <v>692</v>
      </c>
      <c r="P286" s="9"/>
      <c r="Q286" s="10"/>
      <c r="R286" s="10"/>
      <c r="S286" s="10"/>
      <c r="T286" s="10"/>
      <c r="U286" s="10"/>
      <c r="V286" s="10"/>
      <c r="W286" s="10"/>
      <c r="X286" s="9" t="str">
        <f>VLOOKUP(功能_33[[#This Row],[User]],SKL放款!A:G,7,FALSE)</f>
        <v>放款管理課</v>
      </c>
      <c r="Y286" s="242" t="str">
        <f>IF(功能_33[[#This Row],[實際展示]]="","",功能_33[[#This Row],[實際展示]]+14)</f>
        <v/>
      </c>
      <c r="Z286" s="243"/>
      <c r="AA286" s="262" t="str">
        <f>IF(功能_33[[#This Row],[URS交二審]]=0,"",功能_33[[#This Row],[URS交二審]]+7)</f>
        <v/>
      </c>
      <c r="AB286" s="2"/>
      <c r="AC286" s="2"/>
      <c r="AD286" s="2"/>
      <c r="AE286" s="309"/>
      <c r="AF286" s="2" t="str">
        <f>IFERROR(IF(VLOOKUP(功能_33[[#This Row],[功能代號]],Menu!A:D,4,FALSE)=0,"",VLOOKUP(功能_33[[#This Row],[功能代號]],Menu!A:D,4,FALSE)),"")</f>
        <v/>
      </c>
      <c r="AG286" s="2"/>
      <c r="AH286" s="13" t="str">
        <f>VLOOKUP(功能_33[[#This Row],[功能代號]],[3]交易清單!$E:$E,1,FALSE)</f>
        <v>L5960</v>
      </c>
      <c r="AI286" s="2"/>
      <c r="AJ286" s="244" t="str">
        <f>AJ285</f>
        <v>L5-4</v>
      </c>
      <c r="AK286" s="9"/>
      <c r="AL286" s="8"/>
    </row>
    <row r="287" spans="1:38" ht="13.5" x14ac:dyDescent="0.3">
      <c r="A287" s="245">
        <v>262</v>
      </c>
      <c r="B287" s="9" t="str">
        <f>LEFT(功能_33[[#This Row],[功能代號]],2)</f>
        <v>L5</v>
      </c>
      <c r="C287" s="9" t="s">
        <v>709</v>
      </c>
      <c r="D287" s="22"/>
      <c r="E287" s="10" t="s">
        <v>335</v>
      </c>
      <c r="F287" s="9" t="s">
        <v>336</v>
      </c>
      <c r="G287" s="9"/>
      <c r="H287" s="10" t="s">
        <v>358</v>
      </c>
      <c r="I287" s="11" t="s">
        <v>5</v>
      </c>
      <c r="J287" s="317"/>
      <c r="K287" s="289">
        <v>44496</v>
      </c>
      <c r="L287" s="289"/>
      <c r="M287" s="262" t="str">
        <f>IFERROR(IF(VLOOKUP(功能_33[[#This Row],[功能代號]],討論項目!A:H,8,FALSE)=0,"",VLOOKUP(功能_33[[#This Row],[功能代號]],討論項目!A:H,8,FALSE)),"")</f>
        <v/>
      </c>
      <c r="N287" s="10" t="s">
        <v>686</v>
      </c>
      <c r="O287" s="10" t="s">
        <v>692</v>
      </c>
      <c r="P287" s="9"/>
      <c r="Q287" s="10"/>
      <c r="R287" s="10"/>
      <c r="S287" s="10"/>
      <c r="T287" s="10"/>
      <c r="U287" s="10"/>
      <c r="V287" s="10"/>
      <c r="W287" s="10"/>
      <c r="X287" s="9" t="str">
        <f>VLOOKUP(功能_33[[#This Row],[User]],SKL放款!A:G,7,FALSE)</f>
        <v>放款管理課</v>
      </c>
      <c r="Y287" s="242" t="str">
        <f>IF(功能_33[[#This Row],[實際展示]]="","",功能_33[[#This Row],[實際展示]]+14)</f>
        <v/>
      </c>
      <c r="Z287" s="243"/>
      <c r="AA287" s="262" t="str">
        <f>IF(功能_33[[#This Row],[URS交二審]]=0,"",功能_33[[#This Row],[URS交二審]]+7)</f>
        <v/>
      </c>
      <c r="AB287" s="2"/>
      <c r="AC287" s="2"/>
      <c r="AD287" s="2"/>
      <c r="AE287" s="309"/>
      <c r="AF287" s="2" t="str">
        <f>IFERROR(IF(VLOOKUP(功能_33[[#This Row],[功能代號]],Menu!A:D,4,FALSE)=0,"",VLOOKUP(功能_33[[#This Row],[功能代號]],Menu!A:D,4,FALSE)),"")</f>
        <v/>
      </c>
      <c r="AG287" s="2"/>
      <c r="AH287" s="13" t="str">
        <f>VLOOKUP(功能_33[[#This Row],[功能代號]],[3]交易清單!$E:$E,1,FALSE)</f>
        <v>L5961</v>
      </c>
      <c r="AI287" s="2"/>
      <c r="AJ287" s="244" t="str">
        <f>AJ288</f>
        <v>L5-4</v>
      </c>
      <c r="AK287" s="9"/>
      <c r="AL287" s="8"/>
    </row>
    <row r="288" spans="1:38" ht="13.5" x14ac:dyDescent="0.3">
      <c r="A288" s="245">
        <v>263</v>
      </c>
      <c r="B288" s="9" t="str">
        <f>LEFT(功能_33[[#This Row],[功能代號]],2)</f>
        <v>L5</v>
      </c>
      <c r="C288" s="9" t="s">
        <v>709</v>
      </c>
      <c r="D288" s="22"/>
      <c r="E288" s="10" t="s">
        <v>337</v>
      </c>
      <c r="F288" s="9" t="s">
        <v>338</v>
      </c>
      <c r="G288" s="9"/>
      <c r="H288" s="10" t="s">
        <v>358</v>
      </c>
      <c r="I288" s="11" t="s">
        <v>5</v>
      </c>
      <c r="J288" s="317"/>
      <c r="K288" s="289">
        <v>44496</v>
      </c>
      <c r="L288" s="289"/>
      <c r="M288" s="262" t="str">
        <f>IFERROR(IF(VLOOKUP(功能_33[[#This Row],[功能代號]],討論項目!A:H,8,FALSE)=0,"",VLOOKUP(功能_33[[#This Row],[功能代號]],討論項目!A:H,8,FALSE)),"")</f>
        <v/>
      </c>
      <c r="N288" s="10" t="s">
        <v>686</v>
      </c>
      <c r="O288" s="10" t="s">
        <v>692</v>
      </c>
      <c r="P288" s="9"/>
      <c r="Q288" s="10"/>
      <c r="R288" s="10"/>
      <c r="S288" s="10"/>
      <c r="T288" s="10"/>
      <c r="U288" s="10"/>
      <c r="V288" s="10"/>
      <c r="W288" s="10"/>
      <c r="X288" s="9" t="str">
        <f>VLOOKUP(功能_33[[#This Row],[User]],SKL放款!A:G,7,FALSE)</f>
        <v>放款管理課</v>
      </c>
      <c r="Y288" s="242" t="str">
        <f>IF(功能_33[[#This Row],[實際展示]]="","",功能_33[[#This Row],[實際展示]]+14)</f>
        <v/>
      </c>
      <c r="Z288" s="243"/>
      <c r="AA288" s="262" t="str">
        <f>IF(功能_33[[#This Row],[URS交二審]]=0,"",功能_33[[#This Row],[URS交二審]]+7)</f>
        <v/>
      </c>
      <c r="AB288" s="2"/>
      <c r="AC288" s="2"/>
      <c r="AD288" s="2"/>
      <c r="AE288" s="309"/>
      <c r="AF288" s="2" t="str">
        <f>IFERROR(IF(VLOOKUP(功能_33[[#This Row],[功能代號]],Menu!A:D,4,FALSE)=0,"",VLOOKUP(功能_33[[#This Row],[功能代號]],Menu!A:D,4,FALSE)),"")</f>
        <v/>
      </c>
      <c r="AG288" s="2"/>
      <c r="AH288" s="13" t="str">
        <f>VLOOKUP(功能_33[[#This Row],[功能代號]],[3]交易清單!$E:$E,1,FALSE)</f>
        <v>L5601</v>
      </c>
      <c r="AI288" s="2"/>
      <c r="AJ288" s="244" t="str">
        <f>AJ285</f>
        <v>L5-4</v>
      </c>
      <c r="AK288" s="9"/>
      <c r="AL288" s="8"/>
    </row>
    <row r="289" spans="1:38" ht="13.5" x14ac:dyDescent="0.3">
      <c r="A289" s="245">
        <v>264</v>
      </c>
      <c r="B289" s="9" t="str">
        <f>LEFT(功能_33[[#This Row],[功能代號]],2)</f>
        <v>L5</v>
      </c>
      <c r="C289" s="9" t="s">
        <v>709</v>
      </c>
      <c r="D289" s="22"/>
      <c r="E289" s="10" t="s">
        <v>339</v>
      </c>
      <c r="F289" s="9" t="s">
        <v>340</v>
      </c>
      <c r="G289" s="9"/>
      <c r="H289" s="10" t="s">
        <v>358</v>
      </c>
      <c r="I289" s="11" t="s">
        <v>5</v>
      </c>
      <c r="J289" s="317"/>
      <c r="K289" s="289">
        <v>44496</v>
      </c>
      <c r="L289" s="289"/>
      <c r="M289" s="262" t="str">
        <f>IFERROR(IF(VLOOKUP(功能_33[[#This Row],[功能代號]],討論項目!A:H,8,FALSE)=0,"",VLOOKUP(功能_33[[#This Row],[功能代號]],討論項目!A:H,8,FALSE)),"")</f>
        <v/>
      </c>
      <c r="N289" s="10" t="s">
        <v>686</v>
      </c>
      <c r="O289" s="10" t="s">
        <v>692</v>
      </c>
      <c r="P289" s="9"/>
      <c r="Q289" s="10"/>
      <c r="R289" s="10"/>
      <c r="S289" s="10"/>
      <c r="T289" s="10"/>
      <c r="U289" s="10"/>
      <c r="V289" s="10"/>
      <c r="W289" s="10"/>
      <c r="X289" s="9" t="str">
        <f>VLOOKUP(功能_33[[#This Row],[User]],SKL放款!A:G,7,FALSE)</f>
        <v>放款管理課</v>
      </c>
      <c r="Y289" s="242" t="str">
        <f>IF(功能_33[[#This Row],[實際展示]]="","",功能_33[[#This Row],[實際展示]]+14)</f>
        <v/>
      </c>
      <c r="Z289" s="243"/>
      <c r="AA289" s="262" t="str">
        <f>IF(功能_33[[#This Row],[URS交二審]]=0,"",功能_33[[#This Row],[URS交二審]]+7)</f>
        <v/>
      </c>
      <c r="AB289" s="2"/>
      <c r="AC289" s="2"/>
      <c r="AD289" s="2"/>
      <c r="AE289" s="309"/>
      <c r="AF289" s="2" t="str">
        <f>IFERROR(IF(VLOOKUP(功能_33[[#This Row],[功能代號]],Menu!A:D,4,FALSE)=0,"",VLOOKUP(功能_33[[#This Row],[功能代號]],Menu!A:D,4,FALSE)),"")</f>
        <v/>
      </c>
      <c r="AG289" s="2"/>
      <c r="AH289" s="13" t="str">
        <f>VLOOKUP(功能_33[[#This Row],[功能代號]],[3]交易清單!$E:$E,1,FALSE)</f>
        <v>L5962</v>
      </c>
      <c r="AI289" s="2"/>
      <c r="AJ289" s="244" t="str">
        <f>AJ290</f>
        <v>L5-4</v>
      </c>
      <c r="AK289" s="9"/>
      <c r="AL289" s="8"/>
    </row>
    <row r="290" spans="1:38" ht="13.5" x14ac:dyDescent="0.3">
      <c r="A290" s="245">
        <v>265</v>
      </c>
      <c r="B290" s="9" t="str">
        <f>LEFT(功能_33[[#This Row],[功能代號]],2)</f>
        <v>L5</v>
      </c>
      <c r="C290" s="9" t="s">
        <v>709</v>
      </c>
      <c r="D290" s="22"/>
      <c r="E290" s="10" t="s">
        <v>341</v>
      </c>
      <c r="F290" s="9" t="s">
        <v>342</v>
      </c>
      <c r="G290" s="9"/>
      <c r="H290" s="10" t="s">
        <v>358</v>
      </c>
      <c r="I290" s="11" t="s">
        <v>5</v>
      </c>
      <c r="J290" s="317"/>
      <c r="K290" s="289">
        <v>44496</v>
      </c>
      <c r="L290" s="289"/>
      <c r="M290" s="262" t="str">
        <f>IFERROR(IF(VLOOKUP(功能_33[[#This Row],[功能代號]],討論項目!A:H,8,FALSE)=0,"",VLOOKUP(功能_33[[#This Row],[功能代號]],討論項目!A:H,8,FALSE)),"")</f>
        <v/>
      </c>
      <c r="N290" s="10" t="s">
        <v>686</v>
      </c>
      <c r="O290" s="10" t="s">
        <v>692</v>
      </c>
      <c r="P290" s="9"/>
      <c r="Q290" s="10"/>
      <c r="R290" s="10"/>
      <c r="S290" s="10"/>
      <c r="T290" s="10"/>
      <c r="U290" s="10"/>
      <c r="V290" s="10"/>
      <c r="W290" s="10"/>
      <c r="X290" s="9" t="str">
        <f>VLOOKUP(功能_33[[#This Row],[User]],SKL放款!A:G,7,FALSE)</f>
        <v>放款管理課</v>
      </c>
      <c r="Y290" s="242" t="str">
        <f>IF(功能_33[[#This Row],[實際展示]]="","",功能_33[[#This Row],[實際展示]]+14)</f>
        <v/>
      </c>
      <c r="Z290" s="243"/>
      <c r="AA290" s="262" t="str">
        <f>IF(功能_33[[#This Row],[URS交二審]]=0,"",功能_33[[#This Row],[URS交二審]]+7)</f>
        <v/>
      </c>
      <c r="AB290" s="2"/>
      <c r="AC290" s="2"/>
      <c r="AD290" s="2"/>
      <c r="AE290" s="309"/>
      <c r="AF290" s="2" t="str">
        <f>IFERROR(IF(VLOOKUP(功能_33[[#This Row],[功能代號]],Menu!A:D,4,FALSE)=0,"",VLOOKUP(功能_33[[#This Row],[功能代號]],Menu!A:D,4,FALSE)),"")</f>
        <v/>
      </c>
      <c r="AG290" s="2"/>
      <c r="AH290" s="13" t="str">
        <f>VLOOKUP(功能_33[[#This Row],[功能代號]],[3]交易清單!$E:$E,1,FALSE)</f>
        <v>L5602</v>
      </c>
      <c r="AI290" s="2"/>
      <c r="AJ290" s="244" t="str">
        <f>AJ285</f>
        <v>L5-4</v>
      </c>
      <c r="AK290" s="9"/>
      <c r="AL290" s="8"/>
    </row>
    <row r="291" spans="1:38" ht="13.5" x14ac:dyDescent="0.3">
      <c r="A291" s="245">
        <v>266</v>
      </c>
      <c r="B291" s="9" t="str">
        <f>LEFT(功能_33[[#This Row],[功能代號]],2)</f>
        <v>L5</v>
      </c>
      <c r="C291" s="9" t="s">
        <v>709</v>
      </c>
      <c r="D291" s="22"/>
      <c r="E291" s="10" t="s">
        <v>343</v>
      </c>
      <c r="F291" s="9" t="s">
        <v>344</v>
      </c>
      <c r="G291" s="9"/>
      <c r="H291" s="10" t="s">
        <v>358</v>
      </c>
      <c r="I291" s="11" t="s">
        <v>5</v>
      </c>
      <c r="J291" s="317"/>
      <c r="K291" s="289">
        <v>44496</v>
      </c>
      <c r="L291" s="289"/>
      <c r="M291" s="262" t="str">
        <f>IFERROR(IF(VLOOKUP(功能_33[[#This Row],[功能代號]],討論項目!A:H,8,FALSE)=0,"",VLOOKUP(功能_33[[#This Row],[功能代號]],討論項目!A:H,8,FALSE)),"")</f>
        <v/>
      </c>
      <c r="N291" s="10" t="s">
        <v>686</v>
      </c>
      <c r="O291" s="10" t="s">
        <v>692</v>
      </c>
      <c r="P291" s="9"/>
      <c r="Q291" s="10"/>
      <c r="R291" s="10"/>
      <c r="S291" s="10"/>
      <c r="T291" s="10"/>
      <c r="U291" s="10"/>
      <c r="V291" s="10"/>
      <c r="W291" s="10"/>
      <c r="X291" s="9" t="str">
        <f>VLOOKUP(功能_33[[#This Row],[User]],SKL放款!A:G,7,FALSE)</f>
        <v>放款管理課</v>
      </c>
      <c r="Y291" s="242" t="str">
        <f>IF(功能_33[[#This Row],[實際展示]]="","",功能_33[[#This Row],[實際展示]]+14)</f>
        <v/>
      </c>
      <c r="Z291" s="243"/>
      <c r="AA291" s="262" t="str">
        <f>IF(功能_33[[#This Row],[URS交二審]]=0,"",功能_33[[#This Row],[URS交二審]]+7)</f>
        <v/>
      </c>
      <c r="AB291" s="2"/>
      <c r="AC291" s="2"/>
      <c r="AD291" s="2"/>
      <c r="AE291" s="309"/>
      <c r="AF291" s="2" t="str">
        <f>IFERROR(IF(VLOOKUP(功能_33[[#This Row],[功能代號]],Menu!A:D,4,FALSE)=0,"",VLOOKUP(功能_33[[#This Row],[功能代號]],Menu!A:D,4,FALSE)),"")</f>
        <v/>
      </c>
      <c r="AG291" s="2"/>
      <c r="AH291" s="13" t="str">
        <f>VLOOKUP(功能_33[[#This Row],[功能代號]],[3]交易清單!$E:$E,1,FALSE)</f>
        <v>L5963</v>
      </c>
      <c r="AI291" s="2"/>
      <c r="AJ291" s="244" t="str">
        <f>AJ292</f>
        <v>L5-4</v>
      </c>
      <c r="AK291" s="9"/>
      <c r="AL291" s="8"/>
    </row>
    <row r="292" spans="1:38" ht="13.5" x14ac:dyDescent="0.3">
      <c r="A292" s="245">
        <v>267</v>
      </c>
      <c r="B292" s="9" t="str">
        <f>LEFT(功能_33[[#This Row],[功能代號]],2)</f>
        <v>L5</v>
      </c>
      <c r="C292" s="9" t="s">
        <v>709</v>
      </c>
      <c r="D292" s="22"/>
      <c r="E292" s="10" t="s">
        <v>345</v>
      </c>
      <c r="F292" s="9" t="s">
        <v>346</v>
      </c>
      <c r="G292" s="9"/>
      <c r="H292" s="10" t="s">
        <v>358</v>
      </c>
      <c r="I292" s="11" t="s">
        <v>5</v>
      </c>
      <c r="J292" s="317"/>
      <c r="K292" s="289">
        <v>44496</v>
      </c>
      <c r="L292" s="289"/>
      <c r="M292" s="262" t="str">
        <f>IFERROR(IF(VLOOKUP(功能_33[[#This Row],[功能代號]],討論項目!A:H,8,FALSE)=0,"",VLOOKUP(功能_33[[#This Row],[功能代號]],討論項目!A:H,8,FALSE)),"")</f>
        <v/>
      </c>
      <c r="N292" s="10" t="s">
        <v>686</v>
      </c>
      <c r="O292" s="10" t="s">
        <v>692</v>
      </c>
      <c r="P292" s="9"/>
      <c r="Q292" s="10"/>
      <c r="R292" s="10"/>
      <c r="S292" s="10"/>
      <c r="T292" s="10"/>
      <c r="U292" s="10"/>
      <c r="V292" s="10"/>
      <c r="W292" s="10"/>
      <c r="X292" s="9" t="str">
        <f>VLOOKUP(功能_33[[#This Row],[User]],SKL放款!A:G,7,FALSE)</f>
        <v>放款管理課</v>
      </c>
      <c r="Y292" s="242" t="str">
        <f>IF(功能_33[[#This Row],[實際展示]]="","",功能_33[[#This Row],[實際展示]]+14)</f>
        <v/>
      </c>
      <c r="Z292" s="243"/>
      <c r="AA292" s="262" t="str">
        <f>IF(功能_33[[#This Row],[URS交二審]]=0,"",功能_33[[#This Row],[URS交二審]]+7)</f>
        <v/>
      </c>
      <c r="AB292" s="2"/>
      <c r="AC292" s="2"/>
      <c r="AD292" s="2"/>
      <c r="AE292" s="309"/>
      <c r="AF292" s="2" t="str">
        <f>IFERROR(IF(VLOOKUP(功能_33[[#This Row],[功能代號]],Menu!A:D,4,FALSE)=0,"",VLOOKUP(功能_33[[#This Row],[功能代號]],Menu!A:D,4,FALSE)),"")</f>
        <v/>
      </c>
      <c r="AG292" s="2"/>
      <c r="AH292" s="13" t="str">
        <f>VLOOKUP(功能_33[[#This Row],[功能代號]],[3]交易清單!$E:$E,1,FALSE)</f>
        <v>L5603</v>
      </c>
      <c r="AI292" s="2"/>
      <c r="AJ292" s="244" t="str">
        <f>AJ285</f>
        <v>L5-4</v>
      </c>
      <c r="AK292" s="9"/>
      <c r="AL292" s="8"/>
    </row>
    <row r="293" spans="1:38" ht="13.5" x14ac:dyDescent="0.3">
      <c r="A293" s="245">
        <v>268</v>
      </c>
      <c r="B293" s="9" t="str">
        <f>LEFT(功能_33[[#This Row],[功能代號]],2)</f>
        <v>L5</v>
      </c>
      <c r="C293" s="9" t="s">
        <v>709</v>
      </c>
      <c r="D293" s="22"/>
      <c r="E293" s="10" t="s">
        <v>347</v>
      </c>
      <c r="F293" s="9" t="s">
        <v>348</v>
      </c>
      <c r="G293" s="9"/>
      <c r="H293" s="10" t="s">
        <v>358</v>
      </c>
      <c r="I293" s="11" t="s">
        <v>5</v>
      </c>
      <c r="J293" s="317"/>
      <c r="K293" s="289">
        <v>44497</v>
      </c>
      <c r="L293" s="289"/>
      <c r="M293" s="262" t="str">
        <f>IFERROR(IF(VLOOKUP(功能_33[[#This Row],[功能代號]],討論項目!A:H,8,FALSE)=0,"",VLOOKUP(功能_33[[#This Row],[功能代號]],討論項目!A:H,8,FALSE)),"")</f>
        <v/>
      </c>
      <c r="N293" s="10" t="s">
        <v>686</v>
      </c>
      <c r="O293" s="10" t="s">
        <v>692</v>
      </c>
      <c r="P293" s="9"/>
      <c r="Q293" s="10"/>
      <c r="R293" s="10"/>
      <c r="S293" s="10"/>
      <c r="T293" s="10"/>
      <c r="U293" s="10"/>
      <c r="V293" s="10"/>
      <c r="W293" s="10"/>
      <c r="X293" s="9" t="str">
        <f>VLOOKUP(功能_33[[#This Row],[User]],SKL放款!A:G,7,FALSE)</f>
        <v>放款管理課</v>
      </c>
      <c r="Y293" s="242" t="str">
        <f>IF(功能_33[[#This Row],[實際展示]]="","",功能_33[[#This Row],[實際展示]]+14)</f>
        <v/>
      </c>
      <c r="Z293" s="243"/>
      <c r="AA293" s="262" t="str">
        <f>IF(功能_33[[#This Row],[URS交二審]]=0,"",功能_33[[#This Row],[URS交二審]]+7)</f>
        <v/>
      </c>
      <c r="AB293" s="2"/>
      <c r="AC293" s="2"/>
      <c r="AD293" s="2"/>
      <c r="AE293" s="309"/>
      <c r="AF293" s="2" t="str">
        <f>IFERROR(IF(VLOOKUP(功能_33[[#This Row],[功能代號]],Menu!A:D,4,FALSE)=0,"",VLOOKUP(功能_33[[#This Row],[功能代號]],Menu!A:D,4,FALSE)),"")</f>
        <v/>
      </c>
      <c r="AG293" s="2"/>
      <c r="AH293" s="13" t="str">
        <f>VLOOKUP(功能_33[[#This Row],[功能代號]],[3]交易清單!$E:$E,1,FALSE)</f>
        <v>L5964</v>
      </c>
      <c r="AI293" s="2"/>
      <c r="AJ293" s="244" t="str">
        <f>AJ294</f>
        <v>L5-4</v>
      </c>
      <c r="AK293" s="9"/>
      <c r="AL293" s="8"/>
    </row>
    <row r="294" spans="1:38" ht="13.5" x14ac:dyDescent="0.3">
      <c r="A294" s="245">
        <v>269</v>
      </c>
      <c r="B294" s="9" t="str">
        <f>LEFT(功能_33[[#This Row],[功能代號]],2)</f>
        <v>L5</v>
      </c>
      <c r="C294" s="9" t="s">
        <v>709</v>
      </c>
      <c r="D294" s="22"/>
      <c r="E294" s="10" t="s">
        <v>349</v>
      </c>
      <c r="F294" s="9" t="s">
        <v>350</v>
      </c>
      <c r="G294" s="9"/>
      <c r="H294" s="10" t="s">
        <v>358</v>
      </c>
      <c r="I294" s="11" t="s">
        <v>5</v>
      </c>
      <c r="J294" s="317"/>
      <c r="K294" s="289">
        <v>44497</v>
      </c>
      <c r="L294" s="289"/>
      <c r="M294" s="262" t="str">
        <f>IFERROR(IF(VLOOKUP(功能_33[[#This Row],[功能代號]],討論項目!A:H,8,FALSE)=0,"",VLOOKUP(功能_33[[#This Row],[功能代號]],討論項目!A:H,8,FALSE)),"")</f>
        <v/>
      </c>
      <c r="N294" s="10" t="s">
        <v>686</v>
      </c>
      <c r="O294" s="10" t="s">
        <v>692</v>
      </c>
      <c r="P294" s="9"/>
      <c r="Q294" s="10"/>
      <c r="R294" s="10"/>
      <c r="S294" s="10"/>
      <c r="T294" s="10"/>
      <c r="U294" s="10"/>
      <c r="V294" s="10"/>
      <c r="W294" s="10"/>
      <c r="X294" s="9" t="str">
        <f>VLOOKUP(功能_33[[#This Row],[User]],SKL放款!A:G,7,FALSE)</f>
        <v>放款管理課</v>
      </c>
      <c r="Y294" s="242" t="str">
        <f>IF(功能_33[[#This Row],[實際展示]]="","",功能_33[[#This Row],[實際展示]]+14)</f>
        <v/>
      </c>
      <c r="Z294" s="243"/>
      <c r="AA294" s="262" t="str">
        <f>IF(功能_33[[#This Row],[URS交二審]]=0,"",功能_33[[#This Row],[URS交二審]]+7)</f>
        <v/>
      </c>
      <c r="AB294" s="2"/>
      <c r="AC294" s="2"/>
      <c r="AD294" s="2"/>
      <c r="AE294" s="309"/>
      <c r="AF294" s="2" t="str">
        <f>IFERROR(IF(VLOOKUP(功能_33[[#This Row],[功能代號]],Menu!A:D,4,FALSE)=0,"",VLOOKUP(功能_33[[#This Row],[功能代號]],Menu!A:D,4,FALSE)),"")</f>
        <v/>
      </c>
      <c r="AG294" s="2"/>
      <c r="AH294" s="13" t="str">
        <f>VLOOKUP(功能_33[[#This Row],[功能代號]],[3]交易清單!$E:$E,1,FALSE)</f>
        <v>L5604</v>
      </c>
      <c r="AI294" s="2"/>
      <c r="AJ294" s="244" t="str">
        <f>AJ285</f>
        <v>L5-4</v>
      </c>
      <c r="AK294" s="9"/>
      <c r="AL294" s="8"/>
    </row>
    <row r="295" spans="1:38" ht="13.5" x14ac:dyDescent="0.3">
      <c r="A295" s="245">
        <v>270</v>
      </c>
      <c r="B295" s="9" t="str">
        <f>LEFT(功能_33[[#This Row],[功能代號]],2)</f>
        <v>L5</v>
      </c>
      <c r="C295" s="9" t="s">
        <v>709</v>
      </c>
      <c r="D295" s="22"/>
      <c r="E295" s="10" t="s">
        <v>353</v>
      </c>
      <c r="F295" s="9" t="s">
        <v>354</v>
      </c>
      <c r="G295" s="9"/>
      <c r="H295" s="10" t="s">
        <v>358</v>
      </c>
      <c r="I295" s="11" t="s">
        <v>5</v>
      </c>
      <c r="J295" s="317"/>
      <c r="K295" s="289">
        <v>44497</v>
      </c>
      <c r="L295" s="289"/>
      <c r="M295" s="262" t="str">
        <f>IFERROR(IF(VLOOKUP(功能_33[[#This Row],[功能代號]],討論項目!A:H,8,FALSE)=0,"",VLOOKUP(功能_33[[#This Row],[功能代號]],討論項目!A:H,8,FALSE)),"")</f>
        <v/>
      </c>
      <c r="N295" s="10" t="s">
        <v>686</v>
      </c>
      <c r="O295" s="10" t="s">
        <v>692</v>
      </c>
      <c r="P295" s="9"/>
      <c r="Q295" s="10"/>
      <c r="R295" s="10"/>
      <c r="S295" s="10"/>
      <c r="T295" s="10"/>
      <c r="U295" s="10"/>
      <c r="V295" s="10"/>
      <c r="W295" s="10"/>
      <c r="X295" s="9" t="str">
        <f>VLOOKUP(功能_33[[#This Row],[User]],SKL放款!A:G,7,FALSE)</f>
        <v>放款管理課</v>
      </c>
      <c r="Y295" s="242" t="str">
        <f>IF(功能_33[[#This Row],[實際展示]]="","",功能_33[[#This Row],[實際展示]]+14)</f>
        <v/>
      </c>
      <c r="Z295" s="243"/>
      <c r="AA295" s="262" t="str">
        <f>IF(功能_33[[#This Row],[URS交二審]]=0,"",功能_33[[#This Row],[URS交二審]]+7)</f>
        <v/>
      </c>
      <c r="AB295" s="2"/>
      <c r="AC295" s="2"/>
      <c r="AD295" s="2"/>
      <c r="AE295" s="309"/>
      <c r="AF295" s="2" t="str">
        <f>IFERROR(IF(VLOOKUP(功能_33[[#This Row],[功能代號]],Menu!A:D,4,FALSE)=0,"",VLOOKUP(功能_33[[#This Row],[功能代號]],Menu!A:D,4,FALSE)),"")</f>
        <v/>
      </c>
      <c r="AG295" s="2"/>
      <c r="AH295" s="13" t="str">
        <f>VLOOKUP(功能_33[[#This Row],[功能代號]],[3]交易清單!$E:$E,1,FALSE)</f>
        <v>L5965</v>
      </c>
      <c r="AI295" s="2"/>
      <c r="AJ295" s="244" t="str">
        <f>AJ296</f>
        <v>L5-4</v>
      </c>
      <c r="AK295" s="9"/>
      <c r="AL295" s="8"/>
    </row>
    <row r="296" spans="1:38" ht="13.5" x14ac:dyDescent="0.3">
      <c r="A296" s="245">
        <v>271</v>
      </c>
      <c r="B296" s="9" t="str">
        <f>LEFT(功能_33[[#This Row],[功能代號]],2)</f>
        <v>L5</v>
      </c>
      <c r="C296" s="9" t="s">
        <v>709</v>
      </c>
      <c r="D296" s="22"/>
      <c r="E296" s="10" t="s">
        <v>351</v>
      </c>
      <c r="F296" s="9" t="s">
        <v>352</v>
      </c>
      <c r="G296" s="9"/>
      <c r="H296" s="10" t="s">
        <v>358</v>
      </c>
      <c r="I296" s="11" t="s">
        <v>5</v>
      </c>
      <c r="J296" s="317"/>
      <c r="K296" s="289">
        <v>44497</v>
      </c>
      <c r="L296" s="289"/>
      <c r="M296" s="262" t="str">
        <f>IFERROR(IF(VLOOKUP(功能_33[[#This Row],[功能代號]],討論項目!A:H,8,FALSE)=0,"",VLOOKUP(功能_33[[#This Row],[功能代號]],討論項目!A:H,8,FALSE)),"")</f>
        <v/>
      </c>
      <c r="N296" s="10" t="s">
        <v>686</v>
      </c>
      <c r="O296" s="10" t="s">
        <v>692</v>
      </c>
      <c r="P296" s="9"/>
      <c r="Q296" s="10"/>
      <c r="R296" s="10"/>
      <c r="S296" s="10"/>
      <c r="T296" s="10"/>
      <c r="U296" s="10"/>
      <c r="V296" s="10"/>
      <c r="W296" s="10"/>
      <c r="X296" s="9" t="str">
        <f>VLOOKUP(功能_33[[#This Row],[User]],SKL放款!A:G,7,FALSE)</f>
        <v>放款管理課</v>
      </c>
      <c r="Y296" s="242" t="str">
        <f>IF(功能_33[[#This Row],[實際展示]]="","",功能_33[[#This Row],[實際展示]]+14)</f>
        <v/>
      </c>
      <c r="Z296" s="243"/>
      <c r="AA296" s="262" t="str">
        <f>IF(功能_33[[#This Row],[URS交二審]]=0,"",功能_33[[#This Row],[URS交二審]]+7)</f>
        <v/>
      </c>
      <c r="AB296" s="2"/>
      <c r="AC296" s="2"/>
      <c r="AD296" s="2"/>
      <c r="AE296" s="309"/>
      <c r="AF296" s="2" t="str">
        <f>IFERROR(IF(VLOOKUP(功能_33[[#This Row],[功能代號]],Menu!A:D,4,FALSE)=0,"",VLOOKUP(功能_33[[#This Row],[功能代號]],Menu!A:D,4,FALSE)),"")</f>
        <v/>
      </c>
      <c r="AG296" s="2"/>
      <c r="AH296" s="13" t="str">
        <f>VLOOKUP(功能_33[[#This Row],[功能代號]],[3]交易清單!$E:$E,1,FALSE)</f>
        <v>L5605</v>
      </c>
      <c r="AI296" s="2"/>
      <c r="AJ296" s="244" t="str">
        <f>AJ285</f>
        <v>L5-4</v>
      </c>
      <c r="AK296" s="9"/>
      <c r="AL296" s="8"/>
    </row>
    <row r="297" spans="1:38" ht="13.5" x14ac:dyDescent="0.3">
      <c r="A297" s="245">
        <v>272</v>
      </c>
      <c r="B297" s="9" t="str">
        <f>LEFT(功能_33[[#This Row],[功能代號]],2)</f>
        <v>L5</v>
      </c>
      <c r="C297" s="9" t="s">
        <v>709</v>
      </c>
      <c r="D297" s="22"/>
      <c r="E297" s="10" t="s">
        <v>355</v>
      </c>
      <c r="F297" s="9" t="s">
        <v>356</v>
      </c>
      <c r="G297" s="9"/>
      <c r="H297" s="10" t="s">
        <v>358</v>
      </c>
      <c r="I297" s="11" t="s">
        <v>5</v>
      </c>
      <c r="J297" s="317"/>
      <c r="K297" s="289">
        <v>44497</v>
      </c>
      <c r="L297" s="289"/>
      <c r="M297" s="262" t="str">
        <f>IFERROR(IF(VLOOKUP(功能_33[[#This Row],[功能代號]],討論項目!A:H,8,FALSE)=0,"",VLOOKUP(功能_33[[#This Row],[功能代號]],討論項目!A:H,8,FALSE)),"")</f>
        <v/>
      </c>
      <c r="N297" s="10" t="s">
        <v>686</v>
      </c>
      <c r="O297" s="10" t="s">
        <v>692</v>
      </c>
      <c r="P297" s="9"/>
      <c r="Q297" s="10"/>
      <c r="R297" s="10"/>
      <c r="S297" s="10"/>
      <c r="T297" s="10"/>
      <c r="U297" s="10"/>
      <c r="V297" s="10"/>
      <c r="W297" s="10"/>
      <c r="X297" s="9" t="str">
        <f>VLOOKUP(功能_33[[#This Row],[User]],SKL放款!A:G,7,FALSE)</f>
        <v>放款管理課</v>
      </c>
      <c r="Y297" s="242" t="str">
        <f>IF(功能_33[[#This Row],[實際展示]]="","",功能_33[[#This Row],[實際展示]]+14)</f>
        <v/>
      </c>
      <c r="Z297" s="243"/>
      <c r="AA297" s="262" t="str">
        <f>IF(功能_33[[#This Row],[URS交二審]]=0,"",功能_33[[#This Row],[URS交二審]]+7)</f>
        <v/>
      </c>
      <c r="AB297" s="2"/>
      <c r="AC297" s="2"/>
      <c r="AD297" s="2"/>
      <c r="AE297" s="309"/>
      <c r="AF297" s="2" t="str">
        <f>IFERROR(IF(VLOOKUP(功能_33[[#This Row],[功能代號]],Menu!A:D,4,FALSE)=0,"",VLOOKUP(功能_33[[#This Row],[功能代號]],Menu!A:D,4,FALSE)),"")</f>
        <v>L5-4</v>
      </c>
      <c r="AG297" s="2"/>
      <c r="AH297" s="13" t="str">
        <f>VLOOKUP(功能_33[[#This Row],[功能代號]],[3]交易清單!$E:$E,1,FALSE)</f>
        <v>L5061</v>
      </c>
      <c r="AI297" s="2"/>
      <c r="AJ297" s="242" t="str">
        <f>IFERROR(IF(VLOOKUP(功能_33[[#This Row],[功能代號]],Menu!A:D,4,FALSE)=0,"",VLOOKUP(功能_33[[#This Row],[功能代號]],Menu!A:D,4,FALSE)),"")</f>
        <v>L5-4</v>
      </c>
      <c r="AK297" s="9"/>
      <c r="AL297" s="8"/>
    </row>
    <row r="298" spans="1:38" s="246" customFormat="1" ht="13.5" x14ac:dyDescent="0.3">
      <c r="A298" s="245">
        <v>362</v>
      </c>
      <c r="B298" s="22" t="str">
        <f>LEFT(功能_33[[#This Row],[功能代號]],2)</f>
        <v>L8</v>
      </c>
      <c r="C298" s="22" t="s">
        <v>684</v>
      </c>
      <c r="D298" s="22"/>
      <c r="E298" s="7" t="s">
        <v>639</v>
      </c>
      <c r="F298" s="22" t="s">
        <v>640</v>
      </c>
      <c r="G298" s="22"/>
      <c r="H298" s="7" t="s">
        <v>424</v>
      </c>
      <c r="I298" s="253" t="s">
        <v>424</v>
      </c>
      <c r="J298" s="321"/>
      <c r="K298" s="294" t="s">
        <v>2333</v>
      </c>
      <c r="L298" s="294">
        <v>44438</v>
      </c>
      <c r="M298" s="262" t="str">
        <f>IFERROR(IF(VLOOKUP(功能_33[[#This Row],[功能代號]],討論項目!A:H,8,FALSE)=0,"",VLOOKUP(功能_33[[#This Row],[功能代號]],討論項目!A:H,8,FALSE)),"")</f>
        <v/>
      </c>
      <c r="N298" s="7" t="s">
        <v>686</v>
      </c>
      <c r="O298" s="7" t="s">
        <v>685</v>
      </c>
      <c r="P298" s="22"/>
      <c r="Q298" s="7"/>
      <c r="R298" s="7"/>
      <c r="S298" s="7"/>
      <c r="T298" s="7"/>
      <c r="U298" s="7"/>
      <c r="V298" s="7"/>
      <c r="W298" s="7"/>
      <c r="X298" s="22" t="str">
        <f>VLOOKUP(功能_33[[#This Row],[User]],SKL放款!A:G,7,FALSE)</f>
        <v>放款審查課</v>
      </c>
      <c r="Y298" s="243">
        <f>IF(功能_33[[#This Row],[實際展示]]="","",功能_33[[#This Row],[實際展示]]+14)</f>
        <v>44452</v>
      </c>
      <c r="Z298" s="243"/>
      <c r="AA298" s="262" t="str">
        <f>IF(功能_33[[#This Row],[URS交二審]]=0,"",功能_33[[#This Row],[URS交二審]]+7)</f>
        <v/>
      </c>
      <c r="AB298" s="252"/>
      <c r="AC298" s="252"/>
      <c r="AD298" s="252"/>
      <c r="AE298" s="323"/>
      <c r="AF298" s="252" t="str">
        <f>IFERROR(IF(VLOOKUP(功能_33[[#This Row],[功能代號]],Menu!A:D,4,FALSE)=0,"",VLOOKUP(功能_33[[#This Row],[功能代號]],Menu!A:D,4,FALSE)),"")</f>
        <v>L8-1</v>
      </c>
      <c r="AG298" s="252"/>
      <c r="AH298" s="247" t="str">
        <f>VLOOKUP(功能_33[[#This Row],[功能代號]],[3]交易清單!$E:$E,1,FALSE)</f>
        <v>L8080</v>
      </c>
      <c r="AI298" s="252">
        <v>44438</v>
      </c>
      <c r="AJ298" s="243" t="str">
        <f>IFERROR(IF(VLOOKUP(功能_33[[#This Row],[功能代號]],Menu!A:D,4,FALSE)=0,"",VLOOKUP(功能_33[[#This Row],[功能代號]],Menu!A:D,4,FALSE)),"")</f>
        <v>L8-1</v>
      </c>
      <c r="AK298" s="22"/>
    </row>
    <row r="299" spans="1:38" s="246" customFormat="1" ht="13.5" x14ac:dyDescent="0.3">
      <c r="A299" s="245">
        <v>363</v>
      </c>
      <c r="B299" s="22" t="str">
        <f>LEFT(功能_33[[#This Row],[功能代號]],2)</f>
        <v>L8</v>
      </c>
      <c r="C299" s="22" t="s">
        <v>684</v>
      </c>
      <c r="D299" s="22"/>
      <c r="E299" s="7" t="s">
        <v>641</v>
      </c>
      <c r="F299" s="22" t="s">
        <v>642</v>
      </c>
      <c r="G299" s="22"/>
      <c r="H299" s="7" t="s">
        <v>424</v>
      </c>
      <c r="I299" s="253" t="s">
        <v>424</v>
      </c>
      <c r="J299" s="321"/>
      <c r="K299" s="294" t="s">
        <v>2333</v>
      </c>
      <c r="L299" s="294"/>
      <c r="M299" s="262" t="str">
        <f>IFERROR(IF(VLOOKUP(功能_33[[#This Row],[功能代號]],討論項目!A:H,8,FALSE)=0,"",VLOOKUP(功能_33[[#This Row],[功能代號]],討論項目!A:H,8,FALSE)),"")</f>
        <v/>
      </c>
      <c r="N299" s="7" t="s">
        <v>686</v>
      </c>
      <c r="O299" s="7" t="s">
        <v>685</v>
      </c>
      <c r="P299" s="22"/>
      <c r="Q299" s="7"/>
      <c r="R299" s="7"/>
      <c r="S299" s="7"/>
      <c r="T299" s="7"/>
      <c r="U299" s="7"/>
      <c r="V299" s="7"/>
      <c r="W299" s="7"/>
      <c r="X299" s="22" t="str">
        <f>VLOOKUP(功能_33[[#This Row],[User]],SKL放款!A:G,7,FALSE)</f>
        <v>放款審查課</v>
      </c>
      <c r="Y299" s="243" t="str">
        <f>IF(功能_33[[#This Row],[實際展示]]="","",功能_33[[#This Row],[實際展示]]+14)</f>
        <v/>
      </c>
      <c r="Z299" s="243"/>
      <c r="AA299" s="262" t="str">
        <f>IF(功能_33[[#This Row],[URS交二審]]=0,"",功能_33[[#This Row],[URS交二審]]+7)</f>
        <v/>
      </c>
      <c r="AB299" s="252"/>
      <c r="AC299" s="252"/>
      <c r="AD299" s="252"/>
      <c r="AE299" s="323"/>
      <c r="AF299" s="252" t="str">
        <f>IFERROR(IF(VLOOKUP(功能_33[[#This Row],[功能代號]],Menu!A:D,4,FALSE)=0,"",VLOOKUP(功能_33[[#This Row],[功能代號]],Menu!A:D,4,FALSE)),"")</f>
        <v/>
      </c>
      <c r="AG299" s="252"/>
      <c r="AH299" s="247" t="str">
        <f>VLOOKUP(功能_33[[#This Row],[功能代號]],[3]交易清單!$E:$E,1,FALSE)</f>
        <v>L8100</v>
      </c>
      <c r="AI299" s="252"/>
      <c r="AJ299" s="264" t="str">
        <f>AJ298</f>
        <v>L8-1</v>
      </c>
      <c r="AK299" s="22"/>
    </row>
    <row r="300" spans="1:38" s="246" customFormat="1" ht="13.5" x14ac:dyDescent="0.3">
      <c r="A300" s="245">
        <v>364</v>
      </c>
      <c r="B300" s="22" t="str">
        <f>LEFT(功能_33[[#This Row],[功能代號]],2)</f>
        <v>L8</v>
      </c>
      <c r="C300" s="22" t="s">
        <v>684</v>
      </c>
      <c r="D300" s="22"/>
      <c r="E300" s="7" t="s">
        <v>643</v>
      </c>
      <c r="F300" s="22" t="s">
        <v>644</v>
      </c>
      <c r="G300" s="22"/>
      <c r="H300" s="7" t="s">
        <v>424</v>
      </c>
      <c r="I300" s="253" t="s">
        <v>424</v>
      </c>
      <c r="J300" s="321"/>
      <c r="K300" s="294" t="s">
        <v>2333</v>
      </c>
      <c r="L300" s="294"/>
      <c r="M300" s="262" t="str">
        <f>IFERROR(IF(VLOOKUP(功能_33[[#This Row],[功能代號]],討論項目!A:H,8,FALSE)=0,"",VLOOKUP(功能_33[[#This Row],[功能代號]],討論項目!A:H,8,FALSE)),"")</f>
        <v/>
      </c>
      <c r="N300" s="7" t="s">
        <v>686</v>
      </c>
      <c r="O300" s="7" t="s">
        <v>685</v>
      </c>
      <c r="P300" s="22"/>
      <c r="Q300" s="7"/>
      <c r="R300" s="7"/>
      <c r="S300" s="7"/>
      <c r="T300" s="7"/>
      <c r="U300" s="7"/>
      <c r="V300" s="7"/>
      <c r="W300" s="7"/>
      <c r="X300" s="22" t="str">
        <f>VLOOKUP(功能_33[[#This Row],[User]],SKL放款!A:G,7,FALSE)</f>
        <v>放款審查課</v>
      </c>
      <c r="Y300" s="243" t="str">
        <f>IF(功能_33[[#This Row],[實際展示]]="","",功能_33[[#This Row],[實際展示]]+14)</f>
        <v/>
      </c>
      <c r="Z300" s="243"/>
      <c r="AA300" s="262" t="str">
        <f>IF(功能_33[[#This Row],[URS交二審]]=0,"",功能_33[[#This Row],[URS交二審]]+7)</f>
        <v/>
      </c>
      <c r="AB300" s="252"/>
      <c r="AC300" s="252"/>
      <c r="AD300" s="252"/>
      <c r="AE300" s="323"/>
      <c r="AF300" s="252" t="str">
        <f>IFERROR(IF(VLOOKUP(功能_33[[#This Row],[功能代號]],Menu!A:D,4,FALSE)=0,"",VLOOKUP(功能_33[[#This Row],[功能代號]],Menu!A:D,4,FALSE)),"")</f>
        <v/>
      </c>
      <c r="AG300" s="252"/>
      <c r="AH300" s="247" t="str">
        <f>VLOOKUP(功能_33[[#This Row],[功能代號]],[3]交易清單!$E:$E,1,FALSE)</f>
        <v>L8081</v>
      </c>
      <c r="AI300" s="252"/>
      <c r="AJ300" s="264" t="str">
        <f>AJ298</f>
        <v>L8-1</v>
      </c>
      <c r="AK300" s="22"/>
    </row>
    <row r="301" spans="1:38" s="246" customFormat="1" ht="13.5" x14ac:dyDescent="0.3">
      <c r="A301" s="245">
        <v>365</v>
      </c>
      <c r="B301" s="22" t="str">
        <f>LEFT(功能_33[[#This Row],[功能代號]],2)</f>
        <v>L8</v>
      </c>
      <c r="C301" s="22" t="s">
        <v>684</v>
      </c>
      <c r="D301" s="22"/>
      <c r="E301" s="7" t="s">
        <v>645</v>
      </c>
      <c r="F301" s="22" t="s">
        <v>646</v>
      </c>
      <c r="G301" s="22"/>
      <c r="H301" s="7" t="s">
        <v>424</v>
      </c>
      <c r="I301" s="253" t="s">
        <v>424</v>
      </c>
      <c r="J301" s="321"/>
      <c r="K301" s="294" t="s">
        <v>2333</v>
      </c>
      <c r="L301" s="294"/>
      <c r="M301" s="262" t="str">
        <f>IFERROR(IF(VLOOKUP(功能_33[[#This Row],[功能代號]],討論項目!A:H,8,FALSE)=0,"",VLOOKUP(功能_33[[#This Row],[功能代號]],討論項目!A:H,8,FALSE)),"")</f>
        <v/>
      </c>
      <c r="N301" s="7" t="s">
        <v>686</v>
      </c>
      <c r="O301" s="7" t="s">
        <v>685</v>
      </c>
      <c r="P301" s="22"/>
      <c r="Q301" s="7"/>
      <c r="R301" s="7"/>
      <c r="S301" s="7"/>
      <c r="T301" s="7"/>
      <c r="U301" s="7"/>
      <c r="V301" s="7"/>
      <c r="W301" s="7"/>
      <c r="X301" s="22" t="str">
        <f>VLOOKUP(功能_33[[#This Row],[User]],SKL放款!A:G,7,FALSE)</f>
        <v>放款審查課</v>
      </c>
      <c r="Y301" s="243" t="str">
        <f>IF(功能_33[[#This Row],[實際展示]]="","",功能_33[[#This Row],[實際展示]]+14)</f>
        <v/>
      </c>
      <c r="Z301" s="243"/>
      <c r="AA301" s="262" t="str">
        <f>IF(功能_33[[#This Row],[URS交二審]]=0,"",功能_33[[#This Row],[URS交二審]]+7)</f>
        <v/>
      </c>
      <c r="AB301" s="252"/>
      <c r="AC301" s="252"/>
      <c r="AD301" s="252"/>
      <c r="AE301" s="323"/>
      <c r="AF301" s="252" t="str">
        <f>IFERROR(IF(VLOOKUP(功能_33[[#This Row],[功能代號]],Menu!A:D,4,FALSE)=0,"",VLOOKUP(功能_33[[#This Row],[功能代號]],Menu!A:D,4,FALSE)),"")</f>
        <v/>
      </c>
      <c r="AG301" s="252"/>
      <c r="AH301" s="247" t="str">
        <f>VLOOKUP(功能_33[[#This Row],[功能代號]],[3]交易清單!$E:$E,1,FALSE)</f>
        <v>L8101</v>
      </c>
      <c r="AI301" s="252"/>
      <c r="AJ301" s="264" t="str">
        <f>AJ298</f>
        <v>L8-1</v>
      </c>
      <c r="AK301" s="22"/>
    </row>
    <row r="302" spans="1:38" s="246" customFormat="1" ht="13.5" x14ac:dyDescent="0.3">
      <c r="A302" s="245">
        <v>366</v>
      </c>
      <c r="B302" s="22" t="str">
        <f>LEFT(功能_33[[#This Row],[功能代號]],2)</f>
        <v>L8</v>
      </c>
      <c r="C302" s="22" t="s">
        <v>684</v>
      </c>
      <c r="D302" s="22"/>
      <c r="E302" s="7" t="s">
        <v>647</v>
      </c>
      <c r="F302" s="22" t="s">
        <v>648</v>
      </c>
      <c r="G302" s="22"/>
      <c r="H302" s="7" t="s">
        <v>672</v>
      </c>
      <c r="I302" s="7" t="s">
        <v>478</v>
      </c>
      <c r="J302" s="316"/>
      <c r="K302" s="294" t="s">
        <v>2333</v>
      </c>
      <c r="L302" s="294"/>
      <c r="M302" s="262" t="str">
        <f>IFERROR(IF(VLOOKUP(功能_33[[#This Row],[功能代號]],討論項目!A:H,8,FALSE)=0,"",VLOOKUP(功能_33[[#This Row],[功能代號]],討論項目!A:H,8,FALSE)),"")</f>
        <v/>
      </c>
      <c r="N302" s="7" t="s">
        <v>686</v>
      </c>
      <c r="O302" s="7" t="s">
        <v>713</v>
      </c>
      <c r="P302" s="22"/>
      <c r="Q302" s="7"/>
      <c r="R302" s="7"/>
      <c r="S302" s="7"/>
      <c r="T302" s="7"/>
      <c r="U302" s="7"/>
      <c r="V302" s="7"/>
      <c r="W302" s="7"/>
      <c r="X302" s="22" t="str">
        <f>VLOOKUP(功能_33[[#This Row],[User]],SKL放款!A:G,7,FALSE)</f>
        <v>放款服務課</v>
      </c>
      <c r="Y302" s="243" t="str">
        <f>IF(功能_33[[#This Row],[實際展示]]="","",功能_33[[#This Row],[實際展示]]+14)</f>
        <v/>
      </c>
      <c r="Z302" s="243"/>
      <c r="AA302" s="262" t="str">
        <f>IF(功能_33[[#This Row],[URS交二審]]=0,"",功能_33[[#This Row],[URS交二審]]+7)</f>
        <v/>
      </c>
      <c r="AB302" s="252"/>
      <c r="AC302" s="252"/>
      <c r="AD302" s="252"/>
      <c r="AE302" s="323"/>
      <c r="AF302" s="252" t="str">
        <f>IFERROR(IF(VLOOKUP(功能_33[[#This Row],[功能代號]],Menu!A:D,4,FALSE)=0,"",VLOOKUP(功能_33[[#This Row],[功能代號]],Menu!A:D,4,FALSE)),"")</f>
        <v/>
      </c>
      <c r="AG302" s="252"/>
      <c r="AH302" s="247" t="str">
        <f>VLOOKUP(功能_33[[#This Row],[功能代號]],[3]交易清單!$E:$E,1,FALSE)</f>
        <v>L8110</v>
      </c>
      <c r="AI302" s="252"/>
      <c r="AJ302" s="264" t="str">
        <f>AJ298</f>
        <v>L8-1</v>
      </c>
      <c r="AK302" s="22"/>
    </row>
    <row r="303" spans="1:38" s="246" customFormat="1" ht="13.5" x14ac:dyDescent="0.3">
      <c r="A303" s="245">
        <v>367</v>
      </c>
      <c r="B303" s="22" t="str">
        <f>LEFT(功能_33[[#This Row],[功能代號]],2)</f>
        <v>L8</v>
      </c>
      <c r="C303" s="22" t="s">
        <v>684</v>
      </c>
      <c r="D303" s="22"/>
      <c r="E303" s="7" t="s">
        <v>665</v>
      </c>
      <c r="F303" s="22" t="s">
        <v>666</v>
      </c>
      <c r="G303" s="22"/>
      <c r="H303" s="7" t="s">
        <v>672</v>
      </c>
      <c r="I303" s="7" t="s">
        <v>478</v>
      </c>
      <c r="J303" s="316"/>
      <c r="K303" s="294" t="s">
        <v>2333</v>
      </c>
      <c r="L303" s="294"/>
      <c r="M303" s="262" t="str">
        <f>IFERROR(IF(VLOOKUP(功能_33[[#This Row],[功能代號]],討論項目!A:H,8,FALSE)=0,"",VLOOKUP(功能_33[[#This Row],[功能代號]],討論項目!A:H,8,FALSE)),"")</f>
        <v/>
      </c>
      <c r="N303" s="7" t="s">
        <v>686</v>
      </c>
      <c r="O303" s="7" t="s">
        <v>716</v>
      </c>
      <c r="P303" s="22"/>
      <c r="Q303" s="7"/>
      <c r="R303" s="7"/>
      <c r="S303" s="7"/>
      <c r="T303" s="7"/>
      <c r="U303" s="7"/>
      <c r="V303" s="7"/>
      <c r="W303" s="7"/>
      <c r="X303" s="22" t="str">
        <f>VLOOKUP(功能_33[[#This Row],[User]],SKL放款!A:G,7,FALSE)</f>
        <v>放款服務課</v>
      </c>
      <c r="Y303" s="243" t="str">
        <f>IF(功能_33[[#This Row],[實際展示]]="","",功能_33[[#This Row],[實際展示]]+14)</f>
        <v/>
      </c>
      <c r="Z303" s="243"/>
      <c r="AA303" s="262" t="str">
        <f>IF(功能_33[[#This Row],[URS交二審]]=0,"",功能_33[[#This Row],[URS交二審]]+7)</f>
        <v/>
      </c>
      <c r="AB303" s="252"/>
      <c r="AC303" s="252"/>
      <c r="AD303" s="252"/>
      <c r="AE303" s="323"/>
      <c r="AF303" s="252" t="str">
        <f>IFERROR(IF(VLOOKUP(功能_33[[#This Row],[功能代號]],Menu!A:D,4,FALSE)=0,"",VLOOKUP(功能_33[[#This Row],[功能代號]],Menu!A:D,4,FALSE)),"")</f>
        <v>L8-1</v>
      </c>
      <c r="AG303" s="252"/>
      <c r="AH303" s="247" t="str">
        <f>VLOOKUP(功能_33[[#This Row],[功能代號]],[3]交易清單!$E:$E,1,FALSE)</f>
        <v>L8112</v>
      </c>
      <c r="AI303" s="252"/>
      <c r="AJ303" s="243" t="str">
        <f>IFERROR(IF(VLOOKUP(功能_33[[#This Row],[功能代號]],Menu!A:D,4,FALSE)=0,"",VLOOKUP(功能_33[[#This Row],[功能代號]],Menu!A:D,4,FALSE)),"")</f>
        <v>L8-1</v>
      </c>
      <c r="AK303" s="22"/>
    </row>
    <row r="304" spans="1:38" ht="13.5" x14ac:dyDescent="0.3">
      <c r="A304" s="245">
        <v>376</v>
      </c>
      <c r="B304" s="9" t="str">
        <f>LEFT(功能_33[[#This Row],[功能代號]],2)</f>
        <v>L8</v>
      </c>
      <c r="C304" s="9" t="s">
        <v>684</v>
      </c>
      <c r="D304" s="22"/>
      <c r="E304" s="10" t="s">
        <v>667</v>
      </c>
      <c r="F304" s="9" t="s">
        <v>668</v>
      </c>
      <c r="G304" s="9"/>
      <c r="H304" s="10" t="s">
        <v>672</v>
      </c>
      <c r="I304" s="10" t="s">
        <v>478</v>
      </c>
      <c r="J304" s="319"/>
      <c r="K304" s="289" t="s">
        <v>2333</v>
      </c>
      <c r="L304" s="289"/>
      <c r="M304" s="262" t="str">
        <f>IFERROR(IF(VLOOKUP(功能_33[[#This Row],[功能代號]],討論項目!A:H,8,FALSE)=0,"",VLOOKUP(功能_33[[#This Row],[功能代號]],討論項目!A:H,8,FALSE)),"")</f>
        <v/>
      </c>
      <c r="N304" s="10" t="s">
        <v>686</v>
      </c>
      <c r="O304" s="10" t="s">
        <v>717</v>
      </c>
      <c r="P304" s="9"/>
      <c r="Q304" s="10"/>
      <c r="R304" s="10"/>
      <c r="S304" s="10"/>
      <c r="T304" s="10"/>
      <c r="U304" s="10"/>
      <c r="V304" s="10"/>
      <c r="W304" s="10"/>
      <c r="X304" s="9" t="str">
        <f>VLOOKUP(功能_33[[#This Row],[User]],SKL放款!A:G,7,FALSE)</f>
        <v>放款服務課</v>
      </c>
      <c r="Y304" s="242" t="str">
        <f>IF(功能_33[[#This Row],[實際展示]]="","",功能_33[[#This Row],[實際展示]]+14)</f>
        <v/>
      </c>
      <c r="Z304" s="243"/>
      <c r="AA304" s="262" t="str">
        <f>IF(功能_33[[#This Row],[URS交二審]]=0,"",功能_33[[#This Row],[URS交二審]]+7)</f>
        <v/>
      </c>
      <c r="AB304" s="2"/>
      <c r="AC304" s="2"/>
      <c r="AD304" s="2"/>
      <c r="AE304" s="309"/>
      <c r="AF304" s="2" t="str">
        <f>IFERROR(IF(VLOOKUP(功能_33[[#This Row],[功能代號]],Menu!A:D,4,FALSE)=0,"",VLOOKUP(功能_33[[#This Row],[功能代號]],Menu!A:D,4,FALSE)),"")</f>
        <v>L8-7</v>
      </c>
      <c r="AG304" s="2"/>
      <c r="AH304" s="13" t="str">
        <f>VLOOKUP(功能_33[[#This Row],[功能代號]],[3]交易清單!$E:$E,1,FALSE)</f>
        <v>L8701</v>
      </c>
      <c r="AI304" s="2"/>
      <c r="AJ304" s="242" t="str">
        <f>IFERROR(IF(VLOOKUP(功能_33[[#This Row],[功能代號]],Menu!A:D,4,FALSE)=0,"",VLOOKUP(功能_33[[#This Row],[功能代號]],Menu!A:D,4,FALSE)),"")</f>
        <v>L8-7</v>
      </c>
      <c r="AK304" s="9"/>
      <c r="AL304" s="8"/>
    </row>
    <row r="305" spans="1:38" ht="13.5" x14ac:dyDescent="0.3">
      <c r="A305" s="245">
        <v>368</v>
      </c>
      <c r="B305" s="9" t="str">
        <f>LEFT(功能_33[[#This Row],[功能代號]],2)</f>
        <v>L8</v>
      </c>
      <c r="C305" s="9" t="s">
        <v>684</v>
      </c>
      <c r="D305" s="22"/>
      <c r="E305" s="10" t="s">
        <v>649</v>
      </c>
      <c r="F305" s="9" t="s">
        <v>650</v>
      </c>
      <c r="G305" s="9"/>
      <c r="H305" s="10" t="s">
        <v>672</v>
      </c>
      <c r="I305" s="10" t="s">
        <v>478</v>
      </c>
      <c r="J305" s="319"/>
      <c r="K305" s="289">
        <v>44498</v>
      </c>
      <c r="L305" s="289"/>
      <c r="M305" s="262" t="str">
        <f>IFERROR(IF(VLOOKUP(功能_33[[#This Row],[功能代號]],討論項目!A:H,8,FALSE)=0,"",VLOOKUP(功能_33[[#This Row],[功能代號]],討論項目!A:H,8,FALSE)),"")</f>
        <v/>
      </c>
      <c r="N305" s="10" t="s">
        <v>686</v>
      </c>
      <c r="O305" s="10" t="s">
        <v>683</v>
      </c>
      <c r="P305" s="9"/>
      <c r="Q305" s="10"/>
      <c r="R305" s="10"/>
      <c r="S305" s="10"/>
      <c r="T305" s="10"/>
      <c r="U305" s="10"/>
      <c r="V305" s="10"/>
      <c r="W305" s="10"/>
      <c r="X305" s="9" t="str">
        <f>VLOOKUP(功能_33[[#This Row],[User]],SKL放款!A:G,7,FALSE)</f>
        <v>放款服務課</v>
      </c>
      <c r="Y305" s="242" t="str">
        <f>IF(功能_33[[#This Row],[實際展示]]="","",功能_33[[#This Row],[實際展示]]+14)</f>
        <v/>
      </c>
      <c r="Z305" s="243"/>
      <c r="AA305" s="262" t="str">
        <f>IF(功能_33[[#This Row],[URS交二審]]=0,"",功能_33[[#This Row],[URS交二審]]+7)</f>
        <v/>
      </c>
      <c r="AB305" s="2"/>
      <c r="AC305" s="2"/>
      <c r="AD305" s="2"/>
      <c r="AE305" s="309"/>
      <c r="AF305" s="2" t="str">
        <f>IFERROR(IF(VLOOKUP(功能_33[[#This Row],[功能代號]],Menu!A:D,4,FALSE)=0,"",VLOOKUP(功能_33[[#This Row],[功能代號]],Menu!A:D,4,FALSE)),"")</f>
        <v>L8-2</v>
      </c>
      <c r="AG305" s="2"/>
      <c r="AH305" s="13" t="str">
        <f>VLOOKUP(功能_33[[#This Row],[功能代號]],[3]交易清單!$E:$E,1,FALSE)</f>
        <v>L8921</v>
      </c>
      <c r="AI305" s="2"/>
      <c r="AJ305" s="242" t="str">
        <f>IFERROR(IF(VLOOKUP(功能_33[[#This Row],[功能代號]],Menu!A:D,4,FALSE)=0,"",VLOOKUP(功能_33[[#This Row],[功能代號]],Menu!A:D,4,FALSE)),"")</f>
        <v>L8-2</v>
      </c>
      <c r="AK305" s="9"/>
      <c r="AL305" s="8"/>
    </row>
    <row r="306" spans="1:38" ht="13.5" x14ac:dyDescent="0.3">
      <c r="A306" s="245">
        <v>369</v>
      </c>
      <c r="B306" s="9" t="str">
        <f>LEFT(功能_33[[#This Row],[功能代號]],2)</f>
        <v>L8</v>
      </c>
      <c r="C306" s="9" t="s">
        <v>684</v>
      </c>
      <c r="D306" s="22"/>
      <c r="E306" s="10" t="s">
        <v>651</v>
      </c>
      <c r="F306" s="9" t="s">
        <v>652</v>
      </c>
      <c r="G306" s="9"/>
      <c r="H306" s="10" t="s">
        <v>672</v>
      </c>
      <c r="I306" s="10" t="s">
        <v>478</v>
      </c>
      <c r="J306" s="319"/>
      <c r="K306" s="289">
        <v>44498</v>
      </c>
      <c r="L306" s="289"/>
      <c r="M306" s="262" t="str">
        <f>IFERROR(IF(VLOOKUP(功能_33[[#This Row],[功能代號]],討論項目!A:H,8,FALSE)=0,"",VLOOKUP(功能_33[[#This Row],[功能代號]],討論項目!A:H,8,FALSE)),"")</f>
        <v/>
      </c>
      <c r="N306" s="10" t="s">
        <v>681</v>
      </c>
      <c r="O306" s="10" t="s">
        <v>683</v>
      </c>
      <c r="P306" s="9"/>
      <c r="Q306" s="10"/>
      <c r="R306" s="10"/>
      <c r="S306" s="10"/>
      <c r="T306" s="10"/>
      <c r="U306" s="10"/>
      <c r="V306" s="10"/>
      <c r="W306" s="10"/>
      <c r="X306" s="9" t="str">
        <f>VLOOKUP(功能_33[[#This Row],[User]],SKL放款!A:G,7,FALSE)</f>
        <v>放款服務課</v>
      </c>
      <c r="Y306" s="242" t="str">
        <f>IF(功能_33[[#This Row],[實際展示]]="","",功能_33[[#This Row],[實際展示]]+14)</f>
        <v/>
      </c>
      <c r="Z306" s="243"/>
      <c r="AA306" s="262" t="str">
        <f>IF(功能_33[[#This Row],[URS交二審]]=0,"",功能_33[[#This Row],[URS交二審]]+7)</f>
        <v/>
      </c>
      <c r="AB306" s="2"/>
      <c r="AC306" s="2"/>
      <c r="AD306" s="2"/>
      <c r="AE306" s="309"/>
      <c r="AF306" s="2" t="str">
        <f>IFERROR(IF(VLOOKUP(功能_33[[#This Row],[功能代號]],Menu!A:D,4,FALSE)=0,"",VLOOKUP(功能_33[[#This Row],[功能代號]],Menu!A:D,4,FALSE)),"")</f>
        <v>L8-2</v>
      </c>
      <c r="AG306" s="2"/>
      <c r="AH306" s="13" t="str">
        <f>VLOOKUP(功能_33[[#This Row],[功能代號]],[3]交易清單!$E:$E,1,FALSE)</f>
        <v>L8201</v>
      </c>
      <c r="AI306" s="2"/>
      <c r="AJ306" s="242" t="str">
        <f>IFERROR(IF(VLOOKUP(功能_33[[#This Row],[功能代號]],Menu!A:D,4,FALSE)=0,"",VLOOKUP(功能_33[[#This Row],[功能代號]],Menu!A:D,4,FALSE)),"")</f>
        <v>L8-2</v>
      </c>
      <c r="AK306" s="9"/>
      <c r="AL306" s="8"/>
    </row>
    <row r="307" spans="1:38" ht="13.5" x14ac:dyDescent="0.3">
      <c r="A307" s="245">
        <v>370</v>
      </c>
      <c r="B307" s="9" t="str">
        <f>LEFT(功能_33[[#This Row],[功能代號]],2)</f>
        <v>L8</v>
      </c>
      <c r="C307" s="9" t="s">
        <v>684</v>
      </c>
      <c r="D307" s="22"/>
      <c r="E307" s="10" t="s">
        <v>653</v>
      </c>
      <c r="F307" s="9" t="s">
        <v>654</v>
      </c>
      <c r="G307" s="9"/>
      <c r="H307" s="10" t="s">
        <v>672</v>
      </c>
      <c r="I307" s="10" t="s">
        <v>478</v>
      </c>
      <c r="J307" s="319"/>
      <c r="K307" s="289">
        <v>44498</v>
      </c>
      <c r="L307" s="289"/>
      <c r="M307" s="262" t="str">
        <f>IFERROR(IF(VLOOKUP(功能_33[[#This Row],[功能代號]],討論項目!A:H,8,FALSE)=0,"",VLOOKUP(功能_33[[#This Row],[功能代號]],討論項目!A:H,8,FALSE)),"")</f>
        <v/>
      </c>
      <c r="N307" s="10" t="s">
        <v>686</v>
      </c>
      <c r="O307" s="10" t="s">
        <v>683</v>
      </c>
      <c r="P307" s="9"/>
      <c r="Q307" s="10"/>
      <c r="R307" s="10"/>
      <c r="S307" s="10"/>
      <c r="T307" s="10"/>
      <c r="U307" s="10"/>
      <c r="V307" s="10"/>
      <c r="W307" s="10"/>
      <c r="X307" s="9" t="str">
        <f>VLOOKUP(功能_33[[#This Row],[User]],SKL放款!A:G,7,FALSE)</f>
        <v>放款服務課</v>
      </c>
      <c r="Y307" s="242" t="str">
        <f>IF(功能_33[[#This Row],[實際展示]]="","",功能_33[[#This Row],[實際展示]]+14)</f>
        <v/>
      </c>
      <c r="Z307" s="243"/>
      <c r="AA307" s="262" t="str">
        <f>IF(功能_33[[#This Row],[URS交二審]]=0,"",功能_33[[#This Row],[URS交二審]]+7)</f>
        <v/>
      </c>
      <c r="AB307" s="2"/>
      <c r="AC307" s="2"/>
      <c r="AD307" s="2"/>
      <c r="AE307" s="309"/>
      <c r="AF307" s="2" t="str">
        <f>IFERROR(IF(VLOOKUP(功能_33[[#This Row],[功能代號]],Menu!A:D,4,FALSE)=0,"",VLOOKUP(功能_33[[#This Row],[功能代號]],Menu!A:D,4,FALSE)),"")</f>
        <v>L8-2</v>
      </c>
      <c r="AG307" s="2"/>
      <c r="AH307" s="13" t="str">
        <f>VLOOKUP(功能_33[[#This Row],[功能代號]],[3]交易清單!$E:$E,1,FALSE)</f>
        <v>L8924</v>
      </c>
      <c r="AI307" s="2"/>
      <c r="AJ307" s="242" t="str">
        <f>IFERROR(IF(VLOOKUP(功能_33[[#This Row],[功能代號]],Menu!A:D,4,FALSE)=0,"",VLOOKUP(功能_33[[#This Row],[功能代號]],Menu!A:D,4,FALSE)),"")</f>
        <v>L8-2</v>
      </c>
      <c r="AK307" s="9"/>
      <c r="AL307" s="8"/>
    </row>
    <row r="308" spans="1:38" ht="13.5" x14ac:dyDescent="0.3">
      <c r="A308" s="245">
        <v>371</v>
      </c>
      <c r="B308" s="9" t="str">
        <f>LEFT(功能_33[[#This Row],[功能代號]],2)</f>
        <v>L8</v>
      </c>
      <c r="C308" s="9" t="s">
        <v>684</v>
      </c>
      <c r="D308" s="22"/>
      <c r="E308" s="10" t="s">
        <v>655</v>
      </c>
      <c r="F308" s="9" t="s">
        <v>656</v>
      </c>
      <c r="G308" s="9"/>
      <c r="H308" s="10" t="s">
        <v>672</v>
      </c>
      <c r="I308" s="10" t="s">
        <v>478</v>
      </c>
      <c r="J308" s="319"/>
      <c r="K308" s="289">
        <v>44498</v>
      </c>
      <c r="L308" s="289"/>
      <c r="M308" s="262" t="str">
        <f>IFERROR(IF(VLOOKUP(功能_33[[#This Row],[功能代號]],討論項目!A:H,8,FALSE)=0,"",VLOOKUP(功能_33[[#This Row],[功能代號]],討論項目!A:H,8,FALSE)),"")</f>
        <v/>
      </c>
      <c r="N308" s="10" t="s">
        <v>686</v>
      </c>
      <c r="O308" s="10" t="s">
        <v>683</v>
      </c>
      <c r="P308" s="9"/>
      <c r="Q308" s="10"/>
      <c r="R308" s="10"/>
      <c r="S308" s="10"/>
      <c r="T308" s="10"/>
      <c r="U308" s="10"/>
      <c r="V308" s="10"/>
      <c r="W308" s="10"/>
      <c r="X308" s="9" t="str">
        <f>VLOOKUP(功能_33[[#This Row],[User]],SKL放款!A:G,7,FALSE)</f>
        <v>放款服務課</v>
      </c>
      <c r="Y308" s="242" t="str">
        <f>IF(功能_33[[#This Row],[實際展示]]="","",功能_33[[#This Row],[實際展示]]+14)</f>
        <v/>
      </c>
      <c r="Z308" s="243"/>
      <c r="AA308" s="262" t="str">
        <f>IF(功能_33[[#This Row],[URS交二審]]=0,"",功能_33[[#This Row],[URS交二審]]+7)</f>
        <v/>
      </c>
      <c r="AB308" s="2"/>
      <c r="AC308" s="2"/>
      <c r="AD308" s="2"/>
      <c r="AE308" s="309"/>
      <c r="AF308" s="2" t="str">
        <f>IFERROR(IF(VLOOKUP(功能_33[[#This Row],[功能代號]],Menu!A:D,4,FALSE)=0,"",VLOOKUP(功能_33[[#This Row],[功能代號]],Menu!A:D,4,FALSE)),"")</f>
        <v>L8-2</v>
      </c>
      <c r="AG308" s="2"/>
      <c r="AH308" s="13" t="str">
        <f>VLOOKUP(功能_33[[#This Row],[功能代號]],[3]交易清單!$E:$E,1,FALSE)</f>
        <v>L8202</v>
      </c>
      <c r="AI308" s="2"/>
      <c r="AJ308" s="242" t="str">
        <f>IFERROR(IF(VLOOKUP(功能_33[[#This Row],[功能代號]],Menu!A:D,4,FALSE)=0,"",VLOOKUP(功能_33[[#This Row],[功能代號]],Menu!A:D,4,FALSE)),"")</f>
        <v>L8-2</v>
      </c>
      <c r="AK308" s="9"/>
      <c r="AL308" s="8"/>
    </row>
    <row r="309" spans="1:38" ht="13.5" x14ac:dyDescent="0.3">
      <c r="A309" s="245">
        <v>372</v>
      </c>
      <c r="B309" s="9" t="str">
        <f>LEFT(功能_33[[#This Row],[功能代號]],2)</f>
        <v>L8</v>
      </c>
      <c r="C309" s="9" t="s">
        <v>684</v>
      </c>
      <c r="D309" s="22"/>
      <c r="E309" s="10" t="s">
        <v>657</v>
      </c>
      <c r="F309" s="9" t="s">
        <v>658</v>
      </c>
      <c r="G309" s="9"/>
      <c r="H309" s="10" t="s">
        <v>672</v>
      </c>
      <c r="I309" s="10" t="s">
        <v>478</v>
      </c>
      <c r="J309" s="319"/>
      <c r="K309" s="289">
        <v>44498</v>
      </c>
      <c r="L309" s="289"/>
      <c r="M309" s="262" t="str">
        <f>IFERROR(IF(VLOOKUP(功能_33[[#This Row],[功能代號]],討論項目!A:H,8,FALSE)=0,"",VLOOKUP(功能_33[[#This Row],[功能代號]],討論項目!A:H,8,FALSE)),"")</f>
        <v/>
      </c>
      <c r="N309" s="10" t="s">
        <v>681</v>
      </c>
      <c r="O309" s="10" t="s">
        <v>675</v>
      </c>
      <c r="P309" s="9"/>
      <c r="Q309" s="10"/>
      <c r="R309" s="10"/>
      <c r="S309" s="10"/>
      <c r="T309" s="10"/>
      <c r="U309" s="10"/>
      <c r="V309" s="10"/>
      <c r="W309" s="10"/>
      <c r="X309" s="9" t="str">
        <f>VLOOKUP(功能_33[[#This Row],[User]],SKL放款!A:G,7,FALSE)</f>
        <v>放款服務課</v>
      </c>
      <c r="Y309" s="242" t="str">
        <f>IF(功能_33[[#This Row],[實際展示]]="","",功能_33[[#This Row],[實際展示]]+14)</f>
        <v/>
      </c>
      <c r="Z309" s="243"/>
      <c r="AA309" s="262" t="str">
        <f>IF(功能_33[[#This Row],[URS交二審]]=0,"",功能_33[[#This Row],[URS交二審]]+7)</f>
        <v/>
      </c>
      <c r="AB309" s="2"/>
      <c r="AC309" s="2"/>
      <c r="AD309" s="2"/>
      <c r="AE309" s="309"/>
      <c r="AF309" s="2" t="str">
        <f>IFERROR(IF(VLOOKUP(功能_33[[#This Row],[功能代號]],Menu!A:D,4,FALSE)=0,"",VLOOKUP(功能_33[[#This Row],[功能代號]],Menu!A:D,4,FALSE)),"")</f>
        <v>L8-2</v>
      </c>
      <c r="AG309" s="2"/>
      <c r="AH309" s="13" t="str">
        <f>VLOOKUP(功能_33[[#This Row],[功能代號]],[3]交易清單!$E:$E,1,FALSE)</f>
        <v>L8922</v>
      </c>
      <c r="AI309" s="2"/>
      <c r="AJ309" s="242" t="str">
        <f>IFERROR(IF(VLOOKUP(功能_33[[#This Row],[功能代號]],Menu!A:D,4,FALSE)=0,"",VLOOKUP(功能_33[[#This Row],[功能代號]],Menu!A:D,4,FALSE)),"")</f>
        <v>L8-2</v>
      </c>
      <c r="AK309" s="9"/>
      <c r="AL309" s="8"/>
    </row>
    <row r="310" spans="1:38" ht="13.5" x14ac:dyDescent="0.3">
      <c r="A310" s="245">
        <v>373</v>
      </c>
      <c r="B310" s="9" t="str">
        <f>LEFT(功能_33[[#This Row],[功能代號]],2)</f>
        <v>L8</v>
      </c>
      <c r="C310" s="9" t="s">
        <v>684</v>
      </c>
      <c r="D310" s="22"/>
      <c r="E310" s="10" t="s">
        <v>659</v>
      </c>
      <c r="F310" s="9" t="s">
        <v>660</v>
      </c>
      <c r="G310" s="9"/>
      <c r="H310" s="10" t="s">
        <v>672</v>
      </c>
      <c r="I310" s="10" t="s">
        <v>478</v>
      </c>
      <c r="J310" s="319"/>
      <c r="K310" s="289">
        <v>44498</v>
      </c>
      <c r="L310" s="289"/>
      <c r="M310" s="262" t="str">
        <f>IFERROR(IF(VLOOKUP(功能_33[[#This Row],[功能代號]],討論項目!A:H,8,FALSE)=0,"",VLOOKUP(功能_33[[#This Row],[功能代號]],討論項目!A:H,8,FALSE)),"")</f>
        <v/>
      </c>
      <c r="N310" s="10" t="s">
        <v>681</v>
      </c>
      <c r="O310" s="10" t="s">
        <v>683</v>
      </c>
      <c r="P310" s="9"/>
      <c r="Q310" s="10"/>
      <c r="R310" s="10"/>
      <c r="S310" s="10"/>
      <c r="T310" s="10"/>
      <c r="U310" s="10"/>
      <c r="V310" s="10"/>
      <c r="W310" s="10"/>
      <c r="X310" s="9" t="str">
        <f>VLOOKUP(功能_33[[#This Row],[User]],SKL放款!A:G,7,FALSE)</f>
        <v>放款服務課</v>
      </c>
      <c r="Y310" s="242" t="str">
        <f>IF(功能_33[[#This Row],[實際展示]]="","",功能_33[[#This Row],[實際展示]]+14)</f>
        <v/>
      </c>
      <c r="Z310" s="243"/>
      <c r="AA310" s="262" t="str">
        <f>IF(功能_33[[#This Row],[URS交二審]]=0,"",功能_33[[#This Row],[URS交二審]]+7)</f>
        <v/>
      </c>
      <c r="AB310" s="2"/>
      <c r="AC310" s="2"/>
      <c r="AD310" s="2"/>
      <c r="AE310" s="309"/>
      <c r="AF310" s="2" t="str">
        <f>IFERROR(IF(VLOOKUP(功能_33[[#This Row],[功能代號]],Menu!A:D,4,FALSE)=0,"",VLOOKUP(功能_33[[#This Row],[功能代號]],Menu!A:D,4,FALSE)),"")</f>
        <v/>
      </c>
      <c r="AG310" s="2"/>
      <c r="AH310" s="13" t="str">
        <f>VLOOKUP(功能_33[[#This Row],[功能代號]],[3]交易清單!$E:$E,1,FALSE)</f>
        <v>L8203</v>
      </c>
      <c r="AI310" s="2"/>
      <c r="AJ310" s="244" t="str">
        <f>AJ309</f>
        <v>L8-2</v>
      </c>
      <c r="AK310" s="9"/>
      <c r="AL310" s="8"/>
    </row>
    <row r="311" spans="1:38" ht="13.5" x14ac:dyDescent="0.3">
      <c r="A311" s="245">
        <v>374</v>
      </c>
      <c r="B311" s="9" t="str">
        <f>LEFT(功能_33[[#This Row],[功能代號]],2)</f>
        <v>L8</v>
      </c>
      <c r="C311" s="9" t="s">
        <v>684</v>
      </c>
      <c r="D311" s="22"/>
      <c r="E311" s="10" t="s">
        <v>661</v>
      </c>
      <c r="F311" s="9" t="s">
        <v>662</v>
      </c>
      <c r="G311" s="9"/>
      <c r="H311" s="10" t="s">
        <v>672</v>
      </c>
      <c r="I311" s="10" t="s">
        <v>478</v>
      </c>
      <c r="J311" s="319"/>
      <c r="K311" s="289">
        <v>44498</v>
      </c>
      <c r="L311" s="289"/>
      <c r="M311" s="262" t="str">
        <f>IFERROR(IF(VLOOKUP(功能_33[[#This Row],[功能代號]],討論項目!A:H,8,FALSE)=0,"",VLOOKUP(功能_33[[#This Row],[功能代號]],討論項目!A:H,8,FALSE)),"")</f>
        <v/>
      </c>
      <c r="N311" s="10" t="s">
        <v>681</v>
      </c>
      <c r="O311" s="10" t="s">
        <v>675</v>
      </c>
      <c r="P311" s="9"/>
      <c r="Q311" s="10"/>
      <c r="R311" s="10"/>
      <c r="S311" s="10"/>
      <c r="T311" s="10"/>
      <c r="U311" s="10"/>
      <c r="V311" s="10"/>
      <c r="W311" s="10"/>
      <c r="X311" s="9" t="str">
        <f>VLOOKUP(功能_33[[#This Row],[User]],SKL放款!A:G,7,FALSE)</f>
        <v>放款服務課</v>
      </c>
      <c r="Y311" s="242" t="str">
        <f>IF(功能_33[[#This Row],[實際展示]]="","",功能_33[[#This Row],[實際展示]]+14)</f>
        <v/>
      </c>
      <c r="Z311" s="243"/>
      <c r="AA311" s="262" t="str">
        <f>IF(功能_33[[#This Row],[URS交二審]]=0,"",功能_33[[#This Row],[URS交二審]]+7)</f>
        <v/>
      </c>
      <c r="AB311" s="2"/>
      <c r="AC311" s="2"/>
      <c r="AD311" s="2"/>
      <c r="AE311" s="309"/>
      <c r="AF311" s="2" t="str">
        <f>IFERROR(IF(VLOOKUP(功能_33[[#This Row],[功能代號]],Menu!A:D,4,FALSE)=0,"",VLOOKUP(功能_33[[#This Row],[功能代號]],Menu!A:D,4,FALSE)),"")</f>
        <v>L8-2</v>
      </c>
      <c r="AG311" s="2"/>
      <c r="AH311" s="13" t="str">
        <f>VLOOKUP(功能_33[[#This Row],[功能代號]],[3]交易清單!$E:$E,1,FALSE)</f>
        <v>L8923</v>
      </c>
      <c r="AI311" s="2"/>
      <c r="AJ311" s="242" t="str">
        <f>IFERROR(IF(VLOOKUP(功能_33[[#This Row],[功能代號]],Menu!A:D,4,FALSE)=0,"",VLOOKUP(功能_33[[#This Row],[功能代號]],Menu!A:D,4,FALSE)),"")</f>
        <v>L8-2</v>
      </c>
      <c r="AK311" s="9"/>
      <c r="AL311" s="8"/>
    </row>
    <row r="312" spans="1:38" ht="13.5" x14ac:dyDescent="0.3">
      <c r="A312" s="245">
        <v>375</v>
      </c>
      <c r="B312" s="9" t="str">
        <f>LEFT(功能_33[[#This Row],[功能代號]],2)</f>
        <v>L8</v>
      </c>
      <c r="C312" s="9" t="s">
        <v>684</v>
      </c>
      <c r="D312" s="22"/>
      <c r="E312" s="10" t="s">
        <v>663</v>
      </c>
      <c r="F312" s="9" t="s">
        <v>664</v>
      </c>
      <c r="G312" s="9"/>
      <c r="H312" s="10" t="s">
        <v>672</v>
      </c>
      <c r="I312" s="10" t="s">
        <v>478</v>
      </c>
      <c r="J312" s="319"/>
      <c r="K312" s="289">
        <v>44498</v>
      </c>
      <c r="L312" s="289">
        <v>44482</v>
      </c>
      <c r="M312" s="262" t="str">
        <f>IFERROR(IF(VLOOKUP(功能_33[[#This Row],[功能代號]],討論項目!A:H,8,FALSE)=0,"",VLOOKUP(功能_33[[#This Row],[功能代號]],討論項目!A:H,8,FALSE)),"")</f>
        <v/>
      </c>
      <c r="N312" s="10" t="s">
        <v>681</v>
      </c>
      <c r="O312" s="10" t="s">
        <v>679</v>
      </c>
      <c r="P312" s="9" t="s">
        <v>1538</v>
      </c>
      <c r="Q312" s="10"/>
      <c r="R312" s="10"/>
      <c r="S312" s="10"/>
      <c r="T312" s="10"/>
      <c r="U312" s="10"/>
      <c r="V312" s="10"/>
      <c r="W312" s="10"/>
      <c r="X312" s="9" t="str">
        <f>VLOOKUP(功能_33[[#This Row],[User]],SKL放款!A:G,7,FALSE)</f>
        <v>放款服務課</v>
      </c>
      <c r="Y312" s="242">
        <f>IF(功能_33[[#This Row],[實際展示]]="","",功能_33[[#This Row],[實際展示]]+14)</f>
        <v>44496</v>
      </c>
      <c r="Z312" s="243"/>
      <c r="AA312" s="262" t="str">
        <f>IF(功能_33[[#This Row],[URS交二審]]=0,"",功能_33[[#This Row],[URS交二審]]+7)</f>
        <v/>
      </c>
      <c r="AB312" s="2"/>
      <c r="AC312" s="2"/>
      <c r="AD312" s="2"/>
      <c r="AE312" s="309"/>
      <c r="AF312" s="2" t="str">
        <f>IFERROR(IF(VLOOKUP(功能_33[[#This Row],[功能代號]],Menu!A:D,4,FALSE)=0,"",VLOOKUP(功能_33[[#This Row],[功能代號]],Menu!A:D,4,FALSE)),"")</f>
        <v/>
      </c>
      <c r="AG312" s="2"/>
      <c r="AH312" s="13" t="str">
        <f>VLOOKUP(功能_33[[#This Row],[功能代號]],[3]交易清單!$E:$E,1,FALSE)</f>
        <v>L8204</v>
      </c>
      <c r="AI312" s="2"/>
      <c r="AJ312" s="244" t="str">
        <f>AJ311</f>
        <v>L8-2</v>
      </c>
      <c r="AK312" s="9"/>
      <c r="AL312" s="8"/>
    </row>
    <row r="313" spans="1:38" ht="13.5" x14ac:dyDescent="0.3">
      <c r="A313" s="245">
        <v>243</v>
      </c>
      <c r="B313" s="9" t="str">
        <f>LEFT(功能_33[[#This Row],[功能代號]],2)</f>
        <v>L5</v>
      </c>
      <c r="C313" s="9" t="s">
        <v>709</v>
      </c>
      <c r="D313" s="22"/>
      <c r="E313" s="10" t="s">
        <v>473</v>
      </c>
      <c r="F313" s="9" t="s">
        <v>474</v>
      </c>
      <c r="G313" s="9"/>
      <c r="H313" s="10" t="s">
        <v>672</v>
      </c>
      <c r="I313" s="10" t="s">
        <v>475</v>
      </c>
      <c r="J313" s="319"/>
      <c r="K313" s="289" t="s">
        <v>2332</v>
      </c>
      <c r="L313" s="289"/>
      <c r="M313" s="262" t="str">
        <f>IFERROR(IF(VLOOKUP(功能_33[[#This Row],[功能代號]],討論項目!A:H,8,FALSE)=0,"",VLOOKUP(功能_33[[#This Row],[功能代號]],討論項目!A:H,8,FALSE)),"")</f>
        <v/>
      </c>
      <c r="N313" s="10" t="s">
        <v>681</v>
      </c>
      <c r="O313" s="10" t="s">
        <v>683</v>
      </c>
      <c r="P313" s="9"/>
      <c r="Q313" s="10"/>
      <c r="R313" s="10"/>
      <c r="S313" s="10"/>
      <c r="T313" s="10"/>
      <c r="U313" s="10"/>
      <c r="V313" s="10"/>
      <c r="W313" s="10"/>
      <c r="X313" s="9" t="str">
        <f>VLOOKUP(功能_33[[#This Row],[User]],SKL放款!A:G,7,FALSE)</f>
        <v>放款服務課</v>
      </c>
      <c r="Y313" s="242" t="str">
        <f>IF(功能_33[[#This Row],[實際展示]]="","",功能_33[[#This Row],[實際展示]]+14)</f>
        <v/>
      </c>
      <c r="Z313" s="243"/>
      <c r="AA313" s="262" t="str">
        <f>IF(功能_33[[#This Row],[URS交二審]]=0,"",功能_33[[#This Row],[URS交二審]]+7)</f>
        <v/>
      </c>
      <c r="AB313" s="2"/>
      <c r="AC313" s="2"/>
      <c r="AD313" s="2"/>
      <c r="AE313" s="309"/>
      <c r="AF313" s="2" t="str">
        <f>IFERROR(IF(VLOOKUP(功能_33[[#This Row],[功能代號]],Menu!A:D,4,FALSE)=0,"",VLOOKUP(功能_33[[#This Row],[功能代號]],Menu!A:D,4,FALSE)),"")</f>
        <v>L5-1</v>
      </c>
      <c r="AG313" s="2"/>
      <c r="AH313" s="13" t="str">
        <f>VLOOKUP(功能_33[[#This Row],[功能代號]],[3]交易清單!$E:$E,1,FALSE)</f>
        <v>L5801</v>
      </c>
      <c r="AI313" s="2"/>
      <c r="AJ313" s="242" t="str">
        <f>IFERROR(IF(VLOOKUP(功能_33[[#This Row],[功能代號]],Menu!A:D,4,FALSE)=0,"",VLOOKUP(功能_33[[#This Row],[功能代號]],Menu!A:D,4,FALSE)),"")</f>
        <v>L5-1</v>
      </c>
      <c r="AK313" s="9"/>
      <c r="AL313" s="8"/>
    </row>
    <row r="314" spans="1:38" ht="13.5" x14ac:dyDescent="0.3">
      <c r="A314" s="245">
        <v>244</v>
      </c>
      <c r="B314" s="13" t="str">
        <f>LEFT(功能_33[[#This Row],[功能代號]],2)</f>
        <v>L5</v>
      </c>
      <c r="C314" s="9" t="s">
        <v>709</v>
      </c>
      <c r="D314" s="22"/>
      <c r="E314" s="10" t="s">
        <v>697</v>
      </c>
      <c r="F314" s="14" t="s">
        <v>702</v>
      </c>
      <c r="G314" s="14"/>
      <c r="H314" s="10" t="s">
        <v>672</v>
      </c>
      <c r="I314" s="10" t="s">
        <v>478</v>
      </c>
      <c r="J314" s="319"/>
      <c r="K314" s="289" t="s">
        <v>2332</v>
      </c>
      <c r="L314" s="289"/>
      <c r="M314" s="262" t="str">
        <f>IFERROR(IF(VLOOKUP(功能_33[[#This Row],[功能代號]],討論項目!A:H,8,FALSE)=0,"",VLOOKUP(功能_33[[#This Row],[功能代號]],討論項目!A:H,8,FALSE)),"")</f>
        <v/>
      </c>
      <c r="N314" s="10" t="s">
        <v>677</v>
      </c>
      <c r="O314" s="10" t="s">
        <v>713</v>
      </c>
      <c r="P314" s="9"/>
      <c r="Q314" s="10"/>
      <c r="R314" s="10"/>
      <c r="S314" s="10"/>
      <c r="T314" s="10"/>
      <c r="U314" s="10"/>
      <c r="V314" s="10"/>
      <c r="W314" s="10"/>
      <c r="X314" s="9" t="str">
        <f>VLOOKUP(功能_33[[#This Row],[User]],SKL放款!A:G,7,FALSE)</f>
        <v>放款服務課</v>
      </c>
      <c r="Y314" s="242" t="str">
        <f>IF(功能_33[[#This Row],[實際展示]]="","",功能_33[[#This Row],[實際展示]]+14)</f>
        <v/>
      </c>
      <c r="Z314" s="243"/>
      <c r="AA314" s="262" t="str">
        <f>IF(功能_33[[#This Row],[URS交二審]]=0,"",功能_33[[#This Row],[URS交二審]]+7)</f>
        <v/>
      </c>
      <c r="AB314" s="2"/>
      <c r="AC314" s="2"/>
      <c r="AD314" s="2"/>
      <c r="AE314" s="309"/>
      <c r="AF314" s="2" t="str">
        <f>IFERROR(IF(VLOOKUP(功能_33[[#This Row],[功能代號]],Menu!A:D,4,FALSE)=0,"",VLOOKUP(功能_33[[#This Row],[功能代號]],Menu!A:D,4,FALSE)),"")</f>
        <v/>
      </c>
      <c r="AG314" s="2"/>
      <c r="AH314" s="13" t="str">
        <f>VLOOKUP(功能_33[[#This Row],[功能代號]],[3]交易清單!$E:$E,1,FALSE)</f>
        <v>L5982</v>
      </c>
      <c r="AI314" s="2"/>
      <c r="AJ314" s="244" t="s">
        <v>1921</v>
      </c>
      <c r="AK314" s="9"/>
      <c r="AL314" s="8"/>
    </row>
    <row r="315" spans="1:38" ht="13.5" x14ac:dyDescent="0.3">
      <c r="A315" s="245">
        <v>245</v>
      </c>
      <c r="B315" s="9" t="str">
        <f>LEFT(功能_33[[#This Row],[功能代號]],2)</f>
        <v>L5</v>
      </c>
      <c r="C315" s="9" t="s">
        <v>709</v>
      </c>
      <c r="D315" s="22"/>
      <c r="E315" s="10" t="s">
        <v>479</v>
      </c>
      <c r="F315" s="9" t="s">
        <v>480</v>
      </c>
      <c r="G315" s="9"/>
      <c r="H315" s="10" t="s">
        <v>672</v>
      </c>
      <c r="I315" s="10" t="s">
        <v>478</v>
      </c>
      <c r="J315" s="319"/>
      <c r="K315" s="289" t="s">
        <v>2332</v>
      </c>
      <c r="L315" s="289"/>
      <c r="M315" s="262" t="str">
        <f>IFERROR(IF(VLOOKUP(功能_33[[#This Row],[功能代號]],討論項目!A:H,8,FALSE)=0,"",VLOOKUP(功能_33[[#This Row],[功能代號]],討論項目!A:H,8,FALSE)),"")</f>
        <v/>
      </c>
      <c r="N315" s="10" t="s">
        <v>677</v>
      </c>
      <c r="O315" s="10" t="s">
        <v>683</v>
      </c>
      <c r="P315" s="9"/>
      <c r="Q315" s="10"/>
      <c r="R315" s="10"/>
      <c r="S315" s="10"/>
      <c r="T315" s="10"/>
      <c r="U315" s="10"/>
      <c r="V315" s="10"/>
      <c r="W315" s="10"/>
      <c r="X315" s="9" t="str">
        <f>VLOOKUP(功能_33[[#This Row],[User]],SKL放款!A:G,7,FALSE)</f>
        <v>放款服務課</v>
      </c>
      <c r="Y315" s="242" t="str">
        <f>IF(功能_33[[#This Row],[實際展示]]="","",功能_33[[#This Row],[實際展示]]+14)</f>
        <v/>
      </c>
      <c r="Z315" s="243"/>
      <c r="AA315" s="262" t="str">
        <f>IF(功能_33[[#This Row],[URS交二審]]=0,"",功能_33[[#This Row],[URS交二審]]+7)</f>
        <v/>
      </c>
      <c r="AB315" s="2"/>
      <c r="AC315" s="2"/>
      <c r="AD315" s="2"/>
      <c r="AE315" s="309"/>
      <c r="AF315" s="2" t="str">
        <f>IFERROR(IF(VLOOKUP(功能_33[[#This Row],[功能代號]],Menu!A:D,4,FALSE)=0,"",VLOOKUP(功能_33[[#This Row],[功能代號]],Menu!A:D,4,FALSE)),"")</f>
        <v/>
      </c>
      <c r="AG315" s="2"/>
      <c r="AH315" s="13" t="str">
        <f>VLOOKUP(功能_33[[#This Row],[功能代號]],[3]交易清單!$E:$E,1,FALSE)</f>
        <v>L5812</v>
      </c>
      <c r="AI315" s="2"/>
      <c r="AJ315" s="244" t="str">
        <f>AJ314</f>
        <v>L5-1</v>
      </c>
      <c r="AK315" s="9"/>
      <c r="AL315" s="8"/>
    </row>
    <row r="316" spans="1:38" ht="13.5" x14ac:dyDescent="0.3">
      <c r="A316" s="245">
        <v>246</v>
      </c>
      <c r="B316" s="9" t="str">
        <f>LEFT(功能_33[[#This Row],[功能代號]],2)</f>
        <v>L5</v>
      </c>
      <c r="C316" s="9" t="s">
        <v>709</v>
      </c>
      <c r="D316" s="22"/>
      <c r="E316" s="10" t="s">
        <v>476</v>
      </c>
      <c r="F316" s="9" t="s">
        <v>477</v>
      </c>
      <c r="G316" s="9"/>
      <c r="H316" s="10" t="s">
        <v>672</v>
      </c>
      <c r="I316" s="10" t="s">
        <v>478</v>
      </c>
      <c r="J316" s="319"/>
      <c r="K316" s="289" t="s">
        <v>2332</v>
      </c>
      <c r="L316" s="289"/>
      <c r="M316" s="262" t="str">
        <f>IFERROR(IF(VLOOKUP(功能_33[[#This Row],[功能代號]],討論項目!A:H,8,FALSE)=0,"",VLOOKUP(功能_33[[#This Row],[功能代號]],討論項目!A:H,8,FALSE)),"")</f>
        <v/>
      </c>
      <c r="N316" s="10" t="s">
        <v>677</v>
      </c>
      <c r="O316" s="10" t="s">
        <v>683</v>
      </c>
      <c r="P316" s="9"/>
      <c r="Q316" s="10"/>
      <c r="R316" s="10"/>
      <c r="S316" s="10"/>
      <c r="T316" s="10"/>
      <c r="U316" s="10"/>
      <c r="V316" s="10"/>
      <c r="W316" s="10"/>
      <c r="X316" s="9" t="str">
        <f>VLOOKUP(功能_33[[#This Row],[User]],SKL放款!A:G,7,FALSE)</f>
        <v>放款服務課</v>
      </c>
      <c r="Y316" s="242" t="str">
        <f>IF(功能_33[[#This Row],[實際展示]]="","",功能_33[[#This Row],[實際展示]]+14)</f>
        <v/>
      </c>
      <c r="Z316" s="243"/>
      <c r="AA316" s="262" t="str">
        <f>IF(功能_33[[#This Row],[URS交二審]]=0,"",功能_33[[#This Row],[URS交二審]]+7)</f>
        <v/>
      </c>
      <c r="AB316" s="2"/>
      <c r="AC316" s="2"/>
      <c r="AD316" s="2"/>
      <c r="AE316" s="309"/>
      <c r="AF316" s="2" t="str">
        <f>IFERROR(IF(VLOOKUP(功能_33[[#This Row],[功能代號]],Menu!A:D,4,FALSE)=0,"",VLOOKUP(功能_33[[#This Row],[功能代號]],Menu!A:D,4,FALSE)),"")</f>
        <v/>
      </c>
      <c r="AG316" s="2"/>
      <c r="AH316" s="13" t="str">
        <f>VLOOKUP(功能_33[[#This Row],[功能代號]],[3]交易清單!$E:$E,1,FALSE)</f>
        <v>L5811</v>
      </c>
      <c r="AI316" s="2"/>
      <c r="AJ316" s="244" t="s">
        <v>1921</v>
      </c>
      <c r="AK316" s="9"/>
      <c r="AL316" s="8"/>
    </row>
    <row r="317" spans="1:38" ht="13.5" x14ac:dyDescent="0.3">
      <c r="A317" s="245">
        <v>247</v>
      </c>
      <c r="B317" s="9" t="str">
        <f>LEFT(功能_33[[#This Row],[功能代號]],2)</f>
        <v>L5</v>
      </c>
      <c r="C317" s="9" t="s">
        <v>709</v>
      </c>
      <c r="D317" s="22"/>
      <c r="E317" s="10" t="s">
        <v>481</v>
      </c>
      <c r="F317" s="9" t="s">
        <v>482</v>
      </c>
      <c r="G317" s="9"/>
      <c r="H317" s="10" t="s">
        <v>672</v>
      </c>
      <c r="I317" s="10" t="s">
        <v>478</v>
      </c>
      <c r="J317" s="319"/>
      <c r="K317" s="289" t="s">
        <v>2332</v>
      </c>
      <c r="L317" s="289"/>
      <c r="M317" s="262" t="str">
        <f>IFERROR(IF(VLOOKUP(功能_33[[#This Row],[功能代號]],討論項目!A:H,8,FALSE)=0,"",VLOOKUP(功能_33[[#This Row],[功能代號]],討論項目!A:H,8,FALSE)),"")</f>
        <v/>
      </c>
      <c r="N317" s="10" t="s">
        <v>677</v>
      </c>
      <c r="O317" s="10" t="s">
        <v>683</v>
      </c>
      <c r="P317" s="9"/>
      <c r="Q317" s="10"/>
      <c r="R317" s="10"/>
      <c r="S317" s="10"/>
      <c r="T317" s="10"/>
      <c r="U317" s="10"/>
      <c r="V317" s="10"/>
      <c r="W317" s="10"/>
      <c r="X317" s="9" t="str">
        <f>VLOOKUP(功能_33[[#This Row],[User]],SKL放款!A:G,7,FALSE)</f>
        <v>放款服務課</v>
      </c>
      <c r="Y317" s="242" t="str">
        <f>IF(功能_33[[#This Row],[實際展示]]="","",功能_33[[#This Row],[實際展示]]+14)</f>
        <v/>
      </c>
      <c r="Z317" s="243"/>
      <c r="AA317" s="262" t="str">
        <f>IF(功能_33[[#This Row],[URS交二審]]=0,"",功能_33[[#This Row],[URS交二審]]+7)</f>
        <v/>
      </c>
      <c r="AB317" s="2"/>
      <c r="AC317" s="2"/>
      <c r="AD317" s="2"/>
      <c r="AE317" s="309"/>
      <c r="AF317" s="2" t="str">
        <f>IFERROR(IF(VLOOKUP(功能_33[[#This Row],[功能代號]],Menu!A:D,4,FALSE)=0,"",VLOOKUP(功能_33[[#This Row],[功能代號]],Menu!A:D,4,FALSE)),"")</f>
        <v/>
      </c>
      <c r="AG317" s="2"/>
      <c r="AH317" s="13" t="str">
        <f>VLOOKUP(功能_33[[#This Row],[功能代號]],[3]交易清單!$E:$E,1,FALSE)</f>
        <v>L5813</v>
      </c>
      <c r="AI317" s="2"/>
      <c r="AJ317" s="244" t="s">
        <v>1921</v>
      </c>
      <c r="AK317" s="9"/>
      <c r="AL317" s="8"/>
    </row>
    <row r="318" spans="1:38" ht="13.5" x14ac:dyDescent="0.3">
      <c r="A318" s="245">
        <v>248</v>
      </c>
      <c r="B318" s="9" t="str">
        <f>LEFT(功能_33[[#This Row],[功能代號]],2)</f>
        <v>L5</v>
      </c>
      <c r="C318" s="9" t="s">
        <v>709</v>
      </c>
      <c r="D318" s="22"/>
      <c r="E318" s="10" t="s">
        <v>459</v>
      </c>
      <c r="F318" s="9" t="s">
        <v>460</v>
      </c>
      <c r="G318" s="9"/>
      <c r="H318" s="10" t="s">
        <v>672</v>
      </c>
      <c r="I318" s="11" t="s">
        <v>1979</v>
      </c>
      <c r="J318" s="317"/>
      <c r="K318" s="289" t="s">
        <v>2332</v>
      </c>
      <c r="L318" s="289"/>
      <c r="M318" s="262" t="str">
        <f>IFERROR(IF(VLOOKUP(功能_33[[#This Row],[功能代號]],討論項目!A:H,8,FALSE)=0,"",VLOOKUP(功能_33[[#This Row],[功能代號]],討論項目!A:H,8,FALSE)),"")</f>
        <v/>
      </c>
      <c r="N318" s="10" t="s">
        <v>677</v>
      </c>
      <c r="O318" s="10" t="s">
        <v>675</v>
      </c>
      <c r="P318" s="9"/>
      <c r="Q318" s="10"/>
      <c r="R318" s="10"/>
      <c r="S318" s="10"/>
      <c r="T318" s="10"/>
      <c r="U318" s="10"/>
      <c r="V318" s="10"/>
      <c r="W318" s="10"/>
      <c r="X318" s="9" t="str">
        <f>VLOOKUP(功能_33[[#This Row],[User]],SKL放款!A:G,7,FALSE)</f>
        <v>放款服務課</v>
      </c>
      <c r="Y318" s="242" t="str">
        <f>IF(功能_33[[#This Row],[實際展示]]="","",功能_33[[#This Row],[實際展示]]+14)</f>
        <v/>
      </c>
      <c r="Z318" s="243"/>
      <c r="AA318" s="262" t="str">
        <f>IF(功能_33[[#This Row],[URS交二審]]=0,"",功能_33[[#This Row],[URS交二審]]+7)</f>
        <v/>
      </c>
      <c r="AB318" s="2"/>
      <c r="AC318" s="2"/>
      <c r="AD318" s="2"/>
      <c r="AE318" s="309"/>
      <c r="AF318" s="2" t="str">
        <f>IFERROR(IF(VLOOKUP(功能_33[[#This Row],[功能代號]],Menu!A:D,4,FALSE)=0,"",VLOOKUP(功能_33[[#This Row],[功能代號]],Menu!A:D,4,FALSE)),"")</f>
        <v>L5-1</v>
      </c>
      <c r="AG318" s="2"/>
      <c r="AH318" s="13" t="str">
        <f>VLOOKUP(功能_33[[#This Row],[功能代號]],[3]交易清單!$E:$E,1,FALSE)</f>
        <v>L5901</v>
      </c>
      <c r="AI318" s="2"/>
      <c r="AJ318" s="242" t="str">
        <f>IFERROR(IF(VLOOKUP(功能_33[[#This Row],[功能代號]],Menu!A:D,4,FALSE)=0,"",VLOOKUP(功能_33[[#This Row],[功能代號]],Menu!A:D,4,FALSE)),"")</f>
        <v>L5-1</v>
      </c>
      <c r="AK318" s="9"/>
      <c r="AL318" s="8"/>
    </row>
    <row r="319" spans="1:38" ht="13.5" x14ac:dyDescent="0.3">
      <c r="A319" s="245">
        <v>249</v>
      </c>
      <c r="B319" s="9" t="str">
        <f>LEFT(功能_33[[#This Row],[功能代號]],2)</f>
        <v>L5</v>
      </c>
      <c r="C319" s="9" t="s">
        <v>709</v>
      </c>
      <c r="D319" s="22"/>
      <c r="E319" s="10" t="s">
        <v>461</v>
      </c>
      <c r="F319" s="9" t="s">
        <v>462</v>
      </c>
      <c r="G319" s="9"/>
      <c r="H319" s="10" t="s">
        <v>672</v>
      </c>
      <c r="I319" s="11" t="s">
        <v>1979</v>
      </c>
      <c r="J319" s="317"/>
      <c r="K319" s="289" t="s">
        <v>2332</v>
      </c>
      <c r="L319" s="289"/>
      <c r="M319" s="262" t="str">
        <f>IFERROR(IF(VLOOKUP(功能_33[[#This Row],[功能代號]],討論項目!A:H,8,FALSE)=0,"",VLOOKUP(功能_33[[#This Row],[功能代號]],討論項目!A:H,8,FALSE)),"")</f>
        <v/>
      </c>
      <c r="N319" s="10" t="s">
        <v>677</v>
      </c>
      <c r="O319" s="10" t="s">
        <v>675</v>
      </c>
      <c r="P319" s="9"/>
      <c r="Q319" s="10"/>
      <c r="R319" s="10"/>
      <c r="S319" s="10"/>
      <c r="T319" s="10"/>
      <c r="U319" s="10"/>
      <c r="V319" s="10"/>
      <c r="W319" s="10"/>
      <c r="X319" s="9" t="str">
        <f>VLOOKUP(功能_33[[#This Row],[User]],SKL放款!A:G,7,FALSE)</f>
        <v>放款服務課</v>
      </c>
      <c r="Y319" s="242" t="str">
        <f>IF(功能_33[[#This Row],[實際展示]]="","",功能_33[[#This Row],[實際展示]]+14)</f>
        <v/>
      </c>
      <c r="Z319" s="243"/>
      <c r="AA319" s="262" t="str">
        <f>IF(功能_33[[#This Row],[URS交二審]]=0,"",功能_33[[#This Row],[URS交二審]]+7)</f>
        <v/>
      </c>
      <c r="AB319" s="2"/>
      <c r="AC319" s="2"/>
      <c r="AD319" s="2"/>
      <c r="AE319" s="309"/>
      <c r="AF319" s="2" t="str">
        <f>IFERROR(IF(VLOOKUP(功能_33[[#This Row],[功能代號]],Menu!A:D,4,FALSE)=0,"",VLOOKUP(功能_33[[#This Row],[功能代號]],Menu!A:D,4,FALSE)),"")</f>
        <v/>
      </c>
      <c r="AG319" s="2"/>
      <c r="AH319" s="13" t="str">
        <f>VLOOKUP(功能_33[[#This Row],[功能代號]],[3]交易清單!$E:$E,1,FALSE)</f>
        <v>L5101</v>
      </c>
      <c r="AI319" s="2"/>
      <c r="AJ319" s="244" t="str">
        <f>AJ318</f>
        <v>L5-1</v>
      </c>
      <c r="AK319" s="9"/>
      <c r="AL319" s="8"/>
    </row>
    <row r="320" spans="1:38" ht="13.5" x14ac:dyDescent="0.3">
      <c r="A320" s="245">
        <v>250</v>
      </c>
      <c r="B320" s="9" t="str">
        <f>LEFT(功能_33[[#This Row],[功能代號]],2)</f>
        <v>L5</v>
      </c>
      <c r="C320" s="9" t="s">
        <v>709</v>
      </c>
      <c r="D320" s="9" t="s">
        <v>1341</v>
      </c>
      <c r="E320" s="10" t="s">
        <v>463</v>
      </c>
      <c r="F320" s="9" t="s">
        <v>464</v>
      </c>
      <c r="G320" s="9"/>
      <c r="H320" s="10" t="s">
        <v>672</v>
      </c>
      <c r="I320" s="11" t="s">
        <v>1979</v>
      </c>
      <c r="J320" s="317"/>
      <c r="K320" s="289" t="s">
        <v>2332</v>
      </c>
      <c r="L320" s="289"/>
      <c r="M320" s="262" t="str">
        <f>IFERROR(IF(VLOOKUP(功能_33[[#This Row],[功能代號]],討論項目!A:H,8,FALSE)=0,"",VLOOKUP(功能_33[[#This Row],[功能代號]],討論項目!A:H,8,FALSE)),"")</f>
        <v/>
      </c>
      <c r="N320" s="10" t="s">
        <v>677</v>
      </c>
      <c r="O320" s="10" t="s">
        <v>685</v>
      </c>
      <c r="P320" s="9"/>
      <c r="Q320" s="10"/>
      <c r="R320" s="10"/>
      <c r="S320" s="10"/>
      <c r="T320" s="10"/>
      <c r="U320" s="10"/>
      <c r="V320" s="10"/>
      <c r="W320" s="10"/>
      <c r="X320" s="9" t="str">
        <f>VLOOKUP(功能_33[[#This Row],[User]],SKL放款!A:G,7,FALSE)</f>
        <v>放款審查課</v>
      </c>
      <c r="Y320" s="242" t="str">
        <f>IF(功能_33[[#This Row],[實際展示]]="","",功能_33[[#This Row],[實際展示]]+14)</f>
        <v/>
      </c>
      <c r="Z320" s="243"/>
      <c r="AA320" s="262" t="str">
        <f>IF(功能_33[[#This Row],[URS交二審]]=0,"",功能_33[[#This Row],[URS交二審]]+7)</f>
        <v/>
      </c>
      <c r="AB320" s="2"/>
      <c r="AC320" s="2"/>
      <c r="AD320" s="2"/>
      <c r="AE320" s="309"/>
      <c r="AF320" s="2" t="str">
        <f>IFERROR(IF(VLOOKUP(功能_33[[#This Row],[功能代號]],Menu!A:D,4,FALSE)=0,"",VLOOKUP(功能_33[[#This Row],[功能代號]],Menu!A:D,4,FALSE)),"")</f>
        <v>L5-1</v>
      </c>
      <c r="AG320" s="2"/>
      <c r="AH320" s="13" t="str">
        <f>VLOOKUP(功能_33[[#This Row],[功能代號]],[3]交易清單!$E:$E,1,FALSE)</f>
        <v>L5902</v>
      </c>
      <c r="AI320" s="2"/>
      <c r="AJ320" s="242" t="str">
        <f>IFERROR(IF(VLOOKUP(功能_33[[#This Row],[功能代號]],Menu!A:D,4,FALSE)=0,"",VLOOKUP(功能_33[[#This Row],[功能代號]],Menu!A:D,4,FALSE)),"")</f>
        <v>L5-1</v>
      </c>
      <c r="AK320" s="9"/>
      <c r="AL320" s="8"/>
    </row>
    <row r="321" spans="1:38" ht="13.5" x14ac:dyDescent="0.3">
      <c r="A321" s="245">
        <v>251</v>
      </c>
      <c r="B321" s="9" t="str">
        <f>LEFT(功能_33[[#This Row],[功能代號]],2)</f>
        <v>L5</v>
      </c>
      <c r="C321" s="9" t="s">
        <v>709</v>
      </c>
      <c r="D321" s="9" t="s">
        <v>1341</v>
      </c>
      <c r="E321" s="10" t="s">
        <v>465</v>
      </c>
      <c r="F321" s="9" t="s">
        <v>466</v>
      </c>
      <c r="G321" s="9"/>
      <c r="H321" s="10" t="s">
        <v>672</v>
      </c>
      <c r="I321" s="11" t="s">
        <v>1979</v>
      </c>
      <c r="J321" s="317"/>
      <c r="K321" s="289" t="s">
        <v>2332</v>
      </c>
      <c r="L321" s="289"/>
      <c r="M321" s="262" t="str">
        <f>IFERROR(IF(VLOOKUP(功能_33[[#This Row],[功能代號]],討論項目!A:H,8,FALSE)=0,"",VLOOKUP(功能_33[[#This Row],[功能代號]],討論項目!A:H,8,FALSE)),"")</f>
        <v/>
      </c>
      <c r="N321" s="10" t="s">
        <v>677</v>
      </c>
      <c r="O321" s="10" t="s">
        <v>685</v>
      </c>
      <c r="P321" s="9"/>
      <c r="Q321" s="10"/>
      <c r="R321" s="10"/>
      <c r="S321" s="10"/>
      <c r="T321" s="10"/>
      <c r="U321" s="10"/>
      <c r="V321" s="10"/>
      <c r="W321" s="10"/>
      <c r="X321" s="9" t="str">
        <f>VLOOKUP(功能_33[[#This Row],[User]],SKL放款!A:G,7,FALSE)</f>
        <v>放款審查課</v>
      </c>
      <c r="Y321" s="242" t="str">
        <f>IF(功能_33[[#This Row],[實際展示]]="","",功能_33[[#This Row],[實際展示]]+14)</f>
        <v/>
      </c>
      <c r="Z321" s="243"/>
      <c r="AA321" s="262" t="str">
        <f>IF(功能_33[[#This Row],[URS交二審]]=0,"",功能_33[[#This Row],[URS交二審]]+7)</f>
        <v/>
      </c>
      <c r="AB321" s="2"/>
      <c r="AC321" s="2"/>
      <c r="AD321" s="2"/>
      <c r="AE321" s="309"/>
      <c r="AF321" s="2" t="str">
        <f>IFERROR(IF(VLOOKUP(功能_33[[#This Row],[功能代號]],Menu!A:D,4,FALSE)=0,"",VLOOKUP(功能_33[[#This Row],[功能代號]],Menu!A:D,4,FALSE)),"")</f>
        <v/>
      </c>
      <c r="AG321" s="2"/>
      <c r="AH321" s="13" t="str">
        <f>VLOOKUP(功能_33[[#This Row],[功能代號]],[3]交易清單!$E:$E,1,FALSE)</f>
        <v>L5102</v>
      </c>
      <c r="AI321" s="2"/>
      <c r="AJ321" s="244" t="str">
        <f>AJ320</f>
        <v>L5-1</v>
      </c>
      <c r="AK321" s="9"/>
      <c r="AL321" s="8"/>
    </row>
    <row r="322" spans="1:38" ht="13.5" x14ac:dyDescent="0.3">
      <c r="A322" s="245">
        <v>252</v>
      </c>
      <c r="B322" s="9" t="str">
        <f>LEFT(功能_33[[#This Row],[功能代號]],2)</f>
        <v>L5</v>
      </c>
      <c r="C322" s="9" t="s">
        <v>709</v>
      </c>
      <c r="D322" s="22"/>
      <c r="E322" s="10" t="s">
        <v>453</v>
      </c>
      <c r="F322" s="9" t="s">
        <v>454</v>
      </c>
      <c r="G322" s="9"/>
      <c r="H322" s="10" t="s">
        <v>672</v>
      </c>
      <c r="I322" s="11" t="s">
        <v>1979</v>
      </c>
      <c r="J322" s="317"/>
      <c r="K322" s="289" t="s">
        <v>2332</v>
      </c>
      <c r="L322" s="289"/>
      <c r="M322" s="262" t="str">
        <f>IFERROR(IF(VLOOKUP(功能_33[[#This Row],[功能代號]],討論項目!A:H,8,FALSE)=0,"",VLOOKUP(功能_33[[#This Row],[功能代號]],討論項目!A:H,8,FALSE)),"")</f>
        <v/>
      </c>
      <c r="N322" s="10" t="s">
        <v>677</v>
      </c>
      <c r="O322" s="10" t="s">
        <v>675</v>
      </c>
      <c r="P322" s="9"/>
      <c r="Q322" s="10"/>
      <c r="R322" s="10"/>
      <c r="S322" s="10"/>
      <c r="T322" s="10"/>
      <c r="U322" s="10"/>
      <c r="V322" s="10"/>
      <c r="W322" s="10"/>
      <c r="X322" s="9" t="str">
        <f>VLOOKUP(功能_33[[#This Row],[User]],SKL放款!A:G,7,FALSE)</f>
        <v>放款服務課</v>
      </c>
      <c r="Y322" s="242" t="str">
        <f>IF(功能_33[[#This Row],[實際展示]]="","",功能_33[[#This Row],[實際展示]]+14)</f>
        <v/>
      </c>
      <c r="Z322" s="243"/>
      <c r="AA322" s="262" t="str">
        <f>IF(功能_33[[#This Row],[URS交二審]]=0,"",功能_33[[#This Row],[URS交二審]]+7)</f>
        <v/>
      </c>
      <c r="AB322" s="2"/>
      <c r="AC322" s="2"/>
      <c r="AD322" s="2"/>
      <c r="AE322" s="309"/>
      <c r="AF322" s="2" t="str">
        <f>IFERROR(IF(VLOOKUP(功能_33[[#This Row],[功能代號]],Menu!A:D,4,FALSE)=0,"",VLOOKUP(功能_33[[#This Row],[功能代號]],Menu!A:D,4,FALSE)),"")</f>
        <v>L5-1</v>
      </c>
      <c r="AG322" s="2"/>
      <c r="AH322" s="13" t="str">
        <f>VLOOKUP(功能_33[[#This Row],[功能代號]],[3]交易清單!$E:$E,1,FALSE)</f>
        <v>L5903</v>
      </c>
      <c r="AI322" s="2"/>
      <c r="AJ322" s="242" t="str">
        <f>IFERROR(IF(VLOOKUP(功能_33[[#This Row],[功能代號]],Menu!A:D,4,FALSE)=0,"",VLOOKUP(功能_33[[#This Row],[功能代號]],Menu!A:D,4,FALSE)),"")</f>
        <v>L5-1</v>
      </c>
      <c r="AK322" s="9"/>
      <c r="AL322" s="8"/>
    </row>
    <row r="323" spans="1:38" ht="13.5" x14ac:dyDescent="0.3">
      <c r="A323" s="245">
        <v>253</v>
      </c>
      <c r="B323" s="9" t="str">
        <f>LEFT(功能_33[[#This Row],[功能代號]],2)</f>
        <v>L5</v>
      </c>
      <c r="C323" s="9" t="s">
        <v>709</v>
      </c>
      <c r="D323" s="22"/>
      <c r="E323" s="10" t="s">
        <v>455</v>
      </c>
      <c r="F323" s="9" t="s">
        <v>456</v>
      </c>
      <c r="G323" s="9"/>
      <c r="H323" s="10" t="s">
        <v>672</v>
      </c>
      <c r="I323" s="11" t="s">
        <v>1979</v>
      </c>
      <c r="J323" s="317"/>
      <c r="K323" s="289" t="s">
        <v>2332</v>
      </c>
      <c r="L323" s="289"/>
      <c r="M323" s="262" t="str">
        <f>IFERROR(IF(VLOOKUP(功能_33[[#This Row],[功能代號]],討論項目!A:H,8,FALSE)=0,"",VLOOKUP(功能_33[[#This Row],[功能代號]],討論項目!A:H,8,FALSE)),"")</f>
        <v/>
      </c>
      <c r="N323" s="10" t="s">
        <v>677</v>
      </c>
      <c r="O323" s="10" t="s">
        <v>675</v>
      </c>
      <c r="P323" s="9"/>
      <c r="Q323" s="10"/>
      <c r="R323" s="10"/>
      <c r="S323" s="10"/>
      <c r="T323" s="10"/>
      <c r="U323" s="10"/>
      <c r="V323" s="10"/>
      <c r="W323" s="10"/>
      <c r="X323" s="9" t="str">
        <f>VLOOKUP(功能_33[[#This Row],[User]],SKL放款!A:G,7,FALSE)</f>
        <v>放款服務課</v>
      </c>
      <c r="Y323" s="242" t="str">
        <f>IF(功能_33[[#This Row],[實際展示]]="","",功能_33[[#This Row],[實際展示]]+14)</f>
        <v/>
      </c>
      <c r="Z323" s="243"/>
      <c r="AA323" s="262" t="str">
        <f>IF(功能_33[[#This Row],[URS交二審]]=0,"",功能_33[[#This Row],[URS交二審]]+7)</f>
        <v/>
      </c>
      <c r="AB323" s="2"/>
      <c r="AC323" s="2"/>
      <c r="AD323" s="2"/>
      <c r="AE323" s="309"/>
      <c r="AF323" s="2" t="str">
        <f>IFERROR(IF(VLOOKUP(功能_33[[#This Row],[功能代號]],Menu!A:D,4,FALSE)=0,"",VLOOKUP(功能_33[[#This Row],[功能代號]],Menu!A:D,4,FALSE)),"")</f>
        <v/>
      </c>
      <c r="AG323" s="2"/>
      <c r="AH323" s="13" t="str">
        <f>VLOOKUP(功能_33[[#This Row],[功能代號]],[3]交易清單!$E:$E,1,FALSE)</f>
        <v>L5103</v>
      </c>
      <c r="AI323" s="2"/>
      <c r="AJ323" s="244" t="str">
        <f>AJ322</f>
        <v>L5-1</v>
      </c>
      <c r="AK323" s="9"/>
      <c r="AL323" s="8"/>
    </row>
    <row r="324" spans="1:38" ht="13.5" x14ac:dyDescent="0.3">
      <c r="A324" s="245">
        <v>254</v>
      </c>
      <c r="B324" s="9" t="str">
        <f>LEFT(功能_33[[#This Row],[功能代號]],2)</f>
        <v>L5</v>
      </c>
      <c r="C324" s="9" t="s">
        <v>709</v>
      </c>
      <c r="D324" s="22"/>
      <c r="E324" s="10" t="s">
        <v>457</v>
      </c>
      <c r="F324" s="9" t="s">
        <v>458</v>
      </c>
      <c r="G324" s="9"/>
      <c r="H324" s="10" t="s">
        <v>672</v>
      </c>
      <c r="I324" s="11" t="s">
        <v>1979</v>
      </c>
      <c r="J324" s="317"/>
      <c r="K324" s="289" t="s">
        <v>2332</v>
      </c>
      <c r="L324" s="289"/>
      <c r="M324" s="262" t="str">
        <f>IFERROR(IF(VLOOKUP(功能_33[[#This Row],[功能代號]],討論項目!A:H,8,FALSE)=0,"",VLOOKUP(功能_33[[#This Row],[功能代號]],討論項目!A:H,8,FALSE)),"")</f>
        <v/>
      </c>
      <c r="N324" s="10" t="s">
        <v>677</v>
      </c>
      <c r="O324" s="10" t="s">
        <v>675</v>
      </c>
      <c r="P324" s="9"/>
      <c r="Q324" s="10"/>
      <c r="R324" s="10"/>
      <c r="S324" s="10"/>
      <c r="T324" s="10"/>
      <c r="U324" s="10"/>
      <c r="V324" s="10"/>
      <c r="W324" s="10"/>
      <c r="X324" s="9" t="str">
        <f>VLOOKUP(功能_33[[#This Row],[User]],SKL放款!A:G,7,FALSE)</f>
        <v>放款服務課</v>
      </c>
      <c r="Y324" s="242" t="str">
        <f>IF(功能_33[[#This Row],[實際展示]]="","",功能_33[[#This Row],[實際展示]]+14)</f>
        <v/>
      </c>
      <c r="Z324" s="243"/>
      <c r="AA324" s="262" t="str">
        <f>IF(功能_33[[#This Row],[URS交二審]]=0,"",功能_33[[#This Row],[URS交二審]]+7)</f>
        <v/>
      </c>
      <c r="AB324" s="2"/>
      <c r="AC324" s="2"/>
      <c r="AD324" s="2"/>
      <c r="AE324" s="309"/>
      <c r="AF324" s="2" t="str">
        <f>IFERROR(IF(VLOOKUP(功能_33[[#This Row],[功能代號]],Menu!A:D,4,FALSE)=0,"",VLOOKUP(功能_33[[#This Row],[功能代號]],Menu!A:D,4,FALSE)),"")</f>
        <v>L5-1</v>
      </c>
      <c r="AG324" s="2"/>
      <c r="AH324" s="13" t="str">
        <f>VLOOKUP(功能_33[[#This Row],[功能代號]],[3]交易清單!$E:$E,1,FALSE)</f>
        <v>L5104</v>
      </c>
      <c r="AI324" s="2"/>
      <c r="AJ324" s="242" t="str">
        <f>IFERROR(IF(VLOOKUP(功能_33[[#This Row],[功能代號]],Menu!A:D,4,FALSE)=0,"",VLOOKUP(功能_33[[#This Row],[功能代號]],Menu!A:D,4,FALSE)),"")</f>
        <v>L5-1</v>
      </c>
      <c r="AK324" s="9"/>
      <c r="AL324" s="8"/>
    </row>
    <row r="325" spans="1:38" ht="13.5" x14ac:dyDescent="0.3">
      <c r="A325" s="245">
        <v>255</v>
      </c>
      <c r="B325" s="9" t="str">
        <f>LEFT(功能_33[[#This Row],[功能代號]],2)</f>
        <v>L5</v>
      </c>
      <c r="C325" s="9" t="s">
        <v>709</v>
      </c>
      <c r="D325" s="22"/>
      <c r="E325" s="10" t="s">
        <v>467</v>
      </c>
      <c r="F325" s="9" t="s">
        <v>468</v>
      </c>
      <c r="G325" s="9"/>
      <c r="H325" s="10" t="s">
        <v>672</v>
      </c>
      <c r="I325" s="11" t="s">
        <v>5</v>
      </c>
      <c r="J325" s="317"/>
      <c r="K325" s="289" t="s">
        <v>2332</v>
      </c>
      <c r="L325" s="289"/>
      <c r="M325" s="262" t="str">
        <f>IFERROR(IF(VLOOKUP(功能_33[[#This Row],[功能代號]],討論項目!A:H,8,FALSE)=0,"",VLOOKUP(功能_33[[#This Row],[功能代號]],討論項目!A:H,8,FALSE)),"")</f>
        <v/>
      </c>
      <c r="N325" s="10" t="s">
        <v>676</v>
      </c>
      <c r="O325" s="10" t="s">
        <v>696</v>
      </c>
      <c r="P325" s="9"/>
      <c r="Q325" s="10"/>
      <c r="R325" s="10"/>
      <c r="S325" s="10"/>
      <c r="T325" s="10"/>
      <c r="U325" s="10"/>
      <c r="V325" s="10"/>
      <c r="W325" s="10"/>
      <c r="X325" s="9" t="str">
        <f>VLOOKUP(功能_33[[#This Row],[User]],SKL放款!A:G,7,FALSE)</f>
        <v>放款管理課</v>
      </c>
      <c r="Y325" s="242" t="str">
        <f>IF(功能_33[[#This Row],[實際展示]]="","",功能_33[[#This Row],[實際展示]]+14)</f>
        <v/>
      </c>
      <c r="Z325" s="243"/>
      <c r="AA325" s="262" t="str">
        <f>IF(功能_33[[#This Row],[URS交二審]]=0,"",功能_33[[#This Row],[URS交二審]]+7)</f>
        <v/>
      </c>
      <c r="AB325" s="2"/>
      <c r="AC325" s="2"/>
      <c r="AD325" s="2"/>
      <c r="AE325" s="309"/>
      <c r="AF325" s="2" t="str">
        <f>IFERROR(IF(VLOOKUP(功能_33[[#This Row],[功能代號]],Menu!A:D,4,FALSE)=0,"",VLOOKUP(功能_33[[#This Row],[功能代號]],Menu!A:D,4,FALSE)),"")</f>
        <v>L5-1</v>
      </c>
      <c r="AG325" s="2"/>
      <c r="AH325" s="13" t="str">
        <f>VLOOKUP(功能_33[[#This Row],[功能代號]],[3]交易清單!$E:$E,1,FALSE)</f>
        <v>L5905</v>
      </c>
      <c r="AI325" s="2"/>
      <c r="AJ325" s="242" t="str">
        <f>IFERROR(IF(VLOOKUP(功能_33[[#This Row],[功能代號]],Menu!A:D,4,FALSE)=0,"",VLOOKUP(功能_33[[#This Row],[功能代號]],Menu!A:D,4,FALSE)),"")</f>
        <v>L5-1</v>
      </c>
      <c r="AK325" s="9"/>
      <c r="AL325" s="8"/>
    </row>
    <row r="326" spans="1:38" ht="13.5" x14ac:dyDescent="0.3">
      <c r="A326" s="245">
        <v>256</v>
      </c>
      <c r="B326" s="9" t="str">
        <f>LEFT(功能_33[[#This Row],[功能代號]],2)</f>
        <v>L5</v>
      </c>
      <c r="C326" s="9" t="s">
        <v>709</v>
      </c>
      <c r="D326" s="22"/>
      <c r="E326" s="10" t="s">
        <v>469</v>
      </c>
      <c r="F326" s="9" t="s">
        <v>470</v>
      </c>
      <c r="G326" s="9"/>
      <c r="H326" s="10" t="s">
        <v>672</v>
      </c>
      <c r="I326" s="11" t="s">
        <v>5</v>
      </c>
      <c r="J326" s="317"/>
      <c r="K326" s="289" t="s">
        <v>2332</v>
      </c>
      <c r="L326" s="289"/>
      <c r="M326" s="262" t="str">
        <f>IFERROR(IF(VLOOKUP(功能_33[[#This Row],[功能代號]],討論項目!A:H,8,FALSE)=0,"",VLOOKUP(功能_33[[#This Row],[功能代號]],討論項目!A:H,8,FALSE)),"")</f>
        <v/>
      </c>
      <c r="N326" s="10" t="s">
        <v>676</v>
      </c>
      <c r="O326" s="10" t="s">
        <v>696</v>
      </c>
      <c r="P326" s="9"/>
      <c r="Q326" s="10"/>
      <c r="R326" s="10"/>
      <c r="S326" s="10"/>
      <c r="T326" s="10"/>
      <c r="U326" s="10"/>
      <c r="V326" s="10"/>
      <c r="W326" s="10"/>
      <c r="X326" s="9" t="str">
        <f>VLOOKUP(功能_33[[#This Row],[User]],SKL放款!A:G,7,FALSE)</f>
        <v>放款管理課</v>
      </c>
      <c r="Y326" s="242" t="str">
        <f>IF(功能_33[[#This Row],[實際展示]]="","",功能_33[[#This Row],[實際展示]]+14)</f>
        <v/>
      </c>
      <c r="Z326" s="243"/>
      <c r="AA326" s="262" t="str">
        <f>IF(功能_33[[#This Row],[URS交二審]]=0,"",功能_33[[#This Row],[URS交二審]]+7)</f>
        <v/>
      </c>
      <c r="AB326" s="2"/>
      <c r="AC326" s="2"/>
      <c r="AD326" s="2"/>
      <c r="AE326" s="309"/>
      <c r="AF326" s="2" t="str">
        <f>IFERROR(IF(VLOOKUP(功能_33[[#This Row],[功能代號]],Menu!A:D,4,FALSE)=0,"",VLOOKUP(功能_33[[#This Row],[功能代號]],Menu!A:D,4,FALSE)),"")</f>
        <v/>
      </c>
      <c r="AG326" s="2"/>
      <c r="AH326" s="13" t="str">
        <f>VLOOKUP(功能_33[[#This Row],[功能代號]],[3]交易清單!$E:$E,1,FALSE)</f>
        <v>L5105</v>
      </c>
      <c r="AI326" s="2"/>
      <c r="AJ326" s="244" t="str">
        <f>AJ325</f>
        <v>L5-1</v>
      </c>
      <c r="AK326" s="9"/>
      <c r="AL326" s="8"/>
    </row>
    <row r="327" spans="1:38" ht="13.5" x14ac:dyDescent="0.3">
      <c r="A327" s="245">
        <v>257</v>
      </c>
      <c r="B327" s="9" t="str">
        <f>LEFT(功能_33[[#This Row],[功能代號]],2)</f>
        <v>L5</v>
      </c>
      <c r="C327" s="9" t="s">
        <v>709</v>
      </c>
      <c r="D327" s="22"/>
      <c r="E327" s="10" t="s">
        <v>471</v>
      </c>
      <c r="F327" s="9" t="s">
        <v>472</v>
      </c>
      <c r="G327" s="9"/>
      <c r="H327" s="10" t="s">
        <v>672</v>
      </c>
      <c r="I327" s="11" t="s">
        <v>5</v>
      </c>
      <c r="J327" s="317"/>
      <c r="K327" s="289" t="s">
        <v>2332</v>
      </c>
      <c r="L327" s="289"/>
      <c r="M327" s="262" t="str">
        <f>IFERROR(IF(VLOOKUP(功能_33[[#This Row],[功能代號]],討論項目!A:H,8,FALSE)=0,"",VLOOKUP(功能_33[[#This Row],[功能代號]],討論項目!A:H,8,FALSE)),"")</f>
        <v/>
      </c>
      <c r="N327" s="10" t="s">
        <v>686</v>
      </c>
      <c r="O327" s="10" t="s">
        <v>696</v>
      </c>
      <c r="P327" s="9"/>
      <c r="Q327" s="10"/>
      <c r="R327" s="10"/>
      <c r="S327" s="10"/>
      <c r="T327" s="10"/>
      <c r="U327" s="10"/>
      <c r="V327" s="10"/>
      <c r="W327" s="10"/>
      <c r="X327" s="9" t="str">
        <f>VLOOKUP(功能_33[[#This Row],[User]],SKL放款!A:G,7,FALSE)</f>
        <v>放款管理課</v>
      </c>
      <c r="Y327" s="242" t="str">
        <f>IF(功能_33[[#This Row],[實際展示]]="","",功能_33[[#This Row],[實際展示]]+14)</f>
        <v/>
      </c>
      <c r="Z327" s="243"/>
      <c r="AA327" s="262" t="str">
        <f>IF(功能_33[[#This Row],[URS交二審]]=0,"",功能_33[[#This Row],[URS交二審]]+7)</f>
        <v/>
      </c>
      <c r="AB327" s="2"/>
      <c r="AC327" s="2"/>
      <c r="AD327" s="2"/>
      <c r="AE327" s="309"/>
      <c r="AF327" s="2" t="str">
        <f>IFERROR(IF(VLOOKUP(功能_33[[#This Row],[功能代號]],Menu!A:D,4,FALSE)=0,"",VLOOKUP(功能_33[[#This Row],[功能代號]],Menu!A:D,4,FALSE)),"")</f>
        <v>L5-1</v>
      </c>
      <c r="AG327" s="2"/>
      <c r="AH327" s="13" t="str">
        <f>VLOOKUP(功能_33[[#This Row],[功能代號]],[3]交易清單!$E:$E,1,FALSE)</f>
        <v>L5106</v>
      </c>
      <c r="AI327" s="2"/>
      <c r="AJ327" s="242" t="str">
        <f>IFERROR(IF(VLOOKUP(功能_33[[#This Row],[功能代號]],Menu!A:D,4,FALSE)=0,"",VLOOKUP(功能_33[[#This Row],[功能代號]],Menu!A:D,4,FALSE)),"")</f>
        <v>L5-1</v>
      </c>
      <c r="AK327" s="9"/>
      <c r="AL327" s="8"/>
    </row>
    <row r="328" spans="1:38" ht="13.5" x14ac:dyDescent="0.3">
      <c r="A328" s="245">
        <v>258</v>
      </c>
      <c r="B328" s="9" t="str">
        <f>LEFT(功能_33[[#This Row],[功能代號]],2)</f>
        <v>L5</v>
      </c>
      <c r="C328" s="9" t="s">
        <v>709</v>
      </c>
      <c r="D328" s="9" t="s">
        <v>1342</v>
      </c>
      <c r="E328" s="10" t="s">
        <v>483</v>
      </c>
      <c r="F328" s="9" t="s">
        <v>484</v>
      </c>
      <c r="G328" s="9"/>
      <c r="H328" s="10" t="s">
        <v>672</v>
      </c>
      <c r="I328" s="11" t="s">
        <v>5</v>
      </c>
      <c r="J328" s="317"/>
      <c r="K328" s="289" t="s">
        <v>2332</v>
      </c>
      <c r="L328" s="289"/>
      <c r="M328" s="262" t="str">
        <f>IFERROR(IF(VLOOKUP(功能_33[[#This Row],[功能代號]],討論項目!A:H,8,FALSE)=0,"",VLOOKUP(功能_33[[#This Row],[功能代號]],討論項目!A:H,8,FALSE)),"")</f>
        <v/>
      </c>
      <c r="N328" s="10" t="s">
        <v>686</v>
      </c>
      <c r="O328" s="10" t="s">
        <v>696</v>
      </c>
      <c r="P328" s="9"/>
      <c r="Q328" s="10"/>
      <c r="R328" s="10"/>
      <c r="S328" s="10"/>
      <c r="T328" s="10"/>
      <c r="U328" s="10"/>
      <c r="V328" s="10"/>
      <c r="W328" s="10"/>
      <c r="X328" s="9" t="str">
        <f>VLOOKUP(功能_33[[#This Row],[User]],SKL放款!A:G,7,FALSE)</f>
        <v>放款管理課</v>
      </c>
      <c r="Y328" s="242" t="str">
        <f>IF(功能_33[[#This Row],[實際展示]]="","",功能_33[[#This Row],[實際展示]]+14)</f>
        <v/>
      </c>
      <c r="Z328" s="243"/>
      <c r="AA328" s="262" t="str">
        <f>IF(功能_33[[#This Row],[URS交二審]]=0,"",功能_33[[#This Row],[URS交二審]]+7)</f>
        <v/>
      </c>
      <c r="AB328" s="2"/>
      <c r="AC328" s="2"/>
      <c r="AD328" s="2"/>
      <c r="AE328" s="309"/>
      <c r="AF328" s="2" t="str">
        <f>IFERROR(IF(VLOOKUP(功能_33[[#This Row],[功能代號]],Menu!A:D,4,FALSE)=0,"",VLOOKUP(功能_33[[#This Row],[功能代號]],Menu!A:D,4,FALSE)),"")</f>
        <v>L5-1</v>
      </c>
      <c r="AG328" s="2"/>
      <c r="AH328" s="13" t="str">
        <f>VLOOKUP(功能_33[[#This Row],[功能代號]],[3]交易清單!$E:$E,1,FALSE)</f>
        <v>L5906</v>
      </c>
      <c r="AI328" s="2"/>
      <c r="AJ328" s="242" t="str">
        <f>IFERROR(IF(VLOOKUP(功能_33[[#This Row],[功能代號]],Menu!A:D,4,FALSE)=0,"",VLOOKUP(功能_33[[#This Row],[功能代號]],Menu!A:D,4,FALSE)),"")</f>
        <v>L5-1</v>
      </c>
      <c r="AK328" s="9"/>
      <c r="AL328" s="8"/>
    </row>
    <row r="329" spans="1:38" ht="13.5" x14ac:dyDescent="0.3">
      <c r="A329" s="245">
        <v>259</v>
      </c>
      <c r="B329" s="9" t="str">
        <f>LEFT(功能_33[[#This Row],[功能代號]],2)</f>
        <v>L5</v>
      </c>
      <c r="C329" s="9" t="s">
        <v>709</v>
      </c>
      <c r="D329" s="9" t="s">
        <v>1342</v>
      </c>
      <c r="E329" s="10" t="s">
        <v>485</v>
      </c>
      <c r="F329" s="9" t="s">
        <v>486</v>
      </c>
      <c r="G329" s="9"/>
      <c r="H329" s="10" t="s">
        <v>672</v>
      </c>
      <c r="I329" s="11" t="s">
        <v>5</v>
      </c>
      <c r="J329" s="317"/>
      <c r="K329" s="289" t="s">
        <v>2332</v>
      </c>
      <c r="L329" s="298"/>
      <c r="M329" s="262" t="str">
        <f>IFERROR(IF(VLOOKUP(功能_33[[#This Row],[功能代號]],討論項目!A:H,8,FALSE)=0,"",VLOOKUP(功能_33[[#This Row],[功能代號]],討論項目!A:H,8,FALSE)),"")</f>
        <v/>
      </c>
      <c r="N329" s="10" t="s">
        <v>686</v>
      </c>
      <c r="O329" s="10" t="s">
        <v>696</v>
      </c>
      <c r="P329" s="9"/>
      <c r="Q329" s="10"/>
      <c r="R329" s="10"/>
      <c r="S329" s="10"/>
      <c r="T329" s="10"/>
      <c r="U329" s="10"/>
      <c r="V329" s="10"/>
      <c r="W329" s="10"/>
      <c r="X329" s="9" t="str">
        <f>VLOOKUP(功能_33[[#This Row],[User]],SKL放款!A:G,7,FALSE)</f>
        <v>放款管理課</v>
      </c>
      <c r="Y329" s="242" t="str">
        <f>IF(功能_33[[#This Row],[實際展示]]="","",功能_33[[#This Row],[實際展示]]+14)</f>
        <v/>
      </c>
      <c r="Z329" s="243"/>
      <c r="AA329" s="262" t="str">
        <f>IF(功能_33[[#This Row],[URS交二審]]=0,"",功能_33[[#This Row],[URS交二審]]+7)</f>
        <v/>
      </c>
      <c r="AB329" s="4"/>
      <c r="AC329" s="4"/>
      <c r="AD329" s="4"/>
      <c r="AE329" s="309"/>
      <c r="AF329" s="4" t="str">
        <f>IFERROR(IF(VLOOKUP(功能_33[[#This Row],[功能代號]],Menu!A:D,4,FALSE)=0,"",VLOOKUP(功能_33[[#This Row],[功能代號]],Menu!A:D,4,FALSE)),"")</f>
        <v/>
      </c>
      <c r="AG329" s="4"/>
      <c r="AH329" s="13" t="str">
        <f>VLOOKUP(功能_33[[#This Row],[功能代號]],[3]交易清單!$E:$E,1,FALSE)</f>
        <v>L5116</v>
      </c>
      <c r="AI329" s="4"/>
      <c r="AJ329" s="244" t="str">
        <f>AJ328</f>
        <v>L5-1</v>
      </c>
      <c r="AK329" s="9"/>
      <c r="AL329" s="8"/>
    </row>
    <row r="330" spans="1:38" s="15" customFormat="1" ht="13.5" x14ac:dyDescent="0.3">
      <c r="A330" s="245">
        <v>317</v>
      </c>
      <c r="B330" s="9" t="str">
        <f>LEFT(功能_33[[#This Row],[功能代號]],2)</f>
        <v>L6</v>
      </c>
      <c r="C330" s="9" t="s">
        <v>710</v>
      </c>
      <c r="D330" s="22"/>
      <c r="E330" s="10" t="s">
        <v>565</v>
      </c>
      <c r="F330" s="9" t="s">
        <v>566</v>
      </c>
      <c r="G330" s="9"/>
      <c r="H330" s="10" t="s">
        <v>424</v>
      </c>
      <c r="I330" s="10" t="s">
        <v>478</v>
      </c>
      <c r="J330" s="319"/>
      <c r="K330" s="289" t="s">
        <v>2334</v>
      </c>
      <c r="L330" s="289"/>
      <c r="M330" s="262" t="str">
        <f>IFERROR(IF(VLOOKUP(功能_33[[#This Row],[功能代號]],討論項目!A:H,8,FALSE)=0,"",VLOOKUP(功能_33[[#This Row],[功能代號]],討論項目!A:H,8,FALSE)),"")</f>
        <v/>
      </c>
      <c r="N330" s="10" t="s">
        <v>681</v>
      </c>
      <c r="O330" s="10" t="s">
        <v>675</v>
      </c>
      <c r="P330" s="9"/>
      <c r="Q330" s="10"/>
      <c r="R330" s="10"/>
      <c r="S330" s="10"/>
      <c r="T330" s="10"/>
      <c r="U330" s="10"/>
      <c r="V330" s="10"/>
      <c r="W330" s="10"/>
      <c r="X330" s="9" t="str">
        <f>VLOOKUP(功能_33[[#This Row],[User]],SKL放款!A:G,7,FALSE)</f>
        <v>放款服務課</v>
      </c>
      <c r="Y330" s="242" t="str">
        <f>IF(功能_33[[#This Row],[實際展示]]="","",功能_33[[#This Row],[實際展示]]+14)</f>
        <v/>
      </c>
      <c r="Z330" s="243"/>
      <c r="AA330" s="262" t="str">
        <f>IF(功能_33[[#This Row],[URS交二審]]=0,"",功能_33[[#This Row],[URS交二審]]+7)</f>
        <v/>
      </c>
      <c r="AB330" s="2"/>
      <c r="AC330" s="2"/>
      <c r="AD330" s="2"/>
      <c r="AE330" s="309"/>
      <c r="AF330" s="2" t="str">
        <f>IFERROR(IF(VLOOKUP(功能_33[[#This Row],[功能代號]],Menu!A:D,4,FALSE)=0,"",VLOOKUP(功能_33[[#This Row],[功能代號]],Menu!A:D,4,FALSE)),"")</f>
        <v>L6-4</v>
      </c>
      <c r="AG330" s="2"/>
      <c r="AH330" s="13" t="str">
        <f>VLOOKUP(功能_33[[#This Row],[功能代號]],[3]交易清單!$E:$E,1,FALSE)</f>
        <v>L6042</v>
      </c>
      <c r="AI330" s="2"/>
      <c r="AJ330" s="242" t="str">
        <f>IFERROR(IF(VLOOKUP(功能_33[[#This Row],[功能代號]],Menu!A:D,4,FALSE)=0,"",VLOOKUP(功能_33[[#This Row],[功能代號]],Menu!A:D,4,FALSE)),"")</f>
        <v>L6-4</v>
      </c>
      <c r="AK330" s="9"/>
    </row>
    <row r="331" spans="1:38" s="15" customFormat="1" ht="13.5" x14ac:dyDescent="0.3">
      <c r="A331" s="245">
        <v>318</v>
      </c>
      <c r="B331" s="9" t="str">
        <f>LEFT(功能_33[[#This Row],[功能代號]],2)</f>
        <v>L6</v>
      </c>
      <c r="C331" s="9" t="s">
        <v>710</v>
      </c>
      <c r="D331" s="22"/>
      <c r="E331" s="10" t="s">
        <v>567</v>
      </c>
      <c r="F331" s="9" t="s">
        <v>568</v>
      </c>
      <c r="G331" s="9"/>
      <c r="H331" s="10" t="s">
        <v>424</v>
      </c>
      <c r="I331" s="10" t="s">
        <v>478</v>
      </c>
      <c r="J331" s="319"/>
      <c r="K331" s="289" t="s">
        <v>2334</v>
      </c>
      <c r="L331" s="289"/>
      <c r="M331" s="262" t="str">
        <f>IFERROR(IF(VLOOKUP(功能_33[[#This Row],[功能代號]],討論項目!A:H,8,FALSE)=0,"",VLOOKUP(功能_33[[#This Row],[功能代號]],討論項目!A:H,8,FALSE)),"")</f>
        <v/>
      </c>
      <c r="N331" s="10" t="s">
        <v>681</v>
      </c>
      <c r="O331" s="10" t="s">
        <v>675</v>
      </c>
      <c r="P331" s="9"/>
      <c r="Q331" s="10"/>
      <c r="R331" s="10"/>
      <c r="S331" s="10"/>
      <c r="T331" s="10"/>
      <c r="U331" s="10"/>
      <c r="V331" s="10"/>
      <c r="W331" s="10"/>
      <c r="X331" s="9" t="str">
        <f>VLOOKUP(功能_33[[#This Row],[User]],SKL放款!A:G,7,FALSE)</f>
        <v>放款服務課</v>
      </c>
      <c r="Y331" s="242" t="str">
        <f>IF(功能_33[[#This Row],[實際展示]]="","",功能_33[[#This Row],[實際展示]]+14)</f>
        <v/>
      </c>
      <c r="Z331" s="243"/>
      <c r="AA331" s="262" t="str">
        <f>IF(功能_33[[#This Row],[URS交二審]]=0,"",功能_33[[#This Row],[URS交二審]]+7)</f>
        <v/>
      </c>
      <c r="AB331" s="2"/>
      <c r="AC331" s="2"/>
      <c r="AD331" s="2"/>
      <c r="AE331" s="309"/>
      <c r="AF331" s="2" t="str">
        <f>IFERROR(IF(VLOOKUP(功能_33[[#This Row],[功能代號]],Menu!A:D,4,FALSE)=0,"",VLOOKUP(功能_33[[#This Row],[功能代號]],Menu!A:D,4,FALSE)),"")</f>
        <v/>
      </c>
      <c r="AG331" s="2"/>
      <c r="AH331" s="13" t="str">
        <f>VLOOKUP(功能_33[[#This Row],[功能代號]],[3]交易清單!$E:$E,1,FALSE)</f>
        <v>L6402</v>
      </c>
      <c r="AI331" s="2"/>
      <c r="AJ331" s="242" t="str">
        <f>AJ330</f>
        <v>L6-4</v>
      </c>
      <c r="AK331" s="9"/>
    </row>
    <row r="332" spans="1:38" s="15" customFormat="1" ht="13.5" x14ac:dyDescent="0.3">
      <c r="A332" s="245">
        <v>326</v>
      </c>
      <c r="B332" s="9" t="str">
        <f>LEFT(功能_33[[#This Row],[功能代號]],2)</f>
        <v>L6</v>
      </c>
      <c r="C332" s="9" t="s">
        <v>710</v>
      </c>
      <c r="D332" s="22"/>
      <c r="E332" s="10" t="s">
        <v>629</v>
      </c>
      <c r="F332" s="9" t="s">
        <v>630</v>
      </c>
      <c r="G332" s="9"/>
      <c r="H332" s="10" t="s">
        <v>672</v>
      </c>
      <c r="I332" s="10" t="s">
        <v>478</v>
      </c>
      <c r="J332" s="319"/>
      <c r="K332" s="289" t="s">
        <v>2334</v>
      </c>
      <c r="L332" s="289"/>
      <c r="M332" s="262" t="str">
        <f>IFERROR(IF(VLOOKUP(功能_33[[#This Row],[功能代號]],討論項目!A:H,8,FALSE)=0,"",VLOOKUP(功能_33[[#This Row],[功能代號]],討論項目!A:H,8,FALSE)),"")</f>
        <v/>
      </c>
      <c r="N332" s="10" t="s">
        <v>681</v>
      </c>
      <c r="O332" s="10" t="s">
        <v>716</v>
      </c>
      <c r="P332" s="9"/>
      <c r="Q332" s="10"/>
      <c r="R332" s="10"/>
      <c r="S332" s="10"/>
      <c r="T332" s="10"/>
      <c r="U332" s="10"/>
      <c r="V332" s="10"/>
      <c r="W332" s="10"/>
      <c r="X332" s="9" t="str">
        <f>VLOOKUP(功能_33[[#This Row],[User]],SKL放款!A:G,7,FALSE)</f>
        <v>放款服務課</v>
      </c>
      <c r="Y332" s="242" t="str">
        <f>IF(功能_33[[#This Row],[實際展示]]="","",功能_33[[#This Row],[實際展示]]+14)</f>
        <v/>
      </c>
      <c r="Z332" s="243"/>
      <c r="AA332" s="262" t="str">
        <f>IF(功能_33[[#This Row],[URS交二審]]=0,"",功能_33[[#This Row],[URS交二審]]+7)</f>
        <v/>
      </c>
      <c r="AB332" s="2"/>
      <c r="AC332" s="2"/>
      <c r="AD332" s="2"/>
      <c r="AE332" s="309"/>
      <c r="AF332" s="2" t="str">
        <f>IFERROR(IF(VLOOKUP(功能_33[[#This Row],[功能代號]],Menu!A:D,4,FALSE)=0,"",VLOOKUP(功能_33[[#This Row],[功能代號]],Menu!A:D,4,FALSE)),"")</f>
        <v>L6-6</v>
      </c>
      <c r="AG332" s="2"/>
      <c r="AH332" s="13" t="str">
        <f>VLOOKUP(功能_33[[#This Row],[功能代號]],[3]交易清單!$E:$E,1,FALSE)</f>
        <v>L6068</v>
      </c>
      <c r="AI332" s="2"/>
      <c r="AJ332" s="242" t="str">
        <f>IFERROR(IF(VLOOKUP(功能_33[[#This Row],[功能代號]],Menu!A:D,4,FALSE)=0,"",VLOOKUP(功能_33[[#This Row],[功能代號]],Menu!A:D,4,FALSE)),"")</f>
        <v>L6-6</v>
      </c>
      <c r="AK332" s="9"/>
    </row>
    <row r="333" spans="1:38" s="15" customFormat="1" ht="13.5" x14ac:dyDescent="0.3">
      <c r="A333" s="245">
        <v>327</v>
      </c>
      <c r="B333" s="9" t="str">
        <f>LEFT(功能_33[[#This Row],[功能代號]],2)</f>
        <v>L6</v>
      </c>
      <c r="C333" s="9" t="s">
        <v>710</v>
      </c>
      <c r="D333" s="22"/>
      <c r="E333" s="10" t="s">
        <v>633</v>
      </c>
      <c r="F333" s="9" t="s">
        <v>634</v>
      </c>
      <c r="G333" s="9"/>
      <c r="H333" s="10" t="s">
        <v>672</v>
      </c>
      <c r="I333" s="10" t="s">
        <v>478</v>
      </c>
      <c r="J333" s="319"/>
      <c r="K333" s="289" t="s">
        <v>2334</v>
      </c>
      <c r="L333" s="289"/>
      <c r="M333" s="262" t="str">
        <f>IFERROR(IF(VLOOKUP(功能_33[[#This Row],[功能代號]],討論項目!A:H,8,FALSE)=0,"",VLOOKUP(功能_33[[#This Row],[功能代號]],討論項目!A:H,8,FALSE)),"")</f>
        <v/>
      </c>
      <c r="N333" s="10" t="s">
        <v>681</v>
      </c>
      <c r="O333" s="10" t="s">
        <v>675</v>
      </c>
      <c r="P333" s="9"/>
      <c r="Q333" s="10"/>
      <c r="R333" s="10"/>
      <c r="S333" s="10"/>
      <c r="T333" s="10"/>
      <c r="U333" s="10"/>
      <c r="V333" s="10"/>
      <c r="W333" s="10"/>
      <c r="X333" s="9" t="str">
        <f>VLOOKUP(功能_33[[#This Row],[User]],SKL放款!A:G,7,FALSE)</f>
        <v>放款服務課</v>
      </c>
      <c r="Y333" s="242" t="str">
        <f>IF(功能_33[[#This Row],[實際展示]]="","",功能_33[[#This Row],[實際展示]]+14)</f>
        <v/>
      </c>
      <c r="Z333" s="243"/>
      <c r="AA333" s="262" t="str">
        <f>IF(功能_33[[#This Row],[URS交二審]]=0,"",功能_33[[#This Row],[URS交二審]]+7)</f>
        <v/>
      </c>
      <c r="AB333" s="2"/>
      <c r="AC333" s="2"/>
      <c r="AD333" s="2"/>
      <c r="AE333" s="309"/>
      <c r="AF333" s="2" t="str">
        <f>IFERROR(IF(VLOOKUP(功能_33[[#This Row],[功能代號]],Menu!A:D,4,FALSE)=0,"",VLOOKUP(功能_33[[#This Row],[功能代號]],Menu!A:D,4,FALSE)),"")</f>
        <v/>
      </c>
      <c r="AG333" s="2"/>
      <c r="AH333" s="13" t="str">
        <f>VLOOKUP(功能_33[[#This Row],[功能代號]],[3]交易清單!$E:$E,1,FALSE)</f>
        <v>L6608</v>
      </c>
      <c r="AI333" s="2"/>
      <c r="AJ333" s="242" t="str">
        <f>AJ332</f>
        <v>L6-6</v>
      </c>
      <c r="AK333" s="9"/>
    </row>
    <row r="334" spans="1:38" s="15" customFormat="1" ht="13.5" x14ac:dyDescent="0.3">
      <c r="A334" s="245">
        <v>319</v>
      </c>
      <c r="B334" s="9" t="str">
        <f>LEFT(功能_33[[#This Row],[功能代號]],2)</f>
        <v>L6</v>
      </c>
      <c r="C334" s="9" t="s">
        <v>710</v>
      </c>
      <c r="D334" s="22"/>
      <c r="E334" s="10" t="s">
        <v>569</v>
      </c>
      <c r="F334" s="9" t="s">
        <v>570</v>
      </c>
      <c r="G334" s="9"/>
      <c r="H334" s="10" t="s">
        <v>424</v>
      </c>
      <c r="I334" s="10" t="s">
        <v>478</v>
      </c>
      <c r="J334" s="319"/>
      <c r="K334" s="289" t="s">
        <v>2334</v>
      </c>
      <c r="L334" s="289"/>
      <c r="M334" s="262" t="str">
        <f>IFERROR(IF(VLOOKUP(功能_33[[#This Row],[功能代號]],討論項目!A:H,8,FALSE)=0,"",VLOOKUP(功能_33[[#This Row],[功能代號]],討論項目!A:H,8,FALSE)),"")</f>
        <v/>
      </c>
      <c r="N334" s="10" t="s">
        <v>681</v>
      </c>
      <c r="O334" s="10" t="s">
        <v>675</v>
      </c>
      <c r="P334" s="9"/>
      <c r="Q334" s="10"/>
      <c r="R334" s="10"/>
      <c r="S334" s="10"/>
      <c r="T334" s="10"/>
      <c r="U334" s="10"/>
      <c r="V334" s="10"/>
      <c r="W334" s="10"/>
      <c r="X334" s="9" t="str">
        <f>VLOOKUP(功能_33[[#This Row],[User]],SKL放款!A:G,7,FALSE)</f>
        <v>放款服務課</v>
      </c>
      <c r="Y334" s="242" t="str">
        <f>IF(功能_33[[#This Row],[實際展示]]="","",功能_33[[#This Row],[實際展示]]+14)</f>
        <v/>
      </c>
      <c r="Z334" s="243"/>
      <c r="AA334" s="262" t="str">
        <f>IF(功能_33[[#This Row],[URS交二審]]=0,"",功能_33[[#This Row],[URS交二審]]+7)</f>
        <v/>
      </c>
      <c r="AB334" s="2"/>
      <c r="AC334" s="2"/>
      <c r="AD334" s="2"/>
      <c r="AE334" s="309"/>
      <c r="AF334" s="2" t="str">
        <f>IFERROR(IF(VLOOKUP(功能_33[[#This Row],[功能代號]],Menu!A:D,4,FALSE)=0,"",VLOOKUP(功能_33[[#This Row],[功能代號]],Menu!A:D,4,FALSE)),"")</f>
        <v>L6-4</v>
      </c>
      <c r="AG334" s="2"/>
      <c r="AH334" s="13" t="str">
        <f>VLOOKUP(功能_33[[#This Row],[功能代號]],[3]交易清單!$E:$E,1,FALSE)</f>
        <v>L6043</v>
      </c>
      <c r="AI334" s="2"/>
      <c r="AJ334" s="242" t="str">
        <f>IFERROR(IF(VLOOKUP(功能_33[[#This Row],[功能代號]],Menu!A:D,4,FALSE)=0,"",VLOOKUP(功能_33[[#This Row],[功能代號]],Menu!A:D,4,FALSE)),"")</f>
        <v>L6-4</v>
      </c>
      <c r="AK334" s="9"/>
    </row>
    <row r="335" spans="1:38" s="15" customFormat="1" ht="13.5" x14ac:dyDescent="0.3">
      <c r="A335" s="245">
        <v>320</v>
      </c>
      <c r="B335" s="9" t="str">
        <f>LEFT(功能_33[[#This Row],[功能代號]],2)</f>
        <v>L6</v>
      </c>
      <c r="C335" s="9" t="s">
        <v>710</v>
      </c>
      <c r="D335" s="22"/>
      <c r="E335" s="10" t="s">
        <v>571</v>
      </c>
      <c r="F335" s="9" t="s">
        <v>572</v>
      </c>
      <c r="G335" s="9"/>
      <c r="H335" s="10" t="s">
        <v>424</v>
      </c>
      <c r="I335" s="10" t="s">
        <v>478</v>
      </c>
      <c r="J335" s="319"/>
      <c r="K335" s="289" t="s">
        <v>2334</v>
      </c>
      <c r="L335" s="289"/>
      <c r="M335" s="262" t="str">
        <f>IFERROR(IF(VLOOKUP(功能_33[[#This Row],[功能代號]],討論項目!A:H,8,FALSE)=0,"",VLOOKUP(功能_33[[#This Row],[功能代號]],討論項目!A:H,8,FALSE)),"")</f>
        <v/>
      </c>
      <c r="N335" s="10" t="s">
        <v>681</v>
      </c>
      <c r="O335" s="10" t="s">
        <v>675</v>
      </c>
      <c r="P335" s="9"/>
      <c r="Q335" s="10"/>
      <c r="R335" s="10"/>
      <c r="S335" s="10"/>
      <c r="T335" s="10"/>
      <c r="U335" s="10"/>
      <c r="V335" s="10"/>
      <c r="W335" s="10"/>
      <c r="X335" s="9" t="str">
        <f>VLOOKUP(功能_33[[#This Row],[User]],SKL放款!A:G,7,FALSE)</f>
        <v>放款服務課</v>
      </c>
      <c r="Y335" s="242" t="str">
        <f>IF(功能_33[[#This Row],[實際展示]]="","",功能_33[[#This Row],[實際展示]]+14)</f>
        <v/>
      </c>
      <c r="Z335" s="243"/>
      <c r="AA335" s="262" t="str">
        <f>IF(功能_33[[#This Row],[URS交二審]]=0,"",功能_33[[#This Row],[URS交二審]]+7)</f>
        <v/>
      </c>
      <c r="AB335" s="2"/>
      <c r="AC335" s="2"/>
      <c r="AD335" s="2"/>
      <c r="AE335" s="309"/>
      <c r="AF335" s="2" t="str">
        <f>IFERROR(IF(VLOOKUP(功能_33[[#This Row],[功能代號]],Menu!A:D,4,FALSE)=0,"",VLOOKUP(功能_33[[#This Row],[功能代號]],Menu!A:D,4,FALSE)),"")</f>
        <v/>
      </c>
      <c r="AG335" s="2"/>
      <c r="AH335" s="13" t="str">
        <f>VLOOKUP(功能_33[[#This Row],[功能代號]],[3]交易清單!$E:$E,1,FALSE)</f>
        <v>L6403</v>
      </c>
      <c r="AI335" s="2"/>
      <c r="AJ335" s="242" t="str">
        <f>AJ334</f>
        <v>L6-4</v>
      </c>
      <c r="AK335" s="9"/>
    </row>
    <row r="336" spans="1:38" s="15" customFormat="1" ht="13.5" x14ac:dyDescent="0.3">
      <c r="A336" s="245">
        <v>297</v>
      </c>
      <c r="B336" s="9" t="str">
        <f>LEFT(功能_33[[#This Row],[功能代號]],2)</f>
        <v>L6</v>
      </c>
      <c r="C336" s="9" t="s">
        <v>710</v>
      </c>
      <c r="D336" s="22"/>
      <c r="E336" s="10" t="s">
        <v>631</v>
      </c>
      <c r="F336" s="9" t="s">
        <v>632</v>
      </c>
      <c r="G336" s="9"/>
      <c r="H336" s="10" t="s">
        <v>672</v>
      </c>
      <c r="I336" s="10" t="s">
        <v>478</v>
      </c>
      <c r="J336" s="319"/>
      <c r="K336" s="289" t="s">
        <v>2334</v>
      </c>
      <c r="L336" s="289"/>
      <c r="M336" s="262" t="str">
        <f>IFERROR(IF(VLOOKUP(功能_33[[#This Row],[功能代號]],討論項目!A:H,8,FALSE)=0,"",VLOOKUP(功能_33[[#This Row],[功能代號]],討論項目!A:H,8,FALSE)),"")</f>
        <v/>
      </c>
      <c r="N336" s="10" t="s">
        <v>681</v>
      </c>
      <c r="O336" s="10" t="s">
        <v>679</v>
      </c>
      <c r="P336" s="9"/>
      <c r="Q336" s="10"/>
      <c r="R336" s="10"/>
      <c r="S336" s="10"/>
      <c r="T336" s="10"/>
      <c r="U336" s="10"/>
      <c r="V336" s="10"/>
      <c r="W336" s="10"/>
      <c r="X336" s="9" t="str">
        <f>VLOOKUP(功能_33[[#This Row],[User]],SKL放款!A:G,7,FALSE)</f>
        <v>放款服務課</v>
      </c>
      <c r="Y336" s="242" t="str">
        <f>IF(功能_33[[#This Row],[實際展示]]="","",功能_33[[#This Row],[實際展示]]+14)</f>
        <v/>
      </c>
      <c r="Z336" s="243"/>
      <c r="AA336" s="262" t="str">
        <f>IF(功能_33[[#This Row],[URS交二審]]=0,"",功能_33[[#This Row],[URS交二審]]+7)</f>
        <v/>
      </c>
      <c r="AB336" s="2"/>
      <c r="AC336" s="2"/>
      <c r="AD336" s="2"/>
      <c r="AE336" s="309"/>
      <c r="AF336" s="2" t="str">
        <f>IFERROR(IF(VLOOKUP(功能_33[[#This Row],[功能代號]],Menu!A:D,4,FALSE)=0,"",VLOOKUP(功能_33[[#This Row],[功能代號]],Menu!A:D,4,FALSE)),"")</f>
        <v>L6-1</v>
      </c>
      <c r="AG336" s="2"/>
      <c r="AH336" s="13" t="str">
        <f>VLOOKUP(功能_33[[#This Row],[功能代號]],[3]交易清單!$E:$E,1,FALSE)</f>
        <v>L6103</v>
      </c>
      <c r="AI336" s="2"/>
      <c r="AJ336" s="242" t="str">
        <f>IFERROR(IF(VLOOKUP(功能_33[[#This Row],[功能代號]],Menu!A:D,4,FALSE)=0,"",VLOOKUP(功能_33[[#This Row],[功能代號]],Menu!A:D,4,FALSE)),"")</f>
        <v>L6-1</v>
      </c>
      <c r="AK336" s="9"/>
    </row>
    <row r="337" spans="1:38" s="15" customFormat="1" ht="13.5" x14ac:dyDescent="0.3">
      <c r="A337" s="245">
        <v>342</v>
      </c>
      <c r="B337" s="9" t="str">
        <f>LEFT(功能_33[[#This Row],[功能代號]],2)</f>
        <v>L6</v>
      </c>
      <c r="C337" s="9" t="s">
        <v>710</v>
      </c>
      <c r="D337" s="22"/>
      <c r="E337" s="10" t="s">
        <v>605</v>
      </c>
      <c r="F337" s="9" t="s">
        <v>606</v>
      </c>
      <c r="G337" s="9"/>
      <c r="H337" s="10" t="s">
        <v>672</v>
      </c>
      <c r="I337" s="10" t="s">
        <v>478</v>
      </c>
      <c r="J337" s="319"/>
      <c r="K337" s="289" t="s">
        <v>2334</v>
      </c>
      <c r="L337" s="289"/>
      <c r="M337" s="262" t="str">
        <f>IFERROR(IF(VLOOKUP(功能_33[[#This Row],[功能代號]],討論項目!A:H,8,FALSE)=0,"",VLOOKUP(功能_33[[#This Row],[功能代號]],討論項目!A:H,8,FALSE)),"")</f>
        <v/>
      </c>
      <c r="N337" s="10" t="s">
        <v>681</v>
      </c>
      <c r="O337" s="10" t="s">
        <v>675</v>
      </c>
      <c r="P337" s="9"/>
      <c r="Q337" s="10"/>
      <c r="R337" s="10"/>
      <c r="S337" s="10"/>
      <c r="T337" s="10"/>
      <c r="U337" s="10"/>
      <c r="V337" s="10"/>
      <c r="W337" s="10"/>
      <c r="X337" s="9" t="str">
        <f>VLOOKUP(功能_33[[#This Row],[User]],SKL放款!A:G,7,FALSE)</f>
        <v>放款服務課</v>
      </c>
      <c r="Y337" s="242" t="str">
        <f>IF(功能_33[[#This Row],[實際展示]]="","",功能_33[[#This Row],[實際展示]]+14)</f>
        <v/>
      </c>
      <c r="Z337" s="243"/>
      <c r="AA337" s="262" t="str">
        <f>IF(功能_33[[#This Row],[URS交二審]]=0,"",功能_33[[#This Row],[URS交二審]]+7)</f>
        <v/>
      </c>
      <c r="AB337" s="2"/>
      <c r="AC337" s="2"/>
      <c r="AD337" s="2"/>
      <c r="AE337" s="309"/>
      <c r="AF337" s="2" t="str">
        <f>IFERROR(IF(VLOOKUP(功能_33[[#This Row],[功能代號]],Menu!A:D,4,FALSE)=0,"",VLOOKUP(功能_33[[#This Row],[功能代號]],Menu!A:D,4,FALSE)),"")</f>
        <v>L6-7</v>
      </c>
      <c r="AG337" s="2"/>
      <c r="AH337" s="13" t="str">
        <f>VLOOKUP(功能_33[[#This Row],[功能代號]],[3]交易清單!$E:$E,1,FALSE)</f>
        <v>L6072</v>
      </c>
      <c r="AI337" s="2"/>
      <c r="AJ337" s="242" t="str">
        <f>IFERROR(IF(VLOOKUP(功能_33[[#This Row],[功能代號]],Menu!A:D,4,FALSE)=0,"",VLOOKUP(功能_33[[#This Row],[功能代號]],Menu!A:D,4,FALSE)),"")</f>
        <v>L6-7</v>
      </c>
      <c r="AK337" s="9"/>
    </row>
    <row r="338" spans="1:38" s="15" customFormat="1" ht="13.5" x14ac:dyDescent="0.3">
      <c r="A338" s="245">
        <v>343</v>
      </c>
      <c r="B338" s="9" t="str">
        <f>LEFT(功能_33[[#This Row],[功能代號]],2)</f>
        <v>L6</v>
      </c>
      <c r="C338" s="9" t="s">
        <v>710</v>
      </c>
      <c r="D338" s="22"/>
      <c r="E338" s="10" t="s">
        <v>607</v>
      </c>
      <c r="F338" s="9" t="s">
        <v>608</v>
      </c>
      <c r="G338" s="9"/>
      <c r="H338" s="10" t="s">
        <v>672</v>
      </c>
      <c r="I338" s="10" t="s">
        <v>478</v>
      </c>
      <c r="J338" s="319"/>
      <c r="K338" s="289" t="s">
        <v>2334</v>
      </c>
      <c r="L338" s="289"/>
      <c r="M338" s="262" t="str">
        <f>IFERROR(IF(VLOOKUP(功能_33[[#This Row],[功能代號]],討論項目!A:H,8,FALSE)=0,"",VLOOKUP(功能_33[[#This Row],[功能代號]],討論項目!A:H,8,FALSE)),"")</f>
        <v/>
      </c>
      <c r="N338" s="10" t="s">
        <v>681</v>
      </c>
      <c r="O338" s="10" t="s">
        <v>675</v>
      </c>
      <c r="P338" s="9"/>
      <c r="Q338" s="10"/>
      <c r="R338" s="10"/>
      <c r="S338" s="10"/>
      <c r="T338" s="10"/>
      <c r="U338" s="10"/>
      <c r="V338" s="10"/>
      <c r="W338" s="10"/>
      <c r="X338" s="9" t="str">
        <f>VLOOKUP(功能_33[[#This Row],[User]],SKL放款!A:G,7,FALSE)</f>
        <v>放款服務課</v>
      </c>
      <c r="Y338" s="242" t="str">
        <f>IF(功能_33[[#This Row],[實際展示]]="","",功能_33[[#This Row],[實際展示]]+14)</f>
        <v/>
      </c>
      <c r="Z338" s="243"/>
      <c r="AA338" s="262" t="str">
        <f>IF(功能_33[[#This Row],[URS交二審]]=0,"",功能_33[[#This Row],[URS交二審]]+7)</f>
        <v/>
      </c>
      <c r="AB338" s="2"/>
      <c r="AC338" s="2"/>
      <c r="AD338" s="2"/>
      <c r="AE338" s="309"/>
      <c r="AF338" s="2" t="str">
        <f>IFERROR(IF(VLOOKUP(功能_33[[#This Row],[功能代號]],Menu!A:D,4,FALSE)=0,"",VLOOKUP(功能_33[[#This Row],[功能代號]],Menu!A:D,4,FALSE)),"")</f>
        <v/>
      </c>
      <c r="AG338" s="2"/>
      <c r="AH338" s="13" t="str">
        <f>VLOOKUP(功能_33[[#This Row],[功能代號]],[3]交易清單!$E:$E,1,FALSE)</f>
        <v>L6702</v>
      </c>
      <c r="AI338" s="2"/>
      <c r="AJ338" s="242" t="str">
        <f>AJ337</f>
        <v>L6-7</v>
      </c>
      <c r="AK338" s="9"/>
    </row>
    <row r="339" spans="1:38" s="15" customFormat="1" ht="13.5" x14ac:dyDescent="0.3">
      <c r="A339" s="245">
        <v>315</v>
      </c>
      <c r="B339" s="9" t="str">
        <f>LEFT(功能_33[[#This Row],[功能代號]],2)</f>
        <v>L6</v>
      </c>
      <c r="C339" s="9" t="s">
        <v>710</v>
      </c>
      <c r="D339" s="22"/>
      <c r="E339" s="10" t="s">
        <v>561</v>
      </c>
      <c r="F339" s="9" t="s">
        <v>562</v>
      </c>
      <c r="G339" s="9"/>
      <c r="H339" s="10" t="s">
        <v>424</v>
      </c>
      <c r="I339" s="10" t="s">
        <v>478</v>
      </c>
      <c r="J339" s="319"/>
      <c r="K339" s="289" t="s">
        <v>2334</v>
      </c>
      <c r="L339" s="289"/>
      <c r="M339" s="262" t="str">
        <f>IFERROR(IF(VLOOKUP(功能_33[[#This Row],[功能代號]],討論項目!A:H,8,FALSE)=0,"",VLOOKUP(功能_33[[#This Row],[功能代號]],討論項目!A:H,8,FALSE)),"")</f>
        <v/>
      </c>
      <c r="N339" s="10" t="s">
        <v>681</v>
      </c>
      <c r="O339" s="10" t="s">
        <v>675</v>
      </c>
      <c r="P339" s="9"/>
      <c r="Q339" s="10"/>
      <c r="R339" s="10"/>
      <c r="S339" s="10"/>
      <c r="T339" s="10"/>
      <c r="U339" s="10"/>
      <c r="V339" s="10"/>
      <c r="W339" s="10"/>
      <c r="X339" s="9" t="str">
        <f>VLOOKUP(功能_33[[#This Row],[User]],SKL放款!A:G,7,FALSE)</f>
        <v>放款服務課</v>
      </c>
      <c r="Y339" s="242" t="str">
        <f>IF(功能_33[[#This Row],[實際展示]]="","",功能_33[[#This Row],[實際展示]]+14)</f>
        <v/>
      </c>
      <c r="Z339" s="243"/>
      <c r="AA339" s="262" t="str">
        <f>IF(功能_33[[#This Row],[URS交二審]]=0,"",功能_33[[#This Row],[URS交二審]]+7)</f>
        <v/>
      </c>
      <c r="AB339" s="2"/>
      <c r="AC339" s="2"/>
      <c r="AD339" s="2"/>
      <c r="AE339" s="309"/>
      <c r="AF339" s="2" t="str">
        <f>IFERROR(IF(VLOOKUP(功能_33[[#This Row],[功能代號]],Menu!A:D,4,FALSE)=0,"",VLOOKUP(功能_33[[#This Row],[功能代號]],Menu!A:D,4,FALSE)),"")</f>
        <v>L6-4</v>
      </c>
      <c r="AG339" s="2"/>
      <c r="AH339" s="13" t="str">
        <f>VLOOKUP(功能_33[[#This Row],[功能代號]],[3]交易清單!$E:$E,1,FALSE)</f>
        <v>L6041</v>
      </c>
      <c r="AI339" s="2"/>
      <c r="AJ339" s="242" t="str">
        <f>IFERROR(IF(VLOOKUP(功能_33[[#This Row],[功能代號]],Menu!A:D,4,FALSE)=0,"",VLOOKUP(功能_33[[#This Row],[功能代號]],Menu!A:D,4,FALSE)),"")</f>
        <v>L6-4</v>
      </c>
      <c r="AK339" s="9"/>
    </row>
    <row r="340" spans="1:38" s="15" customFormat="1" ht="13.5" x14ac:dyDescent="0.3">
      <c r="A340" s="245">
        <v>316</v>
      </c>
      <c r="B340" s="9" t="str">
        <f>LEFT(功能_33[[#This Row],[功能代號]],2)</f>
        <v>L6</v>
      </c>
      <c r="C340" s="9" t="s">
        <v>710</v>
      </c>
      <c r="D340" s="22"/>
      <c r="E340" s="10" t="s">
        <v>563</v>
      </c>
      <c r="F340" s="9" t="s">
        <v>564</v>
      </c>
      <c r="G340" s="9"/>
      <c r="H340" s="10" t="s">
        <v>424</v>
      </c>
      <c r="I340" s="10" t="s">
        <v>478</v>
      </c>
      <c r="J340" s="319"/>
      <c r="K340" s="289" t="s">
        <v>2334</v>
      </c>
      <c r="L340" s="292"/>
      <c r="M340" s="262">
        <f>IFERROR(IF(VLOOKUP(功能_33[[#This Row],[功能代號]],討論項目!A:H,8,FALSE)=0,"",VLOOKUP(功能_33[[#This Row],[功能代號]],討論項目!A:H,8,FALSE)),"")</f>
        <v>44476</v>
      </c>
      <c r="N340" s="10" t="s">
        <v>681</v>
      </c>
      <c r="O340" s="10" t="s">
        <v>679</v>
      </c>
      <c r="P340" s="9"/>
      <c r="Q340" s="10"/>
      <c r="R340" s="10"/>
      <c r="S340" s="10"/>
      <c r="T340" s="10"/>
      <c r="U340" s="10"/>
      <c r="V340" s="10"/>
      <c r="W340" s="10"/>
      <c r="X340" s="9" t="str">
        <f>VLOOKUP(功能_33[[#This Row],[User]],SKL放款!A:G,7,FALSE)</f>
        <v>放款服務課</v>
      </c>
      <c r="Y340" s="242" t="str">
        <f>IF(功能_33[[#This Row],[實際展示]]="","",功能_33[[#This Row],[實際展示]]+14)</f>
        <v/>
      </c>
      <c r="Z340" s="243"/>
      <c r="AA340" s="262" t="str">
        <f>IF(功能_33[[#This Row],[URS交二審]]=0,"",功能_33[[#This Row],[URS交二審]]+7)</f>
        <v/>
      </c>
      <c r="AB340" s="1"/>
      <c r="AC340" s="1"/>
      <c r="AD340" s="1"/>
      <c r="AE340" s="309"/>
      <c r="AF340" s="1" t="str">
        <f>IFERROR(IF(VLOOKUP(功能_33[[#This Row],[功能代號]],Menu!A:D,4,FALSE)=0,"",VLOOKUP(功能_33[[#This Row],[功能代號]],Menu!A:D,4,FALSE)),"")</f>
        <v/>
      </c>
      <c r="AG340" s="1"/>
      <c r="AH340" s="13" t="str">
        <f>VLOOKUP(功能_33[[#This Row],[功能代號]],[3]交易清單!$E:$E,1,FALSE)</f>
        <v>L6401</v>
      </c>
      <c r="AI340" s="1"/>
      <c r="AJ340" s="242" t="str">
        <f>AJ339</f>
        <v>L6-4</v>
      </c>
      <c r="AK340" s="9"/>
    </row>
    <row r="341" spans="1:38" s="15" customFormat="1" ht="13.5" x14ac:dyDescent="0.3">
      <c r="A341" s="245">
        <v>298</v>
      </c>
      <c r="B341" s="9" t="str">
        <f>LEFT(功能_33[[#This Row],[功能代號]],2)</f>
        <v>L6</v>
      </c>
      <c r="C341" s="9" t="s">
        <v>710</v>
      </c>
      <c r="D341" s="22"/>
      <c r="E341" s="10" t="s">
        <v>635</v>
      </c>
      <c r="F341" s="9" t="s">
        <v>636</v>
      </c>
      <c r="G341" s="9"/>
      <c r="H341" s="10" t="s">
        <v>424</v>
      </c>
      <c r="I341" s="10" t="s">
        <v>478</v>
      </c>
      <c r="J341" s="319"/>
      <c r="K341" s="289" t="s">
        <v>2334</v>
      </c>
      <c r="L341" s="289"/>
      <c r="M341" s="262" t="str">
        <f>IFERROR(IF(VLOOKUP(功能_33[[#This Row],[功能代號]],討論項目!A:H,8,FALSE)=0,"",VLOOKUP(功能_33[[#This Row],[功能代號]],討論項目!A:H,8,FALSE)),"")</f>
        <v/>
      </c>
      <c r="N341" s="10" t="s">
        <v>681</v>
      </c>
      <c r="O341" s="10" t="s">
        <v>679</v>
      </c>
      <c r="P341" s="9"/>
      <c r="Q341" s="10"/>
      <c r="R341" s="10"/>
      <c r="S341" s="10"/>
      <c r="T341" s="10"/>
      <c r="U341" s="10"/>
      <c r="V341" s="10"/>
      <c r="W341" s="10"/>
      <c r="X341" s="9" t="str">
        <f>VLOOKUP(功能_33[[#This Row],[User]],SKL放款!A:G,7,FALSE)</f>
        <v>放款服務課</v>
      </c>
      <c r="Y341" s="242" t="str">
        <f>IF(功能_33[[#This Row],[實際展示]]="","",功能_33[[#This Row],[實際展示]]+14)</f>
        <v/>
      </c>
      <c r="Z341" s="243"/>
      <c r="AA341" s="262" t="str">
        <f>IF(功能_33[[#This Row],[URS交二審]]=0,"",功能_33[[#This Row],[URS交二審]]+7)</f>
        <v/>
      </c>
      <c r="AB341" s="2"/>
      <c r="AC341" s="2"/>
      <c r="AD341" s="2"/>
      <c r="AE341" s="309"/>
      <c r="AF341" s="2" t="str">
        <f>IFERROR(IF(VLOOKUP(功能_33[[#This Row],[功能代號]],Menu!A:D,4,FALSE)=0,"",VLOOKUP(功能_33[[#This Row],[功能代號]],Menu!A:D,4,FALSE)),"")</f>
        <v>L6-1</v>
      </c>
      <c r="AG341" s="2"/>
      <c r="AH341" s="13" t="str">
        <f>VLOOKUP(功能_33[[#This Row],[功能代號]],[3]交易清單!$E:$E,1,FALSE)</f>
        <v>L6104</v>
      </c>
      <c r="AI341" s="2"/>
      <c r="AJ341" s="242" t="str">
        <f>IFERROR(IF(VLOOKUP(功能_33[[#This Row],[功能代號]],Menu!A:D,4,FALSE)=0,"",VLOOKUP(功能_33[[#This Row],[功能代號]],Menu!A:D,4,FALSE)),"")</f>
        <v>L6-1</v>
      </c>
      <c r="AK341" s="9"/>
    </row>
    <row r="342" spans="1:38" s="15" customFormat="1" ht="13.5" x14ac:dyDescent="0.3">
      <c r="A342" s="245">
        <v>321</v>
      </c>
      <c r="B342" s="9" t="str">
        <f>LEFT(功能_33[[#This Row],[功能代號]],2)</f>
        <v>L6</v>
      </c>
      <c r="C342" s="9" t="s">
        <v>710</v>
      </c>
      <c r="D342" s="22"/>
      <c r="E342" s="10" t="s">
        <v>573</v>
      </c>
      <c r="F342" s="9" t="s">
        <v>574</v>
      </c>
      <c r="G342" s="9"/>
      <c r="H342" s="10" t="s">
        <v>424</v>
      </c>
      <c r="I342" s="10" t="s">
        <v>478</v>
      </c>
      <c r="J342" s="319"/>
      <c r="K342" s="289" t="s">
        <v>2334</v>
      </c>
      <c r="L342" s="289"/>
      <c r="M342" s="262" t="str">
        <f>IFERROR(IF(VLOOKUP(功能_33[[#This Row],[功能代號]],討論項目!A:H,8,FALSE)=0,"",VLOOKUP(功能_33[[#This Row],[功能代號]],討論項目!A:H,8,FALSE)),"")</f>
        <v/>
      </c>
      <c r="N342" s="10" t="s">
        <v>681</v>
      </c>
      <c r="O342" s="10" t="s">
        <v>675</v>
      </c>
      <c r="P342" s="9"/>
      <c r="Q342" s="10"/>
      <c r="R342" s="10"/>
      <c r="S342" s="10"/>
      <c r="T342" s="10"/>
      <c r="U342" s="10"/>
      <c r="V342" s="10"/>
      <c r="W342" s="10"/>
      <c r="X342" s="9" t="str">
        <f>VLOOKUP(功能_33[[#This Row],[User]],SKL放款!A:G,7,FALSE)</f>
        <v>放款服務課</v>
      </c>
      <c r="Y342" s="242" t="str">
        <f>IF(功能_33[[#This Row],[實際展示]]="","",功能_33[[#This Row],[實際展示]]+14)</f>
        <v/>
      </c>
      <c r="Z342" s="243"/>
      <c r="AA342" s="262" t="str">
        <f>IF(功能_33[[#This Row],[URS交二審]]=0,"",功能_33[[#This Row],[URS交二審]]+7)</f>
        <v/>
      </c>
      <c r="AB342" s="2"/>
      <c r="AC342" s="2"/>
      <c r="AD342" s="2"/>
      <c r="AE342" s="309"/>
      <c r="AF342" s="2" t="str">
        <f>IFERROR(IF(VLOOKUP(功能_33[[#This Row],[功能代號]],Menu!A:D,4,FALSE)=0,"",VLOOKUP(功能_33[[#This Row],[功能代號]],Menu!A:D,4,FALSE)),"")</f>
        <v>L6-4</v>
      </c>
      <c r="AG342" s="2"/>
      <c r="AH342" s="13" t="str">
        <f>VLOOKUP(功能_33[[#This Row],[功能代號]],[3]交易清單!$E:$E,1,FALSE)</f>
        <v>L6044</v>
      </c>
      <c r="AI342" s="2"/>
      <c r="AJ342" s="242" t="str">
        <f>IFERROR(IF(VLOOKUP(功能_33[[#This Row],[功能代號]],Menu!A:D,4,FALSE)=0,"",VLOOKUP(功能_33[[#This Row],[功能代號]],Menu!A:D,4,FALSE)),"")</f>
        <v>L6-4</v>
      </c>
      <c r="AK342" s="9"/>
    </row>
    <row r="343" spans="1:38" s="15" customFormat="1" ht="13.5" x14ac:dyDescent="0.3">
      <c r="A343" s="245">
        <v>308</v>
      </c>
      <c r="B343" s="9" t="str">
        <f>LEFT(功能_33[[#This Row],[功能代號]],2)</f>
        <v>L6</v>
      </c>
      <c r="C343" s="9" t="s">
        <v>710</v>
      </c>
      <c r="D343" s="22"/>
      <c r="E343" s="10" t="s">
        <v>544</v>
      </c>
      <c r="F343" s="9" t="s">
        <v>545</v>
      </c>
      <c r="G343" s="9"/>
      <c r="H343" s="10" t="s">
        <v>672</v>
      </c>
      <c r="I343" s="10" t="s">
        <v>478</v>
      </c>
      <c r="J343" s="319"/>
      <c r="K343" s="289" t="s">
        <v>2334</v>
      </c>
      <c r="L343" s="289"/>
      <c r="M343" s="262" t="str">
        <f>IFERROR(IF(VLOOKUP(功能_33[[#This Row],[功能代號]],討論項目!A:H,8,FALSE)=0,"",VLOOKUP(功能_33[[#This Row],[功能代號]],討論項目!A:H,8,FALSE)),"")</f>
        <v/>
      </c>
      <c r="N343" s="10" t="s">
        <v>681</v>
      </c>
      <c r="O343" s="10" t="s">
        <v>679</v>
      </c>
      <c r="P343" s="9"/>
      <c r="Q343" s="10"/>
      <c r="R343" s="10"/>
      <c r="S343" s="10"/>
      <c r="T343" s="10"/>
      <c r="U343" s="10"/>
      <c r="V343" s="10"/>
      <c r="W343" s="10"/>
      <c r="X343" s="9" t="str">
        <f>VLOOKUP(功能_33[[#This Row],[User]],SKL放款!A:G,7,FALSE)</f>
        <v>放款服務課</v>
      </c>
      <c r="Y343" s="242" t="str">
        <f>IF(功能_33[[#This Row],[實際展示]]="","",功能_33[[#This Row],[實際展示]]+14)</f>
        <v/>
      </c>
      <c r="Z343" s="243"/>
      <c r="AA343" s="262" t="str">
        <f>IF(功能_33[[#This Row],[URS交二審]]=0,"",功能_33[[#This Row],[URS交二審]]+7)</f>
        <v/>
      </c>
      <c r="AB343" s="2"/>
      <c r="AC343" s="2"/>
      <c r="AD343" s="2"/>
      <c r="AE343" s="309"/>
      <c r="AF343" s="2" t="str">
        <f>IFERROR(IF(VLOOKUP(功能_33[[#This Row],[功能代號]],Menu!A:D,4,FALSE)=0,"",VLOOKUP(功能_33[[#This Row],[功能代號]],Menu!A:D,4,FALSE)),"")</f>
        <v>L6-3</v>
      </c>
      <c r="AG343" s="2"/>
      <c r="AH343" s="13" t="str">
        <f>VLOOKUP(功能_33[[#This Row],[功能代號]],[3]交易清單!$E:$E,1,FALSE)</f>
        <v>L6932</v>
      </c>
      <c r="AI343" s="2"/>
      <c r="AJ343" s="242" t="str">
        <f>IFERROR(IF(VLOOKUP(功能_33[[#This Row],[功能代號]],Menu!A:D,4,FALSE)=0,"",VLOOKUP(功能_33[[#This Row],[功能代號]],Menu!A:D,4,FALSE)),"")</f>
        <v>L6-3</v>
      </c>
      <c r="AK343" s="9"/>
    </row>
    <row r="344" spans="1:38" ht="13.5" x14ac:dyDescent="0.3">
      <c r="A344" s="245">
        <v>124</v>
      </c>
      <c r="B344" s="22" t="str">
        <f>LEFT(功能_33[[#This Row],[功能代號]],2)</f>
        <v>L6</v>
      </c>
      <c r="C344" s="22" t="s">
        <v>710</v>
      </c>
      <c r="D344" s="24"/>
      <c r="E344" s="7" t="s">
        <v>491</v>
      </c>
      <c r="F344" s="22" t="s">
        <v>492</v>
      </c>
      <c r="G344" s="22"/>
      <c r="H344" s="7" t="s">
        <v>672</v>
      </c>
      <c r="I344" s="7" t="s">
        <v>478</v>
      </c>
      <c r="J344" s="316"/>
      <c r="K344" s="294" t="s">
        <v>1950</v>
      </c>
      <c r="L344" s="299"/>
      <c r="M344" s="262">
        <f>IFERROR(IF(VLOOKUP(功能_33[[#This Row],[功能代號]],討論項目!A:H,8,FALSE)=0,"",VLOOKUP(功能_33[[#This Row],[功能代號]],討論項目!A:H,8,FALSE)),"")</f>
        <v>44428</v>
      </c>
      <c r="N344" s="7" t="s">
        <v>681</v>
      </c>
      <c r="O344" s="7" t="s">
        <v>689</v>
      </c>
      <c r="P344" s="9"/>
      <c r="Q344" s="10">
        <v>1</v>
      </c>
      <c r="R344" s="10" t="s">
        <v>738</v>
      </c>
      <c r="S344" s="10"/>
      <c r="T344" s="10"/>
      <c r="U344" s="10"/>
      <c r="V344" s="10"/>
      <c r="W344" s="10"/>
      <c r="X344" s="9" t="str">
        <f>VLOOKUP(功能_33[[#This Row],[User]],SKL放款!A:G,7,FALSE)</f>
        <v>放款推展課</v>
      </c>
      <c r="Y344" s="242" t="str">
        <f>IF(功能_33[[#This Row],[實際展示]]="","",功能_33[[#This Row],[實際展示]]+14)</f>
        <v/>
      </c>
      <c r="Z344" s="243"/>
      <c r="AA344" s="262" t="str">
        <f>IF(功能_33[[#This Row],[URS交二審]]=0,"",功能_33[[#This Row],[URS交二審]]+7)</f>
        <v/>
      </c>
      <c r="AB344" s="252"/>
      <c r="AC344" s="252"/>
      <c r="AD344" s="252"/>
      <c r="AE344" s="309"/>
      <c r="AF344" s="252" t="str">
        <f>IFERROR(IF(VLOOKUP(功能_33[[#This Row],[功能代號]],Menu!A:D,4,FALSE)=0,"",VLOOKUP(功能_33[[#This Row],[功能代號]],Menu!A:D,4,FALSE)),"")</f>
        <v>L6-7</v>
      </c>
      <c r="AG344" s="252"/>
      <c r="AH344" s="13" t="str">
        <f>VLOOKUP(功能_33[[#This Row],[功能代號]],[3]交易清單!$E:$E,1,FALSE)</f>
        <v>L6082</v>
      </c>
      <c r="AI344" s="252">
        <v>44396</v>
      </c>
      <c r="AJ344" s="242" t="str">
        <f>IFERROR(IF(VLOOKUP(功能_33[[#This Row],[功能代號]],Menu!A:D,4,FALSE)=0,"",VLOOKUP(功能_33[[#This Row],[功能代號]],Menu!A:D,4,FALSE)),"")</f>
        <v>L6-7</v>
      </c>
      <c r="AK344" s="9"/>
      <c r="AL344" s="8"/>
    </row>
    <row r="345" spans="1:38" ht="13.5" x14ac:dyDescent="0.3">
      <c r="A345" s="245">
        <v>125</v>
      </c>
      <c r="B345" s="22" t="str">
        <f>LEFT(功能_33[[#This Row],[功能代號]],2)</f>
        <v>L6</v>
      </c>
      <c r="C345" s="22" t="s">
        <v>710</v>
      </c>
      <c r="D345" s="24"/>
      <c r="E345" s="7" t="s">
        <v>493</v>
      </c>
      <c r="F345" s="22" t="s">
        <v>494</v>
      </c>
      <c r="G345" s="22"/>
      <c r="H345" s="7" t="s">
        <v>672</v>
      </c>
      <c r="I345" s="7" t="s">
        <v>478</v>
      </c>
      <c r="J345" s="316"/>
      <c r="K345" s="294" t="s">
        <v>1949</v>
      </c>
      <c r="L345" s="299"/>
      <c r="M345" s="262">
        <f>IFERROR(IF(VLOOKUP(功能_33[[#This Row],[功能代號]],討論項目!A:H,8,FALSE)=0,"",VLOOKUP(功能_33[[#This Row],[功能代號]],討論項目!A:H,8,FALSE)),"")</f>
        <v>44428</v>
      </c>
      <c r="N345" s="7" t="s">
        <v>681</v>
      </c>
      <c r="O345" s="7" t="s">
        <v>689</v>
      </c>
      <c r="P345" s="9"/>
      <c r="Q345" s="10">
        <v>1</v>
      </c>
      <c r="R345" s="10" t="s">
        <v>730</v>
      </c>
      <c r="S345" s="10"/>
      <c r="T345" s="10"/>
      <c r="U345" s="10"/>
      <c r="V345" s="10"/>
      <c r="W345" s="10"/>
      <c r="X345" s="9" t="str">
        <f>VLOOKUP(功能_33[[#This Row],[User]],SKL放款!A:G,7,FALSE)</f>
        <v>放款推展課</v>
      </c>
      <c r="Y345" s="242" t="str">
        <f>IF(功能_33[[#This Row],[實際展示]]="","",功能_33[[#This Row],[實際展示]]+14)</f>
        <v/>
      </c>
      <c r="Z345" s="243"/>
      <c r="AA345" s="262" t="str">
        <f>IF(功能_33[[#This Row],[URS交二審]]=0,"",功能_33[[#This Row],[URS交二審]]+7)</f>
        <v/>
      </c>
      <c r="AB345" s="252"/>
      <c r="AC345" s="252"/>
      <c r="AD345" s="252"/>
      <c r="AE345" s="309"/>
      <c r="AF345" s="252" t="str">
        <f>IFERROR(IF(VLOOKUP(功能_33[[#This Row],[功能代號]],Menu!A:D,4,FALSE)=0,"",VLOOKUP(功能_33[[#This Row],[功能代號]],Menu!A:D,4,FALSE)),"")</f>
        <v/>
      </c>
      <c r="AG345" s="252"/>
      <c r="AH345" s="13" t="str">
        <f>VLOOKUP(功能_33[[#This Row],[功能代號]],[3]交易清單!$E:$E,1,FALSE)</f>
        <v>L6752</v>
      </c>
      <c r="AI345" s="252">
        <v>44396</v>
      </c>
      <c r="AJ345" s="244" t="str">
        <f>AJ344</f>
        <v>L6-7</v>
      </c>
      <c r="AK345" s="9"/>
      <c r="AL345" s="8"/>
    </row>
    <row r="346" spans="1:38" ht="13.5" x14ac:dyDescent="0.3">
      <c r="A346" s="245">
        <v>126</v>
      </c>
      <c r="B346" s="22" t="str">
        <f>LEFT(功能_33[[#This Row],[功能代號]],2)</f>
        <v>L5</v>
      </c>
      <c r="C346" s="22" t="s">
        <v>709</v>
      </c>
      <c r="D346" s="24"/>
      <c r="E346" s="7" t="s">
        <v>395</v>
      </c>
      <c r="F346" s="22" t="s">
        <v>396</v>
      </c>
      <c r="G346" s="22"/>
      <c r="H346" s="7" t="s">
        <v>424</v>
      </c>
      <c r="I346" s="253" t="s">
        <v>5</v>
      </c>
      <c r="J346" s="321"/>
      <c r="K346" s="294" t="s">
        <v>1949</v>
      </c>
      <c r="L346" s="299"/>
      <c r="M346" s="262">
        <f>IFERROR(IF(VLOOKUP(功能_33[[#This Row],[功能代號]],討論項目!A:H,8,FALSE)=0,"",VLOOKUP(功能_33[[#This Row],[功能代號]],討論項目!A:H,8,FALSE)),"")</f>
        <v>44407</v>
      </c>
      <c r="N346" s="7" t="s">
        <v>681</v>
      </c>
      <c r="O346" s="7" t="s">
        <v>689</v>
      </c>
      <c r="P346" s="9"/>
      <c r="Q346" s="10">
        <v>1</v>
      </c>
      <c r="R346" s="10" t="s">
        <v>730</v>
      </c>
      <c r="S346" s="10"/>
      <c r="T346" s="10"/>
      <c r="U346" s="10"/>
      <c r="V346" s="10"/>
      <c r="W346" s="10"/>
      <c r="X346" s="9" t="str">
        <f>VLOOKUP(功能_33[[#This Row],[User]],SKL放款!A:G,7,FALSE)</f>
        <v>放款推展課</v>
      </c>
      <c r="Y346" s="242" t="str">
        <f>IF(功能_33[[#This Row],[實際展示]]="","",功能_33[[#This Row],[實際展示]]+14)</f>
        <v/>
      </c>
      <c r="Z346" s="243"/>
      <c r="AA346" s="262" t="str">
        <f>IF(功能_33[[#This Row],[URS交二審]]=0,"",功能_33[[#This Row],[URS交二審]]+7)</f>
        <v/>
      </c>
      <c r="AB346" s="252"/>
      <c r="AC346" s="252"/>
      <c r="AD346" s="252"/>
      <c r="AE346" s="309"/>
      <c r="AF346" s="252" t="str">
        <f>IFERROR(IF(VLOOKUP(功能_33[[#This Row],[功能代號]],Menu!A:D,4,FALSE)=0,"",VLOOKUP(功能_33[[#This Row],[功能代號]],Menu!A:D,4,FALSE)),"")</f>
        <v>L5-2</v>
      </c>
      <c r="AG346" s="252"/>
      <c r="AH346" s="13" t="str">
        <f>VLOOKUP(功能_33[[#This Row],[功能代號]],[3]交易清單!$E:$E,1,FALSE)</f>
        <v>L5402</v>
      </c>
      <c r="AI346" s="252">
        <v>44396</v>
      </c>
      <c r="AJ346" s="242" t="str">
        <f>IFERROR(IF(VLOOKUP(功能_33[[#This Row],[功能代號]],Menu!A:D,4,FALSE)=0,"",VLOOKUP(功能_33[[#This Row],[功能代號]],Menu!A:D,4,FALSE)),"")</f>
        <v>L5-2</v>
      </c>
      <c r="AK346" s="9"/>
      <c r="AL346" s="8"/>
    </row>
    <row r="347" spans="1:38" ht="13.5" x14ac:dyDescent="0.3">
      <c r="A347" s="245">
        <v>127</v>
      </c>
      <c r="B347" s="22" t="str">
        <f>LEFT(功能_33[[#This Row],[功能代號]],2)</f>
        <v>L5</v>
      </c>
      <c r="C347" s="22" t="s">
        <v>709</v>
      </c>
      <c r="D347" s="24"/>
      <c r="E347" s="7" t="s">
        <v>397</v>
      </c>
      <c r="F347" s="22" t="s">
        <v>398</v>
      </c>
      <c r="G347" s="22"/>
      <c r="H347" s="7" t="s">
        <v>424</v>
      </c>
      <c r="I347" s="253" t="s">
        <v>5</v>
      </c>
      <c r="J347" s="321"/>
      <c r="K347" s="294" t="s">
        <v>1949</v>
      </c>
      <c r="L347" s="299"/>
      <c r="M347" s="262">
        <f>IFERROR(IF(VLOOKUP(功能_33[[#This Row],[功能代號]],討論項目!A:H,8,FALSE)=0,"",VLOOKUP(功能_33[[#This Row],[功能代號]],討論項目!A:H,8,FALSE)),"")</f>
        <v>44405</v>
      </c>
      <c r="N347" s="7" t="s">
        <v>681</v>
      </c>
      <c r="O347" s="7" t="s">
        <v>689</v>
      </c>
      <c r="P347" s="9"/>
      <c r="Q347" s="10">
        <v>1</v>
      </c>
      <c r="R347" s="10" t="s">
        <v>739</v>
      </c>
      <c r="S347" s="10"/>
      <c r="T347" s="10"/>
      <c r="U347" s="10"/>
      <c r="V347" s="10"/>
      <c r="W347" s="10"/>
      <c r="X347" s="9" t="str">
        <f>VLOOKUP(功能_33[[#This Row],[User]],SKL放款!A:G,7,FALSE)</f>
        <v>放款推展課</v>
      </c>
      <c r="Y347" s="242" t="str">
        <f>IF(功能_33[[#This Row],[實際展示]]="","",功能_33[[#This Row],[實際展示]]+14)</f>
        <v/>
      </c>
      <c r="Z347" s="243"/>
      <c r="AA347" s="262" t="str">
        <f>IF(功能_33[[#This Row],[URS交二審]]=0,"",功能_33[[#This Row],[URS交二審]]+7)</f>
        <v/>
      </c>
      <c r="AB347" s="252"/>
      <c r="AC347" s="252"/>
      <c r="AD347" s="252"/>
      <c r="AE347" s="309"/>
      <c r="AF347" s="252" t="str">
        <f>IFERROR(IF(VLOOKUP(功能_33[[#This Row],[功能代號]],Menu!A:D,4,FALSE)=0,"",VLOOKUP(功能_33[[#This Row],[功能代號]],Menu!A:D,4,FALSE)),"")</f>
        <v>L5-2</v>
      </c>
      <c r="AG347" s="252"/>
      <c r="AH347" s="13" t="str">
        <f>VLOOKUP(功能_33[[#This Row],[功能代號]],[3]交易清單!$E:$E,1,FALSE)</f>
        <v>L5021</v>
      </c>
      <c r="AI347" s="252">
        <v>44396</v>
      </c>
      <c r="AJ347" s="242" t="str">
        <f>IFERROR(IF(VLOOKUP(功能_33[[#This Row],[功能代號]],Menu!A:D,4,FALSE)=0,"",VLOOKUP(功能_33[[#This Row],[功能代號]],Menu!A:D,4,FALSE)),"")</f>
        <v>L5-2</v>
      </c>
      <c r="AK347" s="9"/>
      <c r="AL347" s="8"/>
    </row>
    <row r="348" spans="1:38" ht="13.5" x14ac:dyDescent="0.3">
      <c r="A348" s="245">
        <v>128</v>
      </c>
      <c r="B348" s="22" t="str">
        <f>LEFT(功能_33[[#This Row],[功能代號]],2)</f>
        <v>L5</v>
      </c>
      <c r="C348" s="22" t="s">
        <v>709</v>
      </c>
      <c r="D348" s="24"/>
      <c r="E348" s="7" t="s">
        <v>399</v>
      </c>
      <c r="F348" s="22" t="s">
        <v>400</v>
      </c>
      <c r="G348" s="22"/>
      <c r="H348" s="7" t="s">
        <v>424</v>
      </c>
      <c r="I348" s="253" t="s">
        <v>5</v>
      </c>
      <c r="J348" s="321"/>
      <c r="K348" s="294" t="s">
        <v>1949</v>
      </c>
      <c r="L348" s="299"/>
      <c r="M348" s="262">
        <f>IFERROR(IF(VLOOKUP(功能_33[[#This Row],[功能代號]],討論項目!A:H,8,FALSE)=0,"",VLOOKUP(功能_33[[#This Row],[功能代號]],討論項目!A:H,8,FALSE)),"")</f>
        <v>44407</v>
      </c>
      <c r="N348" s="7" t="s">
        <v>681</v>
      </c>
      <c r="O348" s="7" t="s">
        <v>689</v>
      </c>
      <c r="P348" s="9"/>
      <c r="Q348" s="10">
        <v>1</v>
      </c>
      <c r="R348" s="10" t="s">
        <v>730</v>
      </c>
      <c r="S348" s="10"/>
      <c r="T348" s="10"/>
      <c r="U348" s="10"/>
      <c r="V348" s="10"/>
      <c r="W348" s="10"/>
      <c r="X348" s="9" t="str">
        <f>VLOOKUP(功能_33[[#This Row],[User]],SKL放款!A:G,7,FALSE)</f>
        <v>放款推展課</v>
      </c>
      <c r="Y348" s="242" t="str">
        <f>IF(功能_33[[#This Row],[實際展示]]="","",功能_33[[#This Row],[實際展示]]+14)</f>
        <v/>
      </c>
      <c r="Z348" s="243"/>
      <c r="AA348" s="262" t="str">
        <f>IF(功能_33[[#This Row],[URS交二審]]=0,"",功能_33[[#This Row],[URS交二審]]+7)</f>
        <v/>
      </c>
      <c r="AB348" s="252"/>
      <c r="AC348" s="252"/>
      <c r="AD348" s="252"/>
      <c r="AE348" s="309"/>
      <c r="AF348" s="252" t="str">
        <f>IFERROR(IF(VLOOKUP(功能_33[[#This Row],[功能代號]],Menu!A:D,4,FALSE)=0,"",VLOOKUP(功能_33[[#This Row],[功能代號]],Menu!A:D,4,FALSE)),"")</f>
        <v/>
      </c>
      <c r="AG348" s="252"/>
      <c r="AH348" s="13" t="str">
        <f>VLOOKUP(功能_33[[#This Row],[功能代號]],[3]交易清單!$E:$E,1,FALSE)</f>
        <v>L5401</v>
      </c>
      <c r="AI348" s="252">
        <v>44396</v>
      </c>
      <c r="AJ348" s="244" t="str">
        <f>AJ347</f>
        <v>L5-2</v>
      </c>
      <c r="AK348" s="9"/>
      <c r="AL348" s="8"/>
    </row>
    <row r="349" spans="1:38" ht="13.5" x14ac:dyDescent="0.3">
      <c r="A349" s="245">
        <v>129</v>
      </c>
      <c r="B349" s="22" t="str">
        <f>LEFT(功能_33[[#This Row],[功能代號]],2)</f>
        <v>L5</v>
      </c>
      <c r="C349" s="22" t="s">
        <v>709</v>
      </c>
      <c r="D349" s="24"/>
      <c r="E349" s="7" t="s">
        <v>409</v>
      </c>
      <c r="F349" s="22" t="s">
        <v>410</v>
      </c>
      <c r="G349" s="22"/>
      <c r="H349" s="7" t="s">
        <v>424</v>
      </c>
      <c r="I349" s="253" t="s">
        <v>5</v>
      </c>
      <c r="J349" s="321"/>
      <c r="K349" s="294" t="s">
        <v>1949</v>
      </c>
      <c r="L349" s="299"/>
      <c r="M349" s="262">
        <f>IFERROR(IF(VLOOKUP(功能_33[[#This Row],[功能代號]],討論項目!A:H,8,FALSE)=0,"",VLOOKUP(功能_33[[#This Row],[功能代號]],討論項目!A:H,8,FALSE)),"")</f>
        <v>44407</v>
      </c>
      <c r="N349" s="7" t="s">
        <v>681</v>
      </c>
      <c r="O349" s="7" t="s">
        <v>680</v>
      </c>
      <c r="P349" s="9"/>
      <c r="Q349" s="10">
        <v>1</v>
      </c>
      <c r="R349" s="10" t="s">
        <v>739</v>
      </c>
      <c r="S349" s="10"/>
      <c r="T349" s="10"/>
      <c r="U349" s="10"/>
      <c r="V349" s="10"/>
      <c r="W349" s="10"/>
      <c r="X349" s="9" t="str">
        <f>VLOOKUP(功能_33[[#This Row],[User]],SKL放款!A:G,7,FALSE)</f>
        <v>放款推展課</v>
      </c>
      <c r="Y349" s="242" t="str">
        <f>IF(功能_33[[#This Row],[實際展示]]="","",功能_33[[#This Row],[實際展示]]+14)</f>
        <v/>
      </c>
      <c r="Z349" s="243"/>
      <c r="AA349" s="262" t="str">
        <f>IF(功能_33[[#This Row],[URS交二審]]=0,"",功能_33[[#This Row],[URS交二審]]+7)</f>
        <v/>
      </c>
      <c r="AB349" s="252"/>
      <c r="AC349" s="252"/>
      <c r="AD349" s="252"/>
      <c r="AE349" s="309"/>
      <c r="AF349" s="252" t="str">
        <f>IFERROR(IF(VLOOKUP(功能_33[[#This Row],[功能代號]],Menu!A:D,4,FALSE)=0,"",VLOOKUP(功能_33[[#This Row],[功能代號]],Menu!A:D,4,FALSE)),"")</f>
        <v>L5-2</v>
      </c>
      <c r="AG349" s="252"/>
      <c r="AH349" s="13" t="str">
        <f>VLOOKUP(功能_33[[#This Row],[功能代號]],[3]交易清單!$E:$E,1,FALSE)</f>
        <v>L5023</v>
      </c>
      <c r="AI349" s="252">
        <v>44397</v>
      </c>
      <c r="AJ349" s="242" t="str">
        <f>IFERROR(IF(VLOOKUP(功能_33[[#This Row],[功能代號]],Menu!A:D,4,FALSE)=0,"",VLOOKUP(功能_33[[#This Row],[功能代號]],Menu!A:D,4,FALSE)),"")</f>
        <v>L5-2</v>
      </c>
      <c r="AK349" s="9"/>
      <c r="AL349" s="8"/>
    </row>
    <row r="350" spans="1:38" ht="13.5" x14ac:dyDescent="0.3">
      <c r="A350" s="245">
        <v>130</v>
      </c>
      <c r="B350" s="22" t="str">
        <f>LEFT(功能_33[[#This Row],[功能代號]],2)</f>
        <v>L5</v>
      </c>
      <c r="C350" s="22" t="s">
        <v>709</v>
      </c>
      <c r="D350" s="24"/>
      <c r="E350" s="7" t="s">
        <v>411</v>
      </c>
      <c r="F350" s="22" t="s">
        <v>412</v>
      </c>
      <c r="G350" s="22"/>
      <c r="H350" s="7" t="s">
        <v>424</v>
      </c>
      <c r="I350" s="253" t="s">
        <v>5</v>
      </c>
      <c r="J350" s="321"/>
      <c r="K350" s="294" t="s">
        <v>1949</v>
      </c>
      <c r="L350" s="299"/>
      <c r="M350" s="262">
        <f>IFERROR(IF(VLOOKUP(功能_33[[#This Row],[功能代號]],討論項目!A:H,8,FALSE)=0,"",VLOOKUP(功能_33[[#This Row],[功能代號]],討論項目!A:H,8,FALSE)),"")</f>
        <v>44407</v>
      </c>
      <c r="N350" s="7" t="s">
        <v>681</v>
      </c>
      <c r="O350" s="7" t="s">
        <v>680</v>
      </c>
      <c r="P350" s="9"/>
      <c r="Q350" s="10">
        <v>1</v>
      </c>
      <c r="R350" s="10" t="s">
        <v>741</v>
      </c>
      <c r="S350" s="10"/>
      <c r="T350" s="10"/>
      <c r="U350" s="10"/>
      <c r="V350" s="10"/>
      <c r="W350" s="10"/>
      <c r="X350" s="9" t="str">
        <f>VLOOKUP(功能_33[[#This Row],[User]],SKL放款!A:G,7,FALSE)</f>
        <v>放款推展課</v>
      </c>
      <c r="Y350" s="242" t="str">
        <f>IF(功能_33[[#This Row],[實際展示]]="","",功能_33[[#This Row],[實際展示]]+14)</f>
        <v/>
      </c>
      <c r="Z350" s="243"/>
      <c r="AA350" s="262" t="str">
        <f>IF(功能_33[[#This Row],[URS交二審]]=0,"",功能_33[[#This Row],[URS交二審]]+7)</f>
        <v/>
      </c>
      <c r="AB350" s="252"/>
      <c r="AC350" s="252"/>
      <c r="AD350" s="252"/>
      <c r="AE350" s="309"/>
      <c r="AF350" s="252" t="str">
        <f>IFERROR(IF(VLOOKUP(功能_33[[#This Row],[功能代號]],Menu!A:D,4,FALSE)=0,"",VLOOKUP(功能_33[[#This Row],[功能代號]],Menu!A:D,4,FALSE)),"")</f>
        <v/>
      </c>
      <c r="AG350" s="252"/>
      <c r="AH350" s="13" t="str">
        <f>VLOOKUP(功能_33[[#This Row],[功能代號]],[3]交易清單!$E:$E,1,FALSE)</f>
        <v>L5406</v>
      </c>
      <c r="AI350" s="252">
        <v>44397</v>
      </c>
      <c r="AJ350" s="244" t="str">
        <f>AJ349</f>
        <v>L5-2</v>
      </c>
      <c r="AK350" s="9"/>
      <c r="AL350" s="8"/>
    </row>
    <row r="351" spans="1:38" ht="13.5" x14ac:dyDescent="0.3">
      <c r="A351" s="245">
        <v>131</v>
      </c>
      <c r="B351" s="22" t="str">
        <f>LEFT(功能_33[[#This Row],[功能代號]],2)</f>
        <v>L5</v>
      </c>
      <c r="C351" s="22" t="s">
        <v>709</v>
      </c>
      <c r="D351" s="24"/>
      <c r="E351" s="7" t="s">
        <v>401</v>
      </c>
      <c r="F351" s="22" t="s">
        <v>402</v>
      </c>
      <c r="G351" s="22"/>
      <c r="H351" s="7" t="s">
        <v>424</v>
      </c>
      <c r="I351" s="253" t="s">
        <v>5</v>
      </c>
      <c r="J351" s="321"/>
      <c r="K351" s="294" t="s">
        <v>1949</v>
      </c>
      <c r="L351" s="299"/>
      <c r="M351" s="262" t="str">
        <f>IFERROR(IF(VLOOKUP(功能_33[[#This Row],[功能代號]],討論項目!A:H,8,FALSE)=0,"",VLOOKUP(功能_33[[#This Row],[功能代號]],討論項目!A:H,8,FALSE)),"")</f>
        <v/>
      </c>
      <c r="N351" s="7" t="s">
        <v>681</v>
      </c>
      <c r="O351" s="7" t="s">
        <v>689</v>
      </c>
      <c r="P351" s="9"/>
      <c r="Q351" s="10">
        <v>1</v>
      </c>
      <c r="R351" s="10" t="s">
        <v>739</v>
      </c>
      <c r="S351" s="10"/>
      <c r="T351" s="10"/>
      <c r="U351" s="10"/>
      <c r="V351" s="10"/>
      <c r="W351" s="10"/>
      <c r="X351" s="9" t="str">
        <f>VLOOKUP(功能_33[[#This Row],[User]],SKL放款!A:G,7,FALSE)</f>
        <v>放款推展課</v>
      </c>
      <c r="Y351" s="242" t="str">
        <f>IF(功能_33[[#This Row],[實際展示]]="","",功能_33[[#This Row],[實際展示]]+14)</f>
        <v/>
      </c>
      <c r="Z351" s="243"/>
      <c r="AA351" s="262" t="str">
        <f>IF(功能_33[[#This Row],[URS交二審]]=0,"",功能_33[[#This Row],[URS交二審]]+7)</f>
        <v/>
      </c>
      <c r="AB351" s="252"/>
      <c r="AC351" s="252"/>
      <c r="AD351" s="252"/>
      <c r="AE351" s="309"/>
      <c r="AF351" s="252" t="str">
        <f>IFERROR(IF(VLOOKUP(功能_33[[#This Row],[功能代號]],Menu!A:D,4,FALSE)=0,"",VLOOKUP(功能_33[[#This Row],[功能代號]],Menu!A:D,4,FALSE)),"")</f>
        <v>L5-2</v>
      </c>
      <c r="AG351" s="252"/>
      <c r="AH351" s="13" t="str">
        <f>VLOOKUP(功能_33[[#This Row],[功能代號]],[3]交易清單!$E:$E,1,FALSE)</f>
        <v>L5024</v>
      </c>
      <c r="AI351" s="252">
        <v>44396</v>
      </c>
      <c r="AJ351" s="242" t="str">
        <f>IFERROR(IF(VLOOKUP(功能_33[[#This Row],[功能代號]],Menu!A:D,4,FALSE)=0,"",VLOOKUP(功能_33[[#This Row],[功能代號]],Menu!A:D,4,FALSE)),"")</f>
        <v>L5-2</v>
      </c>
      <c r="AK351" s="9"/>
      <c r="AL351" s="8"/>
    </row>
    <row r="352" spans="1:38" ht="13.5" x14ac:dyDescent="0.3">
      <c r="A352" s="245">
        <v>132</v>
      </c>
      <c r="B352" s="22" t="str">
        <f>LEFT(功能_33[[#This Row],[功能代號]],2)</f>
        <v>L5</v>
      </c>
      <c r="C352" s="22" t="s">
        <v>709</v>
      </c>
      <c r="D352" s="24"/>
      <c r="E352" s="7" t="s">
        <v>403</v>
      </c>
      <c r="F352" s="22" t="s">
        <v>404</v>
      </c>
      <c r="G352" s="22"/>
      <c r="H352" s="7" t="s">
        <v>424</v>
      </c>
      <c r="I352" s="253" t="s">
        <v>5</v>
      </c>
      <c r="J352" s="321"/>
      <c r="K352" s="294" t="s">
        <v>1949</v>
      </c>
      <c r="L352" s="299"/>
      <c r="M352" s="262" t="str">
        <f>IFERROR(IF(VLOOKUP(功能_33[[#This Row],[功能代號]],討論項目!A:H,8,FALSE)=0,"",VLOOKUP(功能_33[[#This Row],[功能代號]],討論項目!A:H,8,FALSE)),"")</f>
        <v/>
      </c>
      <c r="N352" s="7" t="s">
        <v>681</v>
      </c>
      <c r="O352" s="7" t="s">
        <v>689</v>
      </c>
      <c r="P352" s="9"/>
      <c r="Q352" s="10">
        <v>1</v>
      </c>
      <c r="R352" s="10" t="s">
        <v>740</v>
      </c>
      <c r="S352" s="10"/>
      <c r="T352" s="10"/>
      <c r="U352" s="10"/>
      <c r="V352" s="10"/>
      <c r="W352" s="10"/>
      <c r="X352" s="9" t="str">
        <f>VLOOKUP(功能_33[[#This Row],[User]],SKL放款!A:G,7,FALSE)</f>
        <v>放款推展課</v>
      </c>
      <c r="Y352" s="242" t="str">
        <f>IF(功能_33[[#This Row],[實際展示]]="","",功能_33[[#This Row],[實際展示]]+14)</f>
        <v/>
      </c>
      <c r="Z352" s="243"/>
      <c r="AA352" s="262" t="str">
        <f>IF(功能_33[[#This Row],[URS交二審]]=0,"",功能_33[[#This Row],[URS交二審]]+7)</f>
        <v/>
      </c>
      <c r="AB352" s="252"/>
      <c r="AC352" s="252"/>
      <c r="AD352" s="252"/>
      <c r="AE352" s="309"/>
      <c r="AF352" s="252" t="str">
        <f>IFERROR(IF(VLOOKUP(功能_33[[#This Row],[功能代號]],Menu!A:D,4,FALSE)=0,"",VLOOKUP(功能_33[[#This Row],[功能代號]],Menu!A:D,4,FALSE)),"")</f>
        <v/>
      </c>
      <c r="AG352" s="252"/>
      <c r="AH352" s="13" t="str">
        <f>VLOOKUP(功能_33[[#This Row],[功能代號]],[3]交易清單!$E:$E,1,FALSE)</f>
        <v>L5405</v>
      </c>
      <c r="AI352" s="252">
        <v>44396</v>
      </c>
      <c r="AJ352" s="244" t="str">
        <f>AJ351</f>
        <v>L5-2</v>
      </c>
      <c r="AK352" s="9"/>
      <c r="AL352" s="8"/>
    </row>
    <row r="353" spans="1:38" ht="13.5" x14ac:dyDescent="0.3">
      <c r="A353" s="245">
        <v>133</v>
      </c>
      <c r="B353" s="22" t="str">
        <f>LEFT(功能_33[[#This Row],[功能代號]],2)</f>
        <v>L5</v>
      </c>
      <c r="C353" s="22" t="s">
        <v>709</v>
      </c>
      <c r="D353" s="24"/>
      <c r="E353" s="7" t="s">
        <v>405</v>
      </c>
      <c r="F353" s="22" t="s">
        <v>406</v>
      </c>
      <c r="G353" s="22"/>
      <c r="H353" s="7" t="s">
        <v>424</v>
      </c>
      <c r="I353" s="253" t="s">
        <v>5</v>
      </c>
      <c r="J353" s="321"/>
      <c r="K353" s="294" t="s">
        <v>1949</v>
      </c>
      <c r="L353" s="299"/>
      <c r="M353" s="262">
        <f>IFERROR(IF(VLOOKUP(功能_33[[#This Row],[功能代號]],討論項目!A:H,8,FALSE)=0,"",VLOOKUP(功能_33[[#This Row],[功能代號]],討論項目!A:H,8,FALSE)),"")</f>
        <v>44461</v>
      </c>
      <c r="N353" s="7" t="s">
        <v>681</v>
      </c>
      <c r="O353" s="7" t="s">
        <v>689</v>
      </c>
      <c r="P353" s="9"/>
      <c r="Q353" s="10">
        <v>1</v>
      </c>
      <c r="R353" s="10" t="s">
        <v>739</v>
      </c>
      <c r="S353" s="10"/>
      <c r="T353" s="10"/>
      <c r="U353" s="10"/>
      <c r="V353" s="10"/>
      <c r="W353" s="10"/>
      <c r="X353" s="9" t="str">
        <f>VLOOKUP(功能_33[[#This Row],[User]],SKL放款!A:G,7,FALSE)</f>
        <v>放款推展課</v>
      </c>
      <c r="Y353" s="242" t="str">
        <f>IF(功能_33[[#This Row],[實際展示]]="","",功能_33[[#This Row],[實際展示]]+14)</f>
        <v/>
      </c>
      <c r="Z353" s="243"/>
      <c r="AA353" s="262" t="str">
        <f>IF(功能_33[[#This Row],[URS交二審]]=0,"",功能_33[[#This Row],[URS交二審]]+7)</f>
        <v/>
      </c>
      <c r="AB353" s="252"/>
      <c r="AC353" s="252"/>
      <c r="AD353" s="252"/>
      <c r="AE353" s="309"/>
      <c r="AF353" s="252" t="str">
        <f>IFERROR(IF(VLOOKUP(功能_33[[#This Row],[功能代號]],Menu!A:D,4,FALSE)=0,"",VLOOKUP(功能_33[[#This Row],[功能代號]],Menu!A:D,4,FALSE)),"")</f>
        <v>L5-2</v>
      </c>
      <c r="AG353" s="252"/>
      <c r="AH353" s="13" t="str">
        <f>VLOOKUP(功能_33[[#This Row],[功能代號]],[3]交易清單!$E:$E,1,FALSE)</f>
        <v>L5022</v>
      </c>
      <c r="AI353" s="252">
        <v>44397</v>
      </c>
      <c r="AJ353" s="242" t="str">
        <f>IFERROR(IF(VLOOKUP(功能_33[[#This Row],[功能代號]],Menu!A:D,4,FALSE)=0,"",VLOOKUP(功能_33[[#This Row],[功能代號]],Menu!A:D,4,FALSE)),"")</f>
        <v>L5-2</v>
      </c>
      <c r="AK353" s="9"/>
      <c r="AL353" s="8"/>
    </row>
    <row r="354" spans="1:38" ht="13.5" x14ac:dyDescent="0.3">
      <c r="A354" s="245">
        <v>134</v>
      </c>
      <c r="B354" s="22" t="str">
        <f>LEFT(功能_33[[#This Row],[功能代號]],2)</f>
        <v>L5</v>
      </c>
      <c r="C354" s="22" t="s">
        <v>709</v>
      </c>
      <c r="D354" s="24"/>
      <c r="E354" s="7" t="s">
        <v>407</v>
      </c>
      <c r="F354" s="22" t="s">
        <v>408</v>
      </c>
      <c r="G354" s="22"/>
      <c r="H354" s="7" t="s">
        <v>424</v>
      </c>
      <c r="I354" s="253" t="s">
        <v>5</v>
      </c>
      <c r="J354" s="321"/>
      <c r="K354" s="294" t="s">
        <v>1949</v>
      </c>
      <c r="L354" s="299"/>
      <c r="M354" s="262" t="str">
        <f>IFERROR(IF(VLOOKUP(功能_33[[#This Row],[功能代號]],討論項目!A:H,8,FALSE)=0,"",VLOOKUP(功能_33[[#This Row],[功能代號]],討論項目!A:H,8,FALSE)),"")</f>
        <v/>
      </c>
      <c r="N354" s="7" t="s">
        <v>681</v>
      </c>
      <c r="O354" s="7" t="s">
        <v>689</v>
      </c>
      <c r="P354" s="9"/>
      <c r="Q354" s="10">
        <v>1</v>
      </c>
      <c r="R354" s="10" t="s">
        <v>730</v>
      </c>
      <c r="S354" s="10"/>
      <c r="T354" s="10"/>
      <c r="U354" s="10"/>
      <c r="V354" s="10"/>
      <c r="W354" s="10"/>
      <c r="X354" s="9" t="str">
        <f>VLOOKUP(功能_33[[#This Row],[User]],SKL放款!A:G,7,FALSE)</f>
        <v>放款推展課</v>
      </c>
      <c r="Y354" s="242" t="str">
        <f>IF(功能_33[[#This Row],[實際展示]]="","",功能_33[[#This Row],[實際展示]]+14)</f>
        <v/>
      </c>
      <c r="Z354" s="243"/>
      <c r="AA354" s="262" t="str">
        <f>IF(功能_33[[#This Row],[URS交二審]]=0,"",功能_33[[#This Row],[URS交二審]]+7)</f>
        <v/>
      </c>
      <c r="AB354" s="252"/>
      <c r="AC354" s="252"/>
      <c r="AD354" s="252"/>
      <c r="AE354" s="309"/>
      <c r="AF354" s="252" t="str">
        <f>IFERROR(IF(VLOOKUP(功能_33[[#This Row],[功能代號]],Menu!A:D,4,FALSE)=0,"",VLOOKUP(功能_33[[#This Row],[功能代號]],Menu!A:D,4,FALSE)),"")</f>
        <v/>
      </c>
      <c r="AG354" s="252"/>
      <c r="AH354" s="13" t="str">
        <f>VLOOKUP(功能_33[[#This Row],[功能代號]],[3]交易清單!$E:$E,1,FALSE)</f>
        <v>L5407</v>
      </c>
      <c r="AI354" s="252">
        <v>44397</v>
      </c>
      <c r="AJ354" s="244" t="str">
        <f>AJ353</f>
        <v>L5-2</v>
      </c>
      <c r="AK354" s="9"/>
      <c r="AL354" s="8"/>
    </row>
    <row r="355" spans="1:38" ht="13.5" x14ac:dyDescent="0.3">
      <c r="A355" s="245">
        <v>135</v>
      </c>
      <c r="B355" s="22" t="str">
        <f>LEFT(功能_33[[#This Row],[功能代號]],2)</f>
        <v>L6</v>
      </c>
      <c r="C355" s="22" t="s">
        <v>710</v>
      </c>
      <c r="D355" s="24"/>
      <c r="E355" s="7" t="s">
        <v>795</v>
      </c>
      <c r="F355" s="22" t="s">
        <v>623</v>
      </c>
      <c r="G355" s="22"/>
      <c r="H355" s="7" t="s">
        <v>672</v>
      </c>
      <c r="I355" s="7" t="s">
        <v>478</v>
      </c>
      <c r="J355" s="316"/>
      <c r="K355" s="294" t="s">
        <v>1949</v>
      </c>
      <c r="L355" s="299"/>
      <c r="M355" s="262" t="str">
        <f>IFERROR(IF(VLOOKUP(功能_33[[#This Row],[功能代號]],討論項目!A:H,8,FALSE)=0,"",VLOOKUP(功能_33[[#This Row],[功能代號]],討論項目!A:H,8,FALSE)),"")</f>
        <v/>
      </c>
      <c r="N355" s="7" t="s">
        <v>681</v>
      </c>
      <c r="O355" s="7" t="s">
        <v>689</v>
      </c>
      <c r="P355" s="9"/>
      <c r="Q355" s="10">
        <v>1</v>
      </c>
      <c r="R355" s="10" t="s">
        <v>738</v>
      </c>
      <c r="S355" s="10"/>
      <c r="T355" s="10"/>
      <c r="U355" s="10"/>
      <c r="V355" s="10"/>
      <c r="W355" s="10"/>
      <c r="X355" s="9" t="str">
        <f>VLOOKUP(功能_33[[#This Row],[User]],SKL放款!A:G,7,FALSE)</f>
        <v>放款推展課</v>
      </c>
      <c r="Y355" s="242" t="str">
        <f>IF(功能_33[[#This Row],[實際展示]]="","",功能_33[[#This Row],[實際展示]]+14)</f>
        <v/>
      </c>
      <c r="Z355" s="243"/>
      <c r="AA355" s="262" t="str">
        <f>IF(功能_33[[#This Row],[URS交二審]]=0,"",功能_33[[#This Row],[URS交二審]]+7)</f>
        <v/>
      </c>
      <c r="AB355" s="252"/>
      <c r="AC355" s="252"/>
      <c r="AD355" s="252"/>
      <c r="AE355" s="309"/>
      <c r="AF355" s="252" t="str">
        <f>IFERROR(IF(VLOOKUP(功能_33[[#This Row],[功能代號]],Menu!A:D,4,FALSE)=0,"",VLOOKUP(功能_33[[#This Row],[功能代號]],Menu!A:D,4,FALSE)),"")</f>
        <v>L6-7</v>
      </c>
      <c r="AG355" s="252"/>
      <c r="AH355" s="13" t="str">
        <f>VLOOKUP(功能_33[[#This Row],[功能代號]],[3]交易清單!$E:$E,1,FALSE)</f>
        <v>L6083</v>
      </c>
      <c r="AI355" s="252"/>
      <c r="AJ355" s="242" t="str">
        <f>IFERROR(IF(VLOOKUP(功能_33[[#This Row],[功能代號]],Menu!A:D,4,FALSE)=0,"",VLOOKUP(功能_33[[#This Row],[功能代號]],Menu!A:D,4,FALSE)),"")</f>
        <v>L6-7</v>
      </c>
      <c r="AK355" s="9"/>
      <c r="AL355" s="8"/>
    </row>
    <row r="356" spans="1:38" ht="13.5" x14ac:dyDescent="0.3">
      <c r="A356" s="245">
        <v>136</v>
      </c>
      <c r="B356" s="22" t="str">
        <f>LEFT(功能_33[[#This Row],[功能代號]],2)</f>
        <v>L6</v>
      </c>
      <c r="C356" s="22" t="s">
        <v>710</v>
      </c>
      <c r="D356" s="24"/>
      <c r="E356" s="7" t="s">
        <v>796</v>
      </c>
      <c r="F356" s="22" t="s">
        <v>624</v>
      </c>
      <c r="G356" s="22"/>
      <c r="H356" s="7" t="s">
        <v>672</v>
      </c>
      <c r="I356" s="7" t="s">
        <v>478</v>
      </c>
      <c r="J356" s="316"/>
      <c r="K356" s="294" t="s">
        <v>1949</v>
      </c>
      <c r="L356" s="299"/>
      <c r="M356" s="262" t="str">
        <f>IFERROR(IF(VLOOKUP(功能_33[[#This Row],[功能代號]],討論項目!A:H,8,FALSE)=0,"",VLOOKUP(功能_33[[#This Row],[功能代號]],討論項目!A:H,8,FALSE)),"")</f>
        <v/>
      </c>
      <c r="N356" s="7" t="s">
        <v>681</v>
      </c>
      <c r="O356" s="7" t="s">
        <v>689</v>
      </c>
      <c r="P356" s="9"/>
      <c r="Q356" s="10">
        <v>1</v>
      </c>
      <c r="R356" s="10" t="s">
        <v>730</v>
      </c>
      <c r="S356" s="10"/>
      <c r="T356" s="10"/>
      <c r="U356" s="10"/>
      <c r="V356" s="10"/>
      <c r="W356" s="10"/>
      <c r="X356" s="9" t="str">
        <f>VLOOKUP(功能_33[[#This Row],[User]],SKL放款!A:G,7,FALSE)</f>
        <v>放款推展課</v>
      </c>
      <c r="Y356" s="242" t="str">
        <f>IF(功能_33[[#This Row],[實際展示]]="","",功能_33[[#This Row],[實際展示]]+14)</f>
        <v/>
      </c>
      <c r="Z356" s="243"/>
      <c r="AA356" s="262" t="str">
        <f>IF(功能_33[[#This Row],[URS交二審]]=0,"",功能_33[[#This Row],[URS交二審]]+7)</f>
        <v/>
      </c>
      <c r="AB356" s="252"/>
      <c r="AC356" s="252"/>
      <c r="AD356" s="252"/>
      <c r="AE356" s="309"/>
      <c r="AF356" s="252" t="str">
        <f>IFERROR(IF(VLOOKUP(功能_33[[#This Row],[功能代號]],Menu!A:D,4,FALSE)=0,"",VLOOKUP(功能_33[[#This Row],[功能代號]],Menu!A:D,4,FALSE)),"")</f>
        <v/>
      </c>
      <c r="AG356" s="252"/>
      <c r="AH356" s="13" t="str">
        <f>VLOOKUP(功能_33[[#This Row],[功能代號]],[3]交易清單!$E:$E,1,FALSE)</f>
        <v>L6753</v>
      </c>
      <c r="AI356" s="252"/>
      <c r="AJ356" s="244" t="str">
        <f>AJ355</f>
        <v>L6-7</v>
      </c>
      <c r="AK356" s="9"/>
      <c r="AL356" s="8"/>
    </row>
    <row r="357" spans="1:38" ht="13.5" x14ac:dyDescent="0.3">
      <c r="A357" s="245">
        <v>137</v>
      </c>
      <c r="B357" s="22" t="str">
        <f>LEFT(功能_33[[#This Row],[功能代號]],2)</f>
        <v>L6</v>
      </c>
      <c r="C357" s="22" t="s">
        <v>710</v>
      </c>
      <c r="D357" s="23"/>
      <c r="E357" s="7" t="s">
        <v>496</v>
      </c>
      <c r="F357" s="22" t="s">
        <v>497</v>
      </c>
      <c r="G357" s="22"/>
      <c r="H357" s="7" t="s">
        <v>672</v>
      </c>
      <c r="I357" s="7" t="s">
        <v>478</v>
      </c>
      <c r="J357" s="316"/>
      <c r="K357" s="294" t="s">
        <v>1949</v>
      </c>
      <c r="L357" s="299"/>
      <c r="M357" s="262" t="str">
        <f>IFERROR(IF(VLOOKUP(功能_33[[#This Row],[功能代號]],討論項目!A:H,8,FALSE)=0,"",VLOOKUP(功能_33[[#This Row],[功能代號]],討論項目!A:H,8,FALSE)),"")</f>
        <v/>
      </c>
      <c r="N357" s="7" t="s">
        <v>681</v>
      </c>
      <c r="O357" s="7" t="s">
        <v>689</v>
      </c>
      <c r="P357" s="9"/>
      <c r="Q357" s="10"/>
      <c r="R357" s="10"/>
      <c r="S357" s="10"/>
      <c r="T357" s="10"/>
      <c r="U357" s="10"/>
      <c r="V357" s="10"/>
      <c r="W357" s="10"/>
      <c r="X357" s="9" t="str">
        <f>VLOOKUP(功能_33[[#This Row],[User]],SKL放款!A:G,7,FALSE)</f>
        <v>放款推展課</v>
      </c>
      <c r="Y357" s="242" t="str">
        <f>IF(功能_33[[#This Row],[實際展示]]="","",功能_33[[#This Row],[實際展示]]+14)</f>
        <v/>
      </c>
      <c r="Z357" s="243"/>
      <c r="AA357" s="262" t="str">
        <f>IF(功能_33[[#This Row],[URS交二審]]=0,"",功能_33[[#This Row],[URS交二審]]+7)</f>
        <v/>
      </c>
      <c r="AB357" s="252"/>
      <c r="AC357" s="252"/>
      <c r="AD357" s="252"/>
      <c r="AE357" s="309"/>
      <c r="AF357" s="252" t="str">
        <f>IFERROR(IF(VLOOKUP(功能_33[[#This Row],[功能代號]],Menu!A:D,4,FALSE)=0,"",VLOOKUP(功能_33[[#This Row],[功能代號]],Menu!A:D,4,FALSE)),"")</f>
        <v>L6-7</v>
      </c>
      <c r="AG357" s="252"/>
      <c r="AH357" s="13" t="str">
        <f>VLOOKUP(功能_33[[#This Row],[功能代號]],[3]交易清單!$E:$E,1,FALSE)</f>
        <v>L6084</v>
      </c>
      <c r="AI357" s="252">
        <v>44398</v>
      </c>
      <c r="AJ357" s="242" t="str">
        <f>IFERROR(IF(VLOOKUP(功能_33[[#This Row],[功能代號]],Menu!A:D,4,FALSE)=0,"",VLOOKUP(功能_33[[#This Row],[功能代號]],Menu!A:D,4,FALSE)),"")</f>
        <v>L6-7</v>
      </c>
      <c r="AK357" s="9"/>
      <c r="AL357" s="8"/>
    </row>
    <row r="358" spans="1:38" ht="13.5" x14ac:dyDescent="0.3">
      <c r="A358" s="245">
        <v>138</v>
      </c>
      <c r="B358" s="22" t="str">
        <f>LEFT(功能_33[[#This Row],[功能代號]],2)</f>
        <v>L6</v>
      </c>
      <c r="C358" s="22" t="s">
        <v>710</v>
      </c>
      <c r="D358" s="23"/>
      <c r="E358" s="7" t="s">
        <v>550</v>
      </c>
      <c r="F358" s="22" t="s">
        <v>497</v>
      </c>
      <c r="G358" s="22"/>
      <c r="H358" s="7" t="s">
        <v>424</v>
      </c>
      <c r="I358" s="253" t="s">
        <v>5</v>
      </c>
      <c r="J358" s="321"/>
      <c r="K358" s="294" t="s">
        <v>1949</v>
      </c>
      <c r="L358" s="299"/>
      <c r="M358" s="262" t="str">
        <f>IFERROR(IF(VLOOKUP(功能_33[[#This Row],[功能代號]],討論項目!A:H,8,FALSE)=0,"",VLOOKUP(功能_33[[#This Row],[功能代號]],討論項目!A:H,8,FALSE)),"")</f>
        <v/>
      </c>
      <c r="N358" s="7" t="s">
        <v>681</v>
      </c>
      <c r="O358" s="7" t="s">
        <v>689</v>
      </c>
      <c r="P358" s="9"/>
      <c r="Q358" s="10"/>
      <c r="R358" s="10"/>
      <c r="S358" s="10"/>
      <c r="T358" s="10"/>
      <c r="U358" s="10"/>
      <c r="V358" s="10"/>
      <c r="W358" s="10"/>
      <c r="X358" s="9" t="str">
        <f>VLOOKUP(功能_33[[#This Row],[User]],SKL放款!A:G,7,FALSE)</f>
        <v>放款推展課</v>
      </c>
      <c r="Y358" s="242" t="str">
        <f>IF(功能_33[[#This Row],[實際展示]]="","",功能_33[[#This Row],[實際展示]]+14)</f>
        <v/>
      </c>
      <c r="Z358" s="243"/>
      <c r="AA358" s="262" t="str">
        <f>IF(功能_33[[#This Row],[URS交二審]]=0,"",功能_33[[#This Row],[URS交二審]]+7)</f>
        <v/>
      </c>
      <c r="AB358" s="252"/>
      <c r="AC358" s="252"/>
      <c r="AD358" s="252"/>
      <c r="AE358" s="309"/>
      <c r="AF358" s="252" t="str">
        <f>IFERROR(IF(VLOOKUP(功能_33[[#This Row],[功能代號]],Menu!A:D,4,FALSE)=0,"",VLOOKUP(功能_33[[#This Row],[功能代號]],Menu!A:D,4,FALSE)),"")</f>
        <v/>
      </c>
      <c r="AG358" s="252"/>
      <c r="AH358" s="13" t="str">
        <f>VLOOKUP(功能_33[[#This Row],[功能代號]],[3]交易清單!$E:$E,1,FALSE)</f>
        <v>L6994</v>
      </c>
      <c r="AI358" s="252">
        <v>44398</v>
      </c>
      <c r="AJ358" s="244" t="str">
        <f>AJ357</f>
        <v>L6-7</v>
      </c>
      <c r="AK358" s="9"/>
      <c r="AL358" s="8"/>
    </row>
    <row r="359" spans="1:38" ht="13.5" x14ac:dyDescent="0.3">
      <c r="A359" s="245">
        <v>139</v>
      </c>
      <c r="B359" s="22" t="str">
        <f>LEFT(功能_33[[#This Row],[功能代號]],2)</f>
        <v>L6</v>
      </c>
      <c r="C359" s="22" t="s">
        <v>710</v>
      </c>
      <c r="D359" s="23"/>
      <c r="E359" s="7" t="s">
        <v>826</v>
      </c>
      <c r="F359" s="22" t="s">
        <v>495</v>
      </c>
      <c r="G359" s="22"/>
      <c r="H359" s="7" t="s">
        <v>672</v>
      </c>
      <c r="I359" s="7" t="s">
        <v>478</v>
      </c>
      <c r="J359" s="316"/>
      <c r="K359" s="294" t="s">
        <v>1949</v>
      </c>
      <c r="L359" s="299"/>
      <c r="M359" s="262">
        <f>IFERROR(IF(VLOOKUP(功能_33[[#This Row],[功能代號]],討論項目!A:H,8,FALSE)=0,"",VLOOKUP(功能_33[[#This Row],[功能代號]],討論項目!A:H,8,FALSE)),"")</f>
        <v>44428</v>
      </c>
      <c r="N359" s="7" t="s">
        <v>681</v>
      </c>
      <c r="O359" s="7" t="s">
        <v>679</v>
      </c>
      <c r="P359" s="9"/>
      <c r="Q359" s="10"/>
      <c r="R359" s="10"/>
      <c r="S359" s="10"/>
      <c r="T359" s="10"/>
      <c r="U359" s="10"/>
      <c r="V359" s="10"/>
      <c r="W359" s="10"/>
      <c r="X359" s="9" t="str">
        <f>VLOOKUP(功能_33[[#This Row],[User]],SKL放款!A:G,7,FALSE)</f>
        <v>放款服務課</v>
      </c>
      <c r="Y359" s="242" t="str">
        <f>IF(功能_33[[#This Row],[實際展示]]="","",功能_33[[#This Row],[實際展示]]+14)</f>
        <v/>
      </c>
      <c r="Z359" s="243"/>
      <c r="AA359" s="262" t="str">
        <f>IF(功能_33[[#This Row],[URS交二審]]=0,"",功能_33[[#This Row],[URS交二審]]+7)</f>
        <v/>
      </c>
      <c r="AB359" s="252"/>
      <c r="AC359" s="252"/>
      <c r="AD359" s="252"/>
      <c r="AE359" s="309"/>
      <c r="AF359" s="252" t="str">
        <f>IFERROR(IF(VLOOKUP(功能_33[[#This Row],[功能代號]],Menu!A:D,4,FALSE)=0,"",VLOOKUP(功能_33[[#This Row],[功能代號]],Menu!A:D,4,FALSE)),"")</f>
        <v/>
      </c>
      <c r="AG359" s="252"/>
      <c r="AH359" s="13" t="str">
        <f>VLOOKUP(功能_33[[#This Row],[功能代號]],[3]交易清單!$E:$E,1,FALSE)</f>
        <v>L6754</v>
      </c>
      <c r="AI359" s="252">
        <v>44398</v>
      </c>
      <c r="AJ359" s="244" t="str">
        <f>AJ357</f>
        <v>L6-7</v>
      </c>
      <c r="AK359" s="9"/>
      <c r="AL359" s="8"/>
    </row>
    <row r="360" spans="1:38" ht="13.5" x14ac:dyDescent="0.3">
      <c r="A360" s="245">
        <v>140</v>
      </c>
      <c r="B360" s="22" t="str">
        <f>LEFT(功能_33[[#This Row],[功能代號]],2)</f>
        <v>L6</v>
      </c>
      <c r="C360" s="22" t="s">
        <v>710</v>
      </c>
      <c r="D360" s="23"/>
      <c r="E360" s="7" t="s">
        <v>551</v>
      </c>
      <c r="F360" s="22" t="s">
        <v>552</v>
      </c>
      <c r="G360" s="22"/>
      <c r="H360" s="7" t="s">
        <v>424</v>
      </c>
      <c r="I360" s="253" t="s">
        <v>5</v>
      </c>
      <c r="J360" s="321"/>
      <c r="K360" s="294" t="s">
        <v>1949</v>
      </c>
      <c r="L360" s="299"/>
      <c r="M360" s="262" t="str">
        <f>IFERROR(IF(VLOOKUP(功能_33[[#This Row],[功能代號]],討論項目!A:H,8,FALSE)=0,"",VLOOKUP(功能_33[[#This Row],[功能代號]],討論項目!A:H,8,FALSE)),"")</f>
        <v/>
      </c>
      <c r="N360" s="7" t="s">
        <v>681</v>
      </c>
      <c r="O360" s="7" t="s">
        <v>689</v>
      </c>
      <c r="P360" s="9"/>
      <c r="Q360" s="10"/>
      <c r="R360" s="10"/>
      <c r="S360" s="10"/>
      <c r="T360" s="10"/>
      <c r="U360" s="10"/>
      <c r="V360" s="10"/>
      <c r="W360" s="10"/>
      <c r="X360" s="9" t="str">
        <f>VLOOKUP(功能_33[[#This Row],[User]],SKL放款!A:G,7,FALSE)</f>
        <v>放款推展課</v>
      </c>
      <c r="Y360" s="242" t="str">
        <f>IF(功能_33[[#This Row],[實際展示]]="","",功能_33[[#This Row],[實際展示]]+14)</f>
        <v/>
      </c>
      <c r="Z360" s="243"/>
      <c r="AA360" s="262" t="str">
        <f>IF(功能_33[[#This Row],[URS交二審]]=0,"",功能_33[[#This Row],[URS交二審]]+7)</f>
        <v/>
      </c>
      <c r="AB360" s="252"/>
      <c r="AC360" s="252"/>
      <c r="AD360" s="252"/>
      <c r="AE360" s="309"/>
      <c r="AF360" s="252" t="str">
        <f>IFERROR(IF(VLOOKUP(功能_33[[#This Row],[功能代號]],Menu!A:D,4,FALSE)=0,"",VLOOKUP(功能_33[[#This Row],[功能代號]],Menu!A:D,4,FALSE)),"")</f>
        <v/>
      </c>
      <c r="AG360" s="252"/>
      <c r="AH360" s="13" t="str">
        <f>VLOOKUP(功能_33[[#This Row],[功能代號]],[3]交易清單!$E:$E,1,FALSE)</f>
        <v>L6757</v>
      </c>
      <c r="AI360" s="252">
        <v>44398</v>
      </c>
      <c r="AJ360" s="244" t="str">
        <f>AJ357</f>
        <v>L6-7</v>
      </c>
      <c r="AK360" s="9"/>
      <c r="AL360" s="8"/>
    </row>
    <row r="361" spans="1:38" ht="13.5" x14ac:dyDescent="0.3">
      <c r="A361" s="245">
        <v>141</v>
      </c>
      <c r="B361" s="22" t="str">
        <f>LEFT(功能_33[[#This Row],[功能代號]],2)</f>
        <v>L6</v>
      </c>
      <c r="C361" s="22" t="s">
        <v>710</v>
      </c>
      <c r="D361" s="23"/>
      <c r="E361" s="7" t="s">
        <v>536</v>
      </c>
      <c r="F361" s="22" t="s">
        <v>537</v>
      </c>
      <c r="G361" s="22"/>
      <c r="H361" s="7" t="s">
        <v>672</v>
      </c>
      <c r="I361" s="7" t="s">
        <v>478</v>
      </c>
      <c r="J361" s="316"/>
      <c r="K361" s="294" t="s">
        <v>1949</v>
      </c>
      <c r="L361" s="299"/>
      <c r="M361" s="262" t="str">
        <f>IFERROR(IF(VLOOKUP(功能_33[[#This Row],[功能代號]],討論項目!A:H,8,FALSE)=0,"",VLOOKUP(功能_33[[#This Row],[功能代號]],討論項目!A:H,8,FALSE)),"")</f>
        <v/>
      </c>
      <c r="N361" s="7" t="s">
        <v>677</v>
      </c>
      <c r="O361" s="7" t="s">
        <v>689</v>
      </c>
      <c r="P361" s="9"/>
      <c r="Q361" s="10"/>
      <c r="R361" s="10"/>
      <c r="S361" s="10"/>
      <c r="T361" s="10"/>
      <c r="U361" s="10"/>
      <c r="V361" s="10"/>
      <c r="W361" s="10"/>
      <c r="X361" s="9" t="str">
        <f>VLOOKUP(功能_33[[#This Row],[User]],SKL放款!A:G,7,FALSE)</f>
        <v>放款推展課</v>
      </c>
      <c r="Y361" s="242" t="str">
        <f>IF(功能_33[[#This Row],[實際展示]]="","",功能_33[[#This Row],[實際展示]]+14)</f>
        <v/>
      </c>
      <c r="Z361" s="243"/>
      <c r="AA361" s="262" t="str">
        <f>IF(功能_33[[#This Row],[URS交二審]]=0,"",功能_33[[#This Row],[URS交二審]]+7)</f>
        <v/>
      </c>
      <c r="AB361" s="252"/>
      <c r="AC361" s="252"/>
      <c r="AD361" s="252"/>
      <c r="AE361" s="309"/>
      <c r="AF361" s="252" t="str">
        <f>IFERROR(IF(VLOOKUP(功能_33[[#This Row],[功能代號]],Menu!A:D,4,FALSE)=0,"",VLOOKUP(功能_33[[#This Row],[功能代號]],Menu!A:D,4,FALSE)),"")</f>
        <v>L6-7</v>
      </c>
      <c r="AG361" s="252"/>
      <c r="AH361" s="13" t="str">
        <f>VLOOKUP(功能_33[[#This Row],[功能代號]],[3]交易清單!$E:$E,1,FALSE)</f>
        <v>L6081</v>
      </c>
      <c r="AI361" s="252">
        <v>44397</v>
      </c>
      <c r="AJ361" s="242" t="str">
        <f>IFERROR(IF(VLOOKUP(功能_33[[#This Row],[功能代號]],Menu!A:D,4,FALSE)=0,"",VLOOKUP(功能_33[[#This Row],[功能代號]],Menu!A:D,4,FALSE)),"")</f>
        <v>L6-7</v>
      </c>
      <c r="AK361" s="9"/>
      <c r="AL361" s="8"/>
    </row>
    <row r="362" spans="1:38" ht="13.5" x14ac:dyDescent="0.3">
      <c r="A362" s="245">
        <v>142</v>
      </c>
      <c r="B362" s="22" t="str">
        <f>LEFT(功能_33[[#This Row],[功能代號]],2)</f>
        <v>L6</v>
      </c>
      <c r="C362" s="22" t="s">
        <v>710</v>
      </c>
      <c r="D362" s="23"/>
      <c r="E362" s="7" t="s">
        <v>538</v>
      </c>
      <c r="F362" s="22" t="s">
        <v>539</v>
      </c>
      <c r="G362" s="22"/>
      <c r="H362" s="7" t="s">
        <v>672</v>
      </c>
      <c r="I362" s="7" t="s">
        <v>478</v>
      </c>
      <c r="J362" s="316"/>
      <c r="K362" s="294" t="s">
        <v>1949</v>
      </c>
      <c r="L362" s="299"/>
      <c r="M362" s="262">
        <f>IFERROR(IF(VLOOKUP(功能_33[[#This Row],[功能代號]],討論項目!A:H,8,FALSE)=0,"",VLOOKUP(功能_33[[#This Row],[功能代號]],討論項目!A:H,8,FALSE)),"")</f>
        <v>44428</v>
      </c>
      <c r="N362" s="7" t="s">
        <v>677</v>
      </c>
      <c r="O362" s="7" t="s">
        <v>689</v>
      </c>
      <c r="P362" s="9"/>
      <c r="Q362" s="10"/>
      <c r="R362" s="10"/>
      <c r="S362" s="10"/>
      <c r="T362" s="10"/>
      <c r="U362" s="10"/>
      <c r="V362" s="10"/>
      <c r="W362" s="10"/>
      <c r="X362" s="9" t="str">
        <f>VLOOKUP(功能_33[[#This Row],[User]],SKL放款!A:G,7,FALSE)</f>
        <v>放款推展課</v>
      </c>
      <c r="Y362" s="242" t="str">
        <f>IF(功能_33[[#This Row],[實際展示]]="","",功能_33[[#This Row],[實際展示]]+14)</f>
        <v/>
      </c>
      <c r="Z362" s="243"/>
      <c r="AA362" s="262" t="str">
        <f>IF(功能_33[[#This Row],[URS交二審]]=0,"",功能_33[[#This Row],[URS交二審]]+7)</f>
        <v/>
      </c>
      <c r="AB362" s="252"/>
      <c r="AC362" s="252"/>
      <c r="AD362" s="252"/>
      <c r="AE362" s="309"/>
      <c r="AF362" s="252" t="str">
        <f>IFERROR(IF(VLOOKUP(功能_33[[#This Row],[功能代號]],Menu!A:D,4,FALSE)=0,"",VLOOKUP(功能_33[[#This Row],[功能代號]],Menu!A:D,4,FALSE)),"")</f>
        <v/>
      </c>
      <c r="AG362" s="252"/>
      <c r="AH362" s="13" t="str">
        <f>VLOOKUP(功能_33[[#This Row],[功能代號]],[3]交易清單!$E:$E,1,FALSE)</f>
        <v>L6751</v>
      </c>
      <c r="AI362" s="252">
        <v>44397</v>
      </c>
      <c r="AJ362" s="244" t="str">
        <f>AJ361</f>
        <v>L6-7</v>
      </c>
      <c r="AK362" s="9"/>
      <c r="AL362" s="8"/>
    </row>
    <row r="363" spans="1:38" ht="13.5" x14ac:dyDescent="0.3">
      <c r="A363" s="245">
        <v>143</v>
      </c>
      <c r="B363" s="22" t="str">
        <f>LEFT(功能_33[[#This Row],[功能代號]],2)</f>
        <v>L6</v>
      </c>
      <c r="C363" s="22" t="s">
        <v>710</v>
      </c>
      <c r="D363" s="23"/>
      <c r="E363" s="7" t="s">
        <v>546</v>
      </c>
      <c r="F363" s="22" t="s">
        <v>547</v>
      </c>
      <c r="G363" s="22"/>
      <c r="H363" s="7" t="s">
        <v>424</v>
      </c>
      <c r="I363" s="253" t="s">
        <v>5</v>
      </c>
      <c r="J363" s="321"/>
      <c r="K363" s="294" t="s">
        <v>1949</v>
      </c>
      <c r="L363" s="299"/>
      <c r="M363" s="262" t="str">
        <f>IFERROR(IF(VLOOKUP(功能_33[[#This Row],[功能代號]],討論項目!A:H,8,FALSE)=0,"",VLOOKUP(功能_33[[#This Row],[功能代號]],討論項目!A:H,8,FALSE)),"")</f>
        <v/>
      </c>
      <c r="N363" s="7" t="s">
        <v>681</v>
      </c>
      <c r="O363" s="7" t="s">
        <v>689</v>
      </c>
      <c r="P363" s="9"/>
      <c r="Q363" s="10"/>
      <c r="R363" s="10"/>
      <c r="S363" s="10"/>
      <c r="T363" s="10"/>
      <c r="U363" s="10"/>
      <c r="V363" s="10"/>
      <c r="W363" s="10"/>
      <c r="X363" s="9" t="str">
        <f>VLOOKUP(功能_33[[#This Row],[User]],SKL放款!A:G,7,FALSE)</f>
        <v>放款推展課</v>
      </c>
      <c r="Y363" s="242" t="str">
        <f>IF(功能_33[[#This Row],[實際展示]]="","",功能_33[[#This Row],[實際展示]]+14)</f>
        <v/>
      </c>
      <c r="Z363" s="243"/>
      <c r="AA363" s="262" t="str">
        <f>IF(功能_33[[#This Row],[URS交二審]]=0,"",功能_33[[#This Row],[URS交二審]]+7)</f>
        <v/>
      </c>
      <c r="AB363" s="252"/>
      <c r="AC363" s="252"/>
      <c r="AD363" s="252"/>
      <c r="AE363" s="309"/>
      <c r="AF363" s="252" t="str">
        <f>IFERROR(IF(VLOOKUP(功能_33[[#This Row],[功能代號]],Menu!A:D,4,FALSE)=0,"",VLOOKUP(功能_33[[#This Row],[功能代號]],Menu!A:D,4,FALSE)),"")</f>
        <v>L6-7</v>
      </c>
      <c r="AG363" s="252"/>
      <c r="AH363" s="13" t="str">
        <f>VLOOKUP(功能_33[[#This Row],[功能代號]],[3]交易清單!$E:$E,1,FALSE)</f>
        <v>L6087</v>
      </c>
      <c r="AI363" s="252">
        <v>44397</v>
      </c>
      <c r="AJ363" s="242" t="str">
        <f>IFERROR(IF(VLOOKUP(功能_33[[#This Row],[功能代號]],Menu!A:D,4,FALSE)=0,"",VLOOKUP(功能_33[[#This Row],[功能代號]],Menu!A:D,4,FALSE)),"")</f>
        <v>L6-7</v>
      </c>
      <c r="AK363" s="9"/>
      <c r="AL363" s="8"/>
    </row>
    <row r="364" spans="1:38" ht="13.5" x14ac:dyDescent="0.3">
      <c r="A364" s="245">
        <v>144</v>
      </c>
      <c r="B364" s="22" t="str">
        <f>LEFT(功能_33[[#This Row],[功能代號]],2)</f>
        <v>L6</v>
      </c>
      <c r="C364" s="22" t="s">
        <v>710</v>
      </c>
      <c r="D364" s="23"/>
      <c r="E364" s="7" t="s">
        <v>548</v>
      </c>
      <c r="F364" s="22" t="s">
        <v>549</v>
      </c>
      <c r="G364" s="22"/>
      <c r="H364" s="7" t="s">
        <v>424</v>
      </c>
      <c r="I364" s="253" t="s">
        <v>5</v>
      </c>
      <c r="J364" s="321"/>
      <c r="K364" s="294" t="s">
        <v>1949</v>
      </c>
      <c r="L364" s="299"/>
      <c r="M364" s="262" t="str">
        <f>IFERROR(IF(VLOOKUP(功能_33[[#This Row],[功能代號]],討論項目!A:H,8,FALSE)=0,"",VLOOKUP(功能_33[[#This Row],[功能代號]],討論項目!A:H,8,FALSE)),"")</f>
        <v/>
      </c>
      <c r="N364" s="7" t="s">
        <v>681</v>
      </c>
      <c r="O364" s="7" t="s">
        <v>689</v>
      </c>
      <c r="P364" s="9"/>
      <c r="Q364" s="10"/>
      <c r="R364" s="10"/>
      <c r="S364" s="10"/>
      <c r="T364" s="10"/>
      <c r="U364" s="10"/>
      <c r="V364" s="10"/>
      <c r="W364" s="10"/>
      <c r="X364" s="9" t="str">
        <f>VLOOKUP(功能_33[[#This Row],[User]],SKL放款!A:G,7,FALSE)</f>
        <v>放款推展課</v>
      </c>
      <c r="Y364" s="242" t="str">
        <f>IF(功能_33[[#This Row],[實際展示]]="","",功能_33[[#This Row],[實際展示]]+14)</f>
        <v/>
      </c>
      <c r="Z364" s="243"/>
      <c r="AA364" s="262" t="str">
        <f>IF(功能_33[[#This Row],[URS交二審]]=0,"",功能_33[[#This Row],[URS交二審]]+7)</f>
        <v/>
      </c>
      <c r="AB364" s="252"/>
      <c r="AC364" s="252"/>
      <c r="AD364" s="252"/>
      <c r="AE364" s="309"/>
      <c r="AF364" s="252" t="str">
        <f>IFERROR(IF(VLOOKUP(功能_33[[#This Row],[功能代號]],Menu!A:D,4,FALSE)=0,"",VLOOKUP(功能_33[[#This Row],[功能代號]],Menu!A:D,4,FALSE)),"")</f>
        <v/>
      </c>
      <c r="AG364" s="252"/>
      <c r="AH364" s="13" t="str">
        <f>VLOOKUP(功能_33[[#This Row],[功能代號]],[3]交易清單!$E:$E,1,FALSE)</f>
        <v>L6787</v>
      </c>
      <c r="AI364" s="252">
        <v>44397</v>
      </c>
      <c r="AJ364" s="244" t="str">
        <f>AJ363</f>
        <v>L6-7</v>
      </c>
      <c r="AK364" s="9"/>
      <c r="AL364" s="8"/>
    </row>
    <row r="365" spans="1:38" ht="13.5" x14ac:dyDescent="0.3">
      <c r="A365" s="245">
        <v>145</v>
      </c>
      <c r="B365" s="22" t="str">
        <f>LEFT(功能_33[[#This Row],[功能代號]],2)</f>
        <v>L6</v>
      </c>
      <c r="C365" s="22" t="s">
        <v>710</v>
      </c>
      <c r="D365" s="23"/>
      <c r="E365" s="7" t="s">
        <v>575</v>
      </c>
      <c r="F365" s="22" t="s">
        <v>576</v>
      </c>
      <c r="G365" s="22"/>
      <c r="H365" s="7" t="s">
        <v>672</v>
      </c>
      <c r="I365" s="7" t="s">
        <v>478</v>
      </c>
      <c r="J365" s="316"/>
      <c r="K365" s="294" t="s">
        <v>1949</v>
      </c>
      <c r="L365" s="299"/>
      <c r="M365" s="262">
        <f>IFERROR(IF(VLOOKUP(功能_33[[#This Row],[功能代號]],討論項目!A:H,8,FALSE)=0,"",VLOOKUP(功能_33[[#This Row],[功能代號]],討論項目!A:H,8,FALSE)),"")</f>
        <v>44428</v>
      </c>
      <c r="N365" s="7" t="s">
        <v>681</v>
      </c>
      <c r="O365" s="7" t="s">
        <v>679</v>
      </c>
      <c r="P365" s="9"/>
      <c r="Q365" s="10"/>
      <c r="R365" s="10"/>
      <c r="S365" s="10"/>
      <c r="T365" s="10"/>
      <c r="U365" s="10"/>
      <c r="V365" s="10"/>
      <c r="W365" s="10"/>
      <c r="X365" s="9" t="str">
        <f>VLOOKUP(功能_33[[#This Row],[User]],SKL放款!A:G,7,FALSE)</f>
        <v>放款服務課</v>
      </c>
      <c r="Y365" s="242" t="str">
        <f>IF(功能_33[[#This Row],[實際展示]]="","",功能_33[[#This Row],[實際展示]]+14)</f>
        <v/>
      </c>
      <c r="Z365" s="243"/>
      <c r="AA365" s="262" t="str">
        <f>IF(功能_33[[#This Row],[URS交二審]]=0,"",功能_33[[#This Row],[URS交二審]]+7)</f>
        <v/>
      </c>
      <c r="AB365" s="252"/>
      <c r="AC365" s="252"/>
      <c r="AD365" s="252"/>
      <c r="AE365" s="309"/>
      <c r="AF365" s="252" t="str">
        <f>IFERROR(IF(VLOOKUP(功能_33[[#This Row],[功能代號]],Menu!A:D,4,FALSE)=0,"",VLOOKUP(功能_33[[#This Row],[功能代號]],Menu!A:D,4,FALSE)),"")</f>
        <v>L6-5</v>
      </c>
      <c r="AG365" s="252"/>
      <c r="AH365" s="13" t="str">
        <f>VLOOKUP(功能_33[[#This Row],[功能代號]],[3]交易清單!$E:$E,1,FALSE)</f>
        <v>L6501</v>
      </c>
      <c r="AI365" s="252">
        <v>44397</v>
      </c>
      <c r="AJ365" s="242" t="str">
        <f>IFERROR(IF(VLOOKUP(功能_33[[#This Row],[功能代號]],Menu!A:D,4,FALSE)=0,"",VLOOKUP(功能_33[[#This Row],[功能代號]],Menu!A:D,4,FALSE)),"")</f>
        <v>L6-5</v>
      </c>
      <c r="AK365" s="9"/>
      <c r="AL365" s="8"/>
    </row>
    <row r="366" spans="1:38" ht="13.5" x14ac:dyDescent="0.3">
      <c r="A366" s="245">
        <v>146</v>
      </c>
      <c r="B366" s="247" t="str">
        <f>LEFT(功能_33[[#This Row],[功能代號]],2)</f>
        <v>L6</v>
      </c>
      <c r="C366" s="22" t="s">
        <v>710</v>
      </c>
      <c r="D366" s="23"/>
      <c r="E366" s="7" t="s">
        <v>695</v>
      </c>
      <c r="F366" s="254" t="s">
        <v>701</v>
      </c>
      <c r="G366" s="254"/>
      <c r="H366" s="7" t="s">
        <v>672</v>
      </c>
      <c r="I366" s="7" t="s">
        <v>5</v>
      </c>
      <c r="J366" s="316"/>
      <c r="K366" s="294" t="s">
        <v>1949</v>
      </c>
      <c r="L366" s="299"/>
      <c r="M366" s="262" t="str">
        <f>IFERROR(IF(VLOOKUP(功能_33[[#This Row],[功能代號]],討論項目!A:H,8,FALSE)=0,"",VLOOKUP(功能_33[[#This Row],[功能代號]],討論項目!A:H,8,FALSE)),"")</f>
        <v/>
      </c>
      <c r="N366" s="7" t="s">
        <v>681</v>
      </c>
      <c r="O366" s="7" t="s">
        <v>689</v>
      </c>
      <c r="P366" s="9"/>
      <c r="Q366" s="10"/>
      <c r="R366" s="10"/>
      <c r="S366" s="10"/>
      <c r="T366" s="10"/>
      <c r="U366" s="10"/>
      <c r="V366" s="10"/>
      <c r="W366" s="10"/>
      <c r="X366" s="9" t="str">
        <f>VLOOKUP(功能_33[[#This Row],[User]],SKL放款!A:G,7,FALSE)</f>
        <v>放款推展課</v>
      </c>
      <c r="Y366" s="242" t="str">
        <f>IF(功能_33[[#This Row],[實際展示]]="","",功能_33[[#This Row],[實際展示]]+14)</f>
        <v/>
      </c>
      <c r="Z366" s="243"/>
      <c r="AA366" s="262" t="str">
        <f>IF(功能_33[[#This Row],[URS交二審]]=0,"",功能_33[[#This Row],[URS交二審]]+7)</f>
        <v/>
      </c>
      <c r="AB366" s="252"/>
      <c r="AC366" s="252"/>
      <c r="AD366" s="252"/>
      <c r="AE366" s="309"/>
      <c r="AF366" s="252" t="str">
        <f>IFERROR(IF(VLOOKUP(功能_33[[#This Row],[功能代號]],Menu!A:D,4,FALSE)=0,"",VLOOKUP(功能_33[[#This Row],[功能代號]],Menu!A:D,4,FALSE)),"")</f>
        <v>L6-5</v>
      </c>
      <c r="AG366" s="252"/>
      <c r="AH366" s="13" t="str">
        <f>VLOOKUP(功能_33[[#This Row],[功能代號]],[3]交易清單!$E:$E,1,FALSE)</f>
        <v>L6503</v>
      </c>
      <c r="AI366" s="252">
        <v>44397</v>
      </c>
      <c r="AJ366" s="242" t="str">
        <f>IFERROR(IF(VLOOKUP(功能_33[[#This Row],[功能代號]],Menu!A:D,4,FALSE)=0,"",VLOOKUP(功能_33[[#This Row],[功能代號]],Menu!A:D,4,FALSE)),"")</f>
        <v>L6-5</v>
      </c>
      <c r="AK366" s="9"/>
      <c r="AL366" s="8"/>
    </row>
    <row r="367" spans="1:38" ht="13.5" x14ac:dyDescent="0.3">
      <c r="A367" s="245">
        <v>147</v>
      </c>
      <c r="B367" s="22" t="str">
        <f>LEFT(功能_33[[#This Row],[功能代號]],2)</f>
        <v>L5</v>
      </c>
      <c r="C367" s="22" t="s">
        <v>709</v>
      </c>
      <c r="D367" s="23"/>
      <c r="E367" s="7" t="s">
        <v>451</v>
      </c>
      <c r="F367" s="22" t="s">
        <v>452</v>
      </c>
      <c r="G367" s="22"/>
      <c r="H367" s="7" t="s">
        <v>424</v>
      </c>
      <c r="I367" s="7" t="s">
        <v>424</v>
      </c>
      <c r="J367" s="316"/>
      <c r="K367" s="294" t="s">
        <v>1949</v>
      </c>
      <c r="L367" s="299"/>
      <c r="M367" s="262" t="str">
        <f>IFERROR(IF(VLOOKUP(功能_33[[#This Row],[功能代號]],討論項目!A:H,8,FALSE)=0,"",VLOOKUP(功能_33[[#This Row],[功能代號]],討論項目!A:H,8,FALSE)),"")</f>
        <v/>
      </c>
      <c r="N367" s="7" t="s">
        <v>681</v>
      </c>
      <c r="O367" s="7" t="s">
        <v>689</v>
      </c>
      <c r="P367" s="9"/>
      <c r="Q367" s="10"/>
      <c r="R367" s="10"/>
      <c r="S367" s="10"/>
      <c r="T367" s="10"/>
      <c r="U367" s="10"/>
      <c r="V367" s="10"/>
      <c r="W367" s="10"/>
      <c r="X367" s="9" t="str">
        <f>VLOOKUP(功能_33[[#This Row],[User]],SKL放款!A:G,7,FALSE)</f>
        <v>放款推展課</v>
      </c>
      <c r="Y367" s="242" t="str">
        <f>IF(功能_33[[#This Row],[實際展示]]="","",功能_33[[#This Row],[實際展示]]+14)</f>
        <v/>
      </c>
      <c r="Z367" s="243"/>
      <c r="AA367" s="262" t="str">
        <f>IF(功能_33[[#This Row],[URS交二審]]=0,"",功能_33[[#This Row],[URS交二審]]+7)</f>
        <v/>
      </c>
      <c r="AB367" s="252"/>
      <c r="AC367" s="252"/>
      <c r="AD367" s="252"/>
      <c r="AE367" s="309"/>
      <c r="AF367" s="252" t="str">
        <f>IFERROR(IF(VLOOKUP(功能_33[[#This Row],[功能代號]],Menu!A:D,4,FALSE)=0,"",VLOOKUP(功能_33[[#This Row],[功能代號]],Menu!A:D,4,FALSE)),"")</f>
        <v>L5-3</v>
      </c>
      <c r="AG367" s="252"/>
      <c r="AH367" s="13" t="str">
        <f>VLOOKUP(功能_33[[#This Row],[功能代號]],[3]交易清單!$E:$E,1,FALSE)</f>
        <v>L5500</v>
      </c>
      <c r="AI367" s="252">
        <v>44398</v>
      </c>
      <c r="AJ367" s="242" t="str">
        <f>IFERROR(IF(VLOOKUP(功能_33[[#This Row],[功能代號]],Menu!A:D,4,FALSE)=0,"",VLOOKUP(功能_33[[#This Row],[功能代號]],Menu!A:D,4,FALSE)),"")</f>
        <v>L5-3</v>
      </c>
      <c r="AK367" s="9"/>
      <c r="AL367" s="8"/>
    </row>
    <row r="368" spans="1:38" ht="13.5" x14ac:dyDescent="0.3">
      <c r="A368" s="245">
        <v>148</v>
      </c>
      <c r="B368" s="22" t="str">
        <f>LEFT(功能_33[[#This Row],[功能代號]],2)</f>
        <v>L5</v>
      </c>
      <c r="C368" s="22" t="s">
        <v>709</v>
      </c>
      <c r="D368" s="23"/>
      <c r="E368" s="7" t="s">
        <v>442</v>
      </c>
      <c r="F368" s="22" t="s">
        <v>443</v>
      </c>
      <c r="G368" s="22"/>
      <c r="H368" s="7" t="s">
        <v>424</v>
      </c>
      <c r="I368" s="7" t="s">
        <v>424</v>
      </c>
      <c r="J368" s="316"/>
      <c r="K368" s="294" t="s">
        <v>1949</v>
      </c>
      <c r="L368" s="294"/>
      <c r="M368" s="262" t="str">
        <f>IFERROR(IF(VLOOKUP(功能_33[[#This Row],[功能代號]],討論項目!A:H,8,FALSE)=0,"",VLOOKUP(功能_33[[#This Row],[功能代號]],討論項目!A:H,8,FALSE)),"")</f>
        <v/>
      </c>
      <c r="N368" s="7" t="s">
        <v>681</v>
      </c>
      <c r="O368" s="7" t="s">
        <v>680</v>
      </c>
      <c r="P368" s="9"/>
      <c r="Q368" s="10"/>
      <c r="R368" s="10"/>
      <c r="S368" s="10"/>
      <c r="T368" s="10"/>
      <c r="U368" s="10"/>
      <c r="V368" s="10"/>
      <c r="W368" s="10"/>
      <c r="X368" s="9" t="str">
        <f>VLOOKUP(功能_33[[#This Row],[User]],SKL放款!A:G,7,FALSE)</f>
        <v>放款推展課</v>
      </c>
      <c r="Y368" s="242" t="str">
        <f>IF(功能_33[[#This Row],[實際展示]]="","",功能_33[[#This Row],[實際展示]]+14)</f>
        <v/>
      </c>
      <c r="Z368" s="243"/>
      <c r="AA368" s="262" t="str">
        <f>IF(功能_33[[#This Row],[URS交二審]]=0,"",功能_33[[#This Row],[URS交二審]]+7)</f>
        <v/>
      </c>
      <c r="AB368" s="252"/>
      <c r="AC368" s="252"/>
      <c r="AD368" s="252"/>
      <c r="AE368" s="309"/>
      <c r="AF368" s="252" t="str">
        <f>IFERROR(IF(VLOOKUP(功能_33[[#This Row],[功能代號]],Menu!A:D,4,FALSE)=0,"",VLOOKUP(功能_33[[#This Row],[功能代號]],Menu!A:D,4,FALSE)),"")</f>
        <v>L5-3</v>
      </c>
      <c r="AG368" s="252"/>
      <c r="AH368" s="13" t="str">
        <f>VLOOKUP(功能_33[[#This Row],[功能代號]],[3]交易清單!$E:$E,1,FALSE)</f>
        <v>L5951</v>
      </c>
      <c r="AI368" s="252"/>
      <c r="AJ368" s="242" t="str">
        <f>IFERROR(IF(VLOOKUP(功能_33[[#This Row],[功能代號]],Menu!A:D,4,FALSE)=0,"",VLOOKUP(功能_33[[#This Row],[功能代號]],Menu!A:D,4,FALSE)),"")</f>
        <v>L5-3</v>
      </c>
      <c r="AK368" s="9"/>
      <c r="AL368" s="8"/>
    </row>
    <row r="369" spans="1:38" ht="13.5" x14ac:dyDescent="0.3">
      <c r="A369" s="245">
        <v>149</v>
      </c>
      <c r="B369" s="22" t="str">
        <f>LEFT(功能_33[[#This Row],[功能代號]],2)</f>
        <v>L5</v>
      </c>
      <c r="C369" s="22" t="s">
        <v>709</v>
      </c>
      <c r="D369" s="23"/>
      <c r="E369" s="7" t="s">
        <v>426</v>
      </c>
      <c r="F369" s="22" t="s">
        <v>427</v>
      </c>
      <c r="G369" s="22"/>
      <c r="H369" s="7" t="s">
        <v>424</v>
      </c>
      <c r="I369" s="7" t="s">
        <v>424</v>
      </c>
      <c r="J369" s="316"/>
      <c r="K369" s="294" t="s">
        <v>1949</v>
      </c>
      <c r="L369" s="294"/>
      <c r="M369" s="262" t="str">
        <f>IFERROR(IF(VLOOKUP(功能_33[[#This Row],[功能代號]],討論項目!A:H,8,FALSE)=0,"",VLOOKUP(功能_33[[#This Row],[功能代號]],討論項目!A:H,8,FALSE)),"")</f>
        <v/>
      </c>
      <c r="N369" s="7" t="s">
        <v>681</v>
      </c>
      <c r="O369" s="7" t="s">
        <v>680</v>
      </c>
      <c r="P369" s="9"/>
      <c r="Q369" s="10"/>
      <c r="R369" s="10"/>
      <c r="S369" s="10"/>
      <c r="T369" s="10"/>
      <c r="U369" s="10"/>
      <c r="V369" s="10"/>
      <c r="W369" s="10"/>
      <c r="X369" s="9" t="str">
        <f>VLOOKUP(功能_33[[#This Row],[User]],SKL放款!A:G,7,FALSE)</f>
        <v>放款推展課</v>
      </c>
      <c r="Y369" s="242" t="str">
        <f>IF(功能_33[[#This Row],[實際展示]]="","",功能_33[[#This Row],[實際展示]]+14)</f>
        <v/>
      </c>
      <c r="Z369" s="243"/>
      <c r="AA369" s="262" t="str">
        <f>IF(功能_33[[#This Row],[URS交二審]]=0,"",功能_33[[#This Row],[URS交二審]]+7)</f>
        <v/>
      </c>
      <c r="AB369" s="252"/>
      <c r="AC369" s="252"/>
      <c r="AD369" s="252"/>
      <c r="AE369" s="309"/>
      <c r="AF369" s="252" t="str">
        <f>IFERROR(IF(VLOOKUP(功能_33[[#This Row],[功能代號]],Menu!A:D,4,FALSE)=0,"",VLOOKUP(功能_33[[#This Row],[功能代號]],Menu!A:D,4,FALSE)),"")</f>
        <v>L5-3</v>
      </c>
      <c r="AG369" s="252"/>
      <c r="AH369" s="13" t="str">
        <f>VLOOKUP(功能_33[[#This Row],[功能代號]],[3]交易清單!$E:$E,1,FALSE)</f>
        <v>L5051</v>
      </c>
      <c r="AI369" s="252"/>
      <c r="AJ369" s="242" t="str">
        <f>IFERROR(IF(VLOOKUP(功能_33[[#This Row],[功能代號]],Menu!A:D,4,FALSE)=0,"",VLOOKUP(功能_33[[#This Row],[功能代號]],Menu!A:D,4,FALSE)),"")</f>
        <v>L5-3</v>
      </c>
      <c r="AK369" s="9"/>
      <c r="AL369" s="8"/>
    </row>
    <row r="370" spans="1:38" ht="13.5" x14ac:dyDescent="0.3">
      <c r="A370" s="245">
        <v>150</v>
      </c>
      <c r="B370" s="22" t="str">
        <f>LEFT(功能_33[[#This Row],[功能代號]],2)</f>
        <v>L5</v>
      </c>
      <c r="C370" s="22" t="s">
        <v>709</v>
      </c>
      <c r="D370" s="23"/>
      <c r="E370" s="7" t="s">
        <v>428</v>
      </c>
      <c r="F370" s="22" t="s">
        <v>429</v>
      </c>
      <c r="G370" s="22"/>
      <c r="H370" s="7" t="s">
        <v>424</v>
      </c>
      <c r="I370" s="7" t="s">
        <v>424</v>
      </c>
      <c r="J370" s="316"/>
      <c r="K370" s="294" t="s">
        <v>1949</v>
      </c>
      <c r="L370" s="294"/>
      <c r="M370" s="262" t="str">
        <f>IFERROR(IF(VLOOKUP(功能_33[[#This Row],[功能代號]],討論項目!A:H,8,FALSE)=0,"",VLOOKUP(功能_33[[#This Row],[功能代號]],討論項目!A:H,8,FALSE)),"")</f>
        <v/>
      </c>
      <c r="N370" s="7" t="s">
        <v>681</v>
      </c>
      <c r="O370" s="7" t="s">
        <v>680</v>
      </c>
      <c r="P370" s="9"/>
      <c r="Q370" s="10"/>
      <c r="R370" s="10"/>
      <c r="S370" s="10"/>
      <c r="T370" s="10"/>
      <c r="U370" s="10"/>
      <c r="V370" s="10"/>
      <c r="W370" s="10"/>
      <c r="X370" s="9" t="str">
        <f>VLOOKUP(功能_33[[#This Row],[User]],SKL放款!A:G,7,FALSE)</f>
        <v>放款推展課</v>
      </c>
      <c r="Y370" s="242" t="str">
        <f>IF(功能_33[[#This Row],[實際展示]]="","",功能_33[[#This Row],[實際展示]]+14)</f>
        <v/>
      </c>
      <c r="Z370" s="243"/>
      <c r="AA370" s="262" t="str">
        <f>IF(功能_33[[#This Row],[URS交二審]]=0,"",功能_33[[#This Row],[URS交二審]]+7)</f>
        <v/>
      </c>
      <c r="AB370" s="252"/>
      <c r="AC370" s="252"/>
      <c r="AD370" s="252"/>
      <c r="AE370" s="309"/>
      <c r="AF370" s="252" t="str">
        <f>IFERROR(IF(VLOOKUP(功能_33[[#This Row],[功能代號]],Menu!A:D,4,FALSE)=0,"",VLOOKUP(功能_33[[#This Row],[功能代號]],Menu!A:D,4,FALSE)),"")</f>
        <v/>
      </c>
      <c r="AG370" s="252"/>
      <c r="AH370" s="13" t="str">
        <f>VLOOKUP(功能_33[[#This Row],[功能代號]],[3]交易清單!$E:$E,1,FALSE)</f>
        <v>L5501</v>
      </c>
      <c r="AI370" s="252"/>
      <c r="AJ370" s="244" t="str">
        <f>AJ368</f>
        <v>L5-3</v>
      </c>
      <c r="AK370" s="9"/>
      <c r="AL370" s="8"/>
    </row>
    <row r="371" spans="1:38" ht="13.5" x14ac:dyDescent="0.3">
      <c r="A371" s="245">
        <v>151</v>
      </c>
      <c r="B371" s="22" t="str">
        <f>LEFT(功能_33[[#This Row],[功能代號]],2)</f>
        <v>L5</v>
      </c>
      <c r="C371" s="22" t="s">
        <v>709</v>
      </c>
      <c r="D371" s="23"/>
      <c r="E371" s="7" t="s">
        <v>445</v>
      </c>
      <c r="F371" s="22" t="s">
        <v>446</v>
      </c>
      <c r="G371" s="22"/>
      <c r="H371" s="7" t="s">
        <v>424</v>
      </c>
      <c r="I371" s="7" t="s">
        <v>424</v>
      </c>
      <c r="J371" s="316"/>
      <c r="K371" s="294" t="s">
        <v>1949</v>
      </c>
      <c r="L371" s="294"/>
      <c r="M371" s="262" t="str">
        <f>IFERROR(IF(VLOOKUP(功能_33[[#This Row],[功能代號]],討論項目!A:H,8,FALSE)=0,"",VLOOKUP(功能_33[[#This Row],[功能代號]],討論項目!A:H,8,FALSE)),"")</f>
        <v/>
      </c>
      <c r="N371" s="7" t="s">
        <v>681</v>
      </c>
      <c r="O371" s="7" t="s">
        <v>680</v>
      </c>
      <c r="P371" s="9"/>
      <c r="Q371" s="10"/>
      <c r="R371" s="10"/>
      <c r="S371" s="10"/>
      <c r="T371" s="10"/>
      <c r="U371" s="10"/>
      <c r="V371" s="10"/>
      <c r="W371" s="10"/>
      <c r="X371" s="9" t="str">
        <f>VLOOKUP(功能_33[[#This Row],[User]],SKL放款!A:G,7,FALSE)</f>
        <v>放款推展課</v>
      </c>
      <c r="Y371" s="242" t="str">
        <f>IF(功能_33[[#This Row],[實際展示]]="","",功能_33[[#This Row],[實際展示]]+14)</f>
        <v/>
      </c>
      <c r="Z371" s="243"/>
      <c r="AA371" s="262" t="str">
        <f>IF(功能_33[[#This Row],[URS交二審]]=0,"",功能_33[[#This Row],[URS交二審]]+7)</f>
        <v/>
      </c>
      <c r="AB371" s="252"/>
      <c r="AC371" s="252"/>
      <c r="AD371" s="252"/>
      <c r="AE371" s="309"/>
      <c r="AF371" s="252" t="str">
        <f>IFERROR(IF(VLOOKUP(功能_33[[#This Row],[功能代號]],Menu!A:D,4,FALSE)=0,"",VLOOKUP(功能_33[[#This Row],[功能代號]],Menu!A:D,4,FALSE)),"")</f>
        <v>L5-3</v>
      </c>
      <c r="AG371" s="252"/>
      <c r="AH371" s="13" t="str">
        <f>VLOOKUP(功能_33[[#This Row],[功能代號]],[3]交易清單!$E:$E,1,FALSE)</f>
        <v>L5952</v>
      </c>
      <c r="AI371" s="252"/>
      <c r="AJ371" s="242" t="str">
        <f>IFERROR(IF(VLOOKUP(功能_33[[#This Row],[功能代號]],Menu!A:D,4,FALSE)=0,"",VLOOKUP(功能_33[[#This Row],[功能代號]],Menu!A:D,4,FALSE)),"")</f>
        <v>L5-3</v>
      </c>
      <c r="AK371" s="9"/>
      <c r="AL371" s="8"/>
    </row>
    <row r="372" spans="1:38" ht="13.5" x14ac:dyDescent="0.3">
      <c r="A372" s="245">
        <v>152</v>
      </c>
      <c r="B372" s="22" t="str">
        <f>LEFT(功能_33[[#This Row],[功能代號]],2)</f>
        <v>L5</v>
      </c>
      <c r="C372" s="22" t="s">
        <v>709</v>
      </c>
      <c r="D372" s="23"/>
      <c r="E372" s="7" t="s">
        <v>430</v>
      </c>
      <c r="F372" s="22" t="s">
        <v>431</v>
      </c>
      <c r="G372" s="22"/>
      <c r="H372" s="7" t="s">
        <v>424</v>
      </c>
      <c r="I372" s="7" t="s">
        <v>424</v>
      </c>
      <c r="J372" s="316"/>
      <c r="K372" s="294" t="s">
        <v>1949</v>
      </c>
      <c r="L372" s="294"/>
      <c r="M372" s="262" t="str">
        <f>IFERROR(IF(VLOOKUP(功能_33[[#This Row],[功能代號]],討論項目!A:H,8,FALSE)=0,"",VLOOKUP(功能_33[[#This Row],[功能代號]],討論項目!A:H,8,FALSE)),"")</f>
        <v/>
      </c>
      <c r="N372" s="7" t="s">
        <v>681</v>
      </c>
      <c r="O372" s="7" t="s">
        <v>680</v>
      </c>
      <c r="P372" s="9"/>
      <c r="Q372" s="10"/>
      <c r="R372" s="10"/>
      <c r="S372" s="10"/>
      <c r="T372" s="10"/>
      <c r="U372" s="10"/>
      <c r="V372" s="10"/>
      <c r="W372" s="10"/>
      <c r="X372" s="9" t="str">
        <f>VLOOKUP(功能_33[[#This Row],[User]],SKL放款!A:G,7,FALSE)</f>
        <v>放款推展課</v>
      </c>
      <c r="Y372" s="242" t="str">
        <f>IF(功能_33[[#This Row],[實際展示]]="","",功能_33[[#This Row],[實際展示]]+14)</f>
        <v/>
      </c>
      <c r="Z372" s="243"/>
      <c r="AA372" s="262" t="str">
        <f>IF(功能_33[[#This Row],[URS交二審]]=0,"",功能_33[[#This Row],[URS交二審]]+7)</f>
        <v/>
      </c>
      <c r="AB372" s="252"/>
      <c r="AC372" s="252"/>
      <c r="AD372" s="252"/>
      <c r="AE372" s="309"/>
      <c r="AF372" s="252" t="str">
        <f>IFERROR(IF(VLOOKUP(功能_33[[#This Row],[功能代號]],Menu!A:D,4,FALSE)=0,"",VLOOKUP(功能_33[[#This Row],[功能代號]],Menu!A:D,4,FALSE)),"")</f>
        <v>L5-3</v>
      </c>
      <c r="AG372" s="252"/>
      <c r="AH372" s="13" t="str">
        <f>VLOOKUP(功能_33[[#This Row],[功能代號]],[3]交易清單!$E:$E,1,FALSE)</f>
        <v>L5052</v>
      </c>
      <c r="AI372" s="252"/>
      <c r="AJ372" s="242" t="str">
        <f>IFERROR(IF(VLOOKUP(功能_33[[#This Row],[功能代號]],Menu!A:D,4,FALSE)=0,"",VLOOKUP(功能_33[[#This Row],[功能代號]],Menu!A:D,4,FALSE)),"")</f>
        <v>L5-3</v>
      </c>
      <c r="AK372" s="9"/>
      <c r="AL372" s="8"/>
    </row>
    <row r="373" spans="1:38" ht="13.5" x14ac:dyDescent="0.3">
      <c r="A373" s="245">
        <v>153</v>
      </c>
      <c r="B373" s="22" t="str">
        <f>LEFT(功能_33[[#This Row],[功能代號]],2)</f>
        <v>L5</v>
      </c>
      <c r="C373" s="22" t="s">
        <v>709</v>
      </c>
      <c r="D373" s="23"/>
      <c r="E373" s="7" t="s">
        <v>432</v>
      </c>
      <c r="F373" s="22" t="s">
        <v>433</v>
      </c>
      <c r="G373" s="22"/>
      <c r="H373" s="7" t="s">
        <v>424</v>
      </c>
      <c r="I373" s="7" t="s">
        <v>424</v>
      </c>
      <c r="J373" s="316"/>
      <c r="K373" s="294" t="s">
        <v>1949</v>
      </c>
      <c r="L373" s="294"/>
      <c r="M373" s="262" t="str">
        <f>IFERROR(IF(VLOOKUP(功能_33[[#This Row],[功能代號]],討論項目!A:H,8,FALSE)=0,"",VLOOKUP(功能_33[[#This Row],[功能代號]],討論項目!A:H,8,FALSE)),"")</f>
        <v/>
      </c>
      <c r="N373" s="7" t="s">
        <v>681</v>
      </c>
      <c r="O373" s="7" t="s">
        <v>680</v>
      </c>
      <c r="P373" s="9"/>
      <c r="Q373" s="10"/>
      <c r="R373" s="10"/>
      <c r="S373" s="10"/>
      <c r="T373" s="10"/>
      <c r="U373" s="10"/>
      <c r="V373" s="10"/>
      <c r="W373" s="10"/>
      <c r="X373" s="9" t="str">
        <f>VLOOKUP(功能_33[[#This Row],[User]],SKL放款!A:G,7,FALSE)</f>
        <v>放款推展課</v>
      </c>
      <c r="Y373" s="242" t="str">
        <f>IF(功能_33[[#This Row],[實際展示]]="","",功能_33[[#This Row],[實際展示]]+14)</f>
        <v/>
      </c>
      <c r="Z373" s="243"/>
      <c r="AA373" s="262" t="str">
        <f>IF(功能_33[[#This Row],[URS交二審]]=0,"",功能_33[[#This Row],[URS交二審]]+7)</f>
        <v/>
      </c>
      <c r="AB373" s="252"/>
      <c r="AC373" s="252"/>
      <c r="AD373" s="252"/>
      <c r="AE373" s="309"/>
      <c r="AF373" s="252" t="str">
        <f>IFERROR(IF(VLOOKUP(功能_33[[#This Row],[功能代號]],Menu!A:D,4,FALSE)=0,"",VLOOKUP(功能_33[[#This Row],[功能代號]],Menu!A:D,4,FALSE)),"")</f>
        <v/>
      </c>
      <c r="AG373" s="252"/>
      <c r="AH373" s="13" t="str">
        <f>VLOOKUP(功能_33[[#This Row],[功能代號]],[3]交易清單!$E:$E,1,FALSE)</f>
        <v>L5502</v>
      </c>
      <c r="AI373" s="252"/>
      <c r="AJ373" s="244" t="str">
        <f>AJ371</f>
        <v>L5-3</v>
      </c>
      <c r="AK373" s="9"/>
      <c r="AL373" s="8"/>
    </row>
    <row r="374" spans="1:38" ht="13.5" x14ac:dyDescent="0.3">
      <c r="A374" s="245">
        <v>154</v>
      </c>
      <c r="B374" s="22" t="str">
        <f>LEFT(功能_33[[#This Row],[功能代號]],2)</f>
        <v>L5</v>
      </c>
      <c r="C374" s="22" t="s">
        <v>709</v>
      </c>
      <c r="D374" s="24"/>
      <c r="E374" s="7" t="s">
        <v>794</v>
      </c>
      <c r="F374" s="22" t="s">
        <v>444</v>
      </c>
      <c r="G374" s="22"/>
      <c r="H374" s="7" t="s">
        <v>424</v>
      </c>
      <c r="I374" s="7" t="s">
        <v>424</v>
      </c>
      <c r="J374" s="316"/>
      <c r="K374" s="294" t="s">
        <v>1949</v>
      </c>
      <c r="L374" s="294"/>
      <c r="M374" s="262" t="str">
        <f>IFERROR(IF(VLOOKUP(功能_33[[#This Row],[功能代號]],討論項目!A:H,8,FALSE)=0,"",VLOOKUP(功能_33[[#This Row],[功能代號]],討論項目!A:H,8,FALSE)),"")</f>
        <v/>
      </c>
      <c r="N374" s="7" t="s">
        <v>681</v>
      </c>
      <c r="O374" s="7" t="s">
        <v>689</v>
      </c>
      <c r="P374" s="9"/>
      <c r="Q374" s="10"/>
      <c r="R374" s="10"/>
      <c r="S374" s="10"/>
      <c r="T374" s="10"/>
      <c r="U374" s="10"/>
      <c r="V374" s="10"/>
      <c r="W374" s="10"/>
      <c r="X374" s="9" t="str">
        <f>VLOOKUP(功能_33[[#This Row],[User]],SKL放款!A:G,7,FALSE)</f>
        <v>放款推展課</v>
      </c>
      <c r="Y374" s="242" t="str">
        <f>IF(功能_33[[#This Row],[實際展示]]="","",功能_33[[#This Row],[實際展示]]+14)</f>
        <v/>
      </c>
      <c r="Z374" s="243"/>
      <c r="AA374" s="262" t="str">
        <f>IF(功能_33[[#This Row],[URS交二審]]=0,"",功能_33[[#This Row],[URS交二審]]+7)</f>
        <v/>
      </c>
      <c r="AB374" s="252"/>
      <c r="AC374" s="252"/>
      <c r="AD374" s="252"/>
      <c r="AE374" s="309"/>
      <c r="AF374" s="252" t="str">
        <f>IFERROR(IF(VLOOKUP(功能_33[[#This Row],[功能代號]],Menu!A:D,4,FALSE)=0,"",VLOOKUP(功能_33[[#This Row],[功能代號]],Menu!A:D,4,FALSE)),"")</f>
        <v/>
      </c>
      <c r="AG374" s="252"/>
      <c r="AH374" s="13" t="str">
        <f>VLOOKUP(功能_33[[#This Row],[功能代號]],[3]交易清單!$E:$E,1,FALSE)</f>
        <v>L5510</v>
      </c>
      <c r="AI374" s="252"/>
      <c r="AJ374" s="244" t="str">
        <f>AJ378</f>
        <v>L5-3</v>
      </c>
      <c r="AK374" s="9"/>
      <c r="AL374" s="8"/>
    </row>
    <row r="375" spans="1:38" ht="13.5" x14ac:dyDescent="0.3">
      <c r="A375" s="245">
        <v>155</v>
      </c>
      <c r="B375" s="22" t="str">
        <f>LEFT(功能_33[[#This Row],[功能代號]],2)</f>
        <v>L5</v>
      </c>
      <c r="C375" s="22" t="s">
        <v>709</v>
      </c>
      <c r="D375" s="24"/>
      <c r="E375" s="7" t="s">
        <v>724</v>
      </c>
      <c r="F375" s="22" t="s">
        <v>423</v>
      </c>
      <c r="G375" s="22"/>
      <c r="H375" s="7" t="s">
        <v>424</v>
      </c>
      <c r="I375" s="7" t="s">
        <v>424</v>
      </c>
      <c r="J375" s="316"/>
      <c r="K375" s="294" t="s">
        <v>1949</v>
      </c>
      <c r="L375" s="294"/>
      <c r="M375" s="262" t="str">
        <f>IFERROR(IF(VLOOKUP(功能_33[[#This Row],[功能代號]],討論項目!A:H,8,FALSE)=0,"",VLOOKUP(功能_33[[#This Row],[功能代號]],討論項目!A:H,8,FALSE)),"")</f>
        <v/>
      </c>
      <c r="N375" s="7" t="s">
        <v>681</v>
      </c>
      <c r="O375" s="7" t="s">
        <v>690</v>
      </c>
      <c r="P375" s="9"/>
      <c r="Q375" s="10"/>
      <c r="R375" s="10"/>
      <c r="S375" s="10"/>
      <c r="T375" s="10"/>
      <c r="U375" s="10"/>
      <c r="V375" s="10"/>
      <c r="W375" s="10"/>
      <c r="X375" s="9" t="str">
        <f>VLOOKUP(功能_33[[#This Row],[User]],SKL放款!A:G,7,FALSE)</f>
        <v>放款服務課</v>
      </c>
      <c r="Y375" s="242" t="str">
        <f>IF(功能_33[[#This Row],[實際展示]]="","",功能_33[[#This Row],[實際展示]]+14)</f>
        <v/>
      </c>
      <c r="Z375" s="243"/>
      <c r="AA375" s="262" t="str">
        <f>IF(功能_33[[#This Row],[URS交二審]]=0,"",功能_33[[#This Row],[URS交二審]]+7)</f>
        <v/>
      </c>
      <c r="AB375" s="252"/>
      <c r="AC375" s="252"/>
      <c r="AD375" s="252"/>
      <c r="AE375" s="309"/>
      <c r="AF375" s="252" t="str">
        <f>IFERROR(IF(VLOOKUP(功能_33[[#This Row],[功能代號]],Menu!A:D,4,FALSE)=0,"",VLOOKUP(功能_33[[#This Row],[功能代號]],Menu!A:D,4,FALSE)),"")</f>
        <v>L5-3</v>
      </c>
      <c r="AG375" s="252"/>
      <c r="AH375" s="13" t="str">
        <f>VLOOKUP(功能_33[[#This Row],[功能代號]],[3]交易清單!$E:$E,1,FALSE)</f>
        <v>L5511</v>
      </c>
      <c r="AI375" s="252"/>
      <c r="AJ375" s="242" t="str">
        <f>IFERROR(IF(VLOOKUP(功能_33[[#This Row],[功能代號]],Menu!A:D,4,FALSE)=0,"",VLOOKUP(功能_33[[#This Row],[功能代號]],Menu!A:D,4,FALSE)),"")</f>
        <v>L5-3</v>
      </c>
      <c r="AK375" s="9"/>
      <c r="AL375" s="8"/>
    </row>
    <row r="376" spans="1:38" ht="13.5" x14ac:dyDescent="0.3">
      <c r="A376" s="245">
        <v>156</v>
      </c>
      <c r="B376" s="22" t="str">
        <f>LEFT(功能_33[[#This Row],[功能代號]],2)</f>
        <v>L5</v>
      </c>
      <c r="C376" s="22" t="s">
        <v>709</v>
      </c>
      <c r="D376" s="24"/>
      <c r="E376" s="7" t="s">
        <v>434</v>
      </c>
      <c r="F376" s="22" t="s">
        <v>435</v>
      </c>
      <c r="G376" s="22"/>
      <c r="H376" s="7" t="s">
        <v>424</v>
      </c>
      <c r="I376" s="7" t="s">
        <v>424</v>
      </c>
      <c r="J376" s="316"/>
      <c r="K376" s="294" t="s">
        <v>1949</v>
      </c>
      <c r="L376" s="294"/>
      <c r="M376" s="262" t="str">
        <f>IFERROR(IF(VLOOKUP(功能_33[[#This Row],[功能代號]],討論項目!A:H,8,FALSE)=0,"",VLOOKUP(功能_33[[#This Row],[功能代號]],討論項目!A:H,8,FALSE)),"")</f>
        <v/>
      </c>
      <c r="N376" s="7" t="s">
        <v>681</v>
      </c>
      <c r="O376" s="7" t="s">
        <v>690</v>
      </c>
      <c r="P376" s="9"/>
      <c r="Q376" s="10"/>
      <c r="R376" s="10"/>
      <c r="S376" s="10"/>
      <c r="T376" s="10"/>
      <c r="U376" s="10"/>
      <c r="V376" s="10"/>
      <c r="W376" s="10"/>
      <c r="X376" s="9" t="str">
        <f>VLOOKUP(功能_33[[#This Row],[User]],SKL放款!A:G,7,FALSE)</f>
        <v>放款服務課</v>
      </c>
      <c r="Y376" s="242" t="str">
        <f>IF(功能_33[[#This Row],[實際展示]]="","",功能_33[[#This Row],[實際展示]]+14)</f>
        <v/>
      </c>
      <c r="Z376" s="243"/>
      <c r="AA376" s="262" t="str">
        <f>IF(功能_33[[#This Row],[URS交二審]]=0,"",功能_33[[#This Row],[URS交二審]]+7)</f>
        <v/>
      </c>
      <c r="AB376" s="252"/>
      <c r="AC376" s="252"/>
      <c r="AD376" s="252"/>
      <c r="AE376" s="309"/>
      <c r="AF376" s="252" t="str">
        <f>IFERROR(IF(VLOOKUP(功能_33[[#This Row],[功能代號]],Menu!A:D,4,FALSE)=0,"",VLOOKUP(功能_33[[#This Row],[功能代號]],Menu!A:D,4,FALSE)),"")</f>
        <v>L5-3</v>
      </c>
      <c r="AG376" s="252"/>
      <c r="AH376" s="13" t="str">
        <f>VLOOKUP(功能_33[[#This Row],[功能代號]],[3]交易清單!$E:$E,1,FALSE)</f>
        <v>L5053</v>
      </c>
      <c r="AI376" s="252"/>
      <c r="AJ376" s="242" t="str">
        <f>IFERROR(IF(VLOOKUP(功能_33[[#This Row],[功能代號]],Menu!A:D,4,FALSE)=0,"",VLOOKUP(功能_33[[#This Row],[功能代號]],Menu!A:D,4,FALSE)),"")</f>
        <v>L5-3</v>
      </c>
      <c r="AK376" s="9"/>
      <c r="AL376" s="8"/>
    </row>
    <row r="377" spans="1:38" ht="13.5" x14ac:dyDescent="0.3">
      <c r="A377" s="245">
        <v>157</v>
      </c>
      <c r="B377" s="22" t="str">
        <f>LEFT(功能_33[[#This Row],[功能代號]],2)</f>
        <v>L5</v>
      </c>
      <c r="C377" s="22" t="s">
        <v>709</v>
      </c>
      <c r="D377" s="24"/>
      <c r="E377" s="7" t="s">
        <v>436</v>
      </c>
      <c r="F377" s="22" t="s">
        <v>437</v>
      </c>
      <c r="G377" s="22"/>
      <c r="H377" s="7" t="s">
        <v>424</v>
      </c>
      <c r="I377" s="7" t="s">
        <v>424</v>
      </c>
      <c r="J377" s="316"/>
      <c r="K377" s="294" t="s">
        <v>1949</v>
      </c>
      <c r="L377" s="294"/>
      <c r="M377" s="262" t="str">
        <f>IFERROR(IF(VLOOKUP(功能_33[[#This Row],[功能代號]],討論項目!A:H,8,FALSE)=0,"",VLOOKUP(功能_33[[#This Row],[功能代號]],討論項目!A:H,8,FALSE)),"")</f>
        <v/>
      </c>
      <c r="N377" s="7" t="s">
        <v>681</v>
      </c>
      <c r="O377" s="7" t="s">
        <v>690</v>
      </c>
      <c r="P377" s="9"/>
      <c r="Q377" s="10"/>
      <c r="R377" s="10"/>
      <c r="S377" s="10"/>
      <c r="T377" s="10"/>
      <c r="U377" s="10"/>
      <c r="V377" s="10"/>
      <c r="W377" s="10"/>
      <c r="X377" s="9" t="str">
        <f>VLOOKUP(功能_33[[#This Row],[User]],SKL放款!A:G,7,FALSE)</f>
        <v>放款服務課</v>
      </c>
      <c r="Y377" s="242" t="str">
        <f>IF(功能_33[[#This Row],[實際展示]]="","",功能_33[[#This Row],[實際展示]]+14)</f>
        <v/>
      </c>
      <c r="Z377" s="243"/>
      <c r="AA377" s="262" t="str">
        <f>IF(功能_33[[#This Row],[URS交二審]]=0,"",功能_33[[#This Row],[URS交二審]]+7)</f>
        <v/>
      </c>
      <c r="AB377" s="252"/>
      <c r="AC377" s="252"/>
      <c r="AD377" s="252"/>
      <c r="AE377" s="309"/>
      <c r="AF377" s="252" t="str">
        <f>IFERROR(IF(VLOOKUP(功能_33[[#This Row],[功能代號]],Menu!A:D,4,FALSE)=0,"",VLOOKUP(功能_33[[#This Row],[功能代號]],Menu!A:D,4,FALSE)),"")</f>
        <v/>
      </c>
      <c r="AG377" s="252"/>
      <c r="AH377" s="13" t="str">
        <f>VLOOKUP(功能_33[[#This Row],[功能代號]],[3]交易清單!$E:$E,1,FALSE)</f>
        <v>L5503</v>
      </c>
      <c r="AI377" s="252"/>
      <c r="AJ377" s="244" t="str">
        <f>AJ376</f>
        <v>L5-3</v>
      </c>
      <c r="AK377" s="9"/>
      <c r="AL377" s="8"/>
    </row>
    <row r="378" spans="1:38" ht="13.5" x14ac:dyDescent="0.3">
      <c r="A378" s="245">
        <v>158</v>
      </c>
      <c r="B378" s="22" t="str">
        <f>LEFT(功能_33[[#This Row],[功能代號]],2)</f>
        <v>L5</v>
      </c>
      <c r="C378" s="22" t="s">
        <v>709</v>
      </c>
      <c r="D378" s="24"/>
      <c r="E378" s="7" t="s">
        <v>725</v>
      </c>
      <c r="F378" s="22" t="s">
        <v>425</v>
      </c>
      <c r="G378" s="22"/>
      <c r="H378" s="7" t="s">
        <v>424</v>
      </c>
      <c r="I378" s="7" t="s">
        <v>424</v>
      </c>
      <c r="J378" s="316"/>
      <c r="K378" s="294" t="s">
        <v>1949</v>
      </c>
      <c r="L378" s="294"/>
      <c r="M378" s="262" t="str">
        <f>IFERROR(IF(VLOOKUP(功能_33[[#This Row],[功能代號]],討論項目!A:H,8,FALSE)=0,"",VLOOKUP(功能_33[[#This Row],[功能代號]],討論項目!A:H,8,FALSE)),"")</f>
        <v/>
      </c>
      <c r="N378" s="7" t="s">
        <v>681</v>
      </c>
      <c r="O378" s="7" t="s">
        <v>689</v>
      </c>
      <c r="P378" s="9"/>
      <c r="Q378" s="10"/>
      <c r="R378" s="10"/>
      <c r="S378" s="10"/>
      <c r="T378" s="10"/>
      <c r="U378" s="10"/>
      <c r="V378" s="10"/>
      <c r="W378" s="10"/>
      <c r="X378" s="9" t="str">
        <f>VLOOKUP(功能_33[[#This Row],[User]],SKL放款!A:G,7,FALSE)</f>
        <v>放款推展課</v>
      </c>
      <c r="Y378" s="242" t="str">
        <f>IF(功能_33[[#This Row],[實際展示]]="","",功能_33[[#This Row],[實際展示]]+14)</f>
        <v/>
      </c>
      <c r="Z378" s="243"/>
      <c r="AA378" s="262" t="str">
        <f>IF(功能_33[[#This Row],[URS交二審]]=0,"",功能_33[[#This Row],[URS交二審]]+7)</f>
        <v/>
      </c>
      <c r="AB378" s="252"/>
      <c r="AC378" s="252"/>
      <c r="AD378" s="252"/>
      <c r="AE378" s="309"/>
      <c r="AF378" s="252" t="str">
        <f>IFERROR(IF(VLOOKUP(功能_33[[#This Row],[功能代號]],Menu!A:D,4,FALSE)=0,"",VLOOKUP(功能_33[[#This Row],[功能代號]],Menu!A:D,4,FALSE)),"")</f>
        <v>L5-3</v>
      </c>
      <c r="AG378" s="252"/>
      <c r="AH378" s="13" t="str">
        <f>VLOOKUP(功能_33[[#This Row],[功能代號]],[3]交易清單!$E:$E,1,FALSE)</f>
        <v>L5512</v>
      </c>
      <c r="AI378" s="252"/>
      <c r="AJ378" s="242" t="str">
        <f>IFERROR(IF(VLOOKUP(功能_33[[#This Row],[功能代號]],Menu!A:D,4,FALSE)=0,"",VLOOKUP(功能_33[[#This Row],[功能代號]],Menu!A:D,4,FALSE)),"")</f>
        <v>L5-3</v>
      </c>
      <c r="AK378" s="9"/>
      <c r="AL378" s="8"/>
    </row>
    <row r="379" spans="1:38" ht="13.5" x14ac:dyDescent="0.3">
      <c r="A379" s="245">
        <v>159</v>
      </c>
      <c r="B379" s="22" t="str">
        <f>LEFT(功能_33[[#This Row],[功能代號]],2)</f>
        <v>L5</v>
      </c>
      <c r="C379" s="22" t="s">
        <v>709</v>
      </c>
      <c r="D379" s="24"/>
      <c r="E379" s="7" t="s">
        <v>438</v>
      </c>
      <c r="F379" s="22" t="s">
        <v>439</v>
      </c>
      <c r="G379" s="22"/>
      <c r="H379" s="7" t="s">
        <v>424</v>
      </c>
      <c r="I379" s="7" t="s">
        <v>424</v>
      </c>
      <c r="J379" s="316"/>
      <c r="K379" s="294" t="s">
        <v>1949</v>
      </c>
      <c r="L379" s="294"/>
      <c r="M379" s="262" t="str">
        <f>IFERROR(IF(VLOOKUP(功能_33[[#This Row],[功能代號]],討論項目!A:H,8,FALSE)=0,"",VLOOKUP(功能_33[[#This Row],[功能代號]],討論項目!A:H,8,FALSE)),"")</f>
        <v/>
      </c>
      <c r="N379" s="7" t="s">
        <v>681</v>
      </c>
      <c r="O379" s="7" t="s">
        <v>689</v>
      </c>
      <c r="P379" s="9"/>
      <c r="Q379" s="10"/>
      <c r="R379" s="10"/>
      <c r="S379" s="10"/>
      <c r="T379" s="10"/>
      <c r="U379" s="10"/>
      <c r="V379" s="10"/>
      <c r="W379" s="10"/>
      <c r="X379" s="9" t="str">
        <f>VLOOKUP(功能_33[[#This Row],[User]],SKL放款!A:G,7,FALSE)</f>
        <v>放款推展課</v>
      </c>
      <c r="Y379" s="242" t="str">
        <f>IF(功能_33[[#This Row],[實際展示]]="","",功能_33[[#This Row],[實際展示]]+14)</f>
        <v/>
      </c>
      <c r="Z379" s="243"/>
      <c r="AA379" s="262" t="str">
        <f>IF(功能_33[[#This Row],[URS交二審]]=0,"",功能_33[[#This Row],[URS交二審]]+7)</f>
        <v/>
      </c>
      <c r="AB379" s="252"/>
      <c r="AC379" s="252"/>
      <c r="AD379" s="252"/>
      <c r="AE379" s="309"/>
      <c r="AF379" s="252" t="str">
        <f>IFERROR(IF(VLOOKUP(功能_33[[#This Row],[功能代號]],Menu!A:D,4,FALSE)=0,"",VLOOKUP(功能_33[[#This Row],[功能代號]],Menu!A:D,4,FALSE)),"")</f>
        <v>L5-3</v>
      </c>
      <c r="AG379" s="252"/>
      <c r="AH379" s="13" t="str">
        <f>VLOOKUP(功能_33[[#This Row],[功能代號]],[3]交易清單!$E:$E,1,FALSE)</f>
        <v>L5054</v>
      </c>
      <c r="AI379" s="252"/>
      <c r="AJ379" s="242" t="str">
        <f>IFERROR(IF(VLOOKUP(功能_33[[#This Row],[功能代號]],Menu!A:D,4,FALSE)=0,"",VLOOKUP(功能_33[[#This Row],[功能代號]],Menu!A:D,4,FALSE)),"")</f>
        <v>L5-3</v>
      </c>
      <c r="AK379" s="9"/>
      <c r="AL379" s="8"/>
    </row>
    <row r="380" spans="1:38" ht="13.5" x14ac:dyDescent="0.3">
      <c r="A380" s="245">
        <v>160</v>
      </c>
      <c r="B380" s="22" t="str">
        <f>LEFT(功能_33[[#This Row],[功能代號]],2)</f>
        <v>L5</v>
      </c>
      <c r="C380" s="22" t="s">
        <v>709</v>
      </c>
      <c r="D380" s="24"/>
      <c r="E380" s="7" t="s">
        <v>440</v>
      </c>
      <c r="F380" s="22" t="s">
        <v>441</v>
      </c>
      <c r="G380" s="22"/>
      <c r="H380" s="7" t="s">
        <v>424</v>
      </c>
      <c r="I380" s="7" t="s">
        <v>424</v>
      </c>
      <c r="J380" s="316"/>
      <c r="K380" s="294" t="s">
        <v>1949</v>
      </c>
      <c r="L380" s="294"/>
      <c r="M380" s="262" t="str">
        <f>IFERROR(IF(VLOOKUP(功能_33[[#This Row],[功能代號]],討論項目!A:H,8,FALSE)=0,"",VLOOKUP(功能_33[[#This Row],[功能代號]],討論項目!A:H,8,FALSE)),"")</f>
        <v/>
      </c>
      <c r="N380" s="7" t="s">
        <v>681</v>
      </c>
      <c r="O380" s="7" t="s">
        <v>689</v>
      </c>
      <c r="P380" s="9"/>
      <c r="Q380" s="10"/>
      <c r="R380" s="10"/>
      <c r="S380" s="10"/>
      <c r="T380" s="10"/>
      <c r="U380" s="10"/>
      <c r="V380" s="10"/>
      <c r="W380" s="10"/>
      <c r="X380" s="9" t="str">
        <f>VLOOKUP(功能_33[[#This Row],[User]],SKL放款!A:G,7,FALSE)</f>
        <v>放款推展課</v>
      </c>
      <c r="Y380" s="242" t="str">
        <f>IF(功能_33[[#This Row],[實際展示]]="","",功能_33[[#This Row],[實際展示]]+14)</f>
        <v/>
      </c>
      <c r="Z380" s="243"/>
      <c r="AA380" s="262" t="str">
        <f>IF(功能_33[[#This Row],[URS交二審]]=0,"",功能_33[[#This Row],[URS交二審]]+7)</f>
        <v/>
      </c>
      <c r="AB380" s="252"/>
      <c r="AC380" s="252"/>
      <c r="AD380" s="252"/>
      <c r="AE380" s="309"/>
      <c r="AF380" s="252" t="str">
        <f>IFERROR(IF(VLOOKUP(功能_33[[#This Row],[功能代號]],Menu!A:D,4,FALSE)=0,"",VLOOKUP(功能_33[[#This Row],[功能代號]],Menu!A:D,4,FALSE)),"")</f>
        <v/>
      </c>
      <c r="AG380" s="252"/>
      <c r="AH380" s="13" t="str">
        <f>VLOOKUP(功能_33[[#This Row],[功能代號]],[3]交易清單!$E:$E,1,FALSE)</f>
        <v>L5504</v>
      </c>
      <c r="AI380" s="252"/>
      <c r="AJ380" s="244" t="str">
        <f>AJ379</f>
        <v>L5-3</v>
      </c>
      <c r="AK380" s="9"/>
      <c r="AL380" s="8"/>
    </row>
    <row r="381" spans="1:38" ht="13.5" x14ac:dyDescent="0.3">
      <c r="A381" s="245">
        <v>161</v>
      </c>
      <c r="B381" s="22" t="str">
        <f>LEFT(功能_33[[#This Row],[功能代號]],2)</f>
        <v>L5</v>
      </c>
      <c r="C381" s="22" t="s">
        <v>709</v>
      </c>
      <c r="D381" s="24"/>
      <c r="E381" s="7" t="s">
        <v>447</v>
      </c>
      <c r="F381" s="22" t="s">
        <v>448</v>
      </c>
      <c r="G381" s="22"/>
      <c r="H381" s="7" t="s">
        <v>424</v>
      </c>
      <c r="I381" s="7" t="s">
        <v>424</v>
      </c>
      <c r="J381" s="316"/>
      <c r="K381" s="294" t="s">
        <v>1949</v>
      </c>
      <c r="L381" s="294"/>
      <c r="M381" s="262" t="str">
        <f>IFERROR(IF(VLOOKUP(功能_33[[#This Row],[功能代號]],討論項目!A:H,8,FALSE)=0,"",VLOOKUP(功能_33[[#This Row],[功能代號]],討論項目!A:H,8,FALSE)),"")</f>
        <v/>
      </c>
      <c r="N381" s="7" t="s">
        <v>681</v>
      </c>
      <c r="O381" s="7" t="s">
        <v>690</v>
      </c>
      <c r="P381" s="9"/>
      <c r="Q381" s="10"/>
      <c r="R381" s="10"/>
      <c r="S381" s="10"/>
      <c r="T381" s="10"/>
      <c r="U381" s="10"/>
      <c r="V381" s="10"/>
      <c r="W381" s="10"/>
      <c r="X381" s="9" t="str">
        <f>VLOOKUP(功能_33[[#This Row],[User]],SKL放款!A:G,7,FALSE)</f>
        <v>放款服務課</v>
      </c>
      <c r="Y381" s="242" t="str">
        <f>IF(功能_33[[#This Row],[實際展示]]="","",功能_33[[#This Row],[實際展示]]+14)</f>
        <v/>
      </c>
      <c r="Z381" s="243"/>
      <c r="AA381" s="262" t="str">
        <f>IF(功能_33[[#This Row],[URS交二審]]=0,"",功能_33[[#This Row],[URS交二審]]+7)</f>
        <v/>
      </c>
      <c r="AB381" s="252"/>
      <c r="AC381" s="252"/>
      <c r="AD381" s="252"/>
      <c r="AE381" s="309"/>
      <c r="AF381" s="252" t="str">
        <f>IFERROR(IF(VLOOKUP(功能_33[[#This Row],[功能代號]],Menu!A:D,4,FALSE)=0,"",VLOOKUP(功能_33[[#This Row],[功能代號]],Menu!A:D,4,FALSE)),"")</f>
        <v>L5-3</v>
      </c>
      <c r="AG381" s="252"/>
      <c r="AH381" s="13" t="str">
        <f>VLOOKUP(功能_33[[#This Row],[功能代號]],[3]交易清單!$E:$E,1,FALSE)</f>
        <v>L5953</v>
      </c>
      <c r="AI381" s="252"/>
      <c r="AJ381" s="242" t="str">
        <f>IFERROR(IF(VLOOKUP(功能_33[[#This Row],[功能代號]],Menu!A:D,4,FALSE)=0,"",VLOOKUP(功能_33[[#This Row],[功能代號]],Menu!A:D,4,FALSE)),"")</f>
        <v>L5-3</v>
      </c>
      <c r="AK381" s="9"/>
      <c r="AL381" s="8"/>
    </row>
    <row r="382" spans="1:38" ht="13.5" x14ac:dyDescent="0.3">
      <c r="A382" s="245">
        <v>162</v>
      </c>
      <c r="B382" s="22" t="str">
        <f>LEFT(功能_33[[#This Row],[功能代號]],2)</f>
        <v>L5</v>
      </c>
      <c r="C382" s="22" t="s">
        <v>709</v>
      </c>
      <c r="D382" s="24"/>
      <c r="E382" s="7" t="s">
        <v>449</v>
      </c>
      <c r="F382" s="22" t="s">
        <v>450</v>
      </c>
      <c r="G382" s="22"/>
      <c r="H382" s="7" t="s">
        <v>424</v>
      </c>
      <c r="I382" s="7" t="s">
        <v>424</v>
      </c>
      <c r="J382" s="316"/>
      <c r="K382" s="294" t="s">
        <v>1949</v>
      </c>
      <c r="L382" s="294"/>
      <c r="M382" s="262" t="str">
        <f>IFERROR(IF(VLOOKUP(功能_33[[#This Row],[功能代號]],討論項目!A:H,8,FALSE)=0,"",VLOOKUP(功能_33[[#This Row],[功能代號]],討論項目!A:H,8,FALSE)),"")</f>
        <v/>
      </c>
      <c r="N382" s="7" t="s">
        <v>681</v>
      </c>
      <c r="O382" s="7" t="s">
        <v>689</v>
      </c>
      <c r="P382" s="9"/>
      <c r="Q382" s="10"/>
      <c r="R382" s="10"/>
      <c r="S382" s="10"/>
      <c r="T382" s="10"/>
      <c r="U382" s="10"/>
      <c r="V382" s="10"/>
      <c r="W382" s="10"/>
      <c r="X382" s="9" t="str">
        <f>VLOOKUP(功能_33[[#This Row],[User]],SKL放款!A:G,7,FALSE)</f>
        <v>放款推展課</v>
      </c>
      <c r="Y382" s="242" t="str">
        <f>IF(功能_33[[#This Row],[實際展示]]="","",功能_33[[#This Row],[實際展示]]+14)</f>
        <v/>
      </c>
      <c r="Z382" s="243"/>
      <c r="AA382" s="262" t="str">
        <f>IF(功能_33[[#This Row],[URS交二審]]=0,"",功能_33[[#This Row],[URS交二審]]+7)</f>
        <v/>
      </c>
      <c r="AB382" s="252"/>
      <c r="AC382" s="252"/>
      <c r="AD382" s="252"/>
      <c r="AE382" s="309"/>
      <c r="AF382" s="252" t="str">
        <f>IFERROR(IF(VLOOKUP(功能_33[[#This Row],[功能代號]],Menu!A:D,4,FALSE)=0,"",VLOOKUP(功能_33[[#This Row],[功能代號]],Menu!A:D,4,FALSE)),"")</f>
        <v>L5-3</v>
      </c>
      <c r="AG382" s="252"/>
      <c r="AH382" s="13" t="str">
        <f>VLOOKUP(功能_33[[#This Row],[功能代號]],[3]交易清單!$E:$E,1,FALSE)</f>
        <v>L5959</v>
      </c>
      <c r="AI382" s="252"/>
      <c r="AJ382" s="242" t="str">
        <f>IFERROR(IF(VLOOKUP(功能_33[[#This Row],[功能代號]],Menu!A:D,4,FALSE)=0,"",VLOOKUP(功能_33[[#This Row],[功能代號]],Menu!A:D,4,FALSE)),"")</f>
        <v>L5-3</v>
      </c>
      <c r="AK382" s="9"/>
      <c r="AL382" s="8"/>
    </row>
    <row r="383" spans="1:38" ht="13.5" x14ac:dyDescent="0.3">
      <c r="A383" s="245">
        <v>163</v>
      </c>
      <c r="B383" s="22" t="str">
        <f>LEFT(功能_33[[#This Row],[功能代號]],2)</f>
        <v>L5</v>
      </c>
      <c r="C383" s="22" t="s">
        <v>709</v>
      </c>
      <c r="D383" s="24"/>
      <c r="E383" s="7" t="s">
        <v>413</v>
      </c>
      <c r="F383" s="22" t="s">
        <v>414</v>
      </c>
      <c r="G383" s="22"/>
      <c r="H383" s="7" t="s">
        <v>424</v>
      </c>
      <c r="I383" s="253" t="s">
        <v>5</v>
      </c>
      <c r="J383" s="321"/>
      <c r="K383" s="294" t="s">
        <v>1949</v>
      </c>
      <c r="L383" s="294"/>
      <c r="M383" s="262" t="str">
        <f>IFERROR(IF(VLOOKUP(功能_33[[#This Row],[功能代號]],討論項目!A:H,8,FALSE)=0,"",VLOOKUP(功能_33[[#This Row],[功能代號]],討論項目!A:H,8,FALSE)),"")</f>
        <v/>
      </c>
      <c r="N383" s="7" t="s">
        <v>681</v>
      </c>
      <c r="O383" s="7" t="s">
        <v>689</v>
      </c>
      <c r="P383" s="9"/>
      <c r="Q383" s="10"/>
      <c r="R383" s="10"/>
      <c r="S383" s="10"/>
      <c r="T383" s="10"/>
      <c r="U383" s="10"/>
      <c r="V383" s="10"/>
      <c r="W383" s="10"/>
      <c r="X383" s="9" t="str">
        <f>VLOOKUP(功能_33[[#This Row],[User]],SKL放款!A:G,7,FALSE)</f>
        <v>放款推展課</v>
      </c>
      <c r="Y383" s="242" t="str">
        <f>IF(功能_33[[#This Row],[實際展示]]="","",功能_33[[#This Row],[實際展示]]+14)</f>
        <v/>
      </c>
      <c r="Z383" s="243"/>
      <c r="AA383" s="262" t="str">
        <f>IF(功能_33[[#This Row],[URS交二審]]=0,"",功能_33[[#This Row],[URS交二審]]+7)</f>
        <v/>
      </c>
      <c r="AB383" s="252"/>
      <c r="AC383" s="252"/>
      <c r="AD383" s="252"/>
      <c r="AE383" s="309"/>
      <c r="AF383" s="252" t="str">
        <f>IFERROR(IF(VLOOKUP(功能_33[[#This Row],[功能代號]],Menu!A:D,4,FALSE)=0,"",VLOOKUP(功能_33[[#This Row],[功能代號]],Menu!A:D,4,FALSE)),"")</f>
        <v>L5-2</v>
      </c>
      <c r="AG383" s="252"/>
      <c r="AH383" s="13" t="str">
        <f>VLOOKUP(功能_33[[#This Row],[功能代號]],[3]交易清單!$E:$E,1,FALSE)</f>
        <v>L5908</v>
      </c>
      <c r="AI383" s="252"/>
      <c r="AJ383" s="242" t="str">
        <f>IFERROR(IF(VLOOKUP(功能_33[[#This Row],[功能代號]],Menu!A:D,4,FALSE)=0,"",VLOOKUP(功能_33[[#This Row],[功能代號]],Menu!A:D,4,FALSE)),"")</f>
        <v>L5-2</v>
      </c>
      <c r="AK383" s="9"/>
      <c r="AL383" s="8"/>
    </row>
    <row r="384" spans="1:38" ht="13.5" x14ac:dyDescent="0.3">
      <c r="A384" s="245">
        <v>164</v>
      </c>
      <c r="B384" s="22" t="str">
        <f>LEFT(功能_33[[#This Row],[功能代號]],2)</f>
        <v>L5</v>
      </c>
      <c r="C384" s="22" t="s">
        <v>709</v>
      </c>
      <c r="D384" s="24"/>
      <c r="E384" s="7" t="s">
        <v>415</v>
      </c>
      <c r="F384" s="22" t="s">
        <v>416</v>
      </c>
      <c r="G384" s="22"/>
      <c r="H384" s="7" t="s">
        <v>424</v>
      </c>
      <c r="I384" s="253" t="s">
        <v>5</v>
      </c>
      <c r="J384" s="321"/>
      <c r="K384" s="294" t="s">
        <v>1949</v>
      </c>
      <c r="L384" s="294"/>
      <c r="M384" s="262" t="str">
        <f>IFERROR(IF(VLOOKUP(功能_33[[#This Row],[功能代號]],討論項目!A:H,8,FALSE)=0,"",VLOOKUP(功能_33[[#This Row],[功能代號]],討論項目!A:H,8,FALSE)),"")</f>
        <v/>
      </c>
      <c r="N384" s="7" t="s">
        <v>681</v>
      </c>
      <c r="O384" s="7" t="s">
        <v>689</v>
      </c>
      <c r="P384" s="9"/>
      <c r="Q384" s="10"/>
      <c r="R384" s="10"/>
      <c r="S384" s="10"/>
      <c r="T384" s="10"/>
      <c r="U384" s="10"/>
      <c r="V384" s="10"/>
      <c r="W384" s="10"/>
      <c r="X384" s="9" t="str">
        <f>VLOOKUP(功能_33[[#This Row],[User]],SKL放款!A:G,7,FALSE)</f>
        <v>放款推展課</v>
      </c>
      <c r="Y384" s="242" t="str">
        <f>IF(功能_33[[#This Row],[實際展示]]="","",功能_33[[#This Row],[實際展示]]+14)</f>
        <v/>
      </c>
      <c r="Z384" s="243"/>
      <c r="AA384" s="262" t="str">
        <f>IF(功能_33[[#This Row],[URS交二審]]=0,"",功能_33[[#This Row],[URS交二審]]+7)</f>
        <v/>
      </c>
      <c r="AB384" s="252"/>
      <c r="AC384" s="252"/>
      <c r="AD384" s="252"/>
      <c r="AE384" s="309"/>
      <c r="AF384" s="252" t="str">
        <f>IFERROR(IF(VLOOKUP(功能_33[[#This Row],[功能代號]],Menu!A:D,4,FALSE)=0,"",VLOOKUP(功能_33[[#This Row],[功能代號]],Menu!A:D,4,FALSE)),"")</f>
        <v>L5-2</v>
      </c>
      <c r="AG384" s="252"/>
      <c r="AH384" s="13" t="str">
        <f>VLOOKUP(功能_33[[#This Row],[功能代號]],[3]交易清單!$E:$E,1,FALSE)</f>
        <v>L5909</v>
      </c>
      <c r="AI384" s="252"/>
      <c r="AJ384" s="242" t="str">
        <f>IFERROR(IF(VLOOKUP(功能_33[[#This Row],[功能代號]],Menu!A:D,4,FALSE)=0,"",VLOOKUP(功能_33[[#This Row],[功能代號]],Menu!A:D,4,FALSE)),"")</f>
        <v>L5-2</v>
      </c>
      <c r="AK384" s="9"/>
      <c r="AL384" s="8"/>
    </row>
    <row r="385" spans="1:38" ht="13.5" x14ac:dyDescent="0.3">
      <c r="A385" s="245">
        <v>165</v>
      </c>
      <c r="B385" s="22" t="str">
        <f>LEFT(功能_33[[#This Row],[功能代號]],2)</f>
        <v>L5</v>
      </c>
      <c r="C385" s="22" t="s">
        <v>709</v>
      </c>
      <c r="D385" s="24"/>
      <c r="E385" s="7" t="s">
        <v>417</v>
      </c>
      <c r="F385" s="22" t="s">
        <v>418</v>
      </c>
      <c r="G385" s="22"/>
      <c r="H385" s="7" t="s">
        <v>424</v>
      </c>
      <c r="I385" s="253" t="s">
        <v>5</v>
      </c>
      <c r="J385" s="321"/>
      <c r="K385" s="294" t="s">
        <v>1949</v>
      </c>
      <c r="L385" s="294"/>
      <c r="M385" s="262" t="str">
        <f>IFERROR(IF(VLOOKUP(功能_33[[#This Row],[功能代號]],討論項目!A:H,8,FALSE)=0,"",VLOOKUP(功能_33[[#This Row],[功能代號]],討論項目!A:H,8,FALSE)),"")</f>
        <v/>
      </c>
      <c r="N385" s="7" t="s">
        <v>681</v>
      </c>
      <c r="O385" s="7" t="s">
        <v>689</v>
      </c>
      <c r="P385" s="9"/>
      <c r="Q385" s="10"/>
      <c r="R385" s="10"/>
      <c r="S385" s="10"/>
      <c r="T385" s="10"/>
      <c r="U385" s="10"/>
      <c r="V385" s="10"/>
      <c r="W385" s="10"/>
      <c r="X385" s="9" t="str">
        <f>VLOOKUP(功能_33[[#This Row],[User]],SKL放款!A:G,7,FALSE)</f>
        <v>放款推展課</v>
      </c>
      <c r="Y385" s="242" t="str">
        <f>IF(功能_33[[#This Row],[實際展示]]="","",功能_33[[#This Row],[實際展示]]+14)</f>
        <v/>
      </c>
      <c r="Z385" s="243"/>
      <c r="AA385" s="262" t="str">
        <f>IF(功能_33[[#This Row],[URS交二審]]=0,"",功能_33[[#This Row],[URS交二審]]+7)</f>
        <v/>
      </c>
      <c r="AB385" s="252"/>
      <c r="AC385" s="252"/>
      <c r="AD385" s="252"/>
      <c r="AE385" s="309"/>
      <c r="AF385" s="252" t="str">
        <f>IFERROR(IF(VLOOKUP(功能_33[[#This Row],[功能代號]],Menu!A:D,4,FALSE)=0,"",VLOOKUP(功能_33[[#This Row],[功能代號]],Menu!A:D,4,FALSE)),"")</f>
        <v>L5-2</v>
      </c>
      <c r="AG385" s="252"/>
      <c r="AH385" s="13" t="str">
        <f>VLOOKUP(功能_33[[#This Row],[功能代號]],[3]交易清單!$E:$E,1,FALSE)</f>
        <v>L5910</v>
      </c>
      <c r="AI385" s="252"/>
      <c r="AJ385" s="242" t="str">
        <f>IFERROR(IF(VLOOKUP(功能_33[[#This Row],[功能代號]],Menu!A:D,4,FALSE)=0,"",VLOOKUP(功能_33[[#This Row],[功能代號]],Menu!A:D,4,FALSE)),"")</f>
        <v>L5-2</v>
      </c>
      <c r="AK385" s="9"/>
      <c r="AL385" s="8"/>
    </row>
    <row r="386" spans="1:38" ht="13.5" x14ac:dyDescent="0.3">
      <c r="A386" s="245">
        <v>166</v>
      </c>
      <c r="B386" s="22" t="str">
        <f>LEFT(功能_33[[#This Row],[功能代號]],2)</f>
        <v>L5</v>
      </c>
      <c r="C386" s="22" t="s">
        <v>709</v>
      </c>
      <c r="D386" s="24"/>
      <c r="E386" s="7" t="s">
        <v>419</v>
      </c>
      <c r="F386" s="22" t="s">
        <v>420</v>
      </c>
      <c r="G386" s="22"/>
      <c r="H386" s="7" t="s">
        <v>424</v>
      </c>
      <c r="I386" s="253" t="s">
        <v>5</v>
      </c>
      <c r="J386" s="321"/>
      <c r="K386" s="294" t="s">
        <v>1949</v>
      </c>
      <c r="L386" s="294"/>
      <c r="M386" s="262" t="str">
        <f>IFERROR(IF(VLOOKUP(功能_33[[#This Row],[功能代號]],討論項目!A:H,8,FALSE)=0,"",VLOOKUP(功能_33[[#This Row],[功能代號]],討論項目!A:H,8,FALSE)),"")</f>
        <v/>
      </c>
      <c r="N386" s="7" t="s">
        <v>681</v>
      </c>
      <c r="O386" s="7" t="s">
        <v>689</v>
      </c>
      <c r="P386" s="9"/>
      <c r="Q386" s="10"/>
      <c r="R386" s="10"/>
      <c r="S386" s="10"/>
      <c r="T386" s="10"/>
      <c r="U386" s="10"/>
      <c r="V386" s="10"/>
      <c r="W386" s="10"/>
      <c r="X386" s="9" t="str">
        <f>VLOOKUP(功能_33[[#This Row],[User]],SKL放款!A:G,7,FALSE)</f>
        <v>放款推展課</v>
      </c>
      <c r="Y386" s="242" t="str">
        <f>IF(功能_33[[#This Row],[實際展示]]="","",功能_33[[#This Row],[實際展示]]+14)</f>
        <v/>
      </c>
      <c r="Z386" s="243"/>
      <c r="AA386" s="262" t="str">
        <f>IF(功能_33[[#This Row],[URS交二審]]=0,"",功能_33[[#This Row],[URS交二審]]+7)</f>
        <v/>
      </c>
      <c r="AB386" s="252"/>
      <c r="AC386" s="252"/>
      <c r="AD386" s="252"/>
      <c r="AE386" s="309"/>
      <c r="AF386" s="252" t="str">
        <f>IFERROR(IF(VLOOKUP(功能_33[[#This Row],[功能代號]],Menu!A:D,4,FALSE)=0,"",VLOOKUP(功能_33[[#This Row],[功能代號]],Menu!A:D,4,FALSE)),"")</f>
        <v>L5-2</v>
      </c>
      <c r="AG386" s="252"/>
      <c r="AH386" s="13" t="str">
        <f>VLOOKUP(功能_33[[#This Row],[功能代號]],[3]交易清單!$E:$E,1,FALSE)</f>
        <v>L5911</v>
      </c>
      <c r="AI386" s="252"/>
      <c r="AJ386" s="242" t="str">
        <f>IFERROR(IF(VLOOKUP(功能_33[[#This Row],[功能代號]],Menu!A:D,4,FALSE)=0,"",VLOOKUP(功能_33[[#This Row],[功能代號]],Menu!A:D,4,FALSE)),"")</f>
        <v>L5-2</v>
      </c>
      <c r="AK386" s="9"/>
      <c r="AL386" s="8"/>
    </row>
    <row r="387" spans="1:38" ht="13.5" x14ac:dyDescent="0.3">
      <c r="A387" s="245">
        <v>167</v>
      </c>
      <c r="B387" s="22" t="str">
        <f>LEFT(功能_33[[#This Row],[功能代號]],2)</f>
        <v>L5</v>
      </c>
      <c r="C387" s="22" t="s">
        <v>709</v>
      </c>
      <c r="D387" s="24"/>
      <c r="E387" s="7" t="s">
        <v>421</v>
      </c>
      <c r="F387" s="22" t="s">
        <v>422</v>
      </c>
      <c r="G387" s="22"/>
      <c r="H387" s="7" t="s">
        <v>424</v>
      </c>
      <c r="I387" s="253" t="s">
        <v>5</v>
      </c>
      <c r="J387" s="321"/>
      <c r="K387" s="294" t="s">
        <v>1949</v>
      </c>
      <c r="L387" s="294"/>
      <c r="M387" s="262" t="str">
        <f>IFERROR(IF(VLOOKUP(功能_33[[#This Row],[功能代號]],討論項目!A:H,8,FALSE)=0,"",VLOOKUP(功能_33[[#This Row],[功能代號]],討論項目!A:H,8,FALSE)),"")</f>
        <v/>
      </c>
      <c r="N387" s="7" t="s">
        <v>681</v>
      </c>
      <c r="O387" s="7" t="s">
        <v>689</v>
      </c>
      <c r="P387" s="9"/>
      <c r="Q387" s="10"/>
      <c r="R387" s="10"/>
      <c r="S387" s="10"/>
      <c r="T387" s="10"/>
      <c r="U387" s="10"/>
      <c r="V387" s="10"/>
      <c r="W387" s="10"/>
      <c r="X387" s="9" t="str">
        <f>VLOOKUP(功能_33[[#This Row],[User]],SKL放款!A:G,7,FALSE)</f>
        <v>放款推展課</v>
      </c>
      <c r="Y387" s="242" t="str">
        <f>IF(功能_33[[#This Row],[實際展示]]="","",功能_33[[#This Row],[實際展示]]+14)</f>
        <v/>
      </c>
      <c r="Z387" s="243"/>
      <c r="AA387" s="262" t="str">
        <f>IF(功能_33[[#This Row],[URS交二審]]=0,"",功能_33[[#This Row],[URS交二審]]+7)</f>
        <v/>
      </c>
      <c r="AB387" s="252"/>
      <c r="AC387" s="252"/>
      <c r="AD387" s="252"/>
      <c r="AE387" s="309"/>
      <c r="AF387" s="252" t="str">
        <f>IFERROR(IF(VLOOKUP(功能_33[[#This Row],[功能代號]],Menu!A:D,4,FALSE)=0,"",VLOOKUP(功能_33[[#This Row],[功能代號]],Menu!A:D,4,FALSE)),"")</f>
        <v>L5-2</v>
      </c>
      <c r="AG387" s="252"/>
      <c r="AH387" s="13" t="str">
        <f>VLOOKUP(功能_33[[#This Row],[功能代號]],[3]交易清單!$E:$E,1,FALSE)</f>
        <v>L5912</v>
      </c>
      <c r="AI387" s="252"/>
      <c r="AJ387" s="242" t="str">
        <f>IFERROR(IF(VLOOKUP(功能_33[[#This Row],[功能代號]],Menu!A:D,4,FALSE)=0,"",VLOOKUP(功能_33[[#This Row],[功能代號]],Menu!A:D,4,FALSE)),"")</f>
        <v>L5-2</v>
      </c>
      <c r="AK387" s="9"/>
      <c r="AL387" s="8"/>
    </row>
    <row r="388" spans="1:38" ht="13.5" x14ac:dyDescent="0.3">
      <c r="A388" s="245"/>
      <c r="B388" s="247" t="str">
        <f>LEFT(功能_33[[#This Row],[功能代號]],2)</f>
        <v>L8</v>
      </c>
      <c r="C388" s="9" t="s">
        <v>684</v>
      </c>
      <c r="D388" s="283" t="s">
        <v>2329</v>
      </c>
      <c r="E388" s="10" t="s">
        <v>2192</v>
      </c>
      <c r="F388" s="22" t="s">
        <v>2193</v>
      </c>
      <c r="G388" s="22"/>
      <c r="H388" s="10" t="s">
        <v>424</v>
      </c>
      <c r="I388" s="19" t="s">
        <v>5</v>
      </c>
      <c r="J388" s="320"/>
      <c r="K388" s="294"/>
      <c r="L388" s="294"/>
      <c r="M388" s="252" t="str">
        <f>IFERROR(IF(VLOOKUP(功能_33[[#This Row],[功能代號]],討論項目!A:H,8,FALSE)=0,"",VLOOKUP(功能_33[[#This Row],[功能代號]],討論項目!A:H,8,FALSE)),"")</f>
        <v/>
      </c>
      <c r="N388" s="304" t="s">
        <v>1522</v>
      </c>
      <c r="O388" s="304" t="s">
        <v>1995</v>
      </c>
      <c r="P388" s="9"/>
      <c r="Q388" s="10"/>
      <c r="R388" s="10"/>
      <c r="S388" s="10"/>
      <c r="T388" s="10"/>
      <c r="U388" s="10"/>
      <c r="V388" s="10"/>
      <c r="W388" s="10"/>
      <c r="X388" s="13" t="str">
        <f>VLOOKUP(功能_33[[#This Row],[User]],SKL放款!A:G,7,FALSE)</f>
        <v>放款管理課</v>
      </c>
      <c r="Y388" s="242" t="str">
        <f>IF(功能_33[[#This Row],[實際展示]]="","",功能_33[[#This Row],[實際展示]]+14)</f>
        <v/>
      </c>
      <c r="Z388" s="243"/>
      <c r="AA388" s="262"/>
      <c r="AB388" s="252"/>
      <c r="AC388" s="252"/>
      <c r="AD388" s="252"/>
      <c r="AE388" s="309"/>
      <c r="AF388" s="252" t="str">
        <f>IFERROR(IF(VLOOKUP(功能_33[[#This Row],[功能代號]],Menu!A:D,4,FALSE)=0,"",VLOOKUP(功能_33[[#This Row],[功能代號]],Menu!A:D,4,FALSE)),"")</f>
        <v>L8-3</v>
      </c>
      <c r="AG388" s="252"/>
      <c r="AH388" s="13" t="e">
        <f>VLOOKUP(功能_33[[#This Row],[功能代號]],[3]交易清單!$E:$E,1,FALSE)</f>
        <v>#N/A</v>
      </c>
      <c r="AI388" s="243"/>
      <c r="AJ388" s="242" t="str">
        <f>IFERROR(IF(VLOOKUP(功能_33[[#This Row],[功能代號]],Menu!A:D,4,FALSE)=0,"",VLOOKUP(功能_33[[#This Row],[功能代號]],Menu!A:D,4,FALSE)),"")</f>
        <v>L8-3</v>
      </c>
      <c r="AK388" s="9"/>
      <c r="AL388" s="8"/>
    </row>
    <row r="389" spans="1:38" ht="13.5" x14ac:dyDescent="0.3">
      <c r="A389" s="245"/>
      <c r="B389" s="247" t="str">
        <f>LEFT(功能_33[[#This Row],[功能代號]],2)</f>
        <v>L8</v>
      </c>
      <c r="C389" s="9" t="s">
        <v>684</v>
      </c>
      <c r="D389" s="283" t="s">
        <v>2329</v>
      </c>
      <c r="E389" s="10" t="s">
        <v>2231</v>
      </c>
      <c r="F389" s="22" t="s">
        <v>2386</v>
      </c>
      <c r="G389" s="22"/>
      <c r="H389" s="10" t="s">
        <v>424</v>
      </c>
      <c r="I389" s="19" t="s">
        <v>5</v>
      </c>
      <c r="J389" s="320"/>
      <c r="K389" s="294"/>
      <c r="L389" s="294"/>
      <c r="M389" s="252" t="str">
        <f>IFERROR(IF(VLOOKUP(功能_33[[#This Row],[功能代號]],討論項目!A:H,8,FALSE)=0,"",VLOOKUP(功能_33[[#This Row],[功能代號]],討論項目!A:H,8,FALSE)),"")</f>
        <v/>
      </c>
      <c r="N389" s="304" t="s">
        <v>1522</v>
      </c>
      <c r="O389" s="304" t="s">
        <v>1995</v>
      </c>
      <c r="P389" s="9"/>
      <c r="Q389" s="10"/>
      <c r="R389" s="10"/>
      <c r="S389" s="10"/>
      <c r="T389" s="10"/>
      <c r="U389" s="10"/>
      <c r="V389" s="10"/>
      <c r="W389" s="10"/>
      <c r="X389" s="13" t="str">
        <f>VLOOKUP(功能_33[[#This Row],[User]],SKL放款!A:G,7,FALSE)</f>
        <v>放款管理課</v>
      </c>
      <c r="Y389" s="242" t="str">
        <f>IF(功能_33[[#This Row],[實際展示]]="","",功能_33[[#This Row],[實際展示]]+14)</f>
        <v/>
      </c>
      <c r="Z389" s="243"/>
      <c r="AA389" s="262"/>
      <c r="AB389" s="252"/>
      <c r="AC389" s="252"/>
      <c r="AD389" s="252"/>
      <c r="AE389" s="309"/>
      <c r="AF389" s="252" t="str">
        <f>IFERROR(IF(VLOOKUP(功能_33[[#This Row],[功能代號]],Menu!A:D,4,FALSE)=0,"",VLOOKUP(功能_33[[#This Row],[功能代號]],Menu!A:D,4,FALSE)),"")</f>
        <v/>
      </c>
      <c r="AG389" s="252"/>
      <c r="AH389" s="13" t="e">
        <f>VLOOKUP(功能_33[[#This Row],[功能代號]],[3]交易清單!$E:$E,1,FALSE)</f>
        <v>#N/A</v>
      </c>
      <c r="AI389" s="243"/>
      <c r="AJ389" s="242" t="str">
        <f>IFERROR(IF(VLOOKUP(功能_33[[#This Row],[功能代號]],Menu!A:D,4,FALSE)=0,"",VLOOKUP(功能_33[[#This Row],[功能代號]],Menu!A:D,4,FALSE)),"")</f>
        <v/>
      </c>
      <c r="AK389" s="9"/>
      <c r="AL389" s="8"/>
    </row>
    <row r="390" spans="1:38" ht="13.5" x14ac:dyDescent="0.3">
      <c r="A390" s="245"/>
      <c r="B390" s="247" t="str">
        <f>LEFT(功能_33[[#This Row],[功能代號]],2)</f>
        <v>L8</v>
      </c>
      <c r="C390" s="9" t="s">
        <v>684</v>
      </c>
      <c r="D390" s="283" t="s">
        <v>2329</v>
      </c>
      <c r="E390" s="10" t="s">
        <v>2232</v>
      </c>
      <c r="F390" s="22" t="s">
        <v>2387</v>
      </c>
      <c r="G390" s="22"/>
      <c r="H390" s="10" t="s">
        <v>424</v>
      </c>
      <c r="I390" s="19" t="s">
        <v>5</v>
      </c>
      <c r="J390" s="320"/>
      <c r="K390" s="294"/>
      <c r="L390" s="294"/>
      <c r="M390" s="252" t="str">
        <f>IFERROR(IF(VLOOKUP(功能_33[[#This Row],[功能代號]],討論項目!A:H,8,FALSE)=0,"",VLOOKUP(功能_33[[#This Row],[功能代號]],討論項目!A:H,8,FALSE)),"")</f>
        <v/>
      </c>
      <c r="N390" s="304" t="s">
        <v>1522</v>
      </c>
      <c r="O390" s="304" t="s">
        <v>1995</v>
      </c>
      <c r="P390" s="9"/>
      <c r="Q390" s="10"/>
      <c r="R390" s="10"/>
      <c r="S390" s="10"/>
      <c r="T390" s="10"/>
      <c r="U390" s="10"/>
      <c r="V390" s="10"/>
      <c r="W390" s="10"/>
      <c r="X390" s="13" t="str">
        <f>VLOOKUP(功能_33[[#This Row],[User]],SKL放款!A:G,7,FALSE)</f>
        <v>放款管理課</v>
      </c>
      <c r="Y390" s="242" t="str">
        <f>IF(功能_33[[#This Row],[實際展示]]="","",功能_33[[#This Row],[實際展示]]+14)</f>
        <v/>
      </c>
      <c r="Z390" s="243"/>
      <c r="AA390" s="262"/>
      <c r="AB390" s="252"/>
      <c r="AC390" s="252"/>
      <c r="AD390" s="252"/>
      <c r="AE390" s="309"/>
      <c r="AF390" s="252" t="str">
        <f>IFERROR(IF(VLOOKUP(功能_33[[#This Row],[功能代號]],Menu!A:D,4,FALSE)=0,"",VLOOKUP(功能_33[[#This Row],[功能代號]],Menu!A:D,4,FALSE)),"")</f>
        <v/>
      </c>
      <c r="AG390" s="252"/>
      <c r="AH390" s="13" t="e">
        <f>VLOOKUP(功能_33[[#This Row],[功能代號]],[3]交易清單!$E:$E,1,FALSE)</f>
        <v>#N/A</v>
      </c>
      <c r="AI390" s="243"/>
      <c r="AJ390" s="242" t="str">
        <f>IFERROR(IF(VLOOKUP(功能_33[[#This Row],[功能代號]],Menu!A:D,4,FALSE)=0,"",VLOOKUP(功能_33[[#This Row],[功能代號]],Menu!A:D,4,FALSE)),"")</f>
        <v/>
      </c>
      <c r="AK390" s="9"/>
      <c r="AL390" s="8"/>
    </row>
    <row r="391" spans="1:38" ht="13.5" x14ac:dyDescent="0.3">
      <c r="A391" s="245"/>
      <c r="B391" s="247" t="str">
        <f>LEFT(功能_33[[#This Row],[功能代號]],2)</f>
        <v>L8</v>
      </c>
      <c r="C391" s="9" t="s">
        <v>684</v>
      </c>
      <c r="D391" s="283" t="s">
        <v>2329</v>
      </c>
      <c r="E391" s="10" t="s">
        <v>2233</v>
      </c>
      <c r="F391" s="22" t="s">
        <v>2388</v>
      </c>
      <c r="G391" s="22"/>
      <c r="H391" s="10" t="s">
        <v>424</v>
      </c>
      <c r="I391" s="19" t="s">
        <v>5</v>
      </c>
      <c r="J391" s="320"/>
      <c r="K391" s="294"/>
      <c r="L391" s="294"/>
      <c r="M391" s="252" t="str">
        <f>IFERROR(IF(VLOOKUP(功能_33[[#This Row],[功能代號]],討論項目!A:H,8,FALSE)=0,"",VLOOKUP(功能_33[[#This Row],[功能代號]],討論項目!A:H,8,FALSE)),"")</f>
        <v/>
      </c>
      <c r="N391" s="304" t="s">
        <v>1522</v>
      </c>
      <c r="O391" s="304" t="s">
        <v>1995</v>
      </c>
      <c r="P391" s="9"/>
      <c r="Q391" s="10"/>
      <c r="R391" s="10"/>
      <c r="S391" s="10"/>
      <c r="T391" s="10"/>
      <c r="U391" s="10"/>
      <c r="V391" s="10"/>
      <c r="W391" s="10"/>
      <c r="X391" s="13" t="str">
        <f>VLOOKUP(功能_33[[#This Row],[User]],SKL放款!A:G,7,FALSE)</f>
        <v>放款管理課</v>
      </c>
      <c r="Y391" s="242" t="str">
        <f>IF(功能_33[[#This Row],[實際展示]]="","",功能_33[[#This Row],[實際展示]]+14)</f>
        <v/>
      </c>
      <c r="Z391" s="243"/>
      <c r="AA391" s="262"/>
      <c r="AB391" s="252"/>
      <c r="AC391" s="252"/>
      <c r="AD391" s="252"/>
      <c r="AE391" s="309"/>
      <c r="AF391" s="252" t="str">
        <f>IFERROR(IF(VLOOKUP(功能_33[[#This Row],[功能代號]],Menu!A:D,4,FALSE)=0,"",VLOOKUP(功能_33[[#This Row],[功能代號]],Menu!A:D,4,FALSE)),"")</f>
        <v/>
      </c>
      <c r="AG391" s="252"/>
      <c r="AH391" s="13" t="e">
        <f>VLOOKUP(功能_33[[#This Row],[功能代號]],[3]交易清單!$E:$E,1,FALSE)</f>
        <v>#N/A</v>
      </c>
      <c r="AI391" s="243"/>
      <c r="AJ391" s="242" t="str">
        <f>IFERROR(IF(VLOOKUP(功能_33[[#This Row],[功能代號]],Menu!A:D,4,FALSE)=0,"",VLOOKUP(功能_33[[#This Row],[功能代號]],Menu!A:D,4,FALSE)),"")</f>
        <v/>
      </c>
      <c r="AK391" s="9"/>
      <c r="AL391" s="8"/>
    </row>
    <row r="392" spans="1:38" ht="13.5" x14ac:dyDescent="0.3">
      <c r="A392" s="245"/>
      <c r="B392" s="247" t="str">
        <f>LEFT(功能_33[[#This Row],[功能代號]],2)</f>
        <v>L8</v>
      </c>
      <c r="C392" s="9" t="s">
        <v>684</v>
      </c>
      <c r="D392" s="283" t="s">
        <v>2329</v>
      </c>
      <c r="E392" s="10" t="s">
        <v>2234</v>
      </c>
      <c r="F392" s="22" t="s">
        <v>2389</v>
      </c>
      <c r="G392" s="22"/>
      <c r="H392" s="10" t="s">
        <v>424</v>
      </c>
      <c r="I392" s="19" t="s">
        <v>5</v>
      </c>
      <c r="J392" s="320"/>
      <c r="K392" s="294"/>
      <c r="L392" s="294"/>
      <c r="M392" s="252" t="str">
        <f>IFERROR(IF(VLOOKUP(功能_33[[#This Row],[功能代號]],討論項目!A:H,8,FALSE)=0,"",VLOOKUP(功能_33[[#This Row],[功能代號]],討論項目!A:H,8,FALSE)),"")</f>
        <v/>
      </c>
      <c r="N392" s="304" t="s">
        <v>1522</v>
      </c>
      <c r="O392" s="304" t="s">
        <v>1995</v>
      </c>
      <c r="P392" s="9"/>
      <c r="Q392" s="10"/>
      <c r="R392" s="10"/>
      <c r="S392" s="10"/>
      <c r="T392" s="10"/>
      <c r="U392" s="10"/>
      <c r="V392" s="10"/>
      <c r="W392" s="10"/>
      <c r="X392" s="13" t="str">
        <f>VLOOKUP(功能_33[[#This Row],[User]],SKL放款!A:G,7,FALSE)</f>
        <v>放款管理課</v>
      </c>
      <c r="Y392" s="242" t="str">
        <f>IF(功能_33[[#This Row],[實際展示]]="","",功能_33[[#This Row],[實際展示]]+14)</f>
        <v/>
      </c>
      <c r="Z392" s="243"/>
      <c r="AA392" s="262"/>
      <c r="AB392" s="252"/>
      <c r="AC392" s="252"/>
      <c r="AD392" s="252"/>
      <c r="AE392" s="309"/>
      <c r="AF392" s="252" t="str">
        <f>IFERROR(IF(VLOOKUP(功能_33[[#This Row],[功能代號]],Menu!A:D,4,FALSE)=0,"",VLOOKUP(功能_33[[#This Row],[功能代號]],Menu!A:D,4,FALSE)),"")</f>
        <v/>
      </c>
      <c r="AG392" s="252"/>
      <c r="AH392" s="13" t="e">
        <f>VLOOKUP(功能_33[[#This Row],[功能代號]],[3]交易清單!$E:$E,1,FALSE)</f>
        <v>#N/A</v>
      </c>
      <c r="AI392" s="243"/>
      <c r="AJ392" s="242" t="str">
        <f>IFERROR(IF(VLOOKUP(功能_33[[#This Row],[功能代號]],Menu!A:D,4,FALSE)=0,"",VLOOKUP(功能_33[[#This Row],[功能代號]],Menu!A:D,4,FALSE)),"")</f>
        <v/>
      </c>
      <c r="AK392" s="9"/>
      <c r="AL392" s="8"/>
    </row>
    <row r="393" spans="1:38" ht="13.5" x14ac:dyDescent="0.3">
      <c r="A393" s="245"/>
      <c r="B393" s="247" t="str">
        <f>LEFT(功能_33[[#This Row],[功能代號]],2)</f>
        <v>L8</v>
      </c>
      <c r="C393" s="9" t="s">
        <v>684</v>
      </c>
      <c r="D393" s="283" t="s">
        <v>2329</v>
      </c>
      <c r="E393" s="10" t="s">
        <v>2235</v>
      </c>
      <c r="F393" s="22" t="s">
        <v>2390</v>
      </c>
      <c r="G393" s="22"/>
      <c r="H393" s="10" t="s">
        <v>424</v>
      </c>
      <c r="I393" s="19" t="s">
        <v>5</v>
      </c>
      <c r="J393" s="320"/>
      <c r="K393" s="294"/>
      <c r="L393" s="294"/>
      <c r="M393" s="252" t="str">
        <f>IFERROR(IF(VLOOKUP(功能_33[[#This Row],[功能代號]],討論項目!A:H,8,FALSE)=0,"",VLOOKUP(功能_33[[#This Row],[功能代號]],討論項目!A:H,8,FALSE)),"")</f>
        <v/>
      </c>
      <c r="N393" s="304" t="s">
        <v>1522</v>
      </c>
      <c r="O393" s="304" t="s">
        <v>1995</v>
      </c>
      <c r="P393" s="9"/>
      <c r="Q393" s="10"/>
      <c r="R393" s="10"/>
      <c r="S393" s="10"/>
      <c r="T393" s="10"/>
      <c r="U393" s="10"/>
      <c r="V393" s="10"/>
      <c r="W393" s="10"/>
      <c r="X393" s="13" t="str">
        <f>VLOOKUP(功能_33[[#This Row],[User]],SKL放款!A:G,7,FALSE)</f>
        <v>放款管理課</v>
      </c>
      <c r="Y393" s="242" t="str">
        <f>IF(功能_33[[#This Row],[實際展示]]="","",功能_33[[#This Row],[實際展示]]+14)</f>
        <v/>
      </c>
      <c r="Z393" s="243"/>
      <c r="AA393" s="262"/>
      <c r="AB393" s="252"/>
      <c r="AC393" s="252"/>
      <c r="AD393" s="252"/>
      <c r="AE393" s="309"/>
      <c r="AF393" s="252" t="str">
        <f>IFERROR(IF(VLOOKUP(功能_33[[#This Row],[功能代號]],Menu!A:D,4,FALSE)=0,"",VLOOKUP(功能_33[[#This Row],[功能代號]],Menu!A:D,4,FALSE)),"")</f>
        <v/>
      </c>
      <c r="AG393" s="252"/>
      <c r="AH393" s="13" t="e">
        <f>VLOOKUP(功能_33[[#This Row],[功能代號]],[3]交易清單!$E:$E,1,FALSE)</f>
        <v>#N/A</v>
      </c>
      <c r="AI393" s="243"/>
      <c r="AJ393" s="242" t="str">
        <f>IFERROR(IF(VLOOKUP(功能_33[[#This Row],[功能代號]],Menu!A:D,4,FALSE)=0,"",VLOOKUP(功能_33[[#This Row],[功能代號]],Menu!A:D,4,FALSE)),"")</f>
        <v/>
      </c>
      <c r="AK393" s="9"/>
      <c r="AL393" s="8"/>
    </row>
    <row r="394" spans="1:38" ht="13.5" x14ac:dyDescent="0.3">
      <c r="A394" s="245"/>
      <c r="B394" s="247" t="str">
        <f>LEFT(功能_33[[#This Row],[功能代號]],2)</f>
        <v>L8</v>
      </c>
      <c r="C394" s="9" t="s">
        <v>684</v>
      </c>
      <c r="D394" s="283" t="s">
        <v>2329</v>
      </c>
      <c r="E394" s="10" t="s">
        <v>2236</v>
      </c>
      <c r="F394" s="22" t="s">
        <v>2391</v>
      </c>
      <c r="G394" s="22"/>
      <c r="H394" s="10" t="s">
        <v>424</v>
      </c>
      <c r="I394" s="19" t="s">
        <v>5</v>
      </c>
      <c r="J394" s="320"/>
      <c r="K394" s="294"/>
      <c r="L394" s="294"/>
      <c r="M394" s="252" t="str">
        <f>IFERROR(IF(VLOOKUP(功能_33[[#This Row],[功能代號]],討論項目!A:H,8,FALSE)=0,"",VLOOKUP(功能_33[[#This Row],[功能代號]],討論項目!A:H,8,FALSE)),"")</f>
        <v/>
      </c>
      <c r="N394" s="304" t="s">
        <v>1522</v>
      </c>
      <c r="O394" s="304" t="s">
        <v>1995</v>
      </c>
      <c r="P394" s="9"/>
      <c r="Q394" s="10"/>
      <c r="R394" s="10"/>
      <c r="S394" s="10"/>
      <c r="T394" s="10"/>
      <c r="U394" s="10"/>
      <c r="V394" s="10"/>
      <c r="W394" s="10"/>
      <c r="X394" s="13" t="str">
        <f>VLOOKUP(功能_33[[#This Row],[User]],SKL放款!A:G,7,FALSE)</f>
        <v>放款管理課</v>
      </c>
      <c r="Y394" s="242" t="str">
        <f>IF(功能_33[[#This Row],[實際展示]]="","",功能_33[[#This Row],[實際展示]]+14)</f>
        <v/>
      </c>
      <c r="Z394" s="243"/>
      <c r="AA394" s="262"/>
      <c r="AB394" s="252"/>
      <c r="AC394" s="252"/>
      <c r="AD394" s="252"/>
      <c r="AE394" s="309"/>
      <c r="AF394" s="252" t="str">
        <f>IFERROR(IF(VLOOKUP(功能_33[[#This Row],[功能代號]],Menu!A:D,4,FALSE)=0,"",VLOOKUP(功能_33[[#This Row],[功能代號]],Menu!A:D,4,FALSE)),"")</f>
        <v/>
      </c>
      <c r="AG394" s="252"/>
      <c r="AH394" s="13" t="e">
        <f>VLOOKUP(功能_33[[#This Row],[功能代號]],[3]交易清單!$E:$E,1,FALSE)</f>
        <v>#N/A</v>
      </c>
      <c r="AI394" s="243"/>
      <c r="AJ394" s="242" t="str">
        <f>IFERROR(IF(VLOOKUP(功能_33[[#This Row],[功能代號]],Menu!A:D,4,FALSE)=0,"",VLOOKUP(功能_33[[#This Row],[功能代號]],Menu!A:D,4,FALSE)),"")</f>
        <v/>
      </c>
      <c r="AK394" s="9"/>
      <c r="AL394" s="8"/>
    </row>
    <row r="395" spans="1:38" ht="13.5" x14ac:dyDescent="0.3">
      <c r="A395" s="245"/>
      <c r="B395" s="247" t="str">
        <f>LEFT(功能_33[[#This Row],[功能代號]],2)</f>
        <v>L8</v>
      </c>
      <c r="C395" s="9" t="s">
        <v>684</v>
      </c>
      <c r="D395" s="283" t="s">
        <v>2329</v>
      </c>
      <c r="E395" s="10" t="s">
        <v>2237</v>
      </c>
      <c r="F395" s="22" t="s">
        <v>2392</v>
      </c>
      <c r="G395" s="22"/>
      <c r="H395" s="10" t="s">
        <v>424</v>
      </c>
      <c r="I395" s="19" t="s">
        <v>5</v>
      </c>
      <c r="J395" s="320"/>
      <c r="K395" s="294"/>
      <c r="L395" s="294"/>
      <c r="M395" s="252" t="str">
        <f>IFERROR(IF(VLOOKUP(功能_33[[#This Row],[功能代號]],討論項目!A:H,8,FALSE)=0,"",VLOOKUP(功能_33[[#This Row],[功能代號]],討論項目!A:H,8,FALSE)),"")</f>
        <v/>
      </c>
      <c r="N395" s="304" t="s">
        <v>1522</v>
      </c>
      <c r="O395" s="304" t="s">
        <v>1995</v>
      </c>
      <c r="P395" s="9"/>
      <c r="Q395" s="10"/>
      <c r="R395" s="10"/>
      <c r="S395" s="10"/>
      <c r="T395" s="10"/>
      <c r="U395" s="10"/>
      <c r="V395" s="10"/>
      <c r="W395" s="10"/>
      <c r="X395" s="13" t="str">
        <f>VLOOKUP(功能_33[[#This Row],[User]],SKL放款!A:G,7,FALSE)</f>
        <v>放款管理課</v>
      </c>
      <c r="Y395" s="242" t="str">
        <f>IF(功能_33[[#This Row],[實際展示]]="","",功能_33[[#This Row],[實際展示]]+14)</f>
        <v/>
      </c>
      <c r="Z395" s="243"/>
      <c r="AA395" s="262"/>
      <c r="AB395" s="252"/>
      <c r="AC395" s="252"/>
      <c r="AD395" s="252"/>
      <c r="AE395" s="309"/>
      <c r="AF395" s="252" t="str">
        <f>IFERROR(IF(VLOOKUP(功能_33[[#This Row],[功能代號]],Menu!A:D,4,FALSE)=0,"",VLOOKUP(功能_33[[#This Row],[功能代號]],Menu!A:D,4,FALSE)),"")</f>
        <v/>
      </c>
      <c r="AG395" s="252"/>
      <c r="AH395" s="13" t="e">
        <f>VLOOKUP(功能_33[[#This Row],[功能代號]],[3]交易清單!$E:$E,1,FALSE)</f>
        <v>#N/A</v>
      </c>
      <c r="AI395" s="243"/>
      <c r="AJ395" s="242" t="str">
        <f>IFERROR(IF(VLOOKUP(功能_33[[#This Row],[功能代號]],Menu!A:D,4,FALSE)=0,"",VLOOKUP(功能_33[[#This Row],[功能代號]],Menu!A:D,4,FALSE)),"")</f>
        <v/>
      </c>
      <c r="AK395" s="9"/>
      <c r="AL395" s="8"/>
    </row>
    <row r="396" spans="1:38" ht="13.5" x14ac:dyDescent="0.3">
      <c r="A396" s="245"/>
      <c r="B396" s="247" t="str">
        <f>LEFT(功能_33[[#This Row],[功能代號]],2)</f>
        <v>L8</v>
      </c>
      <c r="C396" s="9" t="s">
        <v>684</v>
      </c>
      <c r="D396" s="283" t="s">
        <v>2329</v>
      </c>
      <c r="E396" s="10" t="s">
        <v>2238</v>
      </c>
      <c r="F396" s="22" t="s">
        <v>2393</v>
      </c>
      <c r="G396" s="22"/>
      <c r="H396" s="10" t="s">
        <v>424</v>
      </c>
      <c r="I396" s="19" t="s">
        <v>5</v>
      </c>
      <c r="J396" s="320"/>
      <c r="K396" s="294"/>
      <c r="L396" s="294"/>
      <c r="M396" s="252" t="str">
        <f>IFERROR(IF(VLOOKUP(功能_33[[#This Row],[功能代號]],討論項目!A:H,8,FALSE)=0,"",VLOOKUP(功能_33[[#This Row],[功能代號]],討論項目!A:H,8,FALSE)),"")</f>
        <v/>
      </c>
      <c r="N396" s="304" t="s">
        <v>1522</v>
      </c>
      <c r="O396" s="304" t="s">
        <v>1995</v>
      </c>
      <c r="P396" s="9"/>
      <c r="Q396" s="10"/>
      <c r="R396" s="10"/>
      <c r="S396" s="10"/>
      <c r="T396" s="10"/>
      <c r="U396" s="10"/>
      <c r="V396" s="10"/>
      <c r="W396" s="10"/>
      <c r="X396" s="13" t="str">
        <f>VLOOKUP(功能_33[[#This Row],[User]],SKL放款!A:G,7,FALSE)</f>
        <v>放款管理課</v>
      </c>
      <c r="Y396" s="242" t="str">
        <f>IF(功能_33[[#This Row],[實際展示]]="","",功能_33[[#This Row],[實際展示]]+14)</f>
        <v/>
      </c>
      <c r="Z396" s="243"/>
      <c r="AA396" s="262"/>
      <c r="AB396" s="252"/>
      <c r="AC396" s="252"/>
      <c r="AD396" s="252"/>
      <c r="AE396" s="309"/>
      <c r="AF396" s="252" t="str">
        <f>IFERROR(IF(VLOOKUP(功能_33[[#This Row],[功能代號]],Menu!A:D,4,FALSE)=0,"",VLOOKUP(功能_33[[#This Row],[功能代號]],Menu!A:D,4,FALSE)),"")</f>
        <v/>
      </c>
      <c r="AG396" s="252"/>
      <c r="AH396" s="13" t="e">
        <f>VLOOKUP(功能_33[[#This Row],[功能代號]],[3]交易清單!$E:$E,1,FALSE)</f>
        <v>#N/A</v>
      </c>
      <c r="AI396" s="243"/>
      <c r="AJ396" s="242" t="str">
        <f>IFERROR(IF(VLOOKUP(功能_33[[#This Row],[功能代號]],Menu!A:D,4,FALSE)=0,"",VLOOKUP(功能_33[[#This Row],[功能代號]],Menu!A:D,4,FALSE)),"")</f>
        <v/>
      </c>
      <c r="AK396" s="9"/>
      <c r="AL396" s="8"/>
    </row>
    <row r="397" spans="1:38" ht="13.5" x14ac:dyDescent="0.3">
      <c r="A397" s="245"/>
      <c r="B397" s="247" t="str">
        <f>LEFT(功能_33[[#This Row],[功能代號]],2)</f>
        <v>L8</v>
      </c>
      <c r="C397" s="9" t="s">
        <v>684</v>
      </c>
      <c r="D397" s="283" t="s">
        <v>2329</v>
      </c>
      <c r="E397" s="10" t="s">
        <v>2239</v>
      </c>
      <c r="F397" s="22" t="s">
        <v>2394</v>
      </c>
      <c r="G397" s="22"/>
      <c r="H397" s="10" t="s">
        <v>424</v>
      </c>
      <c r="I397" s="19" t="s">
        <v>5</v>
      </c>
      <c r="J397" s="320"/>
      <c r="K397" s="294"/>
      <c r="L397" s="294"/>
      <c r="M397" s="252" t="str">
        <f>IFERROR(IF(VLOOKUP(功能_33[[#This Row],[功能代號]],討論項目!A:H,8,FALSE)=0,"",VLOOKUP(功能_33[[#This Row],[功能代號]],討論項目!A:H,8,FALSE)),"")</f>
        <v/>
      </c>
      <c r="N397" s="304" t="s">
        <v>1522</v>
      </c>
      <c r="O397" s="304" t="s">
        <v>1995</v>
      </c>
      <c r="P397" s="9"/>
      <c r="Q397" s="10"/>
      <c r="R397" s="10"/>
      <c r="S397" s="10"/>
      <c r="T397" s="10"/>
      <c r="U397" s="10"/>
      <c r="V397" s="10"/>
      <c r="W397" s="10"/>
      <c r="X397" s="13" t="str">
        <f>VLOOKUP(功能_33[[#This Row],[User]],SKL放款!A:G,7,FALSE)</f>
        <v>放款管理課</v>
      </c>
      <c r="Y397" s="242" t="str">
        <f>IF(功能_33[[#This Row],[實際展示]]="","",功能_33[[#This Row],[實際展示]]+14)</f>
        <v/>
      </c>
      <c r="Z397" s="243"/>
      <c r="AA397" s="262"/>
      <c r="AB397" s="252"/>
      <c r="AC397" s="252"/>
      <c r="AD397" s="252"/>
      <c r="AE397" s="309"/>
      <c r="AF397" s="252" t="str">
        <f>IFERROR(IF(VLOOKUP(功能_33[[#This Row],[功能代號]],Menu!A:D,4,FALSE)=0,"",VLOOKUP(功能_33[[#This Row],[功能代號]],Menu!A:D,4,FALSE)),"")</f>
        <v/>
      </c>
      <c r="AG397" s="252"/>
      <c r="AH397" s="13" t="e">
        <f>VLOOKUP(功能_33[[#This Row],[功能代號]],[3]交易清單!$E:$E,1,FALSE)</f>
        <v>#N/A</v>
      </c>
      <c r="AI397" s="243"/>
      <c r="AJ397" s="242" t="str">
        <f>IFERROR(IF(VLOOKUP(功能_33[[#This Row],[功能代號]],Menu!A:D,4,FALSE)=0,"",VLOOKUP(功能_33[[#This Row],[功能代號]],Menu!A:D,4,FALSE)),"")</f>
        <v/>
      </c>
      <c r="AK397" s="9"/>
      <c r="AL397" s="8"/>
    </row>
    <row r="398" spans="1:38" ht="13.5" x14ac:dyDescent="0.3">
      <c r="A398" s="245"/>
      <c r="B398" s="247" t="str">
        <f>LEFT(功能_33[[#This Row],[功能代號]],2)</f>
        <v>L8</v>
      </c>
      <c r="C398" s="9" t="s">
        <v>684</v>
      </c>
      <c r="D398" s="283" t="s">
        <v>2329</v>
      </c>
      <c r="E398" s="10" t="s">
        <v>2240</v>
      </c>
      <c r="F398" s="22" t="s">
        <v>2395</v>
      </c>
      <c r="G398" s="22"/>
      <c r="H398" s="10" t="s">
        <v>424</v>
      </c>
      <c r="I398" s="19" t="s">
        <v>5</v>
      </c>
      <c r="J398" s="320"/>
      <c r="K398" s="294"/>
      <c r="L398" s="294"/>
      <c r="M398" s="252" t="str">
        <f>IFERROR(IF(VLOOKUP(功能_33[[#This Row],[功能代號]],討論項目!A:H,8,FALSE)=0,"",VLOOKUP(功能_33[[#This Row],[功能代號]],討論項目!A:H,8,FALSE)),"")</f>
        <v/>
      </c>
      <c r="N398" s="304" t="s">
        <v>1522</v>
      </c>
      <c r="O398" s="304" t="s">
        <v>1995</v>
      </c>
      <c r="P398" s="9"/>
      <c r="Q398" s="10"/>
      <c r="R398" s="10"/>
      <c r="S398" s="10"/>
      <c r="T398" s="10"/>
      <c r="U398" s="10"/>
      <c r="V398" s="10"/>
      <c r="W398" s="10"/>
      <c r="X398" s="13" t="str">
        <f>VLOOKUP(功能_33[[#This Row],[User]],SKL放款!A:G,7,FALSE)</f>
        <v>放款管理課</v>
      </c>
      <c r="Y398" s="242" t="str">
        <f>IF(功能_33[[#This Row],[實際展示]]="","",功能_33[[#This Row],[實際展示]]+14)</f>
        <v/>
      </c>
      <c r="Z398" s="243"/>
      <c r="AA398" s="262"/>
      <c r="AB398" s="252"/>
      <c r="AC398" s="252"/>
      <c r="AD398" s="252"/>
      <c r="AE398" s="309"/>
      <c r="AF398" s="252" t="str">
        <f>IFERROR(IF(VLOOKUP(功能_33[[#This Row],[功能代號]],Menu!A:D,4,FALSE)=0,"",VLOOKUP(功能_33[[#This Row],[功能代號]],Menu!A:D,4,FALSE)),"")</f>
        <v/>
      </c>
      <c r="AG398" s="252"/>
      <c r="AH398" s="13" t="e">
        <f>VLOOKUP(功能_33[[#This Row],[功能代號]],[3]交易清單!$E:$E,1,FALSE)</f>
        <v>#N/A</v>
      </c>
      <c r="AI398" s="243"/>
      <c r="AJ398" s="242" t="str">
        <f>IFERROR(IF(VLOOKUP(功能_33[[#This Row],[功能代號]],Menu!A:D,4,FALSE)=0,"",VLOOKUP(功能_33[[#This Row],[功能代號]],Menu!A:D,4,FALSE)),"")</f>
        <v/>
      </c>
      <c r="AK398" s="9"/>
      <c r="AL398" s="8"/>
    </row>
    <row r="399" spans="1:38" ht="13.5" x14ac:dyDescent="0.3">
      <c r="A399" s="245"/>
      <c r="B399" s="247" t="str">
        <f>LEFT(功能_33[[#This Row],[功能代號]],2)</f>
        <v>L8</v>
      </c>
      <c r="C399" s="9" t="s">
        <v>684</v>
      </c>
      <c r="D399" s="283" t="s">
        <v>2329</v>
      </c>
      <c r="E399" s="10" t="s">
        <v>2241</v>
      </c>
      <c r="F399" s="22" t="s">
        <v>2396</v>
      </c>
      <c r="G399" s="22"/>
      <c r="H399" s="10" t="s">
        <v>424</v>
      </c>
      <c r="I399" s="19" t="s">
        <v>5</v>
      </c>
      <c r="J399" s="320"/>
      <c r="K399" s="294"/>
      <c r="L399" s="294"/>
      <c r="M399" s="252" t="str">
        <f>IFERROR(IF(VLOOKUP(功能_33[[#This Row],[功能代號]],討論項目!A:H,8,FALSE)=0,"",VLOOKUP(功能_33[[#This Row],[功能代號]],討論項目!A:H,8,FALSE)),"")</f>
        <v/>
      </c>
      <c r="N399" s="304" t="s">
        <v>1522</v>
      </c>
      <c r="O399" s="304" t="s">
        <v>1995</v>
      </c>
      <c r="P399" s="9"/>
      <c r="Q399" s="10"/>
      <c r="R399" s="10"/>
      <c r="S399" s="10"/>
      <c r="T399" s="10"/>
      <c r="U399" s="10"/>
      <c r="V399" s="10"/>
      <c r="W399" s="10"/>
      <c r="X399" s="13" t="str">
        <f>VLOOKUP(功能_33[[#This Row],[User]],SKL放款!A:G,7,FALSE)</f>
        <v>放款管理課</v>
      </c>
      <c r="Y399" s="242" t="str">
        <f>IF(功能_33[[#This Row],[實際展示]]="","",功能_33[[#This Row],[實際展示]]+14)</f>
        <v/>
      </c>
      <c r="Z399" s="243"/>
      <c r="AA399" s="262"/>
      <c r="AB399" s="252"/>
      <c r="AC399" s="252"/>
      <c r="AD399" s="252"/>
      <c r="AE399" s="309"/>
      <c r="AF399" s="252" t="str">
        <f>IFERROR(IF(VLOOKUP(功能_33[[#This Row],[功能代號]],Menu!A:D,4,FALSE)=0,"",VLOOKUP(功能_33[[#This Row],[功能代號]],Menu!A:D,4,FALSE)),"")</f>
        <v/>
      </c>
      <c r="AG399" s="252"/>
      <c r="AH399" s="13" t="e">
        <f>VLOOKUP(功能_33[[#This Row],[功能代號]],[3]交易清單!$E:$E,1,FALSE)</f>
        <v>#N/A</v>
      </c>
      <c r="AI399" s="243"/>
      <c r="AJ399" s="242" t="str">
        <f>IFERROR(IF(VLOOKUP(功能_33[[#This Row],[功能代號]],Menu!A:D,4,FALSE)=0,"",VLOOKUP(功能_33[[#This Row],[功能代號]],Menu!A:D,4,FALSE)),"")</f>
        <v/>
      </c>
      <c r="AK399" s="9"/>
      <c r="AL399" s="8"/>
    </row>
    <row r="400" spans="1:38" ht="13.5" x14ac:dyDescent="0.3">
      <c r="A400" s="245"/>
      <c r="B400" s="247" t="str">
        <f>LEFT(功能_33[[#This Row],[功能代號]],2)</f>
        <v>L8</v>
      </c>
      <c r="C400" s="9" t="s">
        <v>684</v>
      </c>
      <c r="D400" s="283" t="s">
        <v>2329</v>
      </c>
      <c r="E400" s="10" t="s">
        <v>2242</v>
      </c>
      <c r="F400" s="22" t="s">
        <v>2397</v>
      </c>
      <c r="G400" s="22"/>
      <c r="H400" s="10" t="s">
        <v>424</v>
      </c>
      <c r="I400" s="19" t="s">
        <v>5</v>
      </c>
      <c r="J400" s="320"/>
      <c r="K400" s="294"/>
      <c r="L400" s="294"/>
      <c r="M400" s="252" t="str">
        <f>IFERROR(IF(VLOOKUP(功能_33[[#This Row],[功能代號]],討論項目!A:H,8,FALSE)=0,"",VLOOKUP(功能_33[[#This Row],[功能代號]],討論項目!A:H,8,FALSE)),"")</f>
        <v/>
      </c>
      <c r="N400" s="304" t="s">
        <v>1522</v>
      </c>
      <c r="O400" s="304" t="s">
        <v>1995</v>
      </c>
      <c r="P400" s="9"/>
      <c r="Q400" s="10"/>
      <c r="R400" s="10"/>
      <c r="S400" s="10"/>
      <c r="T400" s="10"/>
      <c r="U400" s="10"/>
      <c r="V400" s="10"/>
      <c r="W400" s="10"/>
      <c r="X400" s="13" t="str">
        <f>VLOOKUP(功能_33[[#This Row],[User]],SKL放款!A:G,7,FALSE)</f>
        <v>放款管理課</v>
      </c>
      <c r="Y400" s="242" t="str">
        <f>IF(功能_33[[#This Row],[實際展示]]="","",功能_33[[#This Row],[實際展示]]+14)</f>
        <v/>
      </c>
      <c r="Z400" s="243"/>
      <c r="AA400" s="262"/>
      <c r="AB400" s="252"/>
      <c r="AC400" s="252"/>
      <c r="AD400" s="252"/>
      <c r="AE400" s="309"/>
      <c r="AF400" s="252" t="str">
        <f>IFERROR(IF(VLOOKUP(功能_33[[#This Row],[功能代號]],Menu!A:D,4,FALSE)=0,"",VLOOKUP(功能_33[[#This Row],[功能代號]],Menu!A:D,4,FALSE)),"")</f>
        <v/>
      </c>
      <c r="AG400" s="252"/>
      <c r="AH400" s="13" t="e">
        <f>VLOOKUP(功能_33[[#This Row],[功能代號]],[3]交易清單!$E:$E,1,FALSE)</f>
        <v>#N/A</v>
      </c>
      <c r="AI400" s="243"/>
      <c r="AJ400" s="242" t="str">
        <f>IFERROR(IF(VLOOKUP(功能_33[[#This Row],[功能代號]],Menu!A:D,4,FALSE)=0,"",VLOOKUP(功能_33[[#This Row],[功能代號]],Menu!A:D,4,FALSE)),"")</f>
        <v/>
      </c>
      <c r="AK400" s="9"/>
      <c r="AL400" s="8"/>
    </row>
    <row r="401" spans="1:38" ht="13.5" x14ac:dyDescent="0.3">
      <c r="A401" s="245"/>
      <c r="B401" s="247" t="str">
        <f>LEFT(功能_33[[#This Row],[功能代號]],2)</f>
        <v>L8</v>
      </c>
      <c r="C401" s="9" t="s">
        <v>684</v>
      </c>
      <c r="D401" s="283" t="s">
        <v>2329</v>
      </c>
      <c r="E401" s="10" t="s">
        <v>2243</v>
      </c>
      <c r="F401" s="22" t="s">
        <v>2398</v>
      </c>
      <c r="G401" s="22"/>
      <c r="H401" s="10" t="s">
        <v>424</v>
      </c>
      <c r="I401" s="19" t="s">
        <v>5</v>
      </c>
      <c r="J401" s="320"/>
      <c r="K401" s="294"/>
      <c r="L401" s="294"/>
      <c r="M401" s="252" t="str">
        <f>IFERROR(IF(VLOOKUP(功能_33[[#This Row],[功能代號]],討論項目!A:H,8,FALSE)=0,"",VLOOKUP(功能_33[[#This Row],[功能代號]],討論項目!A:H,8,FALSE)),"")</f>
        <v/>
      </c>
      <c r="N401" s="304" t="s">
        <v>1522</v>
      </c>
      <c r="O401" s="304" t="s">
        <v>1995</v>
      </c>
      <c r="P401" s="9"/>
      <c r="Q401" s="10"/>
      <c r="R401" s="10"/>
      <c r="S401" s="10"/>
      <c r="T401" s="10"/>
      <c r="U401" s="10"/>
      <c r="V401" s="10"/>
      <c r="W401" s="10"/>
      <c r="X401" s="13" t="str">
        <f>VLOOKUP(功能_33[[#This Row],[User]],SKL放款!A:G,7,FALSE)</f>
        <v>放款管理課</v>
      </c>
      <c r="Y401" s="242" t="str">
        <f>IF(功能_33[[#This Row],[實際展示]]="","",功能_33[[#This Row],[實際展示]]+14)</f>
        <v/>
      </c>
      <c r="Z401" s="243"/>
      <c r="AA401" s="262"/>
      <c r="AB401" s="252"/>
      <c r="AC401" s="252"/>
      <c r="AD401" s="252"/>
      <c r="AE401" s="309"/>
      <c r="AF401" s="252" t="str">
        <f>IFERROR(IF(VLOOKUP(功能_33[[#This Row],[功能代號]],Menu!A:D,4,FALSE)=0,"",VLOOKUP(功能_33[[#This Row],[功能代號]],Menu!A:D,4,FALSE)),"")</f>
        <v/>
      </c>
      <c r="AG401" s="252"/>
      <c r="AH401" s="13" t="e">
        <f>VLOOKUP(功能_33[[#This Row],[功能代號]],[3]交易清單!$E:$E,1,FALSE)</f>
        <v>#N/A</v>
      </c>
      <c r="AI401" s="243"/>
      <c r="AJ401" s="242" t="str">
        <f>IFERROR(IF(VLOOKUP(功能_33[[#This Row],[功能代號]],Menu!A:D,4,FALSE)=0,"",VLOOKUP(功能_33[[#This Row],[功能代號]],Menu!A:D,4,FALSE)),"")</f>
        <v/>
      </c>
      <c r="AK401" s="9"/>
      <c r="AL401" s="8"/>
    </row>
    <row r="402" spans="1:38" ht="13.5" x14ac:dyDescent="0.3">
      <c r="A402" s="245"/>
      <c r="B402" s="247" t="str">
        <f>LEFT(功能_33[[#This Row],[功能代號]],2)</f>
        <v>L8</v>
      </c>
      <c r="C402" s="9" t="s">
        <v>684</v>
      </c>
      <c r="D402" s="283" t="s">
        <v>2329</v>
      </c>
      <c r="E402" s="10" t="s">
        <v>2244</v>
      </c>
      <c r="F402" s="22" t="s">
        <v>2399</v>
      </c>
      <c r="G402" s="22"/>
      <c r="H402" s="10" t="s">
        <v>424</v>
      </c>
      <c r="I402" s="19" t="s">
        <v>5</v>
      </c>
      <c r="J402" s="320"/>
      <c r="K402" s="294"/>
      <c r="L402" s="294"/>
      <c r="M402" s="252" t="str">
        <f>IFERROR(IF(VLOOKUP(功能_33[[#This Row],[功能代號]],討論項目!A:H,8,FALSE)=0,"",VLOOKUP(功能_33[[#This Row],[功能代號]],討論項目!A:H,8,FALSE)),"")</f>
        <v/>
      </c>
      <c r="N402" s="304" t="s">
        <v>1522</v>
      </c>
      <c r="O402" s="304" t="s">
        <v>1995</v>
      </c>
      <c r="P402" s="9"/>
      <c r="Q402" s="10"/>
      <c r="R402" s="10"/>
      <c r="S402" s="10"/>
      <c r="T402" s="10"/>
      <c r="U402" s="10"/>
      <c r="V402" s="10"/>
      <c r="W402" s="10"/>
      <c r="X402" s="13" t="str">
        <f>VLOOKUP(功能_33[[#This Row],[User]],SKL放款!A:G,7,FALSE)</f>
        <v>放款管理課</v>
      </c>
      <c r="Y402" s="242" t="str">
        <f>IF(功能_33[[#This Row],[實際展示]]="","",功能_33[[#This Row],[實際展示]]+14)</f>
        <v/>
      </c>
      <c r="Z402" s="243"/>
      <c r="AA402" s="262"/>
      <c r="AB402" s="252"/>
      <c r="AC402" s="252"/>
      <c r="AD402" s="252"/>
      <c r="AE402" s="309"/>
      <c r="AF402" s="252" t="str">
        <f>IFERROR(IF(VLOOKUP(功能_33[[#This Row],[功能代號]],Menu!A:D,4,FALSE)=0,"",VLOOKUP(功能_33[[#This Row],[功能代號]],Menu!A:D,4,FALSE)),"")</f>
        <v/>
      </c>
      <c r="AG402" s="252"/>
      <c r="AH402" s="13" t="e">
        <f>VLOOKUP(功能_33[[#This Row],[功能代號]],[3]交易清單!$E:$E,1,FALSE)</f>
        <v>#N/A</v>
      </c>
      <c r="AI402" s="243"/>
      <c r="AJ402" s="242" t="str">
        <f>IFERROR(IF(VLOOKUP(功能_33[[#This Row],[功能代號]],Menu!A:D,4,FALSE)=0,"",VLOOKUP(功能_33[[#This Row],[功能代號]],Menu!A:D,4,FALSE)),"")</f>
        <v/>
      </c>
      <c r="AK402" s="9"/>
      <c r="AL402" s="8"/>
    </row>
    <row r="403" spans="1:38" ht="13.5" x14ac:dyDescent="0.3">
      <c r="A403" s="245"/>
      <c r="B403" s="247" t="str">
        <f>LEFT(功能_33[[#This Row],[功能代號]],2)</f>
        <v>L8</v>
      </c>
      <c r="C403" s="9" t="s">
        <v>684</v>
      </c>
      <c r="D403" s="283" t="s">
        <v>2329</v>
      </c>
      <c r="E403" s="10" t="s">
        <v>2245</v>
      </c>
      <c r="F403" s="22" t="s">
        <v>2400</v>
      </c>
      <c r="G403" s="22"/>
      <c r="H403" s="10" t="s">
        <v>424</v>
      </c>
      <c r="I403" s="19" t="s">
        <v>5</v>
      </c>
      <c r="J403" s="320"/>
      <c r="K403" s="294"/>
      <c r="L403" s="294"/>
      <c r="M403" s="252" t="str">
        <f>IFERROR(IF(VLOOKUP(功能_33[[#This Row],[功能代號]],討論項目!A:H,8,FALSE)=0,"",VLOOKUP(功能_33[[#This Row],[功能代號]],討論項目!A:H,8,FALSE)),"")</f>
        <v/>
      </c>
      <c r="N403" s="304" t="s">
        <v>1522</v>
      </c>
      <c r="O403" s="304" t="s">
        <v>1995</v>
      </c>
      <c r="P403" s="9"/>
      <c r="Q403" s="10"/>
      <c r="R403" s="10"/>
      <c r="S403" s="10"/>
      <c r="T403" s="10"/>
      <c r="U403" s="10"/>
      <c r="V403" s="10"/>
      <c r="W403" s="10"/>
      <c r="X403" s="13" t="str">
        <f>VLOOKUP(功能_33[[#This Row],[User]],SKL放款!A:G,7,FALSE)</f>
        <v>放款管理課</v>
      </c>
      <c r="Y403" s="242" t="str">
        <f>IF(功能_33[[#This Row],[實際展示]]="","",功能_33[[#This Row],[實際展示]]+14)</f>
        <v/>
      </c>
      <c r="Z403" s="243"/>
      <c r="AA403" s="262"/>
      <c r="AB403" s="252"/>
      <c r="AC403" s="252"/>
      <c r="AD403" s="252"/>
      <c r="AE403" s="309"/>
      <c r="AF403" s="252" t="str">
        <f>IFERROR(IF(VLOOKUP(功能_33[[#This Row],[功能代號]],Menu!A:D,4,FALSE)=0,"",VLOOKUP(功能_33[[#This Row],[功能代號]],Menu!A:D,4,FALSE)),"")</f>
        <v/>
      </c>
      <c r="AG403" s="252"/>
      <c r="AH403" s="13" t="e">
        <f>VLOOKUP(功能_33[[#This Row],[功能代號]],[3]交易清單!$E:$E,1,FALSE)</f>
        <v>#N/A</v>
      </c>
      <c r="AI403" s="243"/>
      <c r="AJ403" s="242" t="str">
        <f>IFERROR(IF(VLOOKUP(功能_33[[#This Row],[功能代號]],Menu!A:D,4,FALSE)=0,"",VLOOKUP(功能_33[[#This Row],[功能代號]],Menu!A:D,4,FALSE)),"")</f>
        <v/>
      </c>
      <c r="AK403" s="9"/>
      <c r="AL403" s="8"/>
    </row>
    <row r="404" spans="1:38" ht="13.5" x14ac:dyDescent="0.3">
      <c r="A404" s="245"/>
      <c r="B404" s="247" t="str">
        <f>LEFT(功能_33[[#This Row],[功能代號]],2)</f>
        <v>L8</v>
      </c>
      <c r="C404" s="9" t="s">
        <v>684</v>
      </c>
      <c r="D404" s="283" t="s">
        <v>2329</v>
      </c>
      <c r="E404" s="10" t="s">
        <v>2246</v>
      </c>
      <c r="F404" s="22" t="s">
        <v>2401</v>
      </c>
      <c r="G404" s="22"/>
      <c r="H404" s="10" t="s">
        <v>424</v>
      </c>
      <c r="I404" s="19" t="s">
        <v>5</v>
      </c>
      <c r="J404" s="320"/>
      <c r="K404" s="294"/>
      <c r="L404" s="294"/>
      <c r="M404" s="252" t="str">
        <f>IFERROR(IF(VLOOKUP(功能_33[[#This Row],[功能代號]],討論項目!A:H,8,FALSE)=0,"",VLOOKUP(功能_33[[#This Row],[功能代號]],討論項目!A:H,8,FALSE)),"")</f>
        <v/>
      </c>
      <c r="N404" s="304" t="s">
        <v>1522</v>
      </c>
      <c r="O404" s="304" t="s">
        <v>1995</v>
      </c>
      <c r="P404" s="9"/>
      <c r="Q404" s="10"/>
      <c r="R404" s="10"/>
      <c r="S404" s="10"/>
      <c r="T404" s="10"/>
      <c r="U404" s="10"/>
      <c r="V404" s="10"/>
      <c r="W404" s="10"/>
      <c r="X404" s="13" t="str">
        <f>VLOOKUP(功能_33[[#This Row],[User]],SKL放款!A:G,7,FALSE)</f>
        <v>放款管理課</v>
      </c>
      <c r="Y404" s="242" t="str">
        <f>IF(功能_33[[#This Row],[實際展示]]="","",功能_33[[#This Row],[實際展示]]+14)</f>
        <v/>
      </c>
      <c r="Z404" s="243"/>
      <c r="AA404" s="262"/>
      <c r="AB404" s="252"/>
      <c r="AC404" s="252"/>
      <c r="AD404" s="252"/>
      <c r="AE404" s="309"/>
      <c r="AF404" s="252" t="str">
        <f>IFERROR(IF(VLOOKUP(功能_33[[#This Row],[功能代號]],Menu!A:D,4,FALSE)=0,"",VLOOKUP(功能_33[[#This Row],[功能代號]],Menu!A:D,4,FALSE)),"")</f>
        <v/>
      </c>
      <c r="AG404" s="252"/>
      <c r="AH404" s="13" t="e">
        <f>VLOOKUP(功能_33[[#This Row],[功能代號]],[3]交易清單!$E:$E,1,FALSE)</f>
        <v>#N/A</v>
      </c>
      <c r="AI404" s="243"/>
      <c r="AJ404" s="242" t="str">
        <f>IFERROR(IF(VLOOKUP(功能_33[[#This Row],[功能代號]],Menu!A:D,4,FALSE)=0,"",VLOOKUP(功能_33[[#This Row],[功能代號]],Menu!A:D,4,FALSE)),"")</f>
        <v/>
      </c>
      <c r="AK404" s="9"/>
      <c r="AL404" s="8"/>
    </row>
    <row r="405" spans="1:38" ht="13.5" x14ac:dyDescent="0.3">
      <c r="A405" s="245"/>
      <c r="B405" s="247" t="str">
        <f>LEFT(功能_33[[#This Row],[功能代號]],2)</f>
        <v>L8</v>
      </c>
      <c r="C405" s="9" t="s">
        <v>684</v>
      </c>
      <c r="D405" s="283" t="s">
        <v>2329</v>
      </c>
      <c r="E405" s="10" t="s">
        <v>2247</v>
      </c>
      <c r="F405" s="22" t="s">
        <v>2402</v>
      </c>
      <c r="G405" s="22"/>
      <c r="H405" s="10" t="s">
        <v>424</v>
      </c>
      <c r="I405" s="19" t="s">
        <v>5</v>
      </c>
      <c r="J405" s="320"/>
      <c r="K405" s="294"/>
      <c r="L405" s="294"/>
      <c r="M405" s="252" t="str">
        <f>IFERROR(IF(VLOOKUP(功能_33[[#This Row],[功能代號]],討論項目!A:H,8,FALSE)=0,"",VLOOKUP(功能_33[[#This Row],[功能代號]],討論項目!A:H,8,FALSE)),"")</f>
        <v/>
      </c>
      <c r="N405" s="304" t="s">
        <v>1522</v>
      </c>
      <c r="O405" s="304" t="s">
        <v>1995</v>
      </c>
      <c r="P405" s="9"/>
      <c r="Q405" s="10"/>
      <c r="R405" s="10"/>
      <c r="S405" s="10"/>
      <c r="T405" s="10"/>
      <c r="U405" s="10"/>
      <c r="V405" s="10"/>
      <c r="W405" s="10"/>
      <c r="X405" s="13" t="str">
        <f>VLOOKUP(功能_33[[#This Row],[User]],SKL放款!A:G,7,FALSE)</f>
        <v>放款管理課</v>
      </c>
      <c r="Y405" s="242" t="str">
        <f>IF(功能_33[[#This Row],[實際展示]]="","",功能_33[[#This Row],[實際展示]]+14)</f>
        <v/>
      </c>
      <c r="Z405" s="243"/>
      <c r="AA405" s="262"/>
      <c r="AB405" s="252"/>
      <c r="AC405" s="252"/>
      <c r="AD405" s="252"/>
      <c r="AE405" s="309"/>
      <c r="AF405" s="252" t="str">
        <f>IFERROR(IF(VLOOKUP(功能_33[[#This Row],[功能代號]],Menu!A:D,4,FALSE)=0,"",VLOOKUP(功能_33[[#This Row],[功能代號]],Menu!A:D,4,FALSE)),"")</f>
        <v/>
      </c>
      <c r="AG405" s="252"/>
      <c r="AH405" s="13" t="e">
        <f>VLOOKUP(功能_33[[#This Row],[功能代號]],[3]交易清單!$E:$E,1,FALSE)</f>
        <v>#N/A</v>
      </c>
      <c r="AI405" s="243"/>
      <c r="AJ405" s="242" t="str">
        <f>IFERROR(IF(VLOOKUP(功能_33[[#This Row],[功能代號]],Menu!A:D,4,FALSE)=0,"",VLOOKUP(功能_33[[#This Row],[功能代號]],Menu!A:D,4,FALSE)),"")</f>
        <v/>
      </c>
      <c r="AK405" s="9"/>
      <c r="AL405" s="8"/>
    </row>
    <row r="406" spans="1:38" ht="13.5" x14ac:dyDescent="0.3">
      <c r="A406" s="245"/>
      <c r="B406" s="247" t="str">
        <f>LEFT(功能_33[[#This Row],[功能代號]],2)</f>
        <v>L8</v>
      </c>
      <c r="C406" s="9" t="s">
        <v>684</v>
      </c>
      <c r="D406" s="283" t="s">
        <v>2329</v>
      </c>
      <c r="E406" s="10" t="s">
        <v>2248</v>
      </c>
      <c r="F406" s="22" t="s">
        <v>2403</v>
      </c>
      <c r="G406" s="22"/>
      <c r="H406" s="10" t="s">
        <v>424</v>
      </c>
      <c r="I406" s="19" t="s">
        <v>5</v>
      </c>
      <c r="J406" s="320"/>
      <c r="K406" s="294"/>
      <c r="L406" s="294"/>
      <c r="M406" s="252" t="str">
        <f>IFERROR(IF(VLOOKUP(功能_33[[#This Row],[功能代號]],討論項目!A:H,8,FALSE)=0,"",VLOOKUP(功能_33[[#This Row],[功能代號]],討論項目!A:H,8,FALSE)),"")</f>
        <v/>
      </c>
      <c r="N406" s="304" t="s">
        <v>1522</v>
      </c>
      <c r="O406" s="304" t="s">
        <v>1995</v>
      </c>
      <c r="P406" s="9"/>
      <c r="Q406" s="10"/>
      <c r="R406" s="10"/>
      <c r="S406" s="10"/>
      <c r="T406" s="10"/>
      <c r="U406" s="10"/>
      <c r="V406" s="10"/>
      <c r="W406" s="10"/>
      <c r="X406" s="13" t="str">
        <f>VLOOKUP(功能_33[[#This Row],[User]],SKL放款!A:G,7,FALSE)</f>
        <v>放款管理課</v>
      </c>
      <c r="Y406" s="242" t="str">
        <f>IF(功能_33[[#This Row],[實際展示]]="","",功能_33[[#This Row],[實際展示]]+14)</f>
        <v/>
      </c>
      <c r="Z406" s="243"/>
      <c r="AA406" s="262"/>
      <c r="AB406" s="252"/>
      <c r="AC406" s="252"/>
      <c r="AD406" s="252"/>
      <c r="AE406" s="309"/>
      <c r="AF406" s="252" t="str">
        <f>IFERROR(IF(VLOOKUP(功能_33[[#This Row],[功能代號]],Menu!A:D,4,FALSE)=0,"",VLOOKUP(功能_33[[#This Row],[功能代號]],Menu!A:D,4,FALSE)),"")</f>
        <v/>
      </c>
      <c r="AG406" s="252"/>
      <c r="AH406" s="13" t="e">
        <f>VLOOKUP(功能_33[[#This Row],[功能代號]],[3]交易清單!$E:$E,1,FALSE)</f>
        <v>#N/A</v>
      </c>
      <c r="AI406" s="243"/>
      <c r="AJ406" s="242" t="str">
        <f>IFERROR(IF(VLOOKUP(功能_33[[#This Row],[功能代號]],Menu!A:D,4,FALSE)=0,"",VLOOKUP(功能_33[[#This Row],[功能代號]],Menu!A:D,4,FALSE)),"")</f>
        <v/>
      </c>
      <c r="AK406" s="9"/>
      <c r="AL406" s="8"/>
    </row>
    <row r="407" spans="1:38" ht="13.5" x14ac:dyDescent="0.3">
      <c r="A407" s="245"/>
      <c r="B407" s="247" t="str">
        <f>LEFT(功能_33[[#This Row],[功能代號]],2)</f>
        <v>L8</v>
      </c>
      <c r="C407" s="9" t="s">
        <v>684</v>
      </c>
      <c r="D407" s="283" t="s">
        <v>2329</v>
      </c>
      <c r="E407" s="10" t="s">
        <v>2249</v>
      </c>
      <c r="F407" s="22" t="s">
        <v>2404</v>
      </c>
      <c r="G407" s="22"/>
      <c r="H407" s="10" t="s">
        <v>424</v>
      </c>
      <c r="I407" s="19" t="s">
        <v>5</v>
      </c>
      <c r="J407" s="320"/>
      <c r="K407" s="294"/>
      <c r="L407" s="294"/>
      <c r="M407" s="252" t="str">
        <f>IFERROR(IF(VLOOKUP(功能_33[[#This Row],[功能代號]],討論項目!A:H,8,FALSE)=0,"",VLOOKUP(功能_33[[#This Row],[功能代號]],討論項目!A:H,8,FALSE)),"")</f>
        <v/>
      </c>
      <c r="N407" s="304" t="s">
        <v>1522</v>
      </c>
      <c r="O407" s="304" t="s">
        <v>1995</v>
      </c>
      <c r="P407" s="9"/>
      <c r="Q407" s="10"/>
      <c r="R407" s="10"/>
      <c r="S407" s="10"/>
      <c r="T407" s="10"/>
      <c r="U407" s="10"/>
      <c r="V407" s="10"/>
      <c r="W407" s="10"/>
      <c r="X407" s="13" t="str">
        <f>VLOOKUP(功能_33[[#This Row],[User]],SKL放款!A:G,7,FALSE)</f>
        <v>放款管理課</v>
      </c>
      <c r="Y407" s="242" t="str">
        <f>IF(功能_33[[#This Row],[實際展示]]="","",功能_33[[#This Row],[實際展示]]+14)</f>
        <v/>
      </c>
      <c r="Z407" s="243"/>
      <c r="AA407" s="262"/>
      <c r="AB407" s="252"/>
      <c r="AC407" s="252"/>
      <c r="AD407" s="252"/>
      <c r="AE407" s="309"/>
      <c r="AF407" s="252" t="str">
        <f>IFERROR(IF(VLOOKUP(功能_33[[#This Row],[功能代號]],Menu!A:D,4,FALSE)=0,"",VLOOKUP(功能_33[[#This Row],[功能代號]],Menu!A:D,4,FALSE)),"")</f>
        <v/>
      </c>
      <c r="AG407" s="252"/>
      <c r="AH407" s="13" t="e">
        <f>VLOOKUP(功能_33[[#This Row],[功能代號]],[3]交易清單!$E:$E,1,FALSE)</f>
        <v>#N/A</v>
      </c>
      <c r="AI407" s="243"/>
      <c r="AJ407" s="242" t="str">
        <f>IFERROR(IF(VLOOKUP(功能_33[[#This Row],[功能代號]],Menu!A:D,4,FALSE)=0,"",VLOOKUP(功能_33[[#This Row],[功能代號]],Menu!A:D,4,FALSE)),"")</f>
        <v/>
      </c>
      <c r="AK407" s="9"/>
      <c r="AL407" s="8"/>
    </row>
    <row r="408" spans="1:38" ht="13.5" x14ac:dyDescent="0.3">
      <c r="A408" s="245"/>
      <c r="B408" s="247" t="str">
        <f>LEFT(功能_33[[#This Row],[功能代號]],2)</f>
        <v>L8</v>
      </c>
      <c r="C408" s="9" t="s">
        <v>684</v>
      </c>
      <c r="D408" s="283" t="s">
        <v>2329</v>
      </c>
      <c r="E408" s="10" t="s">
        <v>2250</v>
      </c>
      <c r="F408" s="22" t="s">
        <v>2405</v>
      </c>
      <c r="G408" s="22"/>
      <c r="H408" s="10" t="s">
        <v>424</v>
      </c>
      <c r="I408" s="19" t="s">
        <v>5</v>
      </c>
      <c r="J408" s="320"/>
      <c r="K408" s="294"/>
      <c r="L408" s="294"/>
      <c r="M408" s="252" t="str">
        <f>IFERROR(IF(VLOOKUP(功能_33[[#This Row],[功能代號]],討論項目!A:H,8,FALSE)=0,"",VLOOKUP(功能_33[[#This Row],[功能代號]],討論項目!A:H,8,FALSE)),"")</f>
        <v/>
      </c>
      <c r="N408" s="304" t="s">
        <v>1522</v>
      </c>
      <c r="O408" s="304" t="s">
        <v>1995</v>
      </c>
      <c r="P408" s="9"/>
      <c r="Q408" s="10"/>
      <c r="R408" s="10"/>
      <c r="S408" s="10"/>
      <c r="T408" s="10"/>
      <c r="U408" s="10"/>
      <c r="V408" s="10"/>
      <c r="W408" s="10"/>
      <c r="X408" s="13" t="str">
        <f>VLOOKUP(功能_33[[#This Row],[User]],SKL放款!A:G,7,FALSE)</f>
        <v>放款管理課</v>
      </c>
      <c r="Y408" s="242" t="str">
        <f>IF(功能_33[[#This Row],[實際展示]]="","",功能_33[[#This Row],[實際展示]]+14)</f>
        <v/>
      </c>
      <c r="Z408" s="243"/>
      <c r="AA408" s="262"/>
      <c r="AB408" s="252"/>
      <c r="AC408" s="252"/>
      <c r="AD408" s="252"/>
      <c r="AE408" s="309"/>
      <c r="AF408" s="252" t="str">
        <f>IFERROR(IF(VLOOKUP(功能_33[[#This Row],[功能代號]],Menu!A:D,4,FALSE)=0,"",VLOOKUP(功能_33[[#This Row],[功能代號]],Menu!A:D,4,FALSE)),"")</f>
        <v/>
      </c>
      <c r="AG408" s="252"/>
      <c r="AH408" s="13" t="e">
        <f>VLOOKUP(功能_33[[#This Row],[功能代號]],[3]交易清單!$E:$E,1,FALSE)</f>
        <v>#N/A</v>
      </c>
      <c r="AI408" s="243"/>
      <c r="AJ408" s="242" t="str">
        <f>IFERROR(IF(VLOOKUP(功能_33[[#This Row],[功能代號]],Menu!A:D,4,FALSE)=0,"",VLOOKUP(功能_33[[#This Row],[功能代號]],Menu!A:D,4,FALSE)),"")</f>
        <v/>
      </c>
      <c r="AK408" s="9"/>
      <c r="AL408" s="8"/>
    </row>
    <row r="409" spans="1:38" ht="13.5" x14ac:dyDescent="0.3">
      <c r="A409" s="245"/>
      <c r="B409" s="247" t="str">
        <f>LEFT(功能_33[[#This Row],[功能代號]],2)</f>
        <v>L8</v>
      </c>
      <c r="C409" s="9" t="s">
        <v>684</v>
      </c>
      <c r="D409" s="283" t="s">
        <v>2329</v>
      </c>
      <c r="E409" s="10" t="s">
        <v>2251</v>
      </c>
      <c r="F409" s="22" t="s">
        <v>2406</v>
      </c>
      <c r="G409" s="22"/>
      <c r="H409" s="10" t="s">
        <v>424</v>
      </c>
      <c r="I409" s="19" t="s">
        <v>5</v>
      </c>
      <c r="J409" s="320"/>
      <c r="K409" s="294"/>
      <c r="L409" s="294"/>
      <c r="M409" s="252" t="str">
        <f>IFERROR(IF(VLOOKUP(功能_33[[#This Row],[功能代號]],討論項目!A:H,8,FALSE)=0,"",VLOOKUP(功能_33[[#This Row],[功能代號]],討論項目!A:H,8,FALSE)),"")</f>
        <v/>
      </c>
      <c r="N409" s="304" t="s">
        <v>1522</v>
      </c>
      <c r="O409" s="304" t="s">
        <v>1995</v>
      </c>
      <c r="P409" s="9"/>
      <c r="Q409" s="10"/>
      <c r="R409" s="10"/>
      <c r="S409" s="10"/>
      <c r="T409" s="10"/>
      <c r="U409" s="10"/>
      <c r="V409" s="10"/>
      <c r="W409" s="10"/>
      <c r="X409" s="13" t="str">
        <f>VLOOKUP(功能_33[[#This Row],[User]],SKL放款!A:G,7,FALSE)</f>
        <v>放款管理課</v>
      </c>
      <c r="Y409" s="242" t="str">
        <f>IF(功能_33[[#This Row],[實際展示]]="","",功能_33[[#This Row],[實際展示]]+14)</f>
        <v/>
      </c>
      <c r="Z409" s="243"/>
      <c r="AA409" s="262"/>
      <c r="AB409" s="252"/>
      <c r="AC409" s="252"/>
      <c r="AD409" s="252"/>
      <c r="AE409" s="309"/>
      <c r="AF409" s="252" t="str">
        <f>IFERROR(IF(VLOOKUP(功能_33[[#This Row],[功能代號]],Menu!A:D,4,FALSE)=0,"",VLOOKUP(功能_33[[#This Row],[功能代號]],Menu!A:D,4,FALSE)),"")</f>
        <v/>
      </c>
      <c r="AG409" s="252"/>
      <c r="AH409" s="13" t="e">
        <f>VLOOKUP(功能_33[[#This Row],[功能代號]],[3]交易清單!$E:$E,1,FALSE)</f>
        <v>#N/A</v>
      </c>
      <c r="AI409" s="243"/>
      <c r="AJ409" s="242" t="str">
        <f>IFERROR(IF(VLOOKUP(功能_33[[#This Row],[功能代號]],Menu!A:D,4,FALSE)=0,"",VLOOKUP(功能_33[[#This Row],[功能代號]],Menu!A:D,4,FALSE)),"")</f>
        <v/>
      </c>
      <c r="AK409" s="9"/>
      <c r="AL409" s="8"/>
    </row>
    <row r="410" spans="1:38" ht="13.5" x14ac:dyDescent="0.3">
      <c r="A410" s="245"/>
      <c r="B410" s="247" t="str">
        <f>LEFT(功能_33[[#This Row],[功能代號]],2)</f>
        <v>L8</v>
      </c>
      <c r="C410" s="9" t="s">
        <v>684</v>
      </c>
      <c r="D410" s="283" t="s">
        <v>2329</v>
      </c>
      <c r="E410" s="10" t="s">
        <v>2252</v>
      </c>
      <c r="F410" s="22" t="s">
        <v>2407</v>
      </c>
      <c r="G410" s="22"/>
      <c r="H410" s="10" t="s">
        <v>424</v>
      </c>
      <c r="I410" s="19" t="s">
        <v>5</v>
      </c>
      <c r="J410" s="320"/>
      <c r="K410" s="294"/>
      <c r="L410" s="294"/>
      <c r="M410" s="252" t="str">
        <f>IFERROR(IF(VLOOKUP(功能_33[[#This Row],[功能代號]],討論項目!A:H,8,FALSE)=0,"",VLOOKUP(功能_33[[#This Row],[功能代號]],討論項目!A:H,8,FALSE)),"")</f>
        <v/>
      </c>
      <c r="N410" s="304" t="s">
        <v>1522</v>
      </c>
      <c r="O410" s="304" t="s">
        <v>1995</v>
      </c>
      <c r="P410" s="9"/>
      <c r="Q410" s="10"/>
      <c r="R410" s="10"/>
      <c r="S410" s="10"/>
      <c r="T410" s="10"/>
      <c r="U410" s="10"/>
      <c r="V410" s="10"/>
      <c r="W410" s="10"/>
      <c r="X410" s="13" t="str">
        <f>VLOOKUP(功能_33[[#This Row],[User]],SKL放款!A:G,7,FALSE)</f>
        <v>放款管理課</v>
      </c>
      <c r="Y410" s="242" t="str">
        <f>IF(功能_33[[#This Row],[實際展示]]="","",功能_33[[#This Row],[實際展示]]+14)</f>
        <v/>
      </c>
      <c r="Z410" s="243"/>
      <c r="AA410" s="262"/>
      <c r="AB410" s="252"/>
      <c r="AC410" s="252"/>
      <c r="AD410" s="252"/>
      <c r="AE410" s="309"/>
      <c r="AF410" s="252" t="str">
        <f>IFERROR(IF(VLOOKUP(功能_33[[#This Row],[功能代號]],Menu!A:D,4,FALSE)=0,"",VLOOKUP(功能_33[[#This Row],[功能代號]],Menu!A:D,4,FALSE)),"")</f>
        <v/>
      </c>
      <c r="AG410" s="252"/>
      <c r="AH410" s="13" t="e">
        <f>VLOOKUP(功能_33[[#This Row],[功能代號]],[3]交易清單!$E:$E,1,FALSE)</f>
        <v>#N/A</v>
      </c>
      <c r="AI410" s="243"/>
      <c r="AJ410" s="242" t="str">
        <f>IFERROR(IF(VLOOKUP(功能_33[[#This Row],[功能代號]],Menu!A:D,4,FALSE)=0,"",VLOOKUP(功能_33[[#This Row],[功能代號]],Menu!A:D,4,FALSE)),"")</f>
        <v/>
      </c>
      <c r="AK410" s="9"/>
      <c r="AL410" s="8"/>
    </row>
    <row r="411" spans="1:38" ht="13.5" x14ac:dyDescent="0.3">
      <c r="A411" s="245"/>
      <c r="B411" s="247" t="str">
        <f>LEFT(功能_33[[#This Row],[功能代號]],2)</f>
        <v>L8</v>
      </c>
      <c r="C411" s="9" t="s">
        <v>684</v>
      </c>
      <c r="D411" s="283" t="s">
        <v>2329</v>
      </c>
      <c r="E411" s="10" t="s">
        <v>2253</v>
      </c>
      <c r="F411" s="22" t="s">
        <v>2408</v>
      </c>
      <c r="G411" s="22"/>
      <c r="H411" s="10" t="s">
        <v>424</v>
      </c>
      <c r="I411" s="19" t="s">
        <v>5</v>
      </c>
      <c r="J411" s="320"/>
      <c r="K411" s="294"/>
      <c r="L411" s="294"/>
      <c r="M411" s="252" t="str">
        <f>IFERROR(IF(VLOOKUP(功能_33[[#This Row],[功能代號]],討論項目!A:H,8,FALSE)=0,"",VLOOKUP(功能_33[[#This Row],[功能代號]],討論項目!A:H,8,FALSE)),"")</f>
        <v/>
      </c>
      <c r="N411" s="304" t="s">
        <v>1522</v>
      </c>
      <c r="O411" s="304" t="s">
        <v>1995</v>
      </c>
      <c r="P411" s="9"/>
      <c r="Q411" s="10"/>
      <c r="R411" s="10"/>
      <c r="S411" s="10"/>
      <c r="T411" s="10"/>
      <c r="U411" s="10"/>
      <c r="V411" s="10"/>
      <c r="W411" s="10"/>
      <c r="X411" s="13" t="str">
        <f>VLOOKUP(功能_33[[#This Row],[User]],SKL放款!A:G,7,FALSE)</f>
        <v>放款管理課</v>
      </c>
      <c r="Y411" s="242" t="str">
        <f>IF(功能_33[[#This Row],[實際展示]]="","",功能_33[[#This Row],[實際展示]]+14)</f>
        <v/>
      </c>
      <c r="Z411" s="243"/>
      <c r="AA411" s="262"/>
      <c r="AB411" s="252"/>
      <c r="AC411" s="252"/>
      <c r="AD411" s="252"/>
      <c r="AE411" s="309"/>
      <c r="AF411" s="252" t="str">
        <f>IFERROR(IF(VLOOKUP(功能_33[[#This Row],[功能代號]],Menu!A:D,4,FALSE)=0,"",VLOOKUP(功能_33[[#This Row],[功能代號]],Menu!A:D,4,FALSE)),"")</f>
        <v/>
      </c>
      <c r="AG411" s="252"/>
      <c r="AH411" s="13" t="e">
        <f>VLOOKUP(功能_33[[#This Row],[功能代號]],[3]交易清單!$E:$E,1,FALSE)</f>
        <v>#N/A</v>
      </c>
      <c r="AI411" s="243"/>
      <c r="AJ411" s="242" t="str">
        <f>IFERROR(IF(VLOOKUP(功能_33[[#This Row],[功能代號]],Menu!A:D,4,FALSE)=0,"",VLOOKUP(功能_33[[#This Row],[功能代號]],Menu!A:D,4,FALSE)),"")</f>
        <v/>
      </c>
      <c r="AK411" s="9"/>
      <c r="AL411" s="8"/>
    </row>
    <row r="412" spans="1:38" ht="13.5" x14ac:dyDescent="0.3">
      <c r="A412" s="245"/>
      <c r="B412" s="247" t="str">
        <f>LEFT(功能_33[[#This Row],[功能代號]],2)</f>
        <v>L8</v>
      </c>
      <c r="C412" s="9" t="s">
        <v>684</v>
      </c>
      <c r="D412" s="283" t="s">
        <v>2329</v>
      </c>
      <c r="E412" s="10" t="s">
        <v>2254</v>
      </c>
      <c r="F412" s="22" t="s">
        <v>2409</v>
      </c>
      <c r="G412" s="22"/>
      <c r="H412" s="10" t="s">
        <v>424</v>
      </c>
      <c r="I412" s="19" t="s">
        <v>5</v>
      </c>
      <c r="J412" s="320"/>
      <c r="K412" s="294"/>
      <c r="L412" s="294"/>
      <c r="M412" s="252" t="str">
        <f>IFERROR(IF(VLOOKUP(功能_33[[#This Row],[功能代號]],討論項目!A:H,8,FALSE)=0,"",VLOOKUP(功能_33[[#This Row],[功能代號]],討論項目!A:H,8,FALSE)),"")</f>
        <v/>
      </c>
      <c r="N412" s="304" t="s">
        <v>1522</v>
      </c>
      <c r="O412" s="304" t="s">
        <v>1995</v>
      </c>
      <c r="P412" s="9"/>
      <c r="Q412" s="10"/>
      <c r="R412" s="10"/>
      <c r="S412" s="10"/>
      <c r="T412" s="10"/>
      <c r="U412" s="10"/>
      <c r="V412" s="10"/>
      <c r="W412" s="10"/>
      <c r="X412" s="13" t="str">
        <f>VLOOKUP(功能_33[[#This Row],[User]],SKL放款!A:G,7,FALSE)</f>
        <v>放款管理課</v>
      </c>
      <c r="Y412" s="242" t="str">
        <f>IF(功能_33[[#This Row],[實際展示]]="","",功能_33[[#This Row],[實際展示]]+14)</f>
        <v/>
      </c>
      <c r="Z412" s="243"/>
      <c r="AA412" s="262"/>
      <c r="AB412" s="252"/>
      <c r="AC412" s="252"/>
      <c r="AD412" s="252"/>
      <c r="AE412" s="309"/>
      <c r="AF412" s="252" t="str">
        <f>IFERROR(IF(VLOOKUP(功能_33[[#This Row],[功能代號]],Menu!A:D,4,FALSE)=0,"",VLOOKUP(功能_33[[#This Row],[功能代號]],Menu!A:D,4,FALSE)),"")</f>
        <v/>
      </c>
      <c r="AG412" s="252"/>
      <c r="AH412" s="13" t="e">
        <f>VLOOKUP(功能_33[[#This Row],[功能代號]],[3]交易清單!$E:$E,1,FALSE)</f>
        <v>#N/A</v>
      </c>
      <c r="AI412" s="243"/>
      <c r="AJ412" s="242" t="str">
        <f>IFERROR(IF(VLOOKUP(功能_33[[#This Row],[功能代號]],Menu!A:D,4,FALSE)=0,"",VLOOKUP(功能_33[[#This Row],[功能代號]],Menu!A:D,4,FALSE)),"")</f>
        <v/>
      </c>
      <c r="AK412" s="9"/>
      <c r="AL412" s="8"/>
    </row>
    <row r="413" spans="1:38" ht="13.5" x14ac:dyDescent="0.3">
      <c r="A413" s="245"/>
      <c r="B413" s="247" t="str">
        <f>LEFT(功能_33[[#This Row],[功能代號]],2)</f>
        <v>L8</v>
      </c>
      <c r="C413" s="9" t="s">
        <v>684</v>
      </c>
      <c r="D413" s="283" t="s">
        <v>2329</v>
      </c>
      <c r="E413" s="10" t="s">
        <v>2255</v>
      </c>
      <c r="F413" s="22" t="s">
        <v>2410</v>
      </c>
      <c r="G413" s="22"/>
      <c r="H413" s="10" t="s">
        <v>424</v>
      </c>
      <c r="I413" s="19" t="s">
        <v>5</v>
      </c>
      <c r="J413" s="320"/>
      <c r="K413" s="294"/>
      <c r="L413" s="294"/>
      <c r="M413" s="252" t="str">
        <f>IFERROR(IF(VLOOKUP(功能_33[[#This Row],[功能代號]],討論項目!A:H,8,FALSE)=0,"",VLOOKUP(功能_33[[#This Row],[功能代號]],討論項目!A:H,8,FALSE)),"")</f>
        <v/>
      </c>
      <c r="N413" s="304" t="s">
        <v>1522</v>
      </c>
      <c r="O413" s="304" t="s">
        <v>1995</v>
      </c>
      <c r="P413" s="9"/>
      <c r="Q413" s="10"/>
      <c r="R413" s="10"/>
      <c r="S413" s="10"/>
      <c r="T413" s="10"/>
      <c r="U413" s="10"/>
      <c r="V413" s="10"/>
      <c r="W413" s="10"/>
      <c r="X413" s="13" t="str">
        <f>VLOOKUP(功能_33[[#This Row],[User]],SKL放款!A:G,7,FALSE)</f>
        <v>放款管理課</v>
      </c>
      <c r="Y413" s="242" t="str">
        <f>IF(功能_33[[#This Row],[實際展示]]="","",功能_33[[#This Row],[實際展示]]+14)</f>
        <v/>
      </c>
      <c r="Z413" s="243"/>
      <c r="AA413" s="262"/>
      <c r="AB413" s="252"/>
      <c r="AC413" s="252"/>
      <c r="AD413" s="252"/>
      <c r="AE413" s="309"/>
      <c r="AF413" s="252" t="str">
        <f>IFERROR(IF(VLOOKUP(功能_33[[#This Row],[功能代號]],Menu!A:D,4,FALSE)=0,"",VLOOKUP(功能_33[[#This Row],[功能代號]],Menu!A:D,4,FALSE)),"")</f>
        <v/>
      </c>
      <c r="AG413" s="252"/>
      <c r="AH413" s="13" t="e">
        <f>VLOOKUP(功能_33[[#This Row],[功能代號]],[3]交易清單!$E:$E,1,FALSE)</f>
        <v>#N/A</v>
      </c>
      <c r="AI413" s="243"/>
      <c r="AJ413" s="242" t="str">
        <f>IFERROR(IF(VLOOKUP(功能_33[[#This Row],[功能代號]],Menu!A:D,4,FALSE)=0,"",VLOOKUP(功能_33[[#This Row],[功能代號]],Menu!A:D,4,FALSE)),"")</f>
        <v/>
      </c>
      <c r="AK413" s="9"/>
      <c r="AL413" s="8"/>
    </row>
    <row r="414" spans="1:38" ht="13.5" x14ac:dyDescent="0.3">
      <c r="A414" s="245"/>
      <c r="B414" s="247" t="str">
        <f>LEFT(功能_33[[#This Row],[功能代號]],2)</f>
        <v>L8</v>
      </c>
      <c r="C414" s="9" t="s">
        <v>684</v>
      </c>
      <c r="D414" s="283" t="s">
        <v>2329</v>
      </c>
      <c r="E414" s="10" t="s">
        <v>2256</v>
      </c>
      <c r="F414" s="22" t="s">
        <v>2411</v>
      </c>
      <c r="G414" s="22"/>
      <c r="H414" s="10" t="s">
        <v>424</v>
      </c>
      <c r="I414" s="19" t="s">
        <v>5</v>
      </c>
      <c r="J414" s="320"/>
      <c r="K414" s="294"/>
      <c r="L414" s="294"/>
      <c r="M414" s="252" t="str">
        <f>IFERROR(IF(VLOOKUP(功能_33[[#This Row],[功能代號]],討論項目!A:H,8,FALSE)=0,"",VLOOKUP(功能_33[[#This Row],[功能代號]],討論項目!A:H,8,FALSE)),"")</f>
        <v/>
      </c>
      <c r="N414" s="304" t="s">
        <v>1522</v>
      </c>
      <c r="O414" s="304" t="s">
        <v>1995</v>
      </c>
      <c r="P414" s="9"/>
      <c r="Q414" s="10"/>
      <c r="R414" s="10"/>
      <c r="S414" s="10"/>
      <c r="T414" s="10"/>
      <c r="U414" s="10"/>
      <c r="V414" s="10"/>
      <c r="W414" s="10"/>
      <c r="X414" s="13" t="str">
        <f>VLOOKUP(功能_33[[#This Row],[User]],SKL放款!A:G,7,FALSE)</f>
        <v>放款管理課</v>
      </c>
      <c r="Y414" s="242" t="str">
        <f>IF(功能_33[[#This Row],[實際展示]]="","",功能_33[[#This Row],[實際展示]]+14)</f>
        <v/>
      </c>
      <c r="Z414" s="243"/>
      <c r="AA414" s="262"/>
      <c r="AB414" s="252"/>
      <c r="AC414" s="252"/>
      <c r="AD414" s="252"/>
      <c r="AE414" s="309"/>
      <c r="AF414" s="252" t="str">
        <f>IFERROR(IF(VLOOKUP(功能_33[[#This Row],[功能代號]],Menu!A:D,4,FALSE)=0,"",VLOOKUP(功能_33[[#This Row],[功能代號]],Menu!A:D,4,FALSE)),"")</f>
        <v/>
      </c>
      <c r="AG414" s="252"/>
      <c r="AH414" s="13" t="e">
        <f>VLOOKUP(功能_33[[#This Row],[功能代號]],[3]交易清單!$E:$E,1,FALSE)</f>
        <v>#N/A</v>
      </c>
      <c r="AI414" s="243"/>
      <c r="AJ414" s="242" t="str">
        <f>IFERROR(IF(VLOOKUP(功能_33[[#This Row],[功能代號]],Menu!A:D,4,FALSE)=0,"",VLOOKUP(功能_33[[#This Row],[功能代號]],Menu!A:D,4,FALSE)),"")</f>
        <v/>
      </c>
      <c r="AK414" s="9"/>
      <c r="AL414" s="8"/>
    </row>
    <row r="415" spans="1:38" ht="13.5" x14ac:dyDescent="0.3">
      <c r="A415" s="245"/>
      <c r="B415" s="247" t="str">
        <f>LEFT(功能_33[[#This Row],[功能代號]],2)</f>
        <v>L8</v>
      </c>
      <c r="C415" s="9" t="s">
        <v>684</v>
      </c>
      <c r="D415" s="283" t="s">
        <v>2329</v>
      </c>
      <c r="E415" s="10" t="s">
        <v>2257</v>
      </c>
      <c r="F415" s="22" t="s">
        <v>2412</v>
      </c>
      <c r="G415" s="22"/>
      <c r="H415" s="10" t="s">
        <v>424</v>
      </c>
      <c r="I415" s="19" t="s">
        <v>5</v>
      </c>
      <c r="J415" s="320"/>
      <c r="K415" s="294"/>
      <c r="L415" s="294"/>
      <c r="M415" s="252" t="str">
        <f>IFERROR(IF(VLOOKUP(功能_33[[#This Row],[功能代號]],討論項目!A:H,8,FALSE)=0,"",VLOOKUP(功能_33[[#This Row],[功能代號]],討論項目!A:H,8,FALSE)),"")</f>
        <v/>
      </c>
      <c r="N415" s="304" t="s">
        <v>1522</v>
      </c>
      <c r="O415" s="304" t="s">
        <v>1995</v>
      </c>
      <c r="P415" s="9"/>
      <c r="Q415" s="10"/>
      <c r="R415" s="10"/>
      <c r="S415" s="10"/>
      <c r="T415" s="10"/>
      <c r="U415" s="10"/>
      <c r="V415" s="10"/>
      <c r="W415" s="10"/>
      <c r="X415" s="13" t="str">
        <f>VLOOKUP(功能_33[[#This Row],[User]],SKL放款!A:G,7,FALSE)</f>
        <v>放款管理課</v>
      </c>
      <c r="Y415" s="242" t="str">
        <f>IF(功能_33[[#This Row],[實際展示]]="","",功能_33[[#This Row],[實際展示]]+14)</f>
        <v/>
      </c>
      <c r="Z415" s="243"/>
      <c r="AA415" s="262"/>
      <c r="AB415" s="252"/>
      <c r="AC415" s="252"/>
      <c r="AD415" s="252"/>
      <c r="AE415" s="309"/>
      <c r="AF415" s="252" t="str">
        <f>IFERROR(IF(VLOOKUP(功能_33[[#This Row],[功能代號]],Menu!A:D,4,FALSE)=0,"",VLOOKUP(功能_33[[#This Row],[功能代號]],Menu!A:D,4,FALSE)),"")</f>
        <v/>
      </c>
      <c r="AG415" s="252"/>
      <c r="AH415" s="13" t="e">
        <f>VLOOKUP(功能_33[[#This Row],[功能代號]],[3]交易清單!$E:$E,1,FALSE)</f>
        <v>#N/A</v>
      </c>
      <c r="AI415" s="243"/>
      <c r="AJ415" s="242" t="str">
        <f>IFERROR(IF(VLOOKUP(功能_33[[#This Row],[功能代號]],Menu!A:D,4,FALSE)=0,"",VLOOKUP(功能_33[[#This Row],[功能代號]],Menu!A:D,4,FALSE)),"")</f>
        <v/>
      </c>
      <c r="AK415" s="9"/>
      <c r="AL415" s="8"/>
    </row>
    <row r="416" spans="1:38" ht="13.5" x14ac:dyDescent="0.3">
      <c r="A416" s="245"/>
      <c r="B416" s="247" t="str">
        <f>LEFT(功能_33[[#This Row],[功能代號]],2)</f>
        <v>L8</v>
      </c>
      <c r="C416" s="9" t="s">
        <v>684</v>
      </c>
      <c r="D416" s="283" t="s">
        <v>2329</v>
      </c>
      <c r="E416" s="10" t="s">
        <v>2258</v>
      </c>
      <c r="F416" s="22" t="s">
        <v>2413</v>
      </c>
      <c r="G416" s="22"/>
      <c r="H416" s="10" t="s">
        <v>424</v>
      </c>
      <c r="I416" s="19" t="s">
        <v>5</v>
      </c>
      <c r="J416" s="320"/>
      <c r="K416" s="294"/>
      <c r="L416" s="294"/>
      <c r="M416" s="252" t="str">
        <f>IFERROR(IF(VLOOKUP(功能_33[[#This Row],[功能代號]],討論項目!A:H,8,FALSE)=0,"",VLOOKUP(功能_33[[#This Row],[功能代號]],討論項目!A:H,8,FALSE)),"")</f>
        <v/>
      </c>
      <c r="N416" s="304" t="s">
        <v>1522</v>
      </c>
      <c r="O416" s="304" t="s">
        <v>1995</v>
      </c>
      <c r="P416" s="9"/>
      <c r="Q416" s="10"/>
      <c r="R416" s="10"/>
      <c r="S416" s="10"/>
      <c r="T416" s="10"/>
      <c r="U416" s="10"/>
      <c r="V416" s="10"/>
      <c r="W416" s="10"/>
      <c r="X416" s="13" t="str">
        <f>VLOOKUP(功能_33[[#This Row],[User]],SKL放款!A:G,7,FALSE)</f>
        <v>放款管理課</v>
      </c>
      <c r="Y416" s="242" t="str">
        <f>IF(功能_33[[#This Row],[實際展示]]="","",功能_33[[#This Row],[實際展示]]+14)</f>
        <v/>
      </c>
      <c r="Z416" s="243"/>
      <c r="AA416" s="262"/>
      <c r="AB416" s="252"/>
      <c r="AC416" s="252"/>
      <c r="AD416" s="252"/>
      <c r="AE416" s="309"/>
      <c r="AF416" s="252" t="str">
        <f>IFERROR(IF(VLOOKUP(功能_33[[#This Row],[功能代號]],Menu!A:D,4,FALSE)=0,"",VLOOKUP(功能_33[[#This Row],[功能代號]],Menu!A:D,4,FALSE)),"")</f>
        <v/>
      </c>
      <c r="AG416" s="252"/>
      <c r="AH416" s="13" t="e">
        <f>VLOOKUP(功能_33[[#This Row],[功能代號]],[3]交易清單!$E:$E,1,FALSE)</f>
        <v>#N/A</v>
      </c>
      <c r="AI416" s="243"/>
      <c r="AJ416" s="242" t="str">
        <f>IFERROR(IF(VLOOKUP(功能_33[[#This Row],[功能代號]],Menu!A:D,4,FALSE)=0,"",VLOOKUP(功能_33[[#This Row],[功能代號]],Menu!A:D,4,FALSE)),"")</f>
        <v/>
      </c>
      <c r="AK416" s="9"/>
      <c r="AL416" s="8"/>
    </row>
    <row r="417" spans="1:38" ht="13.5" x14ac:dyDescent="0.3">
      <c r="A417" s="245"/>
      <c r="B417" s="247" t="str">
        <f>LEFT(功能_33[[#This Row],[功能代號]],2)</f>
        <v>L8</v>
      </c>
      <c r="C417" s="9" t="s">
        <v>684</v>
      </c>
      <c r="D417" s="283" t="s">
        <v>2329</v>
      </c>
      <c r="E417" s="10" t="s">
        <v>2259</v>
      </c>
      <c r="F417" s="22" t="s">
        <v>2414</v>
      </c>
      <c r="G417" s="22"/>
      <c r="H417" s="10" t="s">
        <v>424</v>
      </c>
      <c r="I417" s="19" t="s">
        <v>5</v>
      </c>
      <c r="J417" s="320"/>
      <c r="K417" s="294"/>
      <c r="L417" s="294"/>
      <c r="M417" s="252" t="str">
        <f>IFERROR(IF(VLOOKUP(功能_33[[#This Row],[功能代號]],討論項目!A:H,8,FALSE)=0,"",VLOOKUP(功能_33[[#This Row],[功能代號]],討論項目!A:H,8,FALSE)),"")</f>
        <v/>
      </c>
      <c r="N417" s="304" t="s">
        <v>1522</v>
      </c>
      <c r="O417" s="304" t="s">
        <v>1995</v>
      </c>
      <c r="P417" s="9"/>
      <c r="Q417" s="10"/>
      <c r="R417" s="10"/>
      <c r="S417" s="10"/>
      <c r="T417" s="10"/>
      <c r="U417" s="10"/>
      <c r="V417" s="10"/>
      <c r="W417" s="10"/>
      <c r="X417" s="13" t="str">
        <f>VLOOKUP(功能_33[[#This Row],[User]],SKL放款!A:G,7,FALSE)</f>
        <v>放款管理課</v>
      </c>
      <c r="Y417" s="242" t="str">
        <f>IF(功能_33[[#This Row],[實際展示]]="","",功能_33[[#This Row],[實際展示]]+14)</f>
        <v/>
      </c>
      <c r="Z417" s="243"/>
      <c r="AA417" s="262"/>
      <c r="AB417" s="252"/>
      <c r="AC417" s="252"/>
      <c r="AD417" s="252"/>
      <c r="AE417" s="309"/>
      <c r="AF417" s="252" t="str">
        <f>IFERROR(IF(VLOOKUP(功能_33[[#This Row],[功能代號]],Menu!A:D,4,FALSE)=0,"",VLOOKUP(功能_33[[#This Row],[功能代號]],Menu!A:D,4,FALSE)),"")</f>
        <v/>
      </c>
      <c r="AG417" s="252"/>
      <c r="AH417" s="13" t="e">
        <f>VLOOKUP(功能_33[[#This Row],[功能代號]],[3]交易清單!$E:$E,1,FALSE)</f>
        <v>#N/A</v>
      </c>
      <c r="AI417" s="243"/>
      <c r="AJ417" s="242" t="str">
        <f>IFERROR(IF(VLOOKUP(功能_33[[#This Row],[功能代號]],Menu!A:D,4,FALSE)=0,"",VLOOKUP(功能_33[[#This Row],[功能代號]],Menu!A:D,4,FALSE)),"")</f>
        <v/>
      </c>
      <c r="AK417" s="9"/>
      <c r="AL417" s="8"/>
    </row>
    <row r="418" spans="1:38" ht="13.5" x14ac:dyDescent="0.3">
      <c r="A418" s="245"/>
      <c r="B418" s="247" t="str">
        <f>LEFT(功能_33[[#This Row],[功能代號]],2)</f>
        <v>L8</v>
      </c>
      <c r="C418" s="9" t="s">
        <v>684</v>
      </c>
      <c r="D418" s="283" t="s">
        <v>2329</v>
      </c>
      <c r="E418" s="10" t="s">
        <v>2260</v>
      </c>
      <c r="F418" s="22" t="s">
        <v>2415</v>
      </c>
      <c r="G418" s="22"/>
      <c r="H418" s="10" t="s">
        <v>424</v>
      </c>
      <c r="I418" s="19" t="s">
        <v>5</v>
      </c>
      <c r="J418" s="320"/>
      <c r="K418" s="294"/>
      <c r="L418" s="294"/>
      <c r="M418" s="252" t="str">
        <f>IFERROR(IF(VLOOKUP(功能_33[[#This Row],[功能代號]],討論項目!A:H,8,FALSE)=0,"",VLOOKUP(功能_33[[#This Row],[功能代號]],討論項目!A:H,8,FALSE)),"")</f>
        <v/>
      </c>
      <c r="N418" s="304" t="s">
        <v>1522</v>
      </c>
      <c r="O418" s="304" t="s">
        <v>1995</v>
      </c>
      <c r="P418" s="9"/>
      <c r="Q418" s="10"/>
      <c r="R418" s="10"/>
      <c r="S418" s="10"/>
      <c r="T418" s="10"/>
      <c r="U418" s="10"/>
      <c r="V418" s="10"/>
      <c r="W418" s="10"/>
      <c r="X418" s="13" t="str">
        <f>VLOOKUP(功能_33[[#This Row],[User]],SKL放款!A:G,7,FALSE)</f>
        <v>放款管理課</v>
      </c>
      <c r="Y418" s="242" t="str">
        <f>IF(功能_33[[#This Row],[實際展示]]="","",功能_33[[#This Row],[實際展示]]+14)</f>
        <v/>
      </c>
      <c r="Z418" s="243"/>
      <c r="AA418" s="262"/>
      <c r="AB418" s="252"/>
      <c r="AC418" s="252"/>
      <c r="AD418" s="252"/>
      <c r="AE418" s="309"/>
      <c r="AF418" s="252" t="str">
        <f>IFERROR(IF(VLOOKUP(功能_33[[#This Row],[功能代號]],Menu!A:D,4,FALSE)=0,"",VLOOKUP(功能_33[[#This Row],[功能代號]],Menu!A:D,4,FALSE)),"")</f>
        <v/>
      </c>
      <c r="AG418" s="252"/>
      <c r="AH418" s="13" t="e">
        <f>VLOOKUP(功能_33[[#This Row],[功能代號]],[3]交易清單!$E:$E,1,FALSE)</f>
        <v>#N/A</v>
      </c>
      <c r="AI418" s="243"/>
      <c r="AJ418" s="242" t="str">
        <f>IFERROR(IF(VLOOKUP(功能_33[[#This Row],[功能代號]],Menu!A:D,4,FALSE)=0,"",VLOOKUP(功能_33[[#This Row],[功能代號]],Menu!A:D,4,FALSE)),"")</f>
        <v/>
      </c>
      <c r="AK418" s="9"/>
      <c r="AL418" s="8"/>
    </row>
    <row r="419" spans="1:38" ht="13.5" x14ac:dyDescent="0.3">
      <c r="A419" s="245"/>
      <c r="B419" s="247" t="str">
        <f>LEFT(功能_33[[#This Row],[功能代號]],2)</f>
        <v>L8</v>
      </c>
      <c r="C419" s="9" t="s">
        <v>684</v>
      </c>
      <c r="D419" s="283" t="s">
        <v>2329</v>
      </c>
      <c r="E419" s="10" t="s">
        <v>2261</v>
      </c>
      <c r="F419" s="22" t="s">
        <v>2416</v>
      </c>
      <c r="G419" s="22"/>
      <c r="H419" s="10" t="s">
        <v>424</v>
      </c>
      <c r="I419" s="19" t="s">
        <v>5</v>
      </c>
      <c r="J419" s="320"/>
      <c r="K419" s="294"/>
      <c r="L419" s="294"/>
      <c r="M419" s="252" t="str">
        <f>IFERROR(IF(VLOOKUP(功能_33[[#This Row],[功能代號]],討論項目!A:H,8,FALSE)=0,"",VLOOKUP(功能_33[[#This Row],[功能代號]],討論項目!A:H,8,FALSE)),"")</f>
        <v/>
      </c>
      <c r="N419" s="304" t="s">
        <v>1522</v>
      </c>
      <c r="O419" s="304" t="s">
        <v>1995</v>
      </c>
      <c r="P419" s="9"/>
      <c r="Q419" s="10"/>
      <c r="R419" s="10"/>
      <c r="S419" s="10"/>
      <c r="T419" s="10"/>
      <c r="U419" s="10"/>
      <c r="V419" s="10"/>
      <c r="W419" s="10"/>
      <c r="X419" s="13" t="str">
        <f>VLOOKUP(功能_33[[#This Row],[User]],SKL放款!A:G,7,FALSE)</f>
        <v>放款管理課</v>
      </c>
      <c r="Y419" s="242" t="str">
        <f>IF(功能_33[[#This Row],[實際展示]]="","",功能_33[[#This Row],[實際展示]]+14)</f>
        <v/>
      </c>
      <c r="Z419" s="243"/>
      <c r="AA419" s="262"/>
      <c r="AB419" s="252"/>
      <c r="AC419" s="252"/>
      <c r="AD419" s="252"/>
      <c r="AE419" s="309"/>
      <c r="AF419" s="252" t="str">
        <f>IFERROR(IF(VLOOKUP(功能_33[[#This Row],[功能代號]],Menu!A:D,4,FALSE)=0,"",VLOOKUP(功能_33[[#This Row],[功能代號]],Menu!A:D,4,FALSE)),"")</f>
        <v/>
      </c>
      <c r="AG419" s="252"/>
      <c r="AH419" s="13" t="e">
        <f>VLOOKUP(功能_33[[#This Row],[功能代號]],[3]交易清單!$E:$E,1,FALSE)</f>
        <v>#N/A</v>
      </c>
      <c r="AI419" s="243"/>
      <c r="AJ419" s="242" t="str">
        <f>IFERROR(IF(VLOOKUP(功能_33[[#This Row],[功能代號]],Menu!A:D,4,FALSE)=0,"",VLOOKUP(功能_33[[#This Row],[功能代號]],Menu!A:D,4,FALSE)),"")</f>
        <v/>
      </c>
      <c r="AK419" s="9"/>
      <c r="AL419" s="8"/>
    </row>
    <row r="420" spans="1:38" ht="13.5" x14ac:dyDescent="0.3">
      <c r="A420" s="245"/>
      <c r="B420" s="247" t="str">
        <f>LEFT(功能_33[[#This Row],[功能代號]],2)</f>
        <v>L8</v>
      </c>
      <c r="C420" s="9" t="s">
        <v>684</v>
      </c>
      <c r="D420" s="283" t="s">
        <v>2329</v>
      </c>
      <c r="E420" s="10" t="s">
        <v>2262</v>
      </c>
      <c r="F420" s="22" t="s">
        <v>2417</v>
      </c>
      <c r="G420" s="22"/>
      <c r="H420" s="10" t="s">
        <v>424</v>
      </c>
      <c r="I420" s="19" t="s">
        <v>5</v>
      </c>
      <c r="J420" s="320"/>
      <c r="K420" s="294"/>
      <c r="L420" s="294"/>
      <c r="M420" s="252" t="str">
        <f>IFERROR(IF(VLOOKUP(功能_33[[#This Row],[功能代號]],討論項目!A:H,8,FALSE)=0,"",VLOOKUP(功能_33[[#This Row],[功能代號]],討論項目!A:H,8,FALSE)),"")</f>
        <v/>
      </c>
      <c r="N420" s="304" t="s">
        <v>1522</v>
      </c>
      <c r="O420" s="304" t="s">
        <v>1995</v>
      </c>
      <c r="P420" s="9"/>
      <c r="Q420" s="10"/>
      <c r="R420" s="10"/>
      <c r="S420" s="10"/>
      <c r="T420" s="10"/>
      <c r="U420" s="10"/>
      <c r="V420" s="10"/>
      <c r="W420" s="10"/>
      <c r="X420" s="13" t="str">
        <f>VLOOKUP(功能_33[[#This Row],[User]],SKL放款!A:G,7,FALSE)</f>
        <v>放款管理課</v>
      </c>
      <c r="Y420" s="242" t="str">
        <f>IF(功能_33[[#This Row],[實際展示]]="","",功能_33[[#This Row],[實際展示]]+14)</f>
        <v/>
      </c>
      <c r="Z420" s="243"/>
      <c r="AA420" s="262"/>
      <c r="AB420" s="252"/>
      <c r="AC420" s="252"/>
      <c r="AD420" s="252"/>
      <c r="AE420" s="309"/>
      <c r="AF420" s="252" t="str">
        <f>IFERROR(IF(VLOOKUP(功能_33[[#This Row],[功能代號]],Menu!A:D,4,FALSE)=0,"",VLOOKUP(功能_33[[#This Row],[功能代號]],Menu!A:D,4,FALSE)),"")</f>
        <v/>
      </c>
      <c r="AG420" s="252"/>
      <c r="AH420" s="13" t="e">
        <f>VLOOKUP(功能_33[[#This Row],[功能代號]],[3]交易清單!$E:$E,1,FALSE)</f>
        <v>#N/A</v>
      </c>
      <c r="AI420" s="243"/>
      <c r="AJ420" s="242" t="str">
        <f>IFERROR(IF(VLOOKUP(功能_33[[#This Row],[功能代號]],Menu!A:D,4,FALSE)=0,"",VLOOKUP(功能_33[[#This Row],[功能代號]],Menu!A:D,4,FALSE)),"")</f>
        <v/>
      </c>
      <c r="AK420" s="9"/>
      <c r="AL420" s="8"/>
    </row>
    <row r="421" spans="1:38" ht="13.5" x14ac:dyDescent="0.3">
      <c r="A421" s="245"/>
      <c r="B421" s="247" t="str">
        <f>LEFT(功能_33[[#This Row],[功能代號]],2)</f>
        <v>L8</v>
      </c>
      <c r="C421" s="9" t="s">
        <v>684</v>
      </c>
      <c r="D421" s="283" t="s">
        <v>2329</v>
      </c>
      <c r="E421" s="10" t="s">
        <v>2263</v>
      </c>
      <c r="F421" s="22" t="s">
        <v>2418</v>
      </c>
      <c r="G421" s="22"/>
      <c r="H421" s="10" t="s">
        <v>424</v>
      </c>
      <c r="I421" s="19" t="s">
        <v>5</v>
      </c>
      <c r="J421" s="320"/>
      <c r="K421" s="294"/>
      <c r="L421" s="294"/>
      <c r="M421" s="252" t="str">
        <f>IFERROR(IF(VLOOKUP(功能_33[[#This Row],[功能代號]],討論項目!A:H,8,FALSE)=0,"",VLOOKUP(功能_33[[#This Row],[功能代號]],討論項目!A:H,8,FALSE)),"")</f>
        <v/>
      </c>
      <c r="N421" s="304" t="s">
        <v>1522</v>
      </c>
      <c r="O421" s="304" t="s">
        <v>1995</v>
      </c>
      <c r="P421" s="9"/>
      <c r="Q421" s="10"/>
      <c r="R421" s="10"/>
      <c r="S421" s="10"/>
      <c r="T421" s="10"/>
      <c r="U421" s="10"/>
      <c r="V421" s="10"/>
      <c r="W421" s="10"/>
      <c r="X421" s="13" t="str">
        <f>VLOOKUP(功能_33[[#This Row],[User]],SKL放款!A:G,7,FALSE)</f>
        <v>放款管理課</v>
      </c>
      <c r="Y421" s="242" t="str">
        <f>IF(功能_33[[#This Row],[實際展示]]="","",功能_33[[#This Row],[實際展示]]+14)</f>
        <v/>
      </c>
      <c r="Z421" s="243"/>
      <c r="AA421" s="262"/>
      <c r="AB421" s="252"/>
      <c r="AC421" s="252"/>
      <c r="AD421" s="252"/>
      <c r="AE421" s="309"/>
      <c r="AF421" s="252" t="str">
        <f>IFERROR(IF(VLOOKUP(功能_33[[#This Row],[功能代號]],Menu!A:D,4,FALSE)=0,"",VLOOKUP(功能_33[[#This Row],[功能代號]],Menu!A:D,4,FALSE)),"")</f>
        <v/>
      </c>
      <c r="AG421" s="252"/>
      <c r="AH421" s="13" t="e">
        <f>VLOOKUP(功能_33[[#This Row],[功能代號]],[3]交易清單!$E:$E,1,FALSE)</f>
        <v>#N/A</v>
      </c>
      <c r="AI421" s="243"/>
      <c r="AJ421" s="242" t="str">
        <f>IFERROR(IF(VLOOKUP(功能_33[[#This Row],[功能代號]],Menu!A:D,4,FALSE)=0,"",VLOOKUP(功能_33[[#This Row],[功能代號]],Menu!A:D,4,FALSE)),"")</f>
        <v/>
      </c>
      <c r="AK421" s="9"/>
      <c r="AL421" s="8"/>
    </row>
    <row r="422" spans="1:38" ht="13.5" x14ac:dyDescent="0.3">
      <c r="A422" s="245"/>
      <c r="B422" s="247" t="str">
        <f>LEFT(功能_33[[#This Row],[功能代號]],2)</f>
        <v>L8</v>
      </c>
      <c r="C422" s="9" t="s">
        <v>684</v>
      </c>
      <c r="D422" s="283" t="s">
        <v>2329</v>
      </c>
      <c r="E422" s="10" t="s">
        <v>2264</v>
      </c>
      <c r="F422" s="22" t="s">
        <v>2419</v>
      </c>
      <c r="G422" s="22"/>
      <c r="H422" s="10" t="s">
        <v>424</v>
      </c>
      <c r="I422" s="19" t="s">
        <v>5</v>
      </c>
      <c r="J422" s="320"/>
      <c r="K422" s="294"/>
      <c r="L422" s="294"/>
      <c r="M422" s="252" t="str">
        <f>IFERROR(IF(VLOOKUP(功能_33[[#This Row],[功能代號]],討論項目!A:H,8,FALSE)=0,"",VLOOKUP(功能_33[[#This Row],[功能代號]],討論項目!A:H,8,FALSE)),"")</f>
        <v/>
      </c>
      <c r="N422" s="304" t="s">
        <v>1522</v>
      </c>
      <c r="O422" s="304" t="s">
        <v>1995</v>
      </c>
      <c r="P422" s="9"/>
      <c r="Q422" s="10"/>
      <c r="R422" s="10"/>
      <c r="S422" s="10"/>
      <c r="T422" s="10"/>
      <c r="U422" s="10"/>
      <c r="V422" s="10"/>
      <c r="W422" s="10"/>
      <c r="X422" s="13" t="str">
        <f>VLOOKUP(功能_33[[#This Row],[User]],SKL放款!A:G,7,FALSE)</f>
        <v>放款管理課</v>
      </c>
      <c r="Y422" s="242" t="str">
        <f>IF(功能_33[[#This Row],[實際展示]]="","",功能_33[[#This Row],[實際展示]]+14)</f>
        <v/>
      </c>
      <c r="Z422" s="243"/>
      <c r="AA422" s="262"/>
      <c r="AB422" s="252"/>
      <c r="AC422" s="252"/>
      <c r="AD422" s="252"/>
      <c r="AE422" s="309"/>
      <c r="AF422" s="252" t="str">
        <f>IFERROR(IF(VLOOKUP(功能_33[[#This Row],[功能代號]],Menu!A:D,4,FALSE)=0,"",VLOOKUP(功能_33[[#This Row],[功能代號]],Menu!A:D,4,FALSE)),"")</f>
        <v/>
      </c>
      <c r="AG422" s="252"/>
      <c r="AH422" s="13" t="e">
        <f>VLOOKUP(功能_33[[#This Row],[功能代號]],[3]交易清單!$E:$E,1,FALSE)</f>
        <v>#N/A</v>
      </c>
      <c r="AI422" s="243"/>
      <c r="AJ422" s="242" t="str">
        <f>IFERROR(IF(VLOOKUP(功能_33[[#This Row],[功能代號]],Menu!A:D,4,FALSE)=0,"",VLOOKUP(功能_33[[#This Row],[功能代號]],Menu!A:D,4,FALSE)),"")</f>
        <v/>
      </c>
      <c r="AK422" s="9"/>
      <c r="AL422" s="8"/>
    </row>
    <row r="423" spans="1:38" ht="13.5" x14ac:dyDescent="0.3">
      <c r="A423" s="245"/>
      <c r="B423" s="247" t="str">
        <f>LEFT(功能_33[[#This Row],[功能代號]],2)</f>
        <v>L8</v>
      </c>
      <c r="C423" s="9" t="s">
        <v>684</v>
      </c>
      <c r="D423" s="283" t="s">
        <v>2329</v>
      </c>
      <c r="E423" s="10" t="s">
        <v>2265</v>
      </c>
      <c r="F423" s="22" t="s">
        <v>2420</v>
      </c>
      <c r="G423" s="22"/>
      <c r="H423" s="10" t="s">
        <v>424</v>
      </c>
      <c r="I423" s="19" t="s">
        <v>5</v>
      </c>
      <c r="J423" s="320"/>
      <c r="K423" s="294"/>
      <c r="L423" s="294"/>
      <c r="M423" s="252" t="str">
        <f>IFERROR(IF(VLOOKUP(功能_33[[#This Row],[功能代號]],討論項目!A:H,8,FALSE)=0,"",VLOOKUP(功能_33[[#This Row],[功能代號]],討論項目!A:H,8,FALSE)),"")</f>
        <v/>
      </c>
      <c r="N423" s="304" t="s">
        <v>1522</v>
      </c>
      <c r="O423" s="304" t="s">
        <v>1995</v>
      </c>
      <c r="P423" s="9"/>
      <c r="Q423" s="10"/>
      <c r="R423" s="10"/>
      <c r="S423" s="10"/>
      <c r="T423" s="10"/>
      <c r="U423" s="10"/>
      <c r="V423" s="10"/>
      <c r="W423" s="10"/>
      <c r="X423" s="13" t="str">
        <f>VLOOKUP(功能_33[[#This Row],[User]],SKL放款!A:G,7,FALSE)</f>
        <v>放款管理課</v>
      </c>
      <c r="Y423" s="242" t="str">
        <f>IF(功能_33[[#This Row],[實際展示]]="","",功能_33[[#This Row],[實際展示]]+14)</f>
        <v/>
      </c>
      <c r="Z423" s="243"/>
      <c r="AA423" s="262"/>
      <c r="AB423" s="252"/>
      <c r="AC423" s="252"/>
      <c r="AD423" s="252"/>
      <c r="AE423" s="309"/>
      <c r="AF423" s="252" t="str">
        <f>IFERROR(IF(VLOOKUP(功能_33[[#This Row],[功能代號]],Menu!A:D,4,FALSE)=0,"",VLOOKUP(功能_33[[#This Row],[功能代號]],Menu!A:D,4,FALSE)),"")</f>
        <v/>
      </c>
      <c r="AG423" s="252"/>
      <c r="AH423" s="13" t="e">
        <f>VLOOKUP(功能_33[[#This Row],[功能代號]],[3]交易清單!$E:$E,1,FALSE)</f>
        <v>#N/A</v>
      </c>
      <c r="AI423" s="243"/>
      <c r="AJ423" s="242" t="str">
        <f>IFERROR(IF(VLOOKUP(功能_33[[#This Row],[功能代號]],Menu!A:D,4,FALSE)=0,"",VLOOKUP(功能_33[[#This Row],[功能代號]],Menu!A:D,4,FALSE)),"")</f>
        <v/>
      </c>
      <c r="AK423" s="9"/>
      <c r="AL423" s="8"/>
    </row>
    <row r="424" spans="1:38" ht="13.5" x14ac:dyDescent="0.3">
      <c r="A424" s="245"/>
      <c r="B424" s="247" t="str">
        <f>LEFT(功能_33[[#This Row],[功能代號]],2)</f>
        <v>L8</v>
      </c>
      <c r="C424" s="9" t="s">
        <v>684</v>
      </c>
      <c r="D424" s="283" t="s">
        <v>2329</v>
      </c>
      <c r="E424" s="10" t="s">
        <v>2266</v>
      </c>
      <c r="F424" s="22" t="s">
        <v>2421</v>
      </c>
      <c r="G424" s="22"/>
      <c r="H424" s="10" t="s">
        <v>424</v>
      </c>
      <c r="I424" s="19" t="s">
        <v>5</v>
      </c>
      <c r="J424" s="320"/>
      <c r="K424" s="294"/>
      <c r="L424" s="294"/>
      <c r="M424" s="252" t="str">
        <f>IFERROR(IF(VLOOKUP(功能_33[[#This Row],[功能代號]],討論項目!A:H,8,FALSE)=0,"",VLOOKUP(功能_33[[#This Row],[功能代號]],討論項目!A:H,8,FALSE)),"")</f>
        <v/>
      </c>
      <c r="N424" s="304" t="s">
        <v>1522</v>
      </c>
      <c r="O424" s="304" t="s">
        <v>1995</v>
      </c>
      <c r="P424" s="9"/>
      <c r="Q424" s="10"/>
      <c r="R424" s="10"/>
      <c r="S424" s="10"/>
      <c r="T424" s="10"/>
      <c r="U424" s="10"/>
      <c r="V424" s="10"/>
      <c r="W424" s="10"/>
      <c r="X424" s="13" t="str">
        <f>VLOOKUP(功能_33[[#This Row],[User]],SKL放款!A:G,7,FALSE)</f>
        <v>放款管理課</v>
      </c>
      <c r="Y424" s="242" t="str">
        <f>IF(功能_33[[#This Row],[實際展示]]="","",功能_33[[#This Row],[實際展示]]+14)</f>
        <v/>
      </c>
      <c r="Z424" s="243"/>
      <c r="AA424" s="262"/>
      <c r="AB424" s="252"/>
      <c r="AC424" s="252"/>
      <c r="AD424" s="252"/>
      <c r="AE424" s="309"/>
      <c r="AF424" s="252" t="str">
        <f>IFERROR(IF(VLOOKUP(功能_33[[#This Row],[功能代號]],Menu!A:D,4,FALSE)=0,"",VLOOKUP(功能_33[[#This Row],[功能代號]],Menu!A:D,4,FALSE)),"")</f>
        <v/>
      </c>
      <c r="AG424" s="252"/>
      <c r="AH424" s="13" t="e">
        <f>VLOOKUP(功能_33[[#This Row],[功能代號]],[3]交易清單!$E:$E,1,FALSE)</f>
        <v>#N/A</v>
      </c>
      <c r="AI424" s="243"/>
      <c r="AJ424" s="242" t="str">
        <f>IFERROR(IF(VLOOKUP(功能_33[[#This Row],[功能代號]],Menu!A:D,4,FALSE)=0,"",VLOOKUP(功能_33[[#This Row],[功能代號]],Menu!A:D,4,FALSE)),"")</f>
        <v/>
      </c>
      <c r="AK424" s="9"/>
      <c r="AL424" s="8"/>
    </row>
    <row r="425" spans="1:38" ht="13.5" x14ac:dyDescent="0.3">
      <c r="A425" s="245"/>
      <c r="B425" s="247" t="str">
        <f>LEFT(功能_33[[#This Row],[功能代號]],2)</f>
        <v>L8</v>
      </c>
      <c r="C425" s="9" t="s">
        <v>684</v>
      </c>
      <c r="D425" s="283" t="s">
        <v>2329</v>
      </c>
      <c r="E425" s="10" t="s">
        <v>2267</v>
      </c>
      <c r="F425" s="22" t="s">
        <v>2422</v>
      </c>
      <c r="G425" s="22"/>
      <c r="H425" s="10" t="s">
        <v>424</v>
      </c>
      <c r="I425" s="19" t="s">
        <v>5</v>
      </c>
      <c r="J425" s="320"/>
      <c r="K425" s="294"/>
      <c r="L425" s="294"/>
      <c r="M425" s="252" t="str">
        <f>IFERROR(IF(VLOOKUP(功能_33[[#This Row],[功能代號]],討論項目!A:H,8,FALSE)=0,"",VLOOKUP(功能_33[[#This Row],[功能代號]],討論項目!A:H,8,FALSE)),"")</f>
        <v/>
      </c>
      <c r="N425" s="304" t="s">
        <v>1522</v>
      </c>
      <c r="O425" s="304" t="s">
        <v>1995</v>
      </c>
      <c r="P425" s="9"/>
      <c r="Q425" s="10"/>
      <c r="R425" s="10"/>
      <c r="S425" s="10"/>
      <c r="T425" s="10"/>
      <c r="U425" s="10"/>
      <c r="V425" s="10"/>
      <c r="W425" s="10"/>
      <c r="X425" s="13" t="str">
        <f>VLOOKUP(功能_33[[#This Row],[User]],SKL放款!A:G,7,FALSE)</f>
        <v>放款管理課</v>
      </c>
      <c r="Y425" s="242" t="str">
        <f>IF(功能_33[[#This Row],[實際展示]]="","",功能_33[[#This Row],[實際展示]]+14)</f>
        <v/>
      </c>
      <c r="Z425" s="243"/>
      <c r="AA425" s="262"/>
      <c r="AB425" s="252"/>
      <c r="AC425" s="252"/>
      <c r="AD425" s="252"/>
      <c r="AE425" s="309"/>
      <c r="AF425" s="252" t="str">
        <f>IFERROR(IF(VLOOKUP(功能_33[[#This Row],[功能代號]],Menu!A:D,4,FALSE)=0,"",VLOOKUP(功能_33[[#This Row],[功能代號]],Menu!A:D,4,FALSE)),"")</f>
        <v>L8-4</v>
      </c>
      <c r="AG425" s="252"/>
      <c r="AH425" s="13" t="e">
        <f>VLOOKUP(功能_33[[#This Row],[功能代號]],[3]交易清單!$E:$E,1,FALSE)</f>
        <v>#N/A</v>
      </c>
      <c r="AI425" s="243"/>
      <c r="AJ425" s="242" t="str">
        <f>IFERROR(IF(VLOOKUP(功能_33[[#This Row],[功能代號]],Menu!A:D,4,FALSE)=0,"",VLOOKUP(功能_33[[#This Row],[功能代號]],Menu!A:D,4,FALSE)),"")</f>
        <v>L8-4</v>
      </c>
      <c r="AK425" s="9"/>
      <c r="AL425" s="8"/>
    </row>
    <row r="426" spans="1:38" ht="13.5" x14ac:dyDescent="0.3">
      <c r="A426" s="245"/>
      <c r="B426" s="247" t="str">
        <f>LEFT(功能_33[[#This Row],[功能代號]],2)</f>
        <v>L8</v>
      </c>
      <c r="C426" s="9" t="s">
        <v>684</v>
      </c>
      <c r="D426" s="283" t="s">
        <v>2329</v>
      </c>
      <c r="E426" s="10" t="s">
        <v>2194</v>
      </c>
      <c r="F426" s="22" t="s">
        <v>2385</v>
      </c>
      <c r="G426" s="22"/>
      <c r="H426" s="10" t="s">
        <v>424</v>
      </c>
      <c r="I426" s="19" t="s">
        <v>5</v>
      </c>
      <c r="J426" s="320"/>
      <c r="K426" s="294"/>
      <c r="L426" s="294"/>
      <c r="M426" s="252" t="str">
        <f>IFERROR(IF(VLOOKUP(功能_33[[#This Row],[功能代號]],討論項目!A:H,8,FALSE)=0,"",VLOOKUP(功能_33[[#This Row],[功能代號]],討論項目!A:H,8,FALSE)),"")</f>
        <v/>
      </c>
      <c r="N426" s="304" t="s">
        <v>1522</v>
      </c>
      <c r="O426" s="304" t="s">
        <v>1995</v>
      </c>
      <c r="P426" s="9"/>
      <c r="Q426" s="10"/>
      <c r="R426" s="10"/>
      <c r="S426" s="10"/>
      <c r="T426" s="10"/>
      <c r="U426" s="10"/>
      <c r="V426" s="10"/>
      <c r="W426" s="10"/>
      <c r="X426" s="13" t="str">
        <f>VLOOKUP(功能_33[[#This Row],[User]],SKL放款!A:G,7,FALSE)</f>
        <v>放款管理課</v>
      </c>
      <c r="Y426" s="242" t="str">
        <f>IF(功能_33[[#This Row],[實際展示]]="","",功能_33[[#This Row],[實際展示]]+14)</f>
        <v/>
      </c>
      <c r="Z426" s="243"/>
      <c r="AA426" s="262"/>
      <c r="AB426" s="252"/>
      <c r="AC426" s="252"/>
      <c r="AD426" s="252"/>
      <c r="AE426" s="309"/>
      <c r="AF426" s="252" t="str">
        <f>IFERROR(IF(VLOOKUP(功能_33[[#This Row],[功能代號]],Menu!A:D,4,FALSE)=0,"",VLOOKUP(功能_33[[#This Row],[功能代號]],Menu!A:D,4,FALSE)),"")</f>
        <v/>
      </c>
      <c r="AG426" s="252"/>
      <c r="AH426" s="13" t="e">
        <f>VLOOKUP(功能_33[[#This Row],[功能代號]],[3]交易清單!$E:$E,1,FALSE)</f>
        <v>#N/A</v>
      </c>
      <c r="AI426" s="243"/>
      <c r="AJ426" s="242" t="str">
        <f>IFERROR(IF(VLOOKUP(功能_33[[#This Row],[功能代號]],Menu!A:D,4,FALSE)=0,"",VLOOKUP(功能_33[[#This Row],[功能代號]],Menu!A:D,4,FALSE)),"")</f>
        <v/>
      </c>
      <c r="AK426" s="9"/>
      <c r="AL426" s="8"/>
    </row>
    <row r="427" spans="1:38" ht="13.5" x14ac:dyDescent="0.3">
      <c r="A427" s="245"/>
      <c r="B427" s="247" t="str">
        <f>LEFT(功能_33[[#This Row],[功能代號]],2)</f>
        <v>L8</v>
      </c>
      <c r="C427" s="9" t="s">
        <v>684</v>
      </c>
      <c r="D427" s="283" t="s">
        <v>2329</v>
      </c>
      <c r="E427" s="10" t="s">
        <v>2195</v>
      </c>
      <c r="F427" s="22" t="s">
        <v>2349</v>
      </c>
      <c r="G427" s="22"/>
      <c r="H427" s="10" t="s">
        <v>424</v>
      </c>
      <c r="I427" s="19" t="s">
        <v>5</v>
      </c>
      <c r="J427" s="320"/>
      <c r="K427" s="294"/>
      <c r="L427" s="294"/>
      <c r="M427" s="252" t="str">
        <f>IFERROR(IF(VLOOKUP(功能_33[[#This Row],[功能代號]],討論項目!A:H,8,FALSE)=0,"",VLOOKUP(功能_33[[#This Row],[功能代號]],討論項目!A:H,8,FALSE)),"")</f>
        <v/>
      </c>
      <c r="N427" s="304" t="s">
        <v>1522</v>
      </c>
      <c r="O427" s="304" t="s">
        <v>1995</v>
      </c>
      <c r="P427" s="9"/>
      <c r="Q427" s="10"/>
      <c r="R427" s="10"/>
      <c r="S427" s="10"/>
      <c r="T427" s="10"/>
      <c r="U427" s="10"/>
      <c r="V427" s="10"/>
      <c r="W427" s="10"/>
      <c r="X427" s="13" t="str">
        <f>VLOOKUP(功能_33[[#This Row],[User]],SKL放款!A:G,7,FALSE)</f>
        <v>放款管理課</v>
      </c>
      <c r="Y427" s="242" t="str">
        <f>IF(功能_33[[#This Row],[實際展示]]="","",功能_33[[#This Row],[實際展示]]+14)</f>
        <v/>
      </c>
      <c r="Z427" s="243"/>
      <c r="AA427" s="262"/>
      <c r="AB427" s="252"/>
      <c r="AC427" s="252"/>
      <c r="AD427" s="252"/>
      <c r="AE427" s="309"/>
      <c r="AF427" s="252" t="str">
        <f>IFERROR(IF(VLOOKUP(功能_33[[#This Row],[功能代號]],Menu!A:D,4,FALSE)=0,"",VLOOKUP(功能_33[[#This Row],[功能代號]],Menu!A:D,4,FALSE)),"")</f>
        <v/>
      </c>
      <c r="AG427" s="252"/>
      <c r="AH427" s="13" t="e">
        <f>VLOOKUP(功能_33[[#This Row],[功能代號]],[3]交易清單!$E:$E,1,FALSE)</f>
        <v>#N/A</v>
      </c>
      <c r="AI427" s="243"/>
      <c r="AJ427" s="242" t="str">
        <f>IFERROR(IF(VLOOKUP(功能_33[[#This Row],[功能代號]],Menu!A:D,4,FALSE)=0,"",VLOOKUP(功能_33[[#This Row],[功能代號]],Menu!A:D,4,FALSE)),"")</f>
        <v/>
      </c>
      <c r="AK427" s="9"/>
      <c r="AL427" s="8"/>
    </row>
    <row r="428" spans="1:38" ht="13.5" x14ac:dyDescent="0.3">
      <c r="A428" s="245"/>
      <c r="B428" s="247" t="str">
        <f>LEFT(功能_33[[#This Row],[功能代號]],2)</f>
        <v>L8</v>
      </c>
      <c r="C428" s="9" t="s">
        <v>684</v>
      </c>
      <c r="D428" s="283" t="s">
        <v>2329</v>
      </c>
      <c r="E428" s="10" t="s">
        <v>2196</v>
      </c>
      <c r="F428" s="22" t="s">
        <v>2350</v>
      </c>
      <c r="G428" s="22"/>
      <c r="H428" s="10" t="s">
        <v>424</v>
      </c>
      <c r="I428" s="19" t="s">
        <v>5</v>
      </c>
      <c r="J428" s="320"/>
      <c r="K428" s="294"/>
      <c r="L428" s="294"/>
      <c r="M428" s="252" t="str">
        <f>IFERROR(IF(VLOOKUP(功能_33[[#This Row],[功能代號]],討論項目!A:H,8,FALSE)=0,"",VLOOKUP(功能_33[[#This Row],[功能代號]],討論項目!A:H,8,FALSE)),"")</f>
        <v/>
      </c>
      <c r="N428" s="304" t="s">
        <v>1522</v>
      </c>
      <c r="O428" s="304" t="s">
        <v>1995</v>
      </c>
      <c r="P428" s="9"/>
      <c r="Q428" s="10"/>
      <c r="R428" s="10"/>
      <c r="S428" s="10"/>
      <c r="T428" s="10"/>
      <c r="U428" s="10"/>
      <c r="V428" s="10"/>
      <c r="W428" s="10"/>
      <c r="X428" s="13" t="str">
        <f>VLOOKUP(功能_33[[#This Row],[User]],SKL放款!A:G,7,FALSE)</f>
        <v>放款管理課</v>
      </c>
      <c r="Y428" s="242" t="str">
        <f>IF(功能_33[[#This Row],[實際展示]]="","",功能_33[[#This Row],[實際展示]]+14)</f>
        <v/>
      </c>
      <c r="Z428" s="243"/>
      <c r="AA428" s="262"/>
      <c r="AB428" s="252"/>
      <c r="AC428" s="252"/>
      <c r="AD428" s="252"/>
      <c r="AE428" s="309"/>
      <c r="AF428" s="252" t="str">
        <f>IFERROR(IF(VLOOKUP(功能_33[[#This Row],[功能代號]],Menu!A:D,4,FALSE)=0,"",VLOOKUP(功能_33[[#This Row],[功能代號]],Menu!A:D,4,FALSE)),"")</f>
        <v/>
      </c>
      <c r="AG428" s="252"/>
      <c r="AH428" s="13" t="e">
        <f>VLOOKUP(功能_33[[#This Row],[功能代號]],[3]交易清單!$E:$E,1,FALSE)</f>
        <v>#N/A</v>
      </c>
      <c r="AI428" s="243"/>
      <c r="AJ428" s="242" t="str">
        <f>IFERROR(IF(VLOOKUP(功能_33[[#This Row],[功能代號]],Menu!A:D,4,FALSE)=0,"",VLOOKUP(功能_33[[#This Row],[功能代號]],Menu!A:D,4,FALSE)),"")</f>
        <v/>
      </c>
      <c r="AK428" s="9"/>
      <c r="AL428" s="8"/>
    </row>
    <row r="429" spans="1:38" ht="13.5" x14ac:dyDescent="0.3">
      <c r="A429" s="245"/>
      <c r="B429" s="247" t="str">
        <f>LEFT(功能_33[[#This Row],[功能代號]],2)</f>
        <v>L8</v>
      </c>
      <c r="C429" s="9" t="s">
        <v>684</v>
      </c>
      <c r="D429" s="283" t="s">
        <v>2329</v>
      </c>
      <c r="E429" s="10" t="s">
        <v>2197</v>
      </c>
      <c r="F429" s="22" t="s">
        <v>2351</v>
      </c>
      <c r="G429" s="22"/>
      <c r="H429" s="10" t="s">
        <v>424</v>
      </c>
      <c r="I429" s="19" t="s">
        <v>5</v>
      </c>
      <c r="J429" s="320"/>
      <c r="K429" s="294"/>
      <c r="L429" s="294"/>
      <c r="M429" s="252" t="str">
        <f>IFERROR(IF(VLOOKUP(功能_33[[#This Row],[功能代號]],討論項目!A:H,8,FALSE)=0,"",VLOOKUP(功能_33[[#This Row],[功能代號]],討論項目!A:H,8,FALSE)),"")</f>
        <v/>
      </c>
      <c r="N429" s="304" t="s">
        <v>1522</v>
      </c>
      <c r="O429" s="304" t="s">
        <v>1995</v>
      </c>
      <c r="P429" s="9"/>
      <c r="Q429" s="10"/>
      <c r="R429" s="10"/>
      <c r="S429" s="10"/>
      <c r="T429" s="10"/>
      <c r="U429" s="10"/>
      <c r="V429" s="10"/>
      <c r="W429" s="10"/>
      <c r="X429" s="13" t="str">
        <f>VLOOKUP(功能_33[[#This Row],[User]],SKL放款!A:G,7,FALSE)</f>
        <v>放款管理課</v>
      </c>
      <c r="Y429" s="242" t="str">
        <f>IF(功能_33[[#This Row],[實際展示]]="","",功能_33[[#This Row],[實際展示]]+14)</f>
        <v/>
      </c>
      <c r="Z429" s="243"/>
      <c r="AA429" s="262"/>
      <c r="AB429" s="252"/>
      <c r="AC429" s="252"/>
      <c r="AD429" s="252"/>
      <c r="AE429" s="309"/>
      <c r="AF429" s="252" t="str">
        <f>IFERROR(IF(VLOOKUP(功能_33[[#This Row],[功能代號]],Menu!A:D,4,FALSE)=0,"",VLOOKUP(功能_33[[#This Row],[功能代號]],Menu!A:D,4,FALSE)),"")</f>
        <v/>
      </c>
      <c r="AG429" s="252"/>
      <c r="AH429" s="13" t="e">
        <f>VLOOKUP(功能_33[[#This Row],[功能代號]],[3]交易清單!$E:$E,1,FALSE)</f>
        <v>#N/A</v>
      </c>
      <c r="AI429" s="243"/>
      <c r="AJ429" s="242" t="str">
        <f>IFERROR(IF(VLOOKUP(功能_33[[#This Row],[功能代號]],Menu!A:D,4,FALSE)=0,"",VLOOKUP(功能_33[[#This Row],[功能代號]],Menu!A:D,4,FALSE)),"")</f>
        <v/>
      </c>
      <c r="AK429" s="9"/>
      <c r="AL429" s="8"/>
    </row>
    <row r="430" spans="1:38" ht="13.5" x14ac:dyDescent="0.3">
      <c r="A430" s="245"/>
      <c r="B430" s="247" t="str">
        <f>LEFT(功能_33[[#This Row],[功能代號]],2)</f>
        <v>L8</v>
      </c>
      <c r="C430" s="9" t="s">
        <v>684</v>
      </c>
      <c r="D430" s="283" t="s">
        <v>2329</v>
      </c>
      <c r="E430" s="10" t="s">
        <v>2198</v>
      </c>
      <c r="F430" s="22" t="s">
        <v>2352</v>
      </c>
      <c r="G430" s="22"/>
      <c r="H430" s="10" t="s">
        <v>424</v>
      </c>
      <c r="I430" s="19" t="s">
        <v>5</v>
      </c>
      <c r="J430" s="320"/>
      <c r="K430" s="294"/>
      <c r="L430" s="294"/>
      <c r="M430" s="252" t="str">
        <f>IFERROR(IF(VLOOKUP(功能_33[[#This Row],[功能代號]],討論項目!A:H,8,FALSE)=0,"",VLOOKUP(功能_33[[#This Row],[功能代號]],討論項目!A:H,8,FALSE)),"")</f>
        <v/>
      </c>
      <c r="N430" s="304" t="s">
        <v>1522</v>
      </c>
      <c r="O430" s="304" t="s">
        <v>1995</v>
      </c>
      <c r="P430" s="9"/>
      <c r="Q430" s="10"/>
      <c r="R430" s="10"/>
      <c r="S430" s="10"/>
      <c r="T430" s="10"/>
      <c r="U430" s="10"/>
      <c r="V430" s="10"/>
      <c r="W430" s="10"/>
      <c r="X430" s="13" t="str">
        <f>VLOOKUP(功能_33[[#This Row],[User]],SKL放款!A:G,7,FALSE)</f>
        <v>放款管理課</v>
      </c>
      <c r="Y430" s="242" t="str">
        <f>IF(功能_33[[#This Row],[實際展示]]="","",功能_33[[#This Row],[實際展示]]+14)</f>
        <v/>
      </c>
      <c r="Z430" s="243"/>
      <c r="AA430" s="262"/>
      <c r="AB430" s="252"/>
      <c r="AC430" s="252"/>
      <c r="AD430" s="252"/>
      <c r="AE430" s="309"/>
      <c r="AF430" s="252" t="str">
        <f>IFERROR(IF(VLOOKUP(功能_33[[#This Row],[功能代號]],Menu!A:D,4,FALSE)=0,"",VLOOKUP(功能_33[[#This Row],[功能代號]],Menu!A:D,4,FALSE)),"")</f>
        <v/>
      </c>
      <c r="AG430" s="252"/>
      <c r="AH430" s="13" t="e">
        <f>VLOOKUP(功能_33[[#This Row],[功能代號]],[3]交易清單!$E:$E,1,FALSE)</f>
        <v>#N/A</v>
      </c>
      <c r="AI430" s="243"/>
      <c r="AJ430" s="242" t="str">
        <f>IFERROR(IF(VLOOKUP(功能_33[[#This Row],[功能代號]],Menu!A:D,4,FALSE)=0,"",VLOOKUP(功能_33[[#This Row],[功能代號]],Menu!A:D,4,FALSE)),"")</f>
        <v/>
      </c>
      <c r="AK430" s="9"/>
      <c r="AL430" s="8"/>
    </row>
    <row r="431" spans="1:38" ht="13.5" x14ac:dyDescent="0.3">
      <c r="A431" s="245"/>
      <c r="B431" s="247" t="str">
        <f>LEFT(功能_33[[#This Row],[功能代號]],2)</f>
        <v>L8</v>
      </c>
      <c r="C431" s="9" t="s">
        <v>684</v>
      </c>
      <c r="D431" s="283" t="s">
        <v>2329</v>
      </c>
      <c r="E431" s="10" t="s">
        <v>2199</v>
      </c>
      <c r="F431" s="22" t="s">
        <v>2353</v>
      </c>
      <c r="G431" s="22"/>
      <c r="H431" s="10" t="s">
        <v>424</v>
      </c>
      <c r="I431" s="19" t="s">
        <v>5</v>
      </c>
      <c r="J431" s="320"/>
      <c r="K431" s="294"/>
      <c r="L431" s="294"/>
      <c r="M431" s="252" t="str">
        <f>IFERROR(IF(VLOOKUP(功能_33[[#This Row],[功能代號]],討論項目!A:H,8,FALSE)=0,"",VLOOKUP(功能_33[[#This Row],[功能代號]],討論項目!A:H,8,FALSE)),"")</f>
        <v/>
      </c>
      <c r="N431" s="304" t="s">
        <v>1522</v>
      </c>
      <c r="O431" s="304" t="s">
        <v>1995</v>
      </c>
      <c r="P431" s="9"/>
      <c r="Q431" s="10"/>
      <c r="R431" s="10"/>
      <c r="S431" s="10"/>
      <c r="T431" s="10"/>
      <c r="U431" s="10"/>
      <c r="V431" s="10"/>
      <c r="W431" s="10"/>
      <c r="X431" s="13" t="str">
        <f>VLOOKUP(功能_33[[#This Row],[User]],SKL放款!A:G,7,FALSE)</f>
        <v>放款管理課</v>
      </c>
      <c r="Y431" s="242" t="str">
        <f>IF(功能_33[[#This Row],[實際展示]]="","",功能_33[[#This Row],[實際展示]]+14)</f>
        <v/>
      </c>
      <c r="Z431" s="243"/>
      <c r="AA431" s="262"/>
      <c r="AB431" s="252"/>
      <c r="AC431" s="252"/>
      <c r="AD431" s="252"/>
      <c r="AE431" s="309"/>
      <c r="AF431" s="252" t="str">
        <f>IFERROR(IF(VLOOKUP(功能_33[[#This Row],[功能代號]],Menu!A:D,4,FALSE)=0,"",VLOOKUP(功能_33[[#This Row],[功能代號]],Menu!A:D,4,FALSE)),"")</f>
        <v/>
      </c>
      <c r="AG431" s="252"/>
      <c r="AH431" s="13" t="e">
        <f>VLOOKUP(功能_33[[#This Row],[功能代號]],[3]交易清單!$E:$E,1,FALSE)</f>
        <v>#N/A</v>
      </c>
      <c r="AI431" s="243"/>
      <c r="AJ431" s="242" t="str">
        <f>IFERROR(IF(VLOOKUP(功能_33[[#This Row],[功能代號]],Menu!A:D,4,FALSE)=0,"",VLOOKUP(功能_33[[#This Row],[功能代號]],Menu!A:D,4,FALSE)),"")</f>
        <v/>
      </c>
      <c r="AK431" s="9"/>
      <c r="AL431" s="8"/>
    </row>
    <row r="432" spans="1:38" ht="13.5" x14ac:dyDescent="0.3">
      <c r="A432" s="245"/>
      <c r="B432" s="247" t="str">
        <f>LEFT(功能_33[[#This Row],[功能代號]],2)</f>
        <v>L8</v>
      </c>
      <c r="C432" s="9" t="s">
        <v>684</v>
      </c>
      <c r="D432" s="283" t="s">
        <v>2329</v>
      </c>
      <c r="E432" s="10" t="s">
        <v>2200</v>
      </c>
      <c r="F432" s="22" t="s">
        <v>2354</v>
      </c>
      <c r="G432" s="22"/>
      <c r="H432" s="10" t="s">
        <v>424</v>
      </c>
      <c r="I432" s="19" t="s">
        <v>5</v>
      </c>
      <c r="J432" s="320"/>
      <c r="K432" s="294"/>
      <c r="L432" s="294"/>
      <c r="M432" s="252" t="str">
        <f>IFERROR(IF(VLOOKUP(功能_33[[#This Row],[功能代號]],討論項目!A:H,8,FALSE)=0,"",VLOOKUP(功能_33[[#This Row],[功能代號]],討論項目!A:H,8,FALSE)),"")</f>
        <v/>
      </c>
      <c r="N432" s="304" t="s">
        <v>1522</v>
      </c>
      <c r="O432" s="304" t="s">
        <v>1995</v>
      </c>
      <c r="P432" s="9"/>
      <c r="Q432" s="10"/>
      <c r="R432" s="10"/>
      <c r="S432" s="10"/>
      <c r="T432" s="10"/>
      <c r="U432" s="10"/>
      <c r="V432" s="10"/>
      <c r="W432" s="10"/>
      <c r="X432" s="13" t="str">
        <f>VLOOKUP(功能_33[[#This Row],[User]],SKL放款!A:G,7,FALSE)</f>
        <v>放款管理課</v>
      </c>
      <c r="Y432" s="242" t="str">
        <f>IF(功能_33[[#This Row],[實際展示]]="","",功能_33[[#This Row],[實際展示]]+14)</f>
        <v/>
      </c>
      <c r="Z432" s="243"/>
      <c r="AA432" s="262"/>
      <c r="AB432" s="252"/>
      <c r="AC432" s="252"/>
      <c r="AD432" s="252"/>
      <c r="AE432" s="309"/>
      <c r="AF432" s="252" t="str">
        <f>IFERROR(IF(VLOOKUP(功能_33[[#This Row],[功能代號]],Menu!A:D,4,FALSE)=0,"",VLOOKUP(功能_33[[#This Row],[功能代號]],Menu!A:D,4,FALSE)),"")</f>
        <v/>
      </c>
      <c r="AG432" s="252"/>
      <c r="AH432" s="13" t="e">
        <f>VLOOKUP(功能_33[[#This Row],[功能代號]],[3]交易清單!$E:$E,1,FALSE)</f>
        <v>#N/A</v>
      </c>
      <c r="AI432" s="243"/>
      <c r="AJ432" s="242" t="str">
        <f>IFERROR(IF(VLOOKUP(功能_33[[#This Row],[功能代號]],Menu!A:D,4,FALSE)=0,"",VLOOKUP(功能_33[[#This Row],[功能代號]],Menu!A:D,4,FALSE)),"")</f>
        <v/>
      </c>
      <c r="AK432" s="9"/>
      <c r="AL432" s="8"/>
    </row>
    <row r="433" spans="1:38" ht="13.5" x14ac:dyDescent="0.3">
      <c r="A433" s="245"/>
      <c r="B433" s="247" t="str">
        <f>LEFT(功能_33[[#This Row],[功能代號]],2)</f>
        <v>L8</v>
      </c>
      <c r="C433" s="9" t="s">
        <v>684</v>
      </c>
      <c r="D433" s="283" t="s">
        <v>2329</v>
      </c>
      <c r="E433" s="10" t="s">
        <v>2201</v>
      </c>
      <c r="F433" s="22" t="s">
        <v>2355</v>
      </c>
      <c r="G433" s="22"/>
      <c r="H433" s="10" t="s">
        <v>424</v>
      </c>
      <c r="I433" s="19" t="s">
        <v>5</v>
      </c>
      <c r="J433" s="320"/>
      <c r="K433" s="294"/>
      <c r="L433" s="294"/>
      <c r="M433" s="252" t="str">
        <f>IFERROR(IF(VLOOKUP(功能_33[[#This Row],[功能代號]],討論項目!A:H,8,FALSE)=0,"",VLOOKUP(功能_33[[#This Row],[功能代號]],討論項目!A:H,8,FALSE)),"")</f>
        <v/>
      </c>
      <c r="N433" s="304" t="s">
        <v>1522</v>
      </c>
      <c r="O433" s="304" t="s">
        <v>1995</v>
      </c>
      <c r="P433" s="9"/>
      <c r="Q433" s="10"/>
      <c r="R433" s="10"/>
      <c r="S433" s="10"/>
      <c r="T433" s="10"/>
      <c r="U433" s="10"/>
      <c r="V433" s="10"/>
      <c r="W433" s="10"/>
      <c r="X433" s="13" t="str">
        <f>VLOOKUP(功能_33[[#This Row],[User]],SKL放款!A:G,7,FALSE)</f>
        <v>放款管理課</v>
      </c>
      <c r="Y433" s="242" t="str">
        <f>IF(功能_33[[#This Row],[實際展示]]="","",功能_33[[#This Row],[實際展示]]+14)</f>
        <v/>
      </c>
      <c r="Z433" s="243"/>
      <c r="AA433" s="262"/>
      <c r="AB433" s="252"/>
      <c r="AC433" s="252"/>
      <c r="AD433" s="252"/>
      <c r="AE433" s="309"/>
      <c r="AF433" s="252" t="str">
        <f>IFERROR(IF(VLOOKUP(功能_33[[#This Row],[功能代號]],Menu!A:D,4,FALSE)=0,"",VLOOKUP(功能_33[[#This Row],[功能代號]],Menu!A:D,4,FALSE)),"")</f>
        <v/>
      </c>
      <c r="AG433" s="252"/>
      <c r="AH433" s="13" t="e">
        <f>VLOOKUP(功能_33[[#This Row],[功能代號]],[3]交易清單!$E:$E,1,FALSE)</f>
        <v>#N/A</v>
      </c>
      <c r="AI433" s="243"/>
      <c r="AJ433" s="242" t="str">
        <f>IFERROR(IF(VLOOKUP(功能_33[[#This Row],[功能代號]],Menu!A:D,4,FALSE)=0,"",VLOOKUP(功能_33[[#This Row],[功能代號]],Menu!A:D,4,FALSE)),"")</f>
        <v/>
      </c>
      <c r="AK433" s="9"/>
      <c r="AL433" s="8"/>
    </row>
    <row r="434" spans="1:38" ht="13.5" x14ac:dyDescent="0.3">
      <c r="A434" s="245"/>
      <c r="B434" s="247" t="str">
        <f>LEFT(功能_33[[#This Row],[功能代號]],2)</f>
        <v>L8</v>
      </c>
      <c r="C434" s="9" t="s">
        <v>684</v>
      </c>
      <c r="D434" s="283" t="s">
        <v>2329</v>
      </c>
      <c r="E434" s="10" t="s">
        <v>2202</v>
      </c>
      <c r="F434" s="22" t="s">
        <v>2356</v>
      </c>
      <c r="G434" s="22"/>
      <c r="H434" s="10" t="s">
        <v>424</v>
      </c>
      <c r="I434" s="19" t="s">
        <v>5</v>
      </c>
      <c r="J434" s="320"/>
      <c r="K434" s="294"/>
      <c r="L434" s="294"/>
      <c r="M434" s="252" t="str">
        <f>IFERROR(IF(VLOOKUP(功能_33[[#This Row],[功能代號]],討論項目!A:H,8,FALSE)=0,"",VLOOKUP(功能_33[[#This Row],[功能代號]],討論項目!A:H,8,FALSE)),"")</f>
        <v/>
      </c>
      <c r="N434" s="304" t="s">
        <v>1522</v>
      </c>
      <c r="O434" s="304" t="s">
        <v>1995</v>
      </c>
      <c r="P434" s="9"/>
      <c r="Q434" s="10"/>
      <c r="R434" s="10"/>
      <c r="S434" s="10"/>
      <c r="T434" s="10"/>
      <c r="U434" s="10"/>
      <c r="V434" s="10"/>
      <c r="W434" s="10"/>
      <c r="X434" s="13" t="str">
        <f>VLOOKUP(功能_33[[#This Row],[User]],SKL放款!A:G,7,FALSE)</f>
        <v>放款管理課</v>
      </c>
      <c r="Y434" s="242" t="str">
        <f>IF(功能_33[[#This Row],[實際展示]]="","",功能_33[[#This Row],[實際展示]]+14)</f>
        <v/>
      </c>
      <c r="Z434" s="243"/>
      <c r="AA434" s="262"/>
      <c r="AB434" s="252"/>
      <c r="AC434" s="252"/>
      <c r="AD434" s="252"/>
      <c r="AE434" s="309"/>
      <c r="AF434" s="252" t="str">
        <f>IFERROR(IF(VLOOKUP(功能_33[[#This Row],[功能代號]],Menu!A:D,4,FALSE)=0,"",VLOOKUP(功能_33[[#This Row],[功能代號]],Menu!A:D,4,FALSE)),"")</f>
        <v/>
      </c>
      <c r="AG434" s="252"/>
      <c r="AH434" s="13" t="e">
        <f>VLOOKUP(功能_33[[#This Row],[功能代號]],[3]交易清單!$E:$E,1,FALSE)</f>
        <v>#N/A</v>
      </c>
      <c r="AI434" s="243"/>
      <c r="AJ434" s="242" t="str">
        <f>IFERROR(IF(VLOOKUP(功能_33[[#This Row],[功能代號]],Menu!A:D,4,FALSE)=0,"",VLOOKUP(功能_33[[#This Row],[功能代號]],Menu!A:D,4,FALSE)),"")</f>
        <v/>
      </c>
      <c r="AK434" s="9"/>
      <c r="AL434" s="8"/>
    </row>
    <row r="435" spans="1:38" ht="13.5" x14ac:dyDescent="0.3">
      <c r="A435" s="245"/>
      <c r="B435" s="247" t="str">
        <f>LEFT(功能_33[[#This Row],[功能代號]],2)</f>
        <v>L8</v>
      </c>
      <c r="C435" s="9" t="s">
        <v>684</v>
      </c>
      <c r="D435" s="283" t="s">
        <v>2329</v>
      </c>
      <c r="E435" s="10" t="s">
        <v>2203</v>
      </c>
      <c r="F435" s="22" t="s">
        <v>2357</v>
      </c>
      <c r="G435" s="22"/>
      <c r="H435" s="10" t="s">
        <v>424</v>
      </c>
      <c r="I435" s="19" t="s">
        <v>5</v>
      </c>
      <c r="J435" s="320"/>
      <c r="K435" s="294"/>
      <c r="L435" s="294"/>
      <c r="M435" s="252" t="str">
        <f>IFERROR(IF(VLOOKUP(功能_33[[#This Row],[功能代號]],討論項目!A:H,8,FALSE)=0,"",VLOOKUP(功能_33[[#This Row],[功能代號]],討論項目!A:H,8,FALSE)),"")</f>
        <v/>
      </c>
      <c r="N435" s="304" t="s">
        <v>1522</v>
      </c>
      <c r="O435" s="304" t="s">
        <v>1995</v>
      </c>
      <c r="P435" s="9"/>
      <c r="Q435" s="10"/>
      <c r="R435" s="10"/>
      <c r="S435" s="10"/>
      <c r="T435" s="10"/>
      <c r="U435" s="10"/>
      <c r="V435" s="10"/>
      <c r="W435" s="10"/>
      <c r="X435" s="13" t="str">
        <f>VLOOKUP(功能_33[[#This Row],[User]],SKL放款!A:G,7,FALSE)</f>
        <v>放款管理課</v>
      </c>
      <c r="Y435" s="242" t="str">
        <f>IF(功能_33[[#This Row],[實際展示]]="","",功能_33[[#This Row],[實際展示]]+14)</f>
        <v/>
      </c>
      <c r="Z435" s="243"/>
      <c r="AA435" s="262"/>
      <c r="AB435" s="252"/>
      <c r="AC435" s="252"/>
      <c r="AD435" s="252"/>
      <c r="AE435" s="309"/>
      <c r="AF435" s="252" t="str">
        <f>IFERROR(IF(VLOOKUP(功能_33[[#This Row],[功能代號]],Menu!A:D,4,FALSE)=0,"",VLOOKUP(功能_33[[#This Row],[功能代號]],Menu!A:D,4,FALSE)),"")</f>
        <v/>
      </c>
      <c r="AG435" s="252"/>
      <c r="AH435" s="13" t="e">
        <f>VLOOKUP(功能_33[[#This Row],[功能代號]],[3]交易清單!$E:$E,1,FALSE)</f>
        <v>#N/A</v>
      </c>
      <c r="AI435" s="243"/>
      <c r="AJ435" s="242" t="str">
        <f>IFERROR(IF(VLOOKUP(功能_33[[#This Row],[功能代號]],Menu!A:D,4,FALSE)=0,"",VLOOKUP(功能_33[[#This Row],[功能代號]],Menu!A:D,4,FALSE)),"")</f>
        <v/>
      </c>
      <c r="AK435" s="9"/>
      <c r="AL435" s="8"/>
    </row>
    <row r="436" spans="1:38" ht="13.5" x14ac:dyDescent="0.3">
      <c r="A436" s="245"/>
      <c r="B436" s="247" t="str">
        <f>LEFT(功能_33[[#This Row],[功能代號]],2)</f>
        <v>L8</v>
      </c>
      <c r="C436" s="9" t="s">
        <v>684</v>
      </c>
      <c r="D436" s="283" t="s">
        <v>2329</v>
      </c>
      <c r="E436" s="10" t="s">
        <v>2205</v>
      </c>
      <c r="F436" s="22" t="s">
        <v>2358</v>
      </c>
      <c r="G436" s="22"/>
      <c r="H436" s="10" t="s">
        <v>424</v>
      </c>
      <c r="I436" s="19" t="s">
        <v>5</v>
      </c>
      <c r="J436" s="320"/>
      <c r="K436" s="294"/>
      <c r="L436" s="294"/>
      <c r="M436" s="252" t="str">
        <f>IFERROR(IF(VLOOKUP(功能_33[[#This Row],[功能代號]],討論項目!A:H,8,FALSE)=0,"",VLOOKUP(功能_33[[#This Row],[功能代號]],討論項目!A:H,8,FALSE)),"")</f>
        <v/>
      </c>
      <c r="N436" s="304" t="s">
        <v>1522</v>
      </c>
      <c r="O436" s="304" t="s">
        <v>1995</v>
      </c>
      <c r="P436" s="9"/>
      <c r="Q436" s="10"/>
      <c r="R436" s="10"/>
      <c r="S436" s="10"/>
      <c r="T436" s="10"/>
      <c r="U436" s="10"/>
      <c r="V436" s="10"/>
      <c r="W436" s="10"/>
      <c r="X436" s="13" t="str">
        <f>VLOOKUP(功能_33[[#This Row],[User]],SKL放款!A:G,7,FALSE)</f>
        <v>放款管理課</v>
      </c>
      <c r="Y436" s="242" t="str">
        <f>IF(功能_33[[#This Row],[實際展示]]="","",功能_33[[#This Row],[實際展示]]+14)</f>
        <v/>
      </c>
      <c r="Z436" s="243"/>
      <c r="AA436" s="262"/>
      <c r="AB436" s="252"/>
      <c r="AC436" s="252"/>
      <c r="AD436" s="252"/>
      <c r="AE436" s="309"/>
      <c r="AF436" s="252" t="str">
        <f>IFERROR(IF(VLOOKUP(功能_33[[#This Row],[功能代號]],Menu!A:D,4,FALSE)=0,"",VLOOKUP(功能_33[[#This Row],[功能代號]],Menu!A:D,4,FALSE)),"")</f>
        <v/>
      </c>
      <c r="AG436" s="252"/>
      <c r="AH436" s="13" t="e">
        <f>VLOOKUP(功能_33[[#This Row],[功能代號]],[3]交易清單!$E:$E,1,FALSE)</f>
        <v>#N/A</v>
      </c>
      <c r="AI436" s="243"/>
      <c r="AJ436" s="242" t="str">
        <f>IFERROR(IF(VLOOKUP(功能_33[[#This Row],[功能代號]],Menu!A:D,4,FALSE)=0,"",VLOOKUP(功能_33[[#This Row],[功能代號]],Menu!A:D,4,FALSE)),"")</f>
        <v/>
      </c>
      <c r="AK436" s="9"/>
      <c r="AL436" s="8"/>
    </row>
    <row r="437" spans="1:38" ht="13.5" x14ac:dyDescent="0.3">
      <c r="A437" s="245"/>
      <c r="B437" s="247" t="str">
        <f>LEFT(功能_33[[#This Row],[功能代號]],2)</f>
        <v>L8</v>
      </c>
      <c r="C437" s="9" t="s">
        <v>684</v>
      </c>
      <c r="D437" s="283" t="s">
        <v>2329</v>
      </c>
      <c r="E437" s="10" t="s">
        <v>2206</v>
      </c>
      <c r="F437" s="22" t="s">
        <v>2359</v>
      </c>
      <c r="G437" s="22"/>
      <c r="H437" s="10" t="s">
        <v>424</v>
      </c>
      <c r="I437" s="19" t="s">
        <v>5</v>
      </c>
      <c r="J437" s="320"/>
      <c r="K437" s="294"/>
      <c r="L437" s="294"/>
      <c r="M437" s="252" t="str">
        <f>IFERROR(IF(VLOOKUP(功能_33[[#This Row],[功能代號]],討論項目!A:H,8,FALSE)=0,"",VLOOKUP(功能_33[[#This Row],[功能代號]],討論項目!A:H,8,FALSE)),"")</f>
        <v/>
      </c>
      <c r="N437" s="304" t="s">
        <v>1522</v>
      </c>
      <c r="O437" s="304" t="s">
        <v>1995</v>
      </c>
      <c r="P437" s="9"/>
      <c r="Q437" s="10"/>
      <c r="R437" s="10"/>
      <c r="S437" s="10"/>
      <c r="T437" s="10"/>
      <c r="U437" s="10"/>
      <c r="V437" s="10"/>
      <c r="W437" s="10"/>
      <c r="X437" s="13" t="str">
        <f>VLOOKUP(功能_33[[#This Row],[User]],SKL放款!A:G,7,FALSE)</f>
        <v>放款管理課</v>
      </c>
      <c r="Y437" s="242" t="str">
        <f>IF(功能_33[[#This Row],[實際展示]]="","",功能_33[[#This Row],[實際展示]]+14)</f>
        <v/>
      </c>
      <c r="Z437" s="243"/>
      <c r="AA437" s="262"/>
      <c r="AB437" s="252"/>
      <c r="AC437" s="252"/>
      <c r="AD437" s="252"/>
      <c r="AE437" s="309"/>
      <c r="AF437" s="252" t="str">
        <f>IFERROR(IF(VLOOKUP(功能_33[[#This Row],[功能代號]],Menu!A:D,4,FALSE)=0,"",VLOOKUP(功能_33[[#This Row],[功能代號]],Menu!A:D,4,FALSE)),"")</f>
        <v/>
      </c>
      <c r="AG437" s="252"/>
      <c r="AH437" s="13" t="e">
        <f>VLOOKUP(功能_33[[#This Row],[功能代號]],[3]交易清單!$E:$E,1,FALSE)</f>
        <v>#N/A</v>
      </c>
      <c r="AI437" s="243"/>
      <c r="AJ437" s="242" t="str">
        <f>IFERROR(IF(VLOOKUP(功能_33[[#This Row],[功能代號]],Menu!A:D,4,FALSE)=0,"",VLOOKUP(功能_33[[#This Row],[功能代號]],Menu!A:D,4,FALSE)),"")</f>
        <v/>
      </c>
      <c r="AK437" s="9"/>
      <c r="AL437" s="8"/>
    </row>
    <row r="438" spans="1:38" ht="13.5" x14ac:dyDescent="0.3">
      <c r="A438" s="245"/>
      <c r="B438" s="247" t="str">
        <f>LEFT(功能_33[[#This Row],[功能代號]],2)</f>
        <v>L8</v>
      </c>
      <c r="C438" s="9" t="s">
        <v>684</v>
      </c>
      <c r="D438" s="283" t="s">
        <v>2329</v>
      </c>
      <c r="E438" s="10" t="s">
        <v>2207</v>
      </c>
      <c r="F438" s="22" t="s">
        <v>2360</v>
      </c>
      <c r="G438" s="22"/>
      <c r="H438" s="10" t="s">
        <v>424</v>
      </c>
      <c r="I438" s="19" t="s">
        <v>5</v>
      </c>
      <c r="J438" s="320"/>
      <c r="K438" s="294"/>
      <c r="L438" s="294"/>
      <c r="M438" s="252" t="str">
        <f>IFERROR(IF(VLOOKUP(功能_33[[#This Row],[功能代號]],討論項目!A:H,8,FALSE)=0,"",VLOOKUP(功能_33[[#This Row],[功能代號]],討論項目!A:H,8,FALSE)),"")</f>
        <v/>
      </c>
      <c r="N438" s="304" t="s">
        <v>1522</v>
      </c>
      <c r="O438" s="304" t="s">
        <v>1995</v>
      </c>
      <c r="P438" s="9"/>
      <c r="Q438" s="10"/>
      <c r="R438" s="10"/>
      <c r="S438" s="10"/>
      <c r="T438" s="10"/>
      <c r="U438" s="10"/>
      <c r="V438" s="10"/>
      <c r="W438" s="10"/>
      <c r="X438" s="13" t="str">
        <f>VLOOKUP(功能_33[[#This Row],[User]],SKL放款!A:G,7,FALSE)</f>
        <v>放款管理課</v>
      </c>
      <c r="Y438" s="242" t="str">
        <f>IF(功能_33[[#This Row],[實際展示]]="","",功能_33[[#This Row],[實際展示]]+14)</f>
        <v/>
      </c>
      <c r="Z438" s="243"/>
      <c r="AA438" s="262"/>
      <c r="AB438" s="252"/>
      <c r="AC438" s="252"/>
      <c r="AD438" s="252"/>
      <c r="AE438" s="309"/>
      <c r="AF438" s="252" t="str">
        <f>IFERROR(IF(VLOOKUP(功能_33[[#This Row],[功能代號]],Menu!A:D,4,FALSE)=0,"",VLOOKUP(功能_33[[#This Row],[功能代號]],Menu!A:D,4,FALSE)),"")</f>
        <v/>
      </c>
      <c r="AG438" s="252"/>
      <c r="AH438" s="13" t="e">
        <f>VLOOKUP(功能_33[[#This Row],[功能代號]],[3]交易清單!$E:$E,1,FALSE)</f>
        <v>#N/A</v>
      </c>
      <c r="AI438" s="243"/>
      <c r="AJ438" s="242" t="str">
        <f>IFERROR(IF(VLOOKUP(功能_33[[#This Row],[功能代號]],Menu!A:D,4,FALSE)=0,"",VLOOKUP(功能_33[[#This Row],[功能代號]],Menu!A:D,4,FALSE)),"")</f>
        <v/>
      </c>
      <c r="AK438" s="9"/>
      <c r="AL438" s="8"/>
    </row>
    <row r="439" spans="1:38" ht="13.5" x14ac:dyDescent="0.3">
      <c r="A439" s="245"/>
      <c r="B439" s="247" t="str">
        <f>LEFT(功能_33[[#This Row],[功能代號]],2)</f>
        <v>L8</v>
      </c>
      <c r="C439" s="9" t="s">
        <v>684</v>
      </c>
      <c r="D439" s="283" t="s">
        <v>2329</v>
      </c>
      <c r="E439" s="10" t="s">
        <v>2208</v>
      </c>
      <c r="F439" s="22" t="s">
        <v>2361</v>
      </c>
      <c r="G439" s="22"/>
      <c r="H439" s="10" t="s">
        <v>424</v>
      </c>
      <c r="I439" s="19" t="s">
        <v>5</v>
      </c>
      <c r="J439" s="320"/>
      <c r="K439" s="294"/>
      <c r="L439" s="294"/>
      <c r="M439" s="252" t="str">
        <f>IFERROR(IF(VLOOKUP(功能_33[[#This Row],[功能代號]],討論項目!A:H,8,FALSE)=0,"",VLOOKUP(功能_33[[#This Row],[功能代號]],討論項目!A:H,8,FALSE)),"")</f>
        <v/>
      </c>
      <c r="N439" s="304" t="s">
        <v>1522</v>
      </c>
      <c r="O439" s="304" t="s">
        <v>1995</v>
      </c>
      <c r="P439" s="9"/>
      <c r="Q439" s="10"/>
      <c r="R439" s="10"/>
      <c r="S439" s="10"/>
      <c r="T439" s="10"/>
      <c r="U439" s="10"/>
      <c r="V439" s="10"/>
      <c r="W439" s="10"/>
      <c r="X439" s="13" t="str">
        <f>VLOOKUP(功能_33[[#This Row],[User]],SKL放款!A:G,7,FALSE)</f>
        <v>放款管理課</v>
      </c>
      <c r="Y439" s="242" t="str">
        <f>IF(功能_33[[#This Row],[實際展示]]="","",功能_33[[#This Row],[實際展示]]+14)</f>
        <v/>
      </c>
      <c r="Z439" s="243"/>
      <c r="AA439" s="262"/>
      <c r="AB439" s="252"/>
      <c r="AC439" s="252"/>
      <c r="AD439" s="252"/>
      <c r="AE439" s="309"/>
      <c r="AF439" s="252" t="str">
        <f>IFERROR(IF(VLOOKUP(功能_33[[#This Row],[功能代號]],Menu!A:D,4,FALSE)=0,"",VLOOKUP(功能_33[[#This Row],[功能代號]],Menu!A:D,4,FALSE)),"")</f>
        <v/>
      </c>
      <c r="AG439" s="252"/>
      <c r="AH439" s="13" t="e">
        <f>VLOOKUP(功能_33[[#This Row],[功能代號]],[3]交易清單!$E:$E,1,FALSE)</f>
        <v>#N/A</v>
      </c>
      <c r="AI439" s="243"/>
      <c r="AJ439" s="242" t="str">
        <f>IFERROR(IF(VLOOKUP(功能_33[[#This Row],[功能代號]],Menu!A:D,4,FALSE)=0,"",VLOOKUP(功能_33[[#This Row],[功能代號]],Menu!A:D,4,FALSE)),"")</f>
        <v/>
      </c>
      <c r="AK439" s="9"/>
      <c r="AL439" s="8"/>
    </row>
    <row r="440" spans="1:38" ht="13.5" x14ac:dyDescent="0.3">
      <c r="A440" s="245"/>
      <c r="B440" s="247" t="str">
        <f>LEFT(功能_33[[#This Row],[功能代號]],2)</f>
        <v>L8</v>
      </c>
      <c r="C440" s="9" t="s">
        <v>684</v>
      </c>
      <c r="D440" s="283" t="s">
        <v>2329</v>
      </c>
      <c r="E440" s="10" t="s">
        <v>2209</v>
      </c>
      <c r="F440" s="22" t="s">
        <v>2362</v>
      </c>
      <c r="G440" s="22"/>
      <c r="H440" s="10" t="s">
        <v>424</v>
      </c>
      <c r="I440" s="19" t="s">
        <v>5</v>
      </c>
      <c r="J440" s="320"/>
      <c r="K440" s="294"/>
      <c r="L440" s="294"/>
      <c r="M440" s="252" t="str">
        <f>IFERROR(IF(VLOOKUP(功能_33[[#This Row],[功能代號]],討論項目!A:H,8,FALSE)=0,"",VLOOKUP(功能_33[[#This Row],[功能代號]],討論項目!A:H,8,FALSE)),"")</f>
        <v/>
      </c>
      <c r="N440" s="304" t="s">
        <v>1522</v>
      </c>
      <c r="O440" s="304" t="s">
        <v>1995</v>
      </c>
      <c r="P440" s="9"/>
      <c r="Q440" s="10"/>
      <c r="R440" s="10"/>
      <c r="S440" s="10"/>
      <c r="T440" s="10"/>
      <c r="U440" s="10"/>
      <c r="V440" s="10"/>
      <c r="W440" s="10"/>
      <c r="X440" s="13" t="str">
        <f>VLOOKUP(功能_33[[#This Row],[User]],SKL放款!A:G,7,FALSE)</f>
        <v>放款管理課</v>
      </c>
      <c r="Y440" s="242" t="str">
        <f>IF(功能_33[[#This Row],[實際展示]]="","",功能_33[[#This Row],[實際展示]]+14)</f>
        <v/>
      </c>
      <c r="Z440" s="243"/>
      <c r="AA440" s="262"/>
      <c r="AB440" s="252"/>
      <c r="AC440" s="252"/>
      <c r="AD440" s="252"/>
      <c r="AE440" s="309"/>
      <c r="AF440" s="252" t="str">
        <f>IFERROR(IF(VLOOKUP(功能_33[[#This Row],[功能代號]],Menu!A:D,4,FALSE)=0,"",VLOOKUP(功能_33[[#This Row],[功能代號]],Menu!A:D,4,FALSE)),"")</f>
        <v/>
      </c>
      <c r="AG440" s="252"/>
      <c r="AH440" s="13" t="e">
        <f>VLOOKUP(功能_33[[#This Row],[功能代號]],[3]交易清單!$E:$E,1,FALSE)</f>
        <v>#N/A</v>
      </c>
      <c r="AI440" s="243"/>
      <c r="AJ440" s="242" t="str">
        <f>IFERROR(IF(VLOOKUP(功能_33[[#This Row],[功能代號]],Menu!A:D,4,FALSE)=0,"",VLOOKUP(功能_33[[#This Row],[功能代號]],Menu!A:D,4,FALSE)),"")</f>
        <v/>
      </c>
      <c r="AK440" s="9"/>
      <c r="AL440" s="8"/>
    </row>
    <row r="441" spans="1:38" ht="13.5" x14ac:dyDescent="0.3">
      <c r="A441" s="245"/>
      <c r="B441" s="247" t="str">
        <f>LEFT(功能_33[[#This Row],[功能代號]],2)</f>
        <v>L8</v>
      </c>
      <c r="C441" s="9" t="s">
        <v>684</v>
      </c>
      <c r="D441" s="283" t="s">
        <v>2329</v>
      </c>
      <c r="E441" s="10" t="s">
        <v>2210</v>
      </c>
      <c r="F441" s="22" t="s">
        <v>2363</v>
      </c>
      <c r="G441" s="22"/>
      <c r="H441" s="10" t="s">
        <v>424</v>
      </c>
      <c r="I441" s="19" t="s">
        <v>5</v>
      </c>
      <c r="J441" s="320"/>
      <c r="K441" s="294"/>
      <c r="L441" s="294"/>
      <c r="M441" s="252" t="str">
        <f>IFERROR(IF(VLOOKUP(功能_33[[#This Row],[功能代號]],討論項目!A:H,8,FALSE)=0,"",VLOOKUP(功能_33[[#This Row],[功能代號]],討論項目!A:H,8,FALSE)),"")</f>
        <v/>
      </c>
      <c r="N441" s="304" t="s">
        <v>1522</v>
      </c>
      <c r="O441" s="304" t="s">
        <v>1995</v>
      </c>
      <c r="P441" s="9"/>
      <c r="Q441" s="10"/>
      <c r="R441" s="10"/>
      <c r="S441" s="10"/>
      <c r="T441" s="10"/>
      <c r="U441" s="10"/>
      <c r="V441" s="10"/>
      <c r="W441" s="10"/>
      <c r="X441" s="13" t="str">
        <f>VLOOKUP(功能_33[[#This Row],[User]],SKL放款!A:G,7,FALSE)</f>
        <v>放款管理課</v>
      </c>
      <c r="Y441" s="242" t="str">
        <f>IF(功能_33[[#This Row],[實際展示]]="","",功能_33[[#This Row],[實際展示]]+14)</f>
        <v/>
      </c>
      <c r="Z441" s="243"/>
      <c r="AA441" s="262"/>
      <c r="AB441" s="252"/>
      <c r="AC441" s="252"/>
      <c r="AD441" s="252"/>
      <c r="AE441" s="309"/>
      <c r="AF441" s="252" t="str">
        <f>IFERROR(IF(VLOOKUP(功能_33[[#This Row],[功能代號]],Menu!A:D,4,FALSE)=0,"",VLOOKUP(功能_33[[#This Row],[功能代號]],Menu!A:D,4,FALSE)),"")</f>
        <v/>
      </c>
      <c r="AG441" s="252"/>
      <c r="AH441" s="13" t="e">
        <f>VLOOKUP(功能_33[[#This Row],[功能代號]],[3]交易清單!$E:$E,1,FALSE)</f>
        <v>#N/A</v>
      </c>
      <c r="AI441" s="243"/>
      <c r="AJ441" s="242" t="str">
        <f>IFERROR(IF(VLOOKUP(功能_33[[#This Row],[功能代號]],Menu!A:D,4,FALSE)=0,"",VLOOKUP(功能_33[[#This Row],[功能代號]],Menu!A:D,4,FALSE)),"")</f>
        <v/>
      </c>
      <c r="AK441" s="9"/>
      <c r="AL441" s="8"/>
    </row>
    <row r="442" spans="1:38" ht="13.5" x14ac:dyDescent="0.3">
      <c r="A442" s="245"/>
      <c r="B442" s="247" t="str">
        <f>LEFT(功能_33[[#This Row],[功能代號]],2)</f>
        <v>L8</v>
      </c>
      <c r="C442" s="9" t="s">
        <v>684</v>
      </c>
      <c r="D442" s="283" t="s">
        <v>2329</v>
      </c>
      <c r="E442" s="10" t="s">
        <v>2211</v>
      </c>
      <c r="F442" s="22" t="s">
        <v>2364</v>
      </c>
      <c r="G442" s="22"/>
      <c r="H442" s="10" t="s">
        <v>424</v>
      </c>
      <c r="I442" s="19" t="s">
        <v>5</v>
      </c>
      <c r="J442" s="320"/>
      <c r="K442" s="294"/>
      <c r="L442" s="294"/>
      <c r="M442" s="252" t="str">
        <f>IFERROR(IF(VLOOKUP(功能_33[[#This Row],[功能代號]],討論項目!A:H,8,FALSE)=0,"",VLOOKUP(功能_33[[#This Row],[功能代號]],討論項目!A:H,8,FALSE)),"")</f>
        <v/>
      </c>
      <c r="N442" s="304" t="s">
        <v>1522</v>
      </c>
      <c r="O442" s="304" t="s">
        <v>1995</v>
      </c>
      <c r="P442" s="9"/>
      <c r="Q442" s="10"/>
      <c r="R442" s="10"/>
      <c r="S442" s="10"/>
      <c r="T442" s="10"/>
      <c r="U442" s="10"/>
      <c r="V442" s="10"/>
      <c r="W442" s="10"/>
      <c r="X442" s="13" t="str">
        <f>VLOOKUP(功能_33[[#This Row],[User]],SKL放款!A:G,7,FALSE)</f>
        <v>放款管理課</v>
      </c>
      <c r="Y442" s="242" t="str">
        <f>IF(功能_33[[#This Row],[實際展示]]="","",功能_33[[#This Row],[實際展示]]+14)</f>
        <v/>
      </c>
      <c r="Z442" s="243"/>
      <c r="AA442" s="262"/>
      <c r="AB442" s="252"/>
      <c r="AC442" s="252"/>
      <c r="AD442" s="252"/>
      <c r="AE442" s="309"/>
      <c r="AF442" s="252" t="str">
        <f>IFERROR(IF(VLOOKUP(功能_33[[#This Row],[功能代號]],Menu!A:D,4,FALSE)=0,"",VLOOKUP(功能_33[[#This Row],[功能代號]],Menu!A:D,4,FALSE)),"")</f>
        <v/>
      </c>
      <c r="AG442" s="252"/>
      <c r="AH442" s="13" t="e">
        <f>VLOOKUP(功能_33[[#This Row],[功能代號]],[3]交易清單!$E:$E,1,FALSE)</f>
        <v>#N/A</v>
      </c>
      <c r="AI442" s="243"/>
      <c r="AJ442" s="242" t="str">
        <f>IFERROR(IF(VLOOKUP(功能_33[[#This Row],[功能代號]],Menu!A:D,4,FALSE)=0,"",VLOOKUP(功能_33[[#This Row],[功能代號]],Menu!A:D,4,FALSE)),"")</f>
        <v/>
      </c>
      <c r="AK442" s="9"/>
      <c r="AL442" s="8"/>
    </row>
    <row r="443" spans="1:38" ht="13.5" x14ac:dyDescent="0.3">
      <c r="A443" s="245"/>
      <c r="B443" s="247" t="str">
        <f>LEFT(功能_33[[#This Row],[功能代號]],2)</f>
        <v>L8</v>
      </c>
      <c r="C443" s="9" t="s">
        <v>684</v>
      </c>
      <c r="D443" s="283" t="s">
        <v>2329</v>
      </c>
      <c r="E443" s="10" t="s">
        <v>2212</v>
      </c>
      <c r="F443" s="22" t="s">
        <v>2365</v>
      </c>
      <c r="G443" s="22"/>
      <c r="H443" s="10" t="s">
        <v>424</v>
      </c>
      <c r="I443" s="19" t="s">
        <v>5</v>
      </c>
      <c r="J443" s="320"/>
      <c r="K443" s="294"/>
      <c r="L443" s="294"/>
      <c r="M443" s="252" t="str">
        <f>IFERROR(IF(VLOOKUP(功能_33[[#This Row],[功能代號]],討論項目!A:H,8,FALSE)=0,"",VLOOKUP(功能_33[[#This Row],[功能代號]],討論項目!A:H,8,FALSE)),"")</f>
        <v/>
      </c>
      <c r="N443" s="304" t="s">
        <v>1522</v>
      </c>
      <c r="O443" s="304" t="s">
        <v>1995</v>
      </c>
      <c r="P443" s="9"/>
      <c r="Q443" s="10"/>
      <c r="R443" s="10"/>
      <c r="S443" s="10"/>
      <c r="T443" s="10"/>
      <c r="U443" s="10"/>
      <c r="V443" s="10"/>
      <c r="W443" s="10"/>
      <c r="X443" s="13" t="str">
        <f>VLOOKUP(功能_33[[#This Row],[User]],SKL放款!A:G,7,FALSE)</f>
        <v>放款管理課</v>
      </c>
      <c r="Y443" s="242" t="str">
        <f>IF(功能_33[[#This Row],[實際展示]]="","",功能_33[[#This Row],[實際展示]]+14)</f>
        <v/>
      </c>
      <c r="Z443" s="243"/>
      <c r="AA443" s="262"/>
      <c r="AB443" s="252"/>
      <c r="AC443" s="252"/>
      <c r="AD443" s="252"/>
      <c r="AE443" s="309"/>
      <c r="AF443" s="252" t="str">
        <f>IFERROR(IF(VLOOKUP(功能_33[[#This Row],[功能代號]],Menu!A:D,4,FALSE)=0,"",VLOOKUP(功能_33[[#This Row],[功能代號]],Menu!A:D,4,FALSE)),"")</f>
        <v/>
      </c>
      <c r="AG443" s="252"/>
      <c r="AH443" s="13" t="e">
        <f>VLOOKUP(功能_33[[#This Row],[功能代號]],[3]交易清單!$E:$E,1,FALSE)</f>
        <v>#N/A</v>
      </c>
      <c r="AI443" s="243"/>
      <c r="AJ443" s="242" t="str">
        <f>IFERROR(IF(VLOOKUP(功能_33[[#This Row],[功能代號]],Menu!A:D,4,FALSE)=0,"",VLOOKUP(功能_33[[#This Row],[功能代號]],Menu!A:D,4,FALSE)),"")</f>
        <v/>
      </c>
      <c r="AK443" s="9"/>
      <c r="AL443" s="8"/>
    </row>
    <row r="444" spans="1:38" ht="13.5" x14ac:dyDescent="0.3">
      <c r="A444" s="245"/>
      <c r="B444" s="247" t="str">
        <f>LEFT(功能_33[[#This Row],[功能代號]],2)</f>
        <v>L8</v>
      </c>
      <c r="C444" s="9" t="s">
        <v>684</v>
      </c>
      <c r="D444" s="283" t="s">
        <v>2329</v>
      </c>
      <c r="E444" s="10" t="s">
        <v>2213</v>
      </c>
      <c r="F444" s="22" t="s">
        <v>2366</v>
      </c>
      <c r="G444" s="22"/>
      <c r="H444" s="10" t="s">
        <v>424</v>
      </c>
      <c r="I444" s="19" t="s">
        <v>5</v>
      </c>
      <c r="J444" s="320"/>
      <c r="K444" s="294"/>
      <c r="L444" s="294"/>
      <c r="M444" s="252" t="str">
        <f>IFERROR(IF(VLOOKUP(功能_33[[#This Row],[功能代號]],討論項目!A:H,8,FALSE)=0,"",VLOOKUP(功能_33[[#This Row],[功能代號]],討論項目!A:H,8,FALSE)),"")</f>
        <v/>
      </c>
      <c r="N444" s="304" t="s">
        <v>1522</v>
      </c>
      <c r="O444" s="304" t="s">
        <v>1995</v>
      </c>
      <c r="P444" s="9"/>
      <c r="Q444" s="10"/>
      <c r="R444" s="10"/>
      <c r="S444" s="10"/>
      <c r="T444" s="10"/>
      <c r="U444" s="10"/>
      <c r="V444" s="10"/>
      <c r="W444" s="10"/>
      <c r="X444" s="13" t="str">
        <f>VLOOKUP(功能_33[[#This Row],[User]],SKL放款!A:G,7,FALSE)</f>
        <v>放款管理課</v>
      </c>
      <c r="Y444" s="242" t="str">
        <f>IF(功能_33[[#This Row],[實際展示]]="","",功能_33[[#This Row],[實際展示]]+14)</f>
        <v/>
      </c>
      <c r="Z444" s="243"/>
      <c r="AA444" s="262"/>
      <c r="AB444" s="252"/>
      <c r="AC444" s="252"/>
      <c r="AD444" s="252"/>
      <c r="AE444" s="309"/>
      <c r="AF444" s="252" t="str">
        <f>IFERROR(IF(VLOOKUP(功能_33[[#This Row],[功能代號]],Menu!A:D,4,FALSE)=0,"",VLOOKUP(功能_33[[#This Row],[功能代號]],Menu!A:D,4,FALSE)),"")</f>
        <v/>
      </c>
      <c r="AG444" s="252"/>
      <c r="AH444" s="13" t="e">
        <f>VLOOKUP(功能_33[[#This Row],[功能代號]],[3]交易清單!$E:$E,1,FALSE)</f>
        <v>#N/A</v>
      </c>
      <c r="AI444" s="243"/>
      <c r="AJ444" s="242" t="str">
        <f>IFERROR(IF(VLOOKUP(功能_33[[#This Row],[功能代號]],Menu!A:D,4,FALSE)=0,"",VLOOKUP(功能_33[[#This Row],[功能代號]],Menu!A:D,4,FALSE)),"")</f>
        <v/>
      </c>
      <c r="AK444" s="9"/>
      <c r="AL444" s="8"/>
    </row>
    <row r="445" spans="1:38" ht="13.5" x14ac:dyDescent="0.3">
      <c r="A445" s="245"/>
      <c r="B445" s="247" t="str">
        <f>LEFT(功能_33[[#This Row],[功能代號]],2)</f>
        <v>L8</v>
      </c>
      <c r="C445" s="9" t="s">
        <v>684</v>
      </c>
      <c r="D445" s="283" t="s">
        <v>2329</v>
      </c>
      <c r="E445" s="10" t="s">
        <v>2204</v>
      </c>
      <c r="F445" s="22" t="s">
        <v>2367</v>
      </c>
      <c r="G445" s="22"/>
      <c r="H445" s="10" t="s">
        <v>424</v>
      </c>
      <c r="I445" s="19" t="s">
        <v>5</v>
      </c>
      <c r="J445" s="320"/>
      <c r="K445" s="294"/>
      <c r="L445" s="294"/>
      <c r="M445" s="252" t="str">
        <f>IFERROR(IF(VLOOKUP(功能_33[[#This Row],[功能代號]],討論項目!A:H,8,FALSE)=0,"",VLOOKUP(功能_33[[#This Row],[功能代號]],討論項目!A:H,8,FALSE)),"")</f>
        <v/>
      </c>
      <c r="N445" s="304" t="s">
        <v>1522</v>
      </c>
      <c r="O445" s="304" t="s">
        <v>1995</v>
      </c>
      <c r="P445" s="9"/>
      <c r="Q445" s="10"/>
      <c r="R445" s="10"/>
      <c r="S445" s="10"/>
      <c r="T445" s="10"/>
      <c r="U445" s="10"/>
      <c r="V445" s="10"/>
      <c r="W445" s="10"/>
      <c r="X445" s="13" t="str">
        <f>VLOOKUP(功能_33[[#This Row],[User]],SKL放款!A:G,7,FALSE)</f>
        <v>放款管理課</v>
      </c>
      <c r="Y445" s="242" t="str">
        <f>IF(功能_33[[#This Row],[實際展示]]="","",功能_33[[#This Row],[實際展示]]+14)</f>
        <v/>
      </c>
      <c r="Z445" s="243"/>
      <c r="AA445" s="262"/>
      <c r="AB445" s="252"/>
      <c r="AC445" s="252"/>
      <c r="AD445" s="252"/>
      <c r="AE445" s="309"/>
      <c r="AF445" s="252" t="str">
        <f>IFERROR(IF(VLOOKUP(功能_33[[#This Row],[功能代號]],Menu!A:D,4,FALSE)=0,"",VLOOKUP(功能_33[[#This Row],[功能代號]],Menu!A:D,4,FALSE)),"")</f>
        <v/>
      </c>
      <c r="AG445" s="252"/>
      <c r="AH445" s="13" t="e">
        <f>VLOOKUP(功能_33[[#This Row],[功能代號]],[3]交易清單!$E:$E,1,FALSE)</f>
        <v>#N/A</v>
      </c>
      <c r="AI445" s="243"/>
      <c r="AJ445" s="242" t="str">
        <f>IFERROR(IF(VLOOKUP(功能_33[[#This Row],[功能代號]],Menu!A:D,4,FALSE)=0,"",VLOOKUP(功能_33[[#This Row],[功能代號]],Menu!A:D,4,FALSE)),"")</f>
        <v/>
      </c>
      <c r="AK445" s="9"/>
      <c r="AL445" s="8"/>
    </row>
    <row r="446" spans="1:38" ht="13.5" x14ac:dyDescent="0.3">
      <c r="A446" s="245"/>
      <c r="B446" s="247" t="str">
        <f>LEFT(功能_33[[#This Row],[功能代號]],2)</f>
        <v>L8</v>
      </c>
      <c r="C446" s="9" t="s">
        <v>684</v>
      </c>
      <c r="D446" s="283" t="s">
        <v>2329</v>
      </c>
      <c r="E446" s="10" t="s">
        <v>2214</v>
      </c>
      <c r="F446" s="22" t="s">
        <v>2368</v>
      </c>
      <c r="G446" s="22"/>
      <c r="H446" s="10" t="s">
        <v>424</v>
      </c>
      <c r="I446" s="19" t="s">
        <v>5</v>
      </c>
      <c r="J446" s="320"/>
      <c r="K446" s="294"/>
      <c r="L446" s="294"/>
      <c r="M446" s="252" t="str">
        <f>IFERROR(IF(VLOOKUP(功能_33[[#This Row],[功能代號]],討論項目!A:H,8,FALSE)=0,"",VLOOKUP(功能_33[[#This Row],[功能代號]],討論項目!A:H,8,FALSE)),"")</f>
        <v/>
      </c>
      <c r="N446" s="304" t="s">
        <v>1522</v>
      </c>
      <c r="O446" s="304" t="s">
        <v>1995</v>
      </c>
      <c r="P446" s="9"/>
      <c r="Q446" s="10"/>
      <c r="R446" s="10"/>
      <c r="S446" s="10"/>
      <c r="T446" s="10"/>
      <c r="U446" s="10"/>
      <c r="V446" s="10"/>
      <c r="W446" s="10"/>
      <c r="X446" s="13" t="str">
        <f>VLOOKUP(功能_33[[#This Row],[User]],SKL放款!A:G,7,FALSE)</f>
        <v>放款管理課</v>
      </c>
      <c r="Y446" s="242" t="str">
        <f>IF(功能_33[[#This Row],[實際展示]]="","",功能_33[[#This Row],[實際展示]]+14)</f>
        <v/>
      </c>
      <c r="Z446" s="243"/>
      <c r="AA446" s="262"/>
      <c r="AB446" s="252"/>
      <c r="AC446" s="252"/>
      <c r="AD446" s="252"/>
      <c r="AE446" s="309"/>
      <c r="AF446" s="252" t="str">
        <f>IFERROR(IF(VLOOKUP(功能_33[[#This Row],[功能代號]],Menu!A:D,4,FALSE)=0,"",VLOOKUP(功能_33[[#This Row],[功能代號]],Menu!A:D,4,FALSE)),"")</f>
        <v/>
      </c>
      <c r="AG446" s="252"/>
      <c r="AH446" s="13" t="e">
        <f>VLOOKUP(功能_33[[#This Row],[功能代號]],[3]交易清單!$E:$E,1,FALSE)</f>
        <v>#N/A</v>
      </c>
      <c r="AI446" s="243"/>
      <c r="AJ446" s="242" t="str">
        <f>IFERROR(IF(VLOOKUP(功能_33[[#This Row],[功能代號]],Menu!A:D,4,FALSE)=0,"",VLOOKUP(功能_33[[#This Row],[功能代號]],Menu!A:D,4,FALSE)),"")</f>
        <v/>
      </c>
      <c r="AK446" s="9"/>
      <c r="AL446" s="8"/>
    </row>
    <row r="447" spans="1:38" ht="13.5" x14ac:dyDescent="0.3">
      <c r="A447" s="245"/>
      <c r="B447" s="247" t="str">
        <f>LEFT(功能_33[[#This Row],[功能代號]],2)</f>
        <v>L8</v>
      </c>
      <c r="C447" s="9" t="s">
        <v>684</v>
      </c>
      <c r="D447" s="283" t="s">
        <v>2329</v>
      </c>
      <c r="E447" s="10" t="s">
        <v>2215</v>
      </c>
      <c r="F447" s="22" t="s">
        <v>2369</v>
      </c>
      <c r="G447" s="22"/>
      <c r="H447" s="10" t="s">
        <v>424</v>
      </c>
      <c r="I447" s="19" t="s">
        <v>5</v>
      </c>
      <c r="J447" s="320"/>
      <c r="K447" s="294"/>
      <c r="L447" s="294"/>
      <c r="M447" s="252" t="str">
        <f>IFERROR(IF(VLOOKUP(功能_33[[#This Row],[功能代號]],討論項目!A:H,8,FALSE)=0,"",VLOOKUP(功能_33[[#This Row],[功能代號]],討論項目!A:H,8,FALSE)),"")</f>
        <v/>
      </c>
      <c r="N447" s="304" t="s">
        <v>1522</v>
      </c>
      <c r="O447" s="304" t="s">
        <v>1995</v>
      </c>
      <c r="P447" s="9"/>
      <c r="Q447" s="10"/>
      <c r="R447" s="10"/>
      <c r="S447" s="10"/>
      <c r="T447" s="10"/>
      <c r="U447" s="10"/>
      <c r="V447" s="10"/>
      <c r="W447" s="10"/>
      <c r="X447" s="13" t="str">
        <f>VLOOKUP(功能_33[[#This Row],[User]],SKL放款!A:G,7,FALSE)</f>
        <v>放款管理課</v>
      </c>
      <c r="Y447" s="242" t="str">
        <f>IF(功能_33[[#This Row],[實際展示]]="","",功能_33[[#This Row],[實際展示]]+14)</f>
        <v/>
      </c>
      <c r="Z447" s="243"/>
      <c r="AA447" s="262"/>
      <c r="AB447" s="252"/>
      <c r="AC447" s="252"/>
      <c r="AD447" s="252"/>
      <c r="AE447" s="309"/>
      <c r="AF447" s="252" t="str">
        <f>IFERROR(IF(VLOOKUP(功能_33[[#This Row],[功能代號]],Menu!A:D,4,FALSE)=0,"",VLOOKUP(功能_33[[#This Row],[功能代號]],Menu!A:D,4,FALSE)),"")</f>
        <v/>
      </c>
      <c r="AG447" s="252"/>
      <c r="AH447" s="13" t="e">
        <f>VLOOKUP(功能_33[[#This Row],[功能代號]],[3]交易清單!$E:$E,1,FALSE)</f>
        <v>#N/A</v>
      </c>
      <c r="AI447" s="243"/>
      <c r="AJ447" s="242" t="str">
        <f>IFERROR(IF(VLOOKUP(功能_33[[#This Row],[功能代號]],Menu!A:D,4,FALSE)=0,"",VLOOKUP(功能_33[[#This Row],[功能代號]],Menu!A:D,4,FALSE)),"")</f>
        <v/>
      </c>
      <c r="AK447" s="9"/>
      <c r="AL447" s="8"/>
    </row>
    <row r="448" spans="1:38" ht="13.5" x14ac:dyDescent="0.3">
      <c r="A448" s="245"/>
      <c r="B448" s="247" t="str">
        <f>LEFT(功能_33[[#This Row],[功能代號]],2)</f>
        <v>L8</v>
      </c>
      <c r="C448" s="9" t="s">
        <v>684</v>
      </c>
      <c r="D448" s="283" t="s">
        <v>2329</v>
      </c>
      <c r="E448" s="10" t="s">
        <v>2216</v>
      </c>
      <c r="F448" s="22" t="s">
        <v>2370</v>
      </c>
      <c r="G448" s="22"/>
      <c r="H448" s="10" t="s">
        <v>424</v>
      </c>
      <c r="I448" s="19" t="s">
        <v>5</v>
      </c>
      <c r="J448" s="320"/>
      <c r="K448" s="294"/>
      <c r="L448" s="294"/>
      <c r="M448" s="252" t="str">
        <f>IFERROR(IF(VLOOKUP(功能_33[[#This Row],[功能代號]],討論項目!A:H,8,FALSE)=0,"",VLOOKUP(功能_33[[#This Row],[功能代號]],討論項目!A:H,8,FALSE)),"")</f>
        <v/>
      </c>
      <c r="N448" s="304" t="s">
        <v>1522</v>
      </c>
      <c r="O448" s="304" t="s">
        <v>1995</v>
      </c>
      <c r="P448" s="9"/>
      <c r="Q448" s="10"/>
      <c r="R448" s="10"/>
      <c r="S448" s="10"/>
      <c r="T448" s="10"/>
      <c r="U448" s="10"/>
      <c r="V448" s="10"/>
      <c r="W448" s="10"/>
      <c r="X448" s="13" t="str">
        <f>VLOOKUP(功能_33[[#This Row],[User]],SKL放款!A:G,7,FALSE)</f>
        <v>放款管理課</v>
      </c>
      <c r="Y448" s="242" t="str">
        <f>IF(功能_33[[#This Row],[實際展示]]="","",功能_33[[#This Row],[實際展示]]+14)</f>
        <v/>
      </c>
      <c r="Z448" s="243"/>
      <c r="AA448" s="262"/>
      <c r="AB448" s="252"/>
      <c r="AC448" s="252"/>
      <c r="AD448" s="252"/>
      <c r="AE448" s="309"/>
      <c r="AF448" s="252" t="str">
        <f>IFERROR(IF(VLOOKUP(功能_33[[#This Row],[功能代號]],Menu!A:D,4,FALSE)=0,"",VLOOKUP(功能_33[[#This Row],[功能代號]],Menu!A:D,4,FALSE)),"")</f>
        <v/>
      </c>
      <c r="AG448" s="252"/>
      <c r="AH448" s="13" t="e">
        <f>VLOOKUP(功能_33[[#This Row],[功能代號]],[3]交易清單!$E:$E,1,FALSE)</f>
        <v>#N/A</v>
      </c>
      <c r="AI448" s="243"/>
      <c r="AJ448" s="242" t="str">
        <f>IFERROR(IF(VLOOKUP(功能_33[[#This Row],[功能代號]],Menu!A:D,4,FALSE)=0,"",VLOOKUP(功能_33[[#This Row],[功能代號]],Menu!A:D,4,FALSE)),"")</f>
        <v/>
      </c>
      <c r="AK448" s="9"/>
      <c r="AL448" s="8"/>
    </row>
    <row r="449" spans="1:38" ht="13.5" x14ac:dyDescent="0.3">
      <c r="A449" s="245"/>
      <c r="B449" s="247" t="str">
        <f>LEFT(功能_33[[#This Row],[功能代號]],2)</f>
        <v>L8</v>
      </c>
      <c r="C449" s="9" t="s">
        <v>684</v>
      </c>
      <c r="D449" s="283" t="s">
        <v>2329</v>
      </c>
      <c r="E449" s="10" t="s">
        <v>2217</v>
      </c>
      <c r="F449" s="22" t="s">
        <v>2371</v>
      </c>
      <c r="G449" s="22"/>
      <c r="H449" s="10" t="s">
        <v>424</v>
      </c>
      <c r="I449" s="19" t="s">
        <v>5</v>
      </c>
      <c r="J449" s="320"/>
      <c r="K449" s="294"/>
      <c r="L449" s="294"/>
      <c r="M449" s="252" t="str">
        <f>IFERROR(IF(VLOOKUP(功能_33[[#This Row],[功能代號]],討論項目!A:H,8,FALSE)=0,"",VLOOKUP(功能_33[[#This Row],[功能代號]],討論項目!A:H,8,FALSE)),"")</f>
        <v/>
      </c>
      <c r="N449" s="304" t="s">
        <v>1522</v>
      </c>
      <c r="O449" s="304" t="s">
        <v>1995</v>
      </c>
      <c r="P449" s="9"/>
      <c r="Q449" s="10"/>
      <c r="R449" s="10"/>
      <c r="S449" s="10"/>
      <c r="T449" s="10"/>
      <c r="U449" s="10"/>
      <c r="V449" s="10"/>
      <c r="W449" s="10"/>
      <c r="X449" s="13" t="str">
        <f>VLOOKUP(功能_33[[#This Row],[User]],SKL放款!A:G,7,FALSE)</f>
        <v>放款管理課</v>
      </c>
      <c r="Y449" s="242" t="str">
        <f>IF(功能_33[[#This Row],[實際展示]]="","",功能_33[[#This Row],[實際展示]]+14)</f>
        <v/>
      </c>
      <c r="Z449" s="243"/>
      <c r="AA449" s="262"/>
      <c r="AB449" s="252"/>
      <c r="AC449" s="252"/>
      <c r="AD449" s="252"/>
      <c r="AE449" s="309"/>
      <c r="AF449" s="252" t="str">
        <f>IFERROR(IF(VLOOKUP(功能_33[[#This Row],[功能代號]],Menu!A:D,4,FALSE)=0,"",VLOOKUP(功能_33[[#This Row],[功能代號]],Menu!A:D,4,FALSE)),"")</f>
        <v/>
      </c>
      <c r="AG449" s="252"/>
      <c r="AH449" s="13" t="e">
        <f>VLOOKUP(功能_33[[#This Row],[功能代號]],[3]交易清單!$E:$E,1,FALSE)</f>
        <v>#N/A</v>
      </c>
      <c r="AI449" s="243"/>
      <c r="AJ449" s="242" t="str">
        <f>IFERROR(IF(VLOOKUP(功能_33[[#This Row],[功能代號]],Menu!A:D,4,FALSE)=0,"",VLOOKUP(功能_33[[#This Row],[功能代號]],Menu!A:D,4,FALSE)),"")</f>
        <v/>
      </c>
      <c r="AK449" s="9"/>
      <c r="AL449" s="8"/>
    </row>
    <row r="450" spans="1:38" ht="13.5" x14ac:dyDescent="0.3">
      <c r="A450" s="245"/>
      <c r="B450" s="247" t="str">
        <f>LEFT(功能_33[[#This Row],[功能代號]],2)</f>
        <v>L8</v>
      </c>
      <c r="C450" s="9" t="s">
        <v>684</v>
      </c>
      <c r="D450" s="283" t="s">
        <v>2329</v>
      </c>
      <c r="E450" s="10" t="s">
        <v>2218</v>
      </c>
      <c r="F450" s="22" t="s">
        <v>2372</v>
      </c>
      <c r="G450" s="22"/>
      <c r="H450" s="10" t="s">
        <v>424</v>
      </c>
      <c r="I450" s="19" t="s">
        <v>5</v>
      </c>
      <c r="J450" s="320"/>
      <c r="K450" s="294"/>
      <c r="L450" s="294"/>
      <c r="M450" s="252" t="str">
        <f>IFERROR(IF(VLOOKUP(功能_33[[#This Row],[功能代號]],討論項目!A:H,8,FALSE)=0,"",VLOOKUP(功能_33[[#This Row],[功能代號]],討論項目!A:H,8,FALSE)),"")</f>
        <v/>
      </c>
      <c r="N450" s="304" t="s">
        <v>1522</v>
      </c>
      <c r="O450" s="304" t="s">
        <v>1995</v>
      </c>
      <c r="P450" s="9"/>
      <c r="Q450" s="10"/>
      <c r="R450" s="10"/>
      <c r="S450" s="10"/>
      <c r="T450" s="10"/>
      <c r="U450" s="10"/>
      <c r="V450" s="10"/>
      <c r="W450" s="10"/>
      <c r="X450" s="13" t="str">
        <f>VLOOKUP(功能_33[[#This Row],[User]],SKL放款!A:G,7,FALSE)</f>
        <v>放款管理課</v>
      </c>
      <c r="Y450" s="242" t="str">
        <f>IF(功能_33[[#This Row],[實際展示]]="","",功能_33[[#This Row],[實際展示]]+14)</f>
        <v/>
      </c>
      <c r="Z450" s="243"/>
      <c r="AA450" s="262"/>
      <c r="AB450" s="252"/>
      <c r="AC450" s="252"/>
      <c r="AD450" s="252"/>
      <c r="AE450" s="309"/>
      <c r="AF450" s="252" t="str">
        <f>IFERROR(IF(VLOOKUP(功能_33[[#This Row],[功能代號]],Menu!A:D,4,FALSE)=0,"",VLOOKUP(功能_33[[#This Row],[功能代號]],Menu!A:D,4,FALSE)),"")</f>
        <v/>
      </c>
      <c r="AG450" s="252"/>
      <c r="AH450" s="13" t="e">
        <f>VLOOKUP(功能_33[[#This Row],[功能代號]],[3]交易清單!$E:$E,1,FALSE)</f>
        <v>#N/A</v>
      </c>
      <c r="AI450" s="243"/>
      <c r="AJ450" s="242" t="str">
        <f>IFERROR(IF(VLOOKUP(功能_33[[#This Row],[功能代號]],Menu!A:D,4,FALSE)=0,"",VLOOKUP(功能_33[[#This Row],[功能代號]],Menu!A:D,4,FALSE)),"")</f>
        <v/>
      </c>
      <c r="AK450" s="9"/>
      <c r="AL450" s="8"/>
    </row>
    <row r="451" spans="1:38" ht="13.5" x14ac:dyDescent="0.3">
      <c r="A451" s="245"/>
      <c r="B451" s="247" t="str">
        <f>LEFT(功能_33[[#This Row],[功能代號]],2)</f>
        <v>L8</v>
      </c>
      <c r="C451" s="9" t="s">
        <v>684</v>
      </c>
      <c r="D451" s="283" t="s">
        <v>2329</v>
      </c>
      <c r="E451" s="10" t="s">
        <v>2219</v>
      </c>
      <c r="F451" s="22" t="s">
        <v>2373</v>
      </c>
      <c r="G451" s="22"/>
      <c r="H451" s="10" t="s">
        <v>424</v>
      </c>
      <c r="I451" s="19" t="s">
        <v>5</v>
      </c>
      <c r="J451" s="320"/>
      <c r="K451" s="294"/>
      <c r="L451" s="294"/>
      <c r="M451" s="252" t="str">
        <f>IFERROR(IF(VLOOKUP(功能_33[[#This Row],[功能代號]],討論項目!A:H,8,FALSE)=0,"",VLOOKUP(功能_33[[#This Row],[功能代號]],討論項目!A:H,8,FALSE)),"")</f>
        <v/>
      </c>
      <c r="N451" s="304" t="s">
        <v>1522</v>
      </c>
      <c r="O451" s="304" t="s">
        <v>1995</v>
      </c>
      <c r="P451" s="9"/>
      <c r="Q451" s="10"/>
      <c r="R451" s="10"/>
      <c r="S451" s="10"/>
      <c r="T451" s="10"/>
      <c r="U451" s="10"/>
      <c r="V451" s="10"/>
      <c r="W451" s="10"/>
      <c r="X451" s="13" t="str">
        <f>VLOOKUP(功能_33[[#This Row],[User]],SKL放款!A:G,7,FALSE)</f>
        <v>放款管理課</v>
      </c>
      <c r="Y451" s="242" t="str">
        <f>IF(功能_33[[#This Row],[實際展示]]="","",功能_33[[#This Row],[實際展示]]+14)</f>
        <v/>
      </c>
      <c r="Z451" s="243"/>
      <c r="AA451" s="262"/>
      <c r="AB451" s="252"/>
      <c r="AC451" s="252"/>
      <c r="AD451" s="252"/>
      <c r="AE451" s="309"/>
      <c r="AF451" s="252" t="str">
        <f>IFERROR(IF(VLOOKUP(功能_33[[#This Row],[功能代號]],Menu!A:D,4,FALSE)=0,"",VLOOKUP(功能_33[[#This Row],[功能代號]],Menu!A:D,4,FALSE)),"")</f>
        <v/>
      </c>
      <c r="AG451" s="252"/>
      <c r="AH451" s="13" t="e">
        <f>VLOOKUP(功能_33[[#This Row],[功能代號]],[3]交易清單!$E:$E,1,FALSE)</f>
        <v>#N/A</v>
      </c>
      <c r="AI451" s="243"/>
      <c r="AJ451" s="242" t="str">
        <f>IFERROR(IF(VLOOKUP(功能_33[[#This Row],[功能代號]],Menu!A:D,4,FALSE)=0,"",VLOOKUP(功能_33[[#This Row],[功能代號]],Menu!A:D,4,FALSE)),"")</f>
        <v/>
      </c>
      <c r="AK451" s="9"/>
      <c r="AL451" s="8"/>
    </row>
    <row r="452" spans="1:38" ht="13.5" x14ac:dyDescent="0.3">
      <c r="A452" s="245"/>
      <c r="B452" s="247" t="str">
        <f>LEFT(功能_33[[#This Row],[功能代號]],2)</f>
        <v>L8</v>
      </c>
      <c r="C452" s="9" t="s">
        <v>684</v>
      </c>
      <c r="D452" s="283" t="s">
        <v>2329</v>
      </c>
      <c r="E452" s="10" t="s">
        <v>2220</v>
      </c>
      <c r="F452" s="22" t="s">
        <v>2374</v>
      </c>
      <c r="G452" s="22"/>
      <c r="H452" s="10" t="s">
        <v>424</v>
      </c>
      <c r="I452" s="19" t="s">
        <v>5</v>
      </c>
      <c r="J452" s="320"/>
      <c r="K452" s="294"/>
      <c r="L452" s="294"/>
      <c r="M452" s="252" t="str">
        <f>IFERROR(IF(VLOOKUP(功能_33[[#This Row],[功能代號]],討論項目!A:H,8,FALSE)=0,"",VLOOKUP(功能_33[[#This Row],[功能代號]],討論項目!A:H,8,FALSE)),"")</f>
        <v/>
      </c>
      <c r="N452" s="304" t="s">
        <v>1522</v>
      </c>
      <c r="O452" s="304" t="s">
        <v>1995</v>
      </c>
      <c r="P452" s="9"/>
      <c r="Q452" s="10"/>
      <c r="R452" s="10"/>
      <c r="S452" s="10"/>
      <c r="T452" s="10"/>
      <c r="U452" s="10"/>
      <c r="V452" s="10"/>
      <c r="W452" s="10"/>
      <c r="X452" s="13" t="str">
        <f>VLOOKUP(功能_33[[#This Row],[User]],SKL放款!A:G,7,FALSE)</f>
        <v>放款管理課</v>
      </c>
      <c r="Y452" s="242" t="str">
        <f>IF(功能_33[[#This Row],[實際展示]]="","",功能_33[[#This Row],[實際展示]]+14)</f>
        <v/>
      </c>
      <c r="Z452" s="243"/>
      <c r="AA452" s="262"/>
      <c r="AB452" s="252"/>
      <c r="AC452" s="252"/>
      <c r="AD452" s="252"/>
      <c r="AE452" s="309"/>
      <c r="AF452" s="252" t="str">
        <f>IFERROR(IF(VLOOKUP(功能_33[[#This Row],[功能代號]],Menu!A:D,4,FALSE)=0,"",VLOOKUP(功能_33[[#This Row],[功能代號]],Menu!A:D,4,FALSE)),"")</f>
        <v/>
      </c>
      <c r="AG452" s="252"/>
      <c r="AH452" s="13" t="e">
        <f>VLOOKUP(功能_33[[#This Row],[功能代號]],[3]交易清單!$E:$E,1,FALSE)</f>
        <v>#N/A</v>
      </c>
      <c r="AI452" s="243"/>
      <c r="AJ452" s="242" t="str">
        <f>IFERROR(IF(VLOOKUP(功能_33[[#This Row],[功能代號]],Menu!A:D,4,FALSE)=0,"",VLOOKUP(功能_33[[#This Row],[功能代號]],Menu!A:D,4,FALSE)),"")</f>
        <v/>
      </c>
      <c r="AK452" s="9"/>
      <c r="AL452" s="8"/>
    </row>
    <row r="453" spans="1:38" ht="13.5" x14ac:dyDescent="0.3">
      <c r="A453" s="245"/>
      <c r="B453" s="247" t="str">
        <f>LEFT(功能_33[[#This Row],[功能代號]],2)</f>
        <v>L8</v>
      </c>
      <c r="C453" s="9" t="s">
        <v>684</v>
      </c>
      <c r="D453" s="283" t="s">
        <v>2329</v>
      </c>
      <c r="E453" s="10" t="s">
        <v>2221</v>
      </c>
      <c r="F453" s="22" t="s">
        <v>2375</v>
      </c>
      <c r="G453" s="22"/>
      <c r="H453" s="10" t="s">
        <v>424</v>
      </c>
      <c r="I453" s="19" t="s">
        <v>5</v>
      </c>
      <c r="J453" s="320"/>
      <c r="K453" s="294"/>
      <c r="L453" s="294"/>
      <c r="M453" s="252" t="str">
        <f>IFERROR(IF(VLOOKUP(功能_33[[#This Row],[功能代號]],討論項目!A:H,8,FALSE)=0,"",VLOOKUP(功能_33[[#This Row],[功能代號]],討論項目!A:H,8,FALSE)),"")</f>
        <v/>
      </c>
      <c r="N453" s="304" t="s">
        <v>1522</v>
      </c>
      <c r="O453" s="304" t="s">
        <v>1995</v>
      </c>
      <c r="P453" s="9"/>
      <c r="Q453" s="10"/>
      <c r="R453" s="10"/>
      <c r="S453" s="10"/>
      <c r="T453" s="10"/>
      <c r="U453" s="10"/>
      <c r="V453" s="10"/>
      <c r="W453" s="10"/>
      <c r="X453" s="13" t="str">
        <f>VLOOKUP(功能_33[[#This Row],[User]],SKL放款!A:G,7,FALSE)</f>
        <v>放款管理課</v>
      </c>
      <c r="Y453" s="242" t="str">
        <f>IF(功能_33[[#This Row],[實際展示]]="","",功能_33[[#This Row],[實際展示]]+14)</f>
        <v/>
      </c>
      <c r="Z453" s="243"/>
      <c r="AA453" s="262"/>
      <c r="AB453" s="252"/>
      <c r="AC453" s="252"/>
      <c r="AD453" s="252"/>
      <c r="AE453" s="309"/>
      <c r="AF453" s="252" t="str">
        <f>IFERROR(IF(VLOOKUP(功能_33[[#This Row],[功能代號]],Menu!A:D,4,FALSE)=0,"",VLOOKUP(功能_33[[#This Row],[功能代號]],Menu!A:D,4,FALSE)),"")</f>
        <v/>
      </c>
      <c r="AG453" s="252"/>
      <c r="AH453" s="13" t="e">
        <f>VLOOKUP(功能_33[[#This Row],[功能代號]],[3]交易清單!$E:$E,1,FALSE)</f>
        <v>#N/A</v>
      </c>
      <c r="AI453" s="243"/>
      <c r="AJ453" s="242" t="str">
        <f>IFERROR(IF(VLOOKUP(功能_33[[#This Row],[功能代號]],Menu!A:D,4,FALSE)=0,"",VLOOKUP(功能_33[[#This Row],[功能代號]],Menu!A:D,4,FALSE)),"")</f>
        <v/>
      </c>
      <c r="AK453" s="9"/>
      <c r="AL453" s="8"/>
    </row>
    <row r="454" spans="1:38" ht="13.5" x14ac:dyDescent="0.3">
      <c r="A454" s="245"/>
      <c r="B454" s="247" t="str">
        <f>LEFT(功能_33[[#This Row],[功能代號]],2)</f>
        <v>L8</v>
      </c>
      <c r="C454" s="9" t="s">
        <v>684</v>
      </c>
      <c r="D454" s="283" t="s">
        <v>2329</v>
      </c>
      <c r="E454" s="10" t="s">
        <v>2222</v>
      </c>
      <c r="F454" s="22" t="s">
        <v>2376</v>
      </c>
      <c r="G454" s="22"/>
      <c r="H454" s="10" t="s">
        <v>424</v>
      </c>
      <c r="I454" s="19" t="s">
        <v>5</v>
      </c>
      <c r="J454" s="320"/>
      <c r="K454" s="294"/>
      <c r="L454" s="294"/>
      <c r="M454" s="252" t="str">
        <f>IFERROR(IF(VLOOKUP(功能_33[[#This Row],[功能代號]],討論項目!A:H,8,FALSE)=0,"",VLOOKUP(功能_33[[#This Row],[功能代號]],討論項目!A:H,8,FALSE)),"")</f>
        <v/>
      </c>
      <c r="N454" s="304" t="s">
        <v>1522</v>
      </c>
      <c r="O454" s="304" t="s">
        <v>1995</v>
      </c>
      <c r="P454" s="9"/>
      <c r="Q454" s="10"/>
      <c r="R454" s="10"/>
      <c r="S454" s="10"/>
      <c r="T454" s="10"/>
      <c r="U454" s="10"/>
      <c r="V454" s="10"/>
      <c r="W454" s="10"/>
      <c r="X454" s="13" t="str">
        <f>VLOOKUP(功能_33[[#This Row],[User]],SKL放款!A:G,7,FALSE)</f>
        <v>放款管理課</v>
      </c>
      <c r="Y454" s="242" t="str">
        <f>IF(功能_33[[#This Row],[實際展示]]="","",功能_33[[#This Row],[實際展示]]+14)</f>
        <v/>
      </c>
      <c r="Z454" s="243"/>
      <c r="AA454" s="262"/>
      <c r="AB454" s="252"/>
      <c r="AC454" s="252"/>
      <c r="AD454" s="252"/>
      <c r="AE454" s="309"/>
      <c r="AF454" s="252" t="str">
        <f>IFERROR(IF(VLOOKUP(功能_33[[#This Row],[功能代號]],Menu!A:D,4,FALSE)=0,"",VLOOKUP(功能_33[[#This Row],[功能代號]],Menu!A:D,4,FALSE)),"")</f>
        <v/>
      </c>
      <c r="AG454" s="252"/>
      <c r="AH454" s="13" t="e">
        <f>VLOOKUP(功能_33[[#This Row],[功能代號]],[3]交易清單!$E:$E,1,FALSE)</f>
        <v>#N/A</v>
      </c>
      <c r="AI454" s="243"/>
      <c r="AJ454" s="242" t="str">
        <f>IFERROR(IF(VLOOKUP(功能_33[[#This Row],[功能代號]],Menu!A:D,4,FALSE)=0,"",VLOOKUP(功能_33[[#This Row],[功能代號]],Menu!A:D,4,FALSE)),"")</f>
        <v/>
      </c>
      <c r="AK454" s="9"/>
      <c r="AL454" s="8"/>
    </row>
    <row r="455" spans="1:38" ht="13.5" x14ac:dyDescent="0.3">
      <c r="A455" s="245"/>
      <c r="B455" s="247" t="str">
        <f>LEFT(功能_33[[#This Row],[功能代號]],2)</f>
        <v>L8</v>
      </c>
      <c r="C455" s="9" t="s">
        <v>684</v>
      </c>
      <c r="D455" s="283" t="s">
        <v>2329</v>
      </c>
      <c r="E455" s="10" t="s">
        <v>2223</v>
      </c>
      <c r="F455" s="22" t="s">
        <v>2377</v>
      </c>
      <c r="G455" s="22"/>
      <c r="H455" s="10" t="s">
        <v>424</v>
      </c>
      <c r="I455" s="19" t="s">
        <v>5</v>
      </c>
      <c r="J455" s="320"/>
      <c r="K455" s="294"/>
      <c r="L455" s="294"/>
      <c r="M455" s="252" t="str">
        <f>IFERROR(IF(VLOOKUP(功能_33[[#This Row],[功能代號]],討論項目!A:H,8,FALSE)=0,"",VLOOKUP(功能_33[[#This Row],[功能代號]],討論項目!A:H,8,FALSE)),"")</f>
        <v/>
      </c>
      <c r="N455" s="304" t="s">
        <v>1522</v>
      </c>
      <c r="O455" s="304" t="s">
        <v>1995</v>
      </c>
      <c r="P455" s="9"/>
      <c r="Q455" s="10"/>
      <c r="R455" s="10"/>
      <c r="S455" s="10"/>
      <c r="T455" s="10"/>
      <c r="U455" s="10"/>
      <c r="V455" s="10"/>
      <c r="W455" s="10"/>
      <c r="X455" s="13" t="str">
        <f>VLOOKUP(功能_33[[#This Row],[User]],SKL放款!A:G,7,FALSE)</f>
        <v>放款管理課</v>
      </c>
      <c r="Y455" s="242" t="str">
        <f>IF(功能_33[[#This Row],[實際展示]]="","",功能_33[[#This Row],[實際展示]]+14)</f>
        <v/>
      </c>
      <c r="Z455" s="243"/>
      <c r="AA455" s="262"/>
      <c r="AB455" s="252"/>
      <c r="AC455" s="252"/>
      <c r="AD455" s="252"/>
      <c r="AE455" s="309"/>
      <c r="AF455" s="252" t="str">
        <f>IFERROR(IF(VLOOKUP(功能_33[[#This Row],[功能代號]],Menu!A:D,4,FALSE)=0,"",VLOOKUP(功能_33[[#This Row],[功能代號]],Menu!A:D,4,FALSE)),"")</f>
        <v/>
      </c>
      <c r="AG455" s="252"/>
      <c r="AH455" s="13" t="e">
        <f>VLOOKUP(功能_33[[#This Row],[功能代號]],[3]交易清單!$E:$E,1,FALSE)</f>
        <v>#N/A</v>
      </c>
      <c r="AI455" s="243"/>
      <c r="AJ455" s="242" t="str">
        <f>IFERROR(IF(VLOOKUP(功能_33[[#This Row],[功能代號]],Menu!A:D,4,FALSE)=0,"",VLOOKUP(功能_33[[#This Row],[功能代號]],Menu!A:D,4,FALSE)),"")</f>
        <v/>
      </c>
      <c r="AK455" s="9"/>
      <c r="AL455" s="8"/>
    </row>
    <row r="456" spans="1:38" ht="13.5" x14ac:dyDescent="0.3">
      <c r="A456" s="245"/>
      <c r="B456" s="247" t="str">
        <f>LEFT(功能_33[[#This Row],[功能代號]],2)</f>
        <v>L8</v>
      </c>
      <c r="C456" s="9" t="s">
        <v>684</v>
      </c>
      <c r="D456" s="283" t="s">
        <v>2329</v>
      </c>
      <c r="E456" s="10" t="s">
        <v>2224</v>
      </c>
      <c r="F456" s="22" t="s">
        <v>2378</v>
      </c>
      <c r="G456" s="22"/>
      <c r="H456" s="10" t="s">
        <v>424</v>
      </c>
      <c r="I456" s="19" t="s">
        <v>5</v>
      </c>
      <c r="J456" s="320"/>
      <c r="K456" s="294"/>
      <c r="L456" s="294"/>
      <c r="M456" s="252" t="str">
        <f>IFERROR(IF(VLOOKUP(功能_33[[#This Row],[功能代號]],討論項目!A:H,8,FALSE)=0,"",VLOOKUP(功能_33[[#This Row],[功能代號]],討論項目!A:H,8,FALSE)),"")</f>
        <v/>
      </c>
      <c r="N456" s="304" t="s">
        <v>1522</v>
      </c>
      <c r="O456" s="304" t="s">
        <v>1995</v>
      </c>
      <c r="P456" s="9"/>
      <c r="Q456" s="10"/>
      <c r="R456" s="10"/>
      <c r="S456" s="10"/>
      <c r="T456" s="10"/>
      <c r="U456" s="10"/>
      <c r="V456" s="10"/>
      <c r="W456" s="10"/>
      <c r="X456" s="13" t="str">
        <f>VLOOKUP(功能_33[[#This Row],[User]],SKL放款!A:G,7,FALSE)</f>
        <v>放款管理課</v>
      </c>
      <c r="Y456" s="242" t="str">
        <f>IF(功能_33[[#This Row],[實際展示]]="","",功能_33[[#This Row],[實際展示]]+14)</f>
        <v/>
      </c>
      <c r="Z456" s="243"/>
      <c r="AA456" s="262"/>
      <c r="AB456" s="252"/>
      <c r="AC456" s="252"/>
      <c r="AD456" s="252"/>
      <c r="AE456" s="309"/>
      <c r="AF456" s="252" t="str">
        <f>IFERROR(IF(VLOOKUP(功能_33[[#This Row],[功能代號]],Menu!A:D,4,FALSE)=0,"",VLOOKUP(功能_33[[#This Row],[功能代號]],Menu!A:D,4,FALSE)),"")</f>
        <v/>
      </c>
      <c r="AG456" s="252"/>
      <c r="AH456" s="13" t="e">
        <f>VLOOKUP(功能_33[[#This Row],[功能代號]],[3]交易清單!$E:$E,1,FALSE)</f>
        <v>#N/A</v>
      </c>
      <c r="AI456" s="243"/>
      <c r="AJ456" s="242" t="str">
        <f>IFERROR(IF(VLOOKUP(功能_33[[#This Row],[功能代號]],Menu!A:D,4,FALSE)=0,"",VLOOKUP(功能_33[[#This Row],[功能代號]],Menu!A:D,4,FALSE)),"")</f>
        <v/>
      </c>
      <c r="AK456" s="9"/>
      <c r="AL456" s="8"/>
    </row>
    <row r="457" spans="1:38" ht="13.5" x14ac:dyDescent="0.3">
      <c r="A457" s="245"/>
      <c r="B457" s="247" t="str">
        <f>LEFT(功能_33[[#This Row],[功能代號]],2)</f>
        <v>L8</v>
      </c>
      <c r="C457" s="9" t="s">
        <v>684</v>
      </c>
      <c r="D457" s="283" t="s">
        <v>2329</v>
      </c>
      <c r="E457" s="10" t="s">
        <v>2225</v>
      </c>
      <c r="F457" s="22" t="s">
        <v>2379</v>
      </c>
      <c r="G457" s="22"/>
      <c r="H457" s="10" t="s">
        <v>424</v>
      </c>
      <c r="I457" s="19" t="s">
        <v>5</v>
      </c>
      <c r="J457" s="320"/>
      <c r="K457" s="294"/>
      <c r="L457" s="294"/>
      <c r="M457" s="252" t="str">
        <f>IFERROR(IF(VLOOKUP(功能_33[[#This Row],[功能代號]],討論項目!A:H,8,FALSE)=0,"",VLOOKUP(功能_33[[#This Row],[功能代號]],討論項目!A:H,8,FALSE)),"")</f>
        <v/>
      </c>
      <c r="N457" s="304" t="s">
        <v>1522</v>
      </c>
      <c r="O457" s="304" t="s">
        <v>1995</v>
      </c>
      <c r="P457" s="9"/>
      <c r="Q457" s="10"/>
      <c r="R457" s="10"/>
      <c r="S457" s="10"/>
      <c r="T457" s="10"/>
      <c r="U457" s="10"/>
      <c r="V457" s="10"/>
      <c r="W457" s="10"/>
      <c r="X457" s="13" t="str">
        <f>VLOOKUP(功能_33[[#This Row],[User]],SKL放款!A:G,7,FALSE)</f>
        <v>放款管理課</v>
      </c>
      <c r="Y457" s="242" t="str">
        <f>IF(功能_33[[#This Row],[實際展示]]="","",功能_33[[#This Row],[實際展示]]+14)</f>
        <v/>
      </c>
      <c r="Z457" s="243"/>
      <c r="AA457" s="262"/>
      <c r="AB457" s="252"/>
      <c r="AC457" s="252"/>
      <c r="AD457" s="252"/>
      <c r="AE457" s="309"/>
      <c r="AF457" s="252" t="str">
        <f>IFERROR(IF(VLOOKUP(功能_33[[#This Row],[功能代號]],Menu!A:D,4,FALSE)=0,"",VLOOKUP(功能_33[[#This Row],[功能代號]],Menu!A:D,4,FALSE)),"")</f>
        <v/>
      </c>
      <c r="AG457" s="252"/>
      <c r="AH457" s="13" t="e">
        <f>VLOOKUP(功能_33[[#This Row],[功能代號]],[3]交易清單!$E:$E,1,FALSE)</f>
        <v>#N/A</v>
      </c>
      <c r="AI457" s="243"/>
      <c r="AJ457" s="242" t="str">
        <f>IFERROR(IF(VLOOKUP(功能_33[[#This Row],[功能代號]],Menu!A:D,4,FALSE)=0,"",VLOOKUP(功能_33[[#This Row],[功能代號]],Menu!A:D,4,FALSE)),"")</f>
        <v/>
      </c>
      <c r="AK457" s="9"/>
      <c r="AL457" s="8"/>
    </row>
    <row r="458" spans="1:38" ht="13.5" x14ac:dyDescent="0.3">
      <c r="A458" s="245"/>
      <c r="B458" s="247" t="str">
        <f>LEFT(功能_33[[#This Row],[功能代號]],2)</f>
        <v>L8</v>
      </c>
      <c r="C458" s="9" t="s">
        <v>684</v>
      </c>
      <c r="D458" s="283" t="s">
        <v>2329</v>
      </c>
      <c r="E458" s="10" t="s">
        <v>2226</v>
      </c>
      <c r="F458" s="22" t="s">
        <v>2380</v>
      </c>
      <c r="G458" s="22"/>
      <c r="H458" s="10" t="s">
        <v>424</v>
      </c>
      <c r="I458" s="19" t="s">
        <v>5</v>
      </c>
      <c r="J458" s="320"/>
      <c r="K458" s="294"/>
      <c r="L458" s="294"/>
      <c r="M458" s="252" t="str">
        <f>IFERROR(IF(VLOOKUP(功能_33[[#This Row],[功能代號]],討論項目!A:H,8,FALSE)=0,"",VLOOKUP(功能_33[[#This Row],[功能代號]],討論項目!A:H,8,FALSE)),"")</f>
        <v/>
      </c>
      <c r="N458" s="304" t="s">
        <v>1522</v>
      </c>
      <c r="O458" s="304" t="s">
        <v>1995</v>
      </c>
      <c r="P458" s="9"/>
      <c r="Q458" s="10"/>
      <c r="R458" s="10"/>
      <c r="S458" s="10"/>
      <c r="T458" s="10"/>
      <c r="U458" s="10"/>
      <c r="V458" s="10"/>
      <c r="W458" s="10"/>
      <c r="X458" s="13" t="str">
        <f>VLOOKUP(功能_33[[#This Row],[User]],SKL放款!A:G,7,FALSE)</f>
        <v>放款管理課</v>
      </c>
      <c r="Y458" s="242" t="str">
        <f>IF(功能_33[[#This Row],[實際展示]]="","",功能_33[[#This Row],[實際展示]]+14)</f>
        <v/>
      </c>
      <c r="Z458" s="243"/>
      <c r="AA458" s="262"/>
      <c r="AB458" s="252"/>
      <c r="AC458" s="252"/>
      <c r="AD458" s="252"/>
      <c r="AE458" s="309"/>
      <c r="AF458" s="252" t="str">
        <f>IFERROR(IF(VLOOKUP(功能_33[[#This Row],[功能代號]],Menu!A:D,4,FALSE)=0,"",VLOOKUP(功能_33[[#This Row],[功能代號]],Menu!A:D,4,FALSE)),"")</f>
        <v/>
      </c>
      <c r="AG458" s="252"/>
      <c r="AH458" s="13" t="e">
        <f>VLOOKUP(功能_33[[#This Row],[功能代號]],[3]交易清單!$E:$E,1,FALSE)</f>
        <v>#N/A</v>
      </c>
      <c r="AI458" s="243"/>
      <c r="AJ458" s="242" t="str">
        <f>IFERROR(IF(VLOOKUP(功能_33[[#This Row],[功能代號]],Menu!A:D,4,FALSE)=0,"",VLOOKUP(功能_33[[#This Row],[功能代號]],Menu!A:D,4,FALSE)),"")</f>
        <v/>
      </c>
      <c r="AK458" s="9"/>
      <c r="AL458" s="8"/>
    </row>
    <row r="459" spans="1:38" ht="13.5" x14ac:dyDescent="0.3">
      <c r="A459" s="245"/>
      <c r="B459" s="247" t="str">
        <f>LEFT(功能_33[[#This Row],[功能代號]],2)</f>
        <v>L8</v>
      </c>
      <c r="C459" s="9" t="s">
        <v>684</v>
      </c>
      <c r="D459" s="283" t="s">
        <v>2329</v>
      </c>
      <c r="E459" s="10" t="s">
        <v>2227</v>
      </c>
      <c r="F459" s="22" t="s">
        <v>2381</v>
      </c>
      <c r="G459" s="22"/>
      <c r="H459" s="10" t="s">
        <v>424</v>
      </c>
      <c r="I459" s="19" t="s">
        <v>5</v>
      </c>
      <c r="J459" s="320"/>
      <c r="K459" s="294"/>
      <c r="L459" s="294"/>
      <c r="M459" s="252" t="str">
        <f>IFERROR(IF(VLOOKUP(功能_33[[#This Row],[功能代號]],討論項目!A:H,8,FALSE)=0,"",VLOOKUP(功能_33[[#This Row],[功能代號]],討論項目!A:H,8,FALSE)),"")</f>
        <v/>
      </c>
      <c r="N459" s="304" t="s">
        <v>1522</v>
      </c>
      <c r="O459" s="304" t="s">
        <v>1995</v>
      </c>
      <c r="P459" s="9"/>
      <c r="Q459" s="10"/>
      <c r="R459" s="10"/>
      <c r="S459" s="10"/>
      <c r="T459" s="10"/>
      <c r="U459" s="10"/>
      <c r="V459" s="10"/>
      <c r="W459" s="10"/>
      <c r="X459" s="13" t="str">
        <f>VLOOKUP(功能_33[[#This Row],[User]],SKL放款!A:G,7,FALSE)</f>
        <v>放款管理課</v>
      </c>
      <c r="Y459" s="242" t="str">
        <f>IF(功能_33[[#This Row],[實際展示]]="","",功能_33[[#This Row],[實際展示]]+14)</f>
        <v/>
      </c>
      <c r="Z459" s="243"/>
      <c r="AA459" s="262"/>
      <c r="AB459" s="252"/>
      <c r="AC459" s="252"/>
      <c r="AD459" s="252"/>
      <c r="AE459" s="309"/>
      <c r="AF459" s="252" t="str">
        <f>IFERROR(IF(VLOOKUP(功能_33[[#This Row],[功能代號]],Menu!A:D,4,FALSE)=0,"",VLOOKUP(功能_33[[#This Row],[功能代號]],Menu!A:D,4,FALSE)),"")</f>
        <v/>
      </c>
      <c r="AG459" s="252"/>
      <c r="AH459" s="13" t="e">
        <f>VLOOKUP(功能_33[[#This Row],[功能代號]],[3]交易清單!$E:$E,1,FALSE)</f>
        <v>#N/A</v>
      </c>
      <c r="AI459" s="243"/>
      <c r="AJ459" s="242" t="str">
        <f>IFERROR(IF(VLOOKUP(功能_33[[#This Row],[功能代號]],Menu!A:D,4,FALSE)=0,"",VLOOKUP(功能_33[[#This Row],[功能代號]],Menu!A:D,4,FALSE)),"")</f>
        <v/>
      </c>
      <c r="AK459" s="9"/>
      <c r="AL459" s="8"/>
    </row>
    <row r="460" spans="1:38" ht="13.5" x14ac:dyDescent="0.3">
      <c r="A460" s="245"/>
      <c r="B460" s="247" t="str">
        <f>LEFT(功能_33[[#This Row],[功能代號]],2)</f>
        <v>L8</v>
      </c>
      <c r="C460" s="9" t="s">
        <v>684</v>
      </c>
      <c r="D460" s="283" t="s">
        <v>2329</v>
      </c>
      <c r="E460" s="10" t="s">
        <v>2228</v>
      </c>
      <c r="F460" s="22" t="s">
        <v>2382</v>
      </c>
      <c r="G460" s="22"/>
      <c r="H460" s="10" t="s">
        <v>424</v>
      </c>
      <c r="I460" s="19" t="s">
        <v>5</v>
      </c>
      <c r="J460" s="320"/>
      <c r="K460" s="294"/>
      <c r="L460" s="294"/>
      <c r="M460" s="252" t="str">
        <f>IFERROR(IF(VLOOKUP(功能_33[[#This Row],[功能代號]],討論項目!A:H,8,FALSE)=0,"",VLOOKUP(功能_33[[#This Row],[功能代號]],討論項目!A:H,8,FALSE)),"")</f>
        <v/>
      </c>
      <c r="N460" s="304" t="s">
        <v>1522</v>
      </c>
      <c r="O460" s="304" t="s">
        <v>1995</v>
      </c>
      <c r="P460" s="9"/>
      <c r="Q460" s="10"/>
      <c r="R460" s="10"/>
      <c r="S460" s="10"/>
      <c r="T460" s="10"/>
      <c r="U460" s="10"/>
      <c r="V460" s="10"/>
      <c r="W460" s="10"/>
      <c r="X460" s="13" t="str">
        <f>VLOOKUP(功能_33[[#This Row],[User]],SKL放款!A:G,7,FALSE)</f>
        <v>放款管理課</v>
      </c>
      <c r="Y460" s="242" t="str">
        <f>IF(功能_33[[#This Row],[實際展示]]="","",功能_33[[#This Row],[實際展示]]+14)</f>
        <v/>
      </c>
      <c r="Z460" s="243"/>
      <c r="AA460" s="262"/>
      <c r="AB460" s="252"/>
      <c r="AC460" s="252"/>
      <c r="AD460" s="252"/>
      <c r="AE460" s="309"/>
      <c r="AF460" s="252" t="str">
        <f>IFERROR(IF(VLOOKUP(功能_33[[#This Row],[功能代號]],Menu!A:D,4,FALSE)=0,"",VLOOKUP(功能_33[[#This Row],[功能代號]],Menu!A:D,4,FALSE)),"")</f>
        <v/>
      </c>
      <c r="AG460" s="252"/>
      <c r="AH460" s="13" t="e">
        <f>VLOOKUP(功能_33[[#This Row],[功能代號]],[3]交易清單!$E:$E,1,FALSE)</f>
        <v>#N/A</v>
      </c>
      <c r="AI460" s="243"/>
      <c r="AJ460" s="242" t="str">
        <f>IFERROR(IF(VLOOKUP(功能_33[[#This Row],[功能代號]],Menu!A:D,4,FALSE)=0,"",VLOOKUP(功能_33[[#This Row],[功能代號]],Menu!A:D,4,FALSE)),"")</f>
        <v/>
      </c>
      <c r="AK460" s="9"/>
      <c r="AL460" s="8"/>
    </row>
    <row r="461" spans="1:38" ht="13.5" x14ac:dyDescent="0.3">
      <c r="A461" s="245"/>
      <c r="B461" s="247" t="str">
        <f>LEFT(功能_33[[#This Row],[功能代號]],2)</f>
        <v>L8</v>
      </c>
      <c r="C461" s="9" t="s">
        <v>684</v>
      </c>
      <c r="D461" s="283" t="s">
        <v>2329</v>
      </c>
      <c r="E461" s="10" t="s">
        <v>2229</v>
      </c>
      <c r="F461" s="22" t="s">
        <v>2383</v>
      </c>
      <c r="G461" s="22"/>
      <c r="H461" s="10" t="s">
        <v>424</v>
      </c>
      <c r="I461" s="19" t="s">
        <v>5</v>
      </c>
      <c r="J461" s="320"/>
      <c r="K461" s="294"/>
      <c r="L461" s="294"/>
      <c r="M461" s="252" t="str">
        <f>IFERROR(IF(VLOOKUP(功能_33[[#This Row],[功能代號]],討論項目!A:H,8,FALSE)=0,"",VLOOKUP(功能_33[[#This Row],[功能代號]],討論項目!A:H,8,FALSE)),"")</f>
        <v/>
      </c>
      <c r="N461" s="304" t="s">
        <v>1522</v>
      </c>
      <c r="O461" s="304" t="s">
        <v>1995</v>
      </c>
      <c r="P461" s="9"/>
      <c r="Q461" s="10"/>
      <c r="R461" s="10"/>
      <c r="S461" s="10"/>
      <c r="T461" s="10"/>
      <c r="U461" s="10"/>
      <c r="V461" s="10"/>
      <c r="W461" s="10"/>
      <c r="X461" s="13" t="str">
        <f>VLOOKUP(功能_33[[#This Row],[User]],SKL放款!A:G,7,FALSE)</f>
        <v>放款管理課</v>
      </c>
      <c r="Y461" s="242" t="str">
        <f>IF(功能_33[[#This Row],[實際展示]]="","",功能_33[[#This Row],[實際展示]]+14)</f>
        <v/>
      </c>
      <c r="Z461" s="243"/>
      <c r="AA461" s="262"/>
      <c r="AB461" s="252"/>
      <c r="AC461" s="252"/>
      <c r="AD461" s="252"/>
      <c r="AE461" s="309"/>
      <c r="AF461" s="252" t="str">
        <f>IFERROR(IF(VLOOKUP(功能_33[[#This Row],[功能代號]],Menu!A:D,4,FALSE)=0,"",VLOOKUP(功能_33[[#This Row],[功能代號]],Menu!A:D,4,FALSE)),"")</f>
        <v/>
      </c>
      <c r="AG461" s="252"/>
      <c r="AH461" s="13" t="e">
        <f>VLOOKUP(功能_33[[#This Row],[功能代號]],[3]交易清單!$E:$E,1,FALSE)</f>
        <v>#N/A</v>
      </c>
      <c r="AI461" s="243"/>
      <c r="AJ461" s="242" t="str">
        <f>IFERROR(IF(VLOOKUP(功能_33[[#This Row],[功能代號]],Menu!A:D,4,FALSE)=0,"",VLOOKUP(功能_33[[#This Row],[功能代號]],Menu!A:D,4,FALSE)),"")</f>
        <v/>
      </c>
      <c r="AK461" s="9"/>
      <c r="AL461" s="8"/>
    </row>
    <row r="462" spans="1:38" ht="13.5" x14ac:dyDescent="0.3">
      <c r="A462" s="245"/>
      <c r="B462" s="247" t="str">
        <f>LEFT(功能_33[[#This Row],[功能代號]],2)</f>
        <v>L8</v>
      </c>
      <c r="C462" s="9" t="s">
        <v>684</v>
      </c>
      <c r="D462" s="283" t="s">
        <v>2329</v>
      </c>
      <c r="E462" s="10" t="s">
        <v>2230</v>
      </c>
      <c r="F462" s="22" t="s">
        <v>2384</v>
      </c>
      <c r="G462" s="22"/>
      <c r="H462" s="10" t="s">
        <v>424</v>
      </c>
      <c r="I462" s="19" t="s">
        <v>5</v>
      </c>
      <c r="J462" s="320"/>
      <c r="K462" s="294"/>
      <c r="L462" s="294"/>
      <c r="M462" s="252" t="str">
        <f>IFERROR(IF(VLOOKUP(功能_33[[#This Row],[功能代號]],討論項目!A:H,8,FALSE)=0,"",VLOOKUP(功能_33[[#This Row],[功能代號]],討論項目!A:H,8,FALSE)),"")</f>
        <v/>
      </c>
      <c r="N462" s="304" t="s">
        <v>1522</v>
      </c>
      <c r="O462" s="304" t="s">
        <v>1995</v>
      </c>
      <c r="P462" s="9"/>
      <c r="Q462" s="10"/>
      <c r="R462" s="10"/>
      <c r="S462" s="10"/>
      <c r="T462" s="10"/>
      <c r="U462" s="10"/>
      <c r="V462" s="10"/>
      <c r="W462" s="10"/>
      <c r="X462" s="13" t="str">
        <f>VLOOKUP(功能_33[[#This Row],[User]],SKL放款!A:G,7,FALSE)</f>
        <v>放款管理課</v>
      </c>
      <c r="Y462" s="242" t="str">
        <f>IF(功能_33[[#This Row],[實際展示]]="","",功能_33[[#This Row],[實際展示]]+14)</f>
        <v/>
      </c>
      <c r="Z462" s="243"/>
      <c r="AA462" s="262"/>
      <c r="AB462" s="252"/>
      <c r="AC462" s="252"/>
      <c r="AD462" s="252"/>
      <c r="AE462" s="309"/>
      <c r="AF462" s="252" t="str">
        <f>IFERROR(IF(VLOOKUP(功能_33[[#This Row],[功能代號]],Menu!A:D,4,FALSE)=0,"",VLOOKUP(功能_33[[#This Row],[功能代號]],Menu!A:D,4,FALSE)),"")</f>
        <v/>
      </c>
      <c r="AG462" s="252"/>
      <c r="AH462" s="13" t="e">
        <f>VLOOKUP(功能_33[[#This Row],[功能代號]],[3]交易清單!$E:$E,1,FALSE)</f>
        <v>#N/A</v>
      </c>
      <c r="AI462" s="243"/>
      <c r="AJ462" s="242" t="str">
        <f>IFERROR(IF(VLOOKUP(功能_33[[#This Row],[功能代號]],Menu!A:D,4,FALSE)=0,"",VLOOKUP(功能_33[[#This Row],[功能代號]],Menu!A:D,4,FALSE)),"")</f>
        <v/>
      </c>
      <c r="AK462" s="9"/>
      <c r="AL462" s="8"/>
    </row>
    <row r="463" spans="1:38" ht="13.5" x14ac:dyDescent="0.3">
      <c r="A463" s="245"/>
      <c r="B463" s="247" t="str">
        <f>LEFT(功能_33[[#This Row],[功能代號]],2)</f>
        <v>L8</v>
      </c>
      <c r="C463" s="9" t="s">
        <v>684</v>
      </c>
      <c r="D463" s="283" t="s">
        <v>2329</v>
      </c>
      <c r="E463" s="10" t="s">
        <v>2268</v>
      </c>
      <c r="F463" s="22" t="s">
        <v>2423</v>
      </c>
      <c r="G463" s="22"/>
      <c r="H463" s="10" t="s">
        <v>424</v>
      </c>
      <c r="I463" s="19" t="s">
        <v>5</v>
      </c>
      <c r="J463" s="320"/>
      <c r="K463" s="294"/>
      <c r="L463" s="294"/>
      <c r="M463" s="252" t="str">
        <f>IFERROR(IF(VLOOKUP(功能_33[[#This Row],[功能代號]],討論項目!A:H,8,FALSE)=0,"",VLOOKUP(功能_33[[#This Row],[功能代號]],討論項目!A:H,8,FALSE)),"")</f>
        <v/>
      </c>
      <c r="N463" s="304" t="s">
        <v>1522</v>
      </c>
      <c r="O463" s="304" t="s">
        <v>1995</v>
      </c>
      <c r="P463" s="9"/>
      <c r="Q463" s="10"/>
      <c r="R463" s="10"/>
      <c r="S463" s="10"/>
      <c r="T463" s="10"/>
      <c r="U463" s="10"/>
      <c r="V463" s="10"/>
      <c r="W463" s="10"/>
      <c r="X463" s="13" t="str">
        <f>VLOOKUP(功能_33[[#This Row],[User]],SKL放款!A:G,7,FALSE)</f>
        <v>放款管理課</v>
      </c>
      <c r="Y463" s="242" t="str">
        <f>IF(功能_33[[#This Row],[實際展示]]="","",功能_33[[#This Row],[實際展示]]+14)</f>
        <v/>
      </c>
      <c r="Z463" s="243"/>
      <c r="AA463" s="262"/>
      <c r="AB463" s="252"/>
      <c r="AC463" s="252"/>
      <c r="AD463" s="252"/>
      <c r="AE463" s="309"/>
      <c r="AF463" s="252" t="str">
        <f>IFERROR(IF(VLOOKUP(功能_33[[#This Row],[功能代號]],Menu!A:D,4,FALSE)=0,"",VLOOKUP(功能_33[[#This Row],[功能代號]],Menu!A:D,4,FALSE)),"")</f>
        <v>L8-3</v>
      </c>
      <c r="AG463" s="252"/>
      <c r="AH463" s="13" t="e">
        <f>VLOOKUP(功能_33[[#This Row],[功能代號]],[3]交易清單!$E:$E,1,FALSE)</f>
        <v>#N/A</v>
      </c>
      <c r="AI463" s="243"/>
      <c r="AJ463" s="242" t="str">
        <f>IFERROR(IF(VLOOKUP(功能_33[[#This Row],[功能代號]],Menu!A:D,4,FALSE)=0,"",VLOOKUP(功能_33[[#This Row],[功能代號]],Menu!A:D,4,FALSE)),"")</f>
        <v>L8-3</v>
      </c>
      <c r="AK463" s="9"/>
      <c r="AL463" s="8"/>
    </row>
    <row r="464" spans="1:38" ht="13.5" x14ac:dyDescent="0.3">
      <c r="A464" s="245"/>
      <c r="B464" s="247" t="str">
        <f>LEFT(功能_33[[#This Row],[功能代號]],2)</f>
        <v>L8</v>
      </c>
      <c r="C464" s="9" t="s">
        <v>684</v>
      </c>
      <c r="D464" s="283" t="s">
        <v>2329</v>
      </c>
      <c r="E464" s="10" t="s">
        <v>2269</v>
      </c>
      <c r="F464" s="22" t="s">
        <v>2424</v>
      </c>
      <c r="G464" s="22"/>
      <c r="H464" s="10" t="s">
        <v>424</v>
      </c>
      <c r="I464" s="19" t="s">
        <v>5</v>
      </c>
      <c r="J464" s="320"/>
      <c r="K464" s="294"/>
      <c r="L464" s="294"/>
      <c r="M464" s="252" t="str">
        <f>IFERROR(IF(VLOOKUP(功能_33[[#This Row],[功能代號]],討論項目!A:H,8,FALSE)=0,"",VLOOKUP(功能_33[[#This Row],[功能代號]],討論項目!A:H,8,FALSE)),"")</f>
        <v/>
      </c>
      <c r="N464" s="304" t="s">
        <v>1522</v>
      </c>
      <c r="O464" s="304" t="s">
        <v>1995</v>
      </c>
      <c r="P464" s="9"/>
      <c r="Q464" s="10"/>
      <c r="R464" s="10"/>
      <c r="S464" s="10"/>
      <c r="T464" s="10"/>
      <c r="U464" s="10"/>
      <c r="V464" s="10"/>
      <c r="W464" s="10"/>
      <c r="X464" s="13" t="str">
        <f>VLOOKUP(功能_33[[#This Row],[User]],SKL放款!A:G,7,FALSE)</f>
        <v>放款管理課</v>
      </c>
      <c r="Y464" s="242" t="str">
        <f>IF(功能_33[[#This Row],[實際展示]]="","",功能_33[[#This Row],[實際展示]]+14)</f>
        <v/>
      </c>
      <c r="Z464" s="243"/>
      <c r="AA464" s="262"/>
      <c r="AB464" s="252"/>
      <c r="AC464" s="252"/>
      <c r="AD464" s="252"/>
      <c r="AE464" s="309"/>
      <c r="AF464" s="252" t="str">
        <f>IFERROR(IF(VLOOKUP(功能_33[[#This Row],[功能代號]],Menu!A:D,4,FALSE)=0,"",VLOOKUP(功能_33[[#This Row],[功能代號]],Menu!A:D,4,FALSE)),"")</f>
        <v>L8-3</v>
      </c>
      <c r="AG464" s="252"/>
      <c r="AH464" s="13" t="e">
        <f>VLOOKUP(功能_33[[#This Row],[功能代號]],[3]交易清單!$E:$E,1,FALSE)</f>
        <v>#N/A</v>
      </c>
      <c r="AI464" s="243"/>
      <c r="AJ464" s="242" t="str">
        <f>IFERROR(IF(VLOOKUP(功能_33[[#This Row],[功能代號]],Menu!A:D,4,FALSE)=0,"",VLOOKUP(功能_33[[#This Row],[功能代號]],Menu!A:D,4,FALSE)),"")</f>
        <v>L8-3</v>
      </c>
      <c r="AK464" s="9"/>
      <c r="AL464" s="8"/>
    </row>
    <row r="465" spans="1:38" ht="13.5" x14ac:dyDescent="0.3">
      <c r="A465" s="245"/>
      <c r="B465" s="247" t="str">
        <f>LEFT(功能_33[[#This Row],[功能代號]],2)</f>
        <v>L8</v>
      </c>
      <c r="C465" s="9" t="s">
        <v>684</v>
      </c>
      <c r="D465" s="283" t="s">
        <v>2329</v>
      </c>
      <c r="E465" s="10" t="s">
        <v>2270</v>
      </c>
      <c r="F465" s="22" t="s">
        <v>2425</v>
      </c>
      <c r="G465" s="22"/>
      <c r="H465" s="10" t="s">
        <v>424</v>
      </c>
      <c r="I465" s="19" t="s">
        <v>5</v>
      </c>
      <c r="J465" s="320"/>
      <c r="K465" s="294"/>
      <c r="L465" s="294"/>
      <c r="M465" s="252" t="str">
        <f>IFERROR(IF(VLOOKUP(功能_33[[#This Row],[功能代號]],討論項目!A:H,8,FALSE)=0,"",VLOOKUP(功能_33[[#This Row],[功能代號]],討論項目!A:H,8,FALSE)),"")</f>
        <v/>
      </c>
      <c r="N465" s="304" t="s">
        <v>1522</v>
      </c>
      <c r="O465" s="304" t="s">
        <v>1995</v>
      </c>
      <c r="P465" s="9"/>
      <c r="Q465" s="10"/>
      <c r="R465" s="10"/>
      <c r="S465" s="10"/>
      <c r="T465" s="10"/>
      <c r="U465" s="10"/>
      <c r="V465" s="10"/>
      <c r="W465" s="10"/>
      <c r="X465" s="13" t="str">
        <f>VLOOKUP(功能_33[[#This Row],[User]],SKL放款!A:G,7,FALSE)</f>
        <v>放款管理課</v>
      </c>
      <c r="Y465" s="242" t="str">
        <f>IF(功能_33[[#This Row],[實際展示]]="","",功能_33[[#This Row],[實際展示]]+14)</f>
        <v/>
      </c>
      <c r="Z465" s="243"/>
      <c r="AA465" s="262"/>
      <c r="AB465" s="252"/>
      <c r="AC465" s="252"/>
      <c r="AD465" s="252"/>
      <c r="AE465" s="309"/>
      <c r="AF465" s="252" t="str">
        <f>IFERROR(IF(VLOOKUP(功能_33[[#This Row],[功能代號]],Menu!A:D,4,FALSE)=0,"",VLOOKUP(功能_33[[#This Row],[功能代號]],Menu!A:D,4,FALSE)),"")</f>
        <v>L8-3</v>
      </c>
      <c r="AG465" s="252"/>
      <c r="AH465" s="13" t="e">
        <f>VLOOKUP(功能_33[[#This Row],[功能代號]],[3]交易清單!$E:$E,1,FALSE)</f>
        <v>#N/A</v>
      </c>
      <c r="AI465" s="243"/>
      <c r="AJ465" s="242" t="str">
        <f>IFERROR(IF(VLOOKUP(功能_33[[#This Row],[功能代號]],Menu!A:D,4,FALSE)=0,"",VLOOKUP(功能_33[[#This Row],[功能代號]],Menu!A:D,4,FALSE)),"")</f>
        <v>L8-3</v>
      </c>
      <c r="AK465" s="9"/>
      <c r="AL465" s="8"/>
    </row>
    <row r="466" spans="1:38" ht="13.5" x14ac:dyDescent="0.3">
      <c r="A466" s="245"/>
      <c r="B466" s="247" t="str">
        <f>LEFT(功能_33[[#This Row],[功能代號]],2)</f>
        <v>L8</v>
      </c>
      <c r="C466" s="9" t="s">
        <v>684</v>
      </c>
      <c r="D466" s="283" t="s">
        <v>2329</v>
      </c>
      <c r="E466" s="10" t="s">
        <v>2271</v>
      </c>
      <c r="F466" s="22" t="s">
        <v>2426</v>
      </c>
      <c r="G466" s="22"/>
      <c r="H466" s="10" t="s">
        <v>424</v>
      </c>
      <c r="I466" s="19" t="s">
        <v>5</v>
      </c>
      <c r="J466" s="320"/>
      <c r="K466" s="294"/>
      <c r="L466" s="294"/>
      <c r="M466" s="252" t="str">
        <f>IFERROR(IF(VLOOKUP(功能_33[[#This Row],[功能代號]],討論項目!A:H,8,FALSE)=0,"",VLOOKUP(功能_33[[#This Row],[功能代號]],討論項目!A:H,8,FALSE)),"")</f>
        <v/>
      </c>
      <c r="N466" s="304" t="s">
        <v>1522</v>
      </c>
      <c r="O466" s="304" t="s">
        <v>1995</v>
      </c>
      <c r="P466" s="9"/>
      <c r="Q466" s="10"/>
      <c r="R466" s="10"/>
      <c r="S466" s="10"/>
      <c r="T466" s="10"/>
      <c r="U466" s="10"/>
      <c r="V466" s="10"/>
      <c r="W466" s="10"/>
      <c r="X466" s="13" t="str">
        <f>VLOOKUP(功能_33[[#This Row],[User]],SKL放款!A:G,7,FALSE)</f>
        <v>放款管理課</v>
      </c>
      <c r="Y466" s="242" t="str">
        <f>IF(功能_33[[#This Row],[實際展示]]="","",功能_33[[#This Row],[實際展示]]+14)</f>
        <v/>
      </c>
      <c r="Z466" s="243"/>
      <c r="AA466" s="262"/>
      <c r="AB466" s="252"/>
      <c r="AC466" s="252"/>
      <c r="AD466" s="252"/>
      <c r="AE466" s="309"/>
      <c r="AF466" s="252" t="str">
        <f>IFERROR(IF(VLOOKUP(功能_33[[#This Row],[功能代號]],Menu!A:D,4,FALSE)=0,"",VLOOKUP(功能_33[[#This Row],[功能代號]],Menu!A:D,4,FALSE)),"")</f>
        <v>L8-3</v>
      </c>
      <c r="AG466" s="252"/>
      <c r="AH466" s="13" t="e">
        <f>VLOOKUP(功能_33[[#This Row],[功能代號]],[3]交易清單!$E:$E,1,FALSE)</f>
        <v>#N/A</v>
      </c>
      <c r="AI466" s="243"/>
      <c r="AJ466" s="242" t="str">
        <f>IFERROR(IF(VLOOKUP(功能_33[[#This Row],[功能代號]],Menu!A:D,4,FALSE)=0,"",VLOOKUP(功能_33[[#This Row],[功能代號]],Menu!A:D,4,FALSE)),"")</f>
        <v>L8-3</v>
      </c>
      <c r="AK466" s="9"/>
      <c r="AL466" s="8"/>
    </row>
    <row r="467" spans="1:38" ht="13.5" x14ac:dyDescent="0.3">
      <c r="A467" s="245"/>
      <c r="B467" s="247" t="str">
        <f>LEFT(功能_33[[#This Row],[功能代號]],2)</f>
        <v>L8</v>
      </c>
      <c r="C467" s="9" t="s">
        <v>684</v>
      </c>
      <c r="D467" s="283" t="s">
        <v>2329</v>
      </c>
      <c r="E467" s="10" t="s">
        <v>2272</v>
      </c>
      <c r="F467" s="22" t="s">
        <v>2427</v>
      </c>
      <c r="G467" s="22"/>
      <c r="H467" s="10" t="s">
        <v>424</v>
      </c>
      <c r="I467" s="19" t="s">
        <v>5</v>
      </c>
      <c r="J467" s="320"/>
      <c r="K467" s="294"/>
      <c r="L467" s="294"/>
      <c r="M467" s="252" t="str">
        <f>IFERROR(IF(VLOOKUP(功能_33[[#This Row],[功能代號]],討論項目!A:H,8,FALSE)=0,"",VLOOKUP(功能_33[[#This Row],[功能代號]],討論項目!A:H,8,FALSE)),"")</f>
        <v/>
      </c>
      <c r="N467" s="304" t="s">
        <v>1522</v>
      </c>
      <c r="O467" s="304" t="s">
        <v>1995</v>
      </c>
      <c r="P467" s="9"/>
      <c r="Q467" s="10"/>
      <c r="R467" s="10"/>
      <c r="S467" s="10"/>
      <c r="T467" s="10"/>
      <c r="U467" s="10"/>
      <c r="V467" s="10"/>
      <c r="W467" s="10"/>
      <c r="X467" s="13" t="str">
        <f>VLOOKUP(功能_33[[#This Row],[User]],SKL放款!A:G,7,FALSE)</f>
        <v>放款管理課</v>
      </c>
      <c r="Y467" s="242" t="str">
        <f>IF(功能_33[[#This Row],[實際展示]]="","",功能_33[[#This Row],[實際展示]]+14)</f>
        <v/>
      </c>
      <c r="Z467" s="243"/>
      <c r="AA467" s="262"/>
      <c r="AB467" s="252"/>
      <c r="AC467" s="252"/>
      <c r="AD467" s="252"/>
      <c r="AE467" s="309"/>
      <c r="AF467" s="252" t="str">
        <f>IFERROR(IF(VLOOKUP(功能_33[[#This Row],[功能代號]],Menu!A:D,4,FALSE)=0,"",VLOOKUP(功能_33[[#This Row],[功能代號]],Menu!A:D,4,FALSE)),"")</f>
        <v>L8-3</v>
      </c>
      <c r="AG467" s="252"/>
      <c r="AH467" s="13" t="e">
        <f>VLOOKUP(功能_33[[#This Row],[功能代號]],[3]交易清單!$E:$E,1,FALSE)</f>
        <v>#N/A</v>
      </c>
      <c r="AI467" s="243"/>
      <c r="AJ467" s="242" t="str">
        <f>IFERROR(IF(VLOOKUP(功能_33[[#This Row],[功能代號]],Menu!A:D,4,FALSE)=0,"",VLOOKUP(功能_33[[#This Row],[功能代號]],Menu!A:D,4,FALSE)),"")</f>
        <v>L8-3</v>
      </c>
      <c r="AK467" s="9"/>
      <c r="AL467" s="8"/>
    </row>
    <row r="468" spans="1:38" ht="13.5" x14ac:dyDescent="0.3">
      <c r="A468" s="245"/>
      <c r="B468" s="247" t="str">
        <f>LEFT(功能_33[[#This Row],[功能代號]],2)</f>
        <v>L8</v>
      </c>
      <c r="C468" s="9" t="s">
        <v>684</v>
      </c>
      <c r="D468" s="283" t="s">
        <v>2329</v>
      </c>
      <c r="E468" s="10" t="s">
        <v>2273</v>
      </c>
      <c r="F468" s="22" t="s">
        <v>2428</v>
      </c>
      <c r="G468" s="22"/>
      <c r="H468" s="10" t="s">
        <v>424</v>
      </c>
      <c r="I468" s="19" t="s">
        <v>5</v>
      </c>
      <c r="J468" s="320"/>
      <c r="K468" s="294"/>
      <c r="L468" s="294"/>
      <c r="M468" s="252" t="str">
        <f>IFERROR(IF(VLOOKUP(功能_33[[#This Row],[功能代號]],討論項目!A:H,8,FALSE)=0,"",VLOOKUP(功能_33[[#This Row],[功能代號]],討論項目!A:H,8,FALSE)),"")</f>
        <v/>
      </c>
      <c r="N468" s="304" t="s">
        <v>1522</v>
      </c>
      <c r="O468" s="304" t="s">
        <v>1995</v>
      </c>
      <c r="P468" s="9"/>
      <c r="Q468" s="10"/>
      <c r="R468" s="10"/>
      <c r="S468" s="10"/>
      <c r="T468" s="10"/>
      <c r="U468" s="10"/>
      <c r="V468" s="10"/>
      <c r="W468" s="10"/>
      <c r="X468" s="13" t="str">
        <f>VLOOKUP(功能_33[[#This Row],[User]],SKL放款!A:G,7,FALSE)</f>
        <v>放款管理課</v>
      </c>
      <c r="Y468" s="242" t="str">
        <f>IF(功能_33[[#This Row],[實際展示]]="","",功能_33[[#This Row],[實際展示]]+14)</f>
        <v/>
      </c>
      <c r="Z468" s="243"/>
      <c r="AA468" s="262"/>
      <c r="AB468" s="252"/>
      <c r="AC468" s="252"/>
      <c r="AD468" s="252"/>
      <c r="AE468" s="309"/>
      <c r="AF468" s="252" t="str">
        <f>IFERROR(IF(VLOOKUP(功能_33[[#This Row],[功能代號]],Menu!A:D,4,FALSE)=0,"",VLOOKUP(功能_33[[#This Row],[功能代號]],Menu!A:D,4,FALSE)),"")</f>
        <v>L8-3</v>
      </c>
      <c r="AG468" s="252"/>
      <c r="AH468" s="13" t="e">
        <f>VLOOKUP(功能_33[[#This Row],[功能代號]],[3]交易清單!$E:$E,1,FALSE)</f>
        <v>#N/A</v>
      </c>
      <c r="AI468" s="243"/>
      <c r="AJ468" s="242" t="str">
        <f>IFERROR(IF(VLOOKUP(功能_33[[#This Row],[功能代號]],Menu!A:D,4,FALSE)=0,"",VLOOKUP(功能_33[[#This Row],[功能代號]],Menu!A:D,4,FALSE)),"")</f>
        <v>L8-3</v>
      </c>
      <c r="AK468" s="9"/>
      <c r="AL468" s="8"/>
    </row>
    <row r="469" spans="1:38" ht="13.5" x14ac:dyDescent="0.3">
      <c r="A469" s="245"/>
      <c r="B469" s="247" t="str">
        <f>LEFT(功能_33[[#This Row],[功能代號]],2)</f>
        <v>L8</v>
      </c>
      <c r="C469" s="9" t="s">
        <v>684</v>
      </c>
      <c r="D469" s="283" t="s">
        <v>2329</v>
      </c>
      <c r="E469" s="10" t="s">
        <v>2274</v>
      </c>
      <c r="F469" s="22" t="s">
        <v>2429</v>
      </c>
      <c r="G469" s="22"/>
      <c r="H469" s="10" t="s">
        <v>424</v>
      </c>
      <c r="I469" s="19" t="s">
        <v>5</v>
      </c>
      <c r="J469" s="320"/>
      <c r="K469" s="294"/>
      <c r="L469" s="294"/>
      <c r="M469" s="252" t="str">
        <f>IFERROR(IF(VLOOKUP(功能_33[[#This Row],[功能代號]],討論項目!A:H,8,FALSE)=0,"",VLOOKUP(功能_33[[#This Row],[功能代號]],討論項目!A:H,8,FALSE)),"")</f>
        <v/>
      </c>
      <c r="N469" s="304" t="s">
        <v>1522</v>
      </c>
      <c r="O469" s="304" t="s">
        <v>1995</v>
      </c>
      <c r="P469" s="9"/>
      <c r="Q469" s="10"/>
      <c r="R469" s="10"/>
      <c r="S469" s="10"/>
      <c r="T469" s="10"/>
      <c r="U469" s="10"/>
      <c r="V469" s="10"/>
      <c r="W469" s="10"/>
      <c r="X469" s="13" t="str">
        <f>VLOOKUP(功能_33[[#This Row],[User]],SKL放款!A:G,7,FALSE)</f>
        <v>放款管理課</v>
      </c>
      <c r="Y469" s="242" t="str">
        <f>IF(功能_33[[#This Row],[實際展示]]="","",功能_33[[#This Row],[實際展示]]+14)</f>
        <v/>
      </c>
      <c r="Z469" s="243"/>
      <c r="AA469" s="262"/>
      <c r="AB469" s="252"/>
      <c r="AC469" s="252"/>
      <c r="AD469" s="252"/>
      <c r="AE469" s="309"/>
      <c r="AF469" s="252" t="str">
        <f>IFERROR(IF(VLOOKUP(功能_33[[#This Row],[功能代號]],Menu!A:D,4,FALSE)=0,"",VLOOKUP(功能_33[[#This Row],[功能代號]],Menu!A:D,4,FALSE)),"")</f>
        <v>L8-3</v>
      </c>
      <c r="AG469" s="252"/>
      <c r="AH469" s="13" t="e">
        <f>VLOOKUP(功能_33[[#This Row],[功能代號]],[3]交易清單!$E:$E,1,FALSE)</f>
        <v>#N/A</v>
      </c>
      <c r="AI469" s="243"/>
      <c r="AJ469" s="242" t="str">
        <f>IFERROR(IF(VLOOKUP(功能_33[[#This Row],[功能代號]],Menu!A:D,4,FALSE)=0,"",VLOOKUP(功能_33[[#This Row],[功能代號]],Menu!A:D,4,FALSE)),"")</f>
        <v>L8-3</v>
      </c>
      <c r="AK469" s="9"/>
      <c r="AL469" s="8"/>
    </row>
    <row r="470" spans="1:38" ht="13.5" x14ac:dyDescent="0.3">
      <c r="A470" s="245"/>
      <c r="B470" s="247" t="str">
        <f>LEFT(功能_33[[#This Row],[功能代號]],2)</f>
        <v>L8</v>
      </c>
      <c r="C470" s="9" t="s">
        <v>684</v>
      </c>
      <c r="D470" s="283" t="s">
        <v>2329</v>
      </c>
      <c r="E470" s="10" t="s">
        <v>2275</v>
      </c>
      <c r="F470" s="22" t="s">
        <v>2430</v>
      </c>
      <c r="G470" s="22"/>
      <c r="H470" s="10" t="s">
        <v>424</v>
      </c>
      <c r="I470" s="19" t="s">
        <v>5</v>
      </c>
      <c r="J470" s="320"/>
      <c r="K470" s="294"/>
      <c r="L470" s="294"/>
      <c r="M470" s="252" t="str">
        <f>IFERROR(IF(VLOOKUP(功能_33[[#This Row],[功能代號]],討論項目!A:H,8,FALSE)=0,"",VLOOKUP(功能_33[[#This Row],[功能代號]],討論項目!A:H,8,FALSE)),"")</f>
        <v/>
      </c>
      <c r="N470" s="304" t="s">
        <v>1522</v>
      </c>
      <c r="O470" s="304" t="s">
        <v>1995</v>
      </c>
      <c r="P470" s="9"/>
      <c r="Q470" s="10"/>
      <c r="R470" s="10"/>
      <c r="S470" s="10"/>
      <c r="T470" s="10"/>
      <c r="U470" s="10"/>
      <c r="V470" s="10"/>
      <c r="W470" s="10"/>
      <c r="X470" s="13" t="str">
        <f>VLOOKUP(功能_33[[#This Row],[User]],SKL放款!A:G,7,FALSE)</f>
        <v>放款管理課</v>
      </c>
      <c r="Y470" s="242" t="str">
        <f>IF(功能_33[[#This Row],[實際展示]]="","",功能_33[[#This Row],[實際展示]]+14)</f>
        <v/>
      </c>
      <c r="Z470" s="243"/>
      <c r="AA470" s="262"/>
      <c r="AB470" s="252"/>
      <c r="AC470" s="252"/>
      <c r="AD470" s="252"/>
      <c r="AE470" s="309"/>
      <c r="AF470" s="252" t="str">
        <f>IFERROR(IF(VLOOKUP(功能_33[[#This Row],[功能代號]],Menu!A:D,4,FALSE)=0,"",VLOOKUP(功能_33[[#This Row],[功能代號]],Menu!A:D,4,FALSE)),"")</f>
        <v>L8-3</v>
      </c>
      <c r="AG470" s="252"/>
      <c r="AH470" s="13" t="e">
        <f>VLOOKUP(功能_33[[#This Row],[功能代號]],[3]交易清單!$E:$E,1,FALSE)</f>
        <v>#N/A</v>
      </c>
      <c r="AI470" s="243"/>
      <c r="AJ470" s="242" t="str">
        <f>IFERROR(IF(VLOOKUP(功能_33[[#This Row],[功能代號]],Menu!A:D,4,FALSE)=0,"",VLOOKUP(功能_33[[#This Row],[功能代號]],Menu!A:D,4,FALSE)),"")</f>
        <v>L8-3</v>
      </c>
      <c r="AK470" s="9"/>
      <c r="AL470" s="8"/>
    </row>
    <row r="471" spans="1:38" ht="13.5" x14ac:dyDescent="0.3">
      <c r="A471" s="245"/>
      <c r="B471" s="247" t="str">
        <f>LEFT(功能_33[[#This Row],[功能代號]],2)</f>
        <v>L8</v>
      </c>
      <c r="C471" s="9" t="s">
        <v>684</v>
      </c>
      <c r="D471" s="283" t="s">
        <v>2329</v>
      </c>
      <c r="E471" s="10" t="s">
        <v>2276</v>
      </c>
      <c r="F471" s="22" t="s">
        <v>2431</v>
      </c>
      <c r="G471" s="22"/>
      <c r="H471" s="10" t="s">
        <v>424</v>
      </c>
      <c r="I471" s="19" t="s">
        <v>5</v>
      </c>
      <c r="J471" s="320"/>
      <c r="K471" s="294"/>
      <c r="L471" s="294"/>
      <c r="M471" s="252" t="str">
        <f>IFERROR(IF(VLOOKUP(功能_33[[#This Row],[功能代號]],討論項目!A:H,8,FALSE)=0,"",VLOOKUP(功能_33[[#This Row],[功能代號]],討論項目!A:H,8,FALSE)),"")</f>
        <v/>
      </c>
      <c r="N471" s="304" t="s">
        <v>1522</v>
      </c>
      <c r="O471" s="304" t="s">
        <v>1995</v>
      </c>
      <c r="P471" s="9"/>
      <c r="Q471" s="10"/>
      <c r="R471" s="10"/>
      <c r="S471" s="10"/>
      <c r="T471" s="10"/>
      <c r="U471" s="10"/>
      <c r="V471" s="10"/>
      <c r="W471" s="10"/>
      <c r="X471" s="13" t="str">
        <f>VLOOKUP(功能_33[[#This Row],[User]],SKL放款!A:G,7,FALSE)</f>
        <v>放款管理課</v>
      </c>
      <c r="Y471" s="242" t="str">
        <f>IF(功能_33[[#This Row],[實際展示]]="","",功能_33[[#This Row],[實際展示]]+14)</f>
        <v/>
      </c>
      <c r="Z471" s="243"/>
      <c r="AA471" s="262"/>
      <c r="AB471" s="252"/>
      <c r="AC471" s="252"/>
      <c r="AD471" s="252"/>
      <c r="AE471" s="309"/>
      <c r="AF471" s="252" t="str">
        <f>IFERROR(IF(VLOOKUP(功能_33[[#This Row],[功能代號]],Menu!A:D,4,FALSE)=0,"",VLOOKUP(功能_33[[#This Row],[功能代號]],Menu!A:D,4,FALSE)),"")</f>
        <v>L8-3</v>
      </c>
      <c r="AG471" s="252"/>
      <c r="AH471" s="13" t="e">
        <f>VLOOKUP(功能_33[[#This Row],[功能代號]],[3]交易清單!$E:$E,1,FALSE)</f>
        <v>#N/A</v>
      </c>
      <c r="AI471" s="243"/>
      <c r="AJ471" s="242" t="str">
        <f>IFERROR(IF(VLOOKUP(功能_33[[#This Row],[功能代號]],Menu!A:D,4,FALSE)=0,"",VLOOKUP(功能_33[[#This Row],[功能代號]],Menu!A:D,4,FALSE)),"")</f>
        <v>L8-3</v>
      </c>
      <c r="AK471" s="9"/>
      <c r="AL471" s="8"/>
    </row>
    <row r="472" spans="1:38" ht="13.5" x14ac:dyDescent="0.3">
      <c r="A472" s="245"/>
      <c r="B472" s="247" t="str">
        <f>LEFT(功能_33[[#This Row],[功能代號]],2)</f>
        <v>L8</v>
      </c>
      <c r="C472" s="9" t="s">
        <v>684</v>
      </c>
      <c r="D472" s="283" t="s">
        <v>2329</v>
      </c>
      <c r="E472" s="10" t="s">
        <v>2277</v>
      </c>
      <c r="F472" s="22" t="s">
        <v>2432</v>
      </c>
      <c r="G472" s="22"/>
      <c r="H472" s="10" t="s">
        <v>424</v>
      </c>
      <c r="I472" s="19" t="s">
        <v>5</v>
      </c>
      <c r="J472" s="320"/>
      <c r="K472" s="294"/>
      <c r="L472" s="294"/>
      <c r="M472" s="252" t="str">
        <f>IFERROR(IF(VLOOKUP(功能_33[[#This Row],[功能代號]],討論項目!A:H,8,FALSE)=0,"",VLOOKUP(功能_33[[#This Row],[功能代號]],討論項目!A:H,8,FALSE)),"")</f>
        <v/>
      </c>
      <c r="N472" s="304" t="s">
        <v>1522</v>
      </c>
      <c r="O472" s="304" t="s">
        <v>1995</v>
      </c>
      <c r="P472" s="9"/>
      <c r="Q472" s="10"/>
      <c r="R472" s="10"/>
      <c r="S472" s="10"/>
      <c r="T472" s="10"/>
      <c r="U472" s="10"/>
      <c r="V472" s="10"/>
      <c r="W472" s="10"/>
      <c r="X472" s="13" t="str">
        <f>VLOOKUP(功能_33[[#This Row],[User]],SKL放款!A:G,7,FALSE)</f>
        <v>放款管理課</v>
      </c>
      <c r="Y472" s="242" t="str">
        <f>IF(功能_33[[#This Row],[實際展示]]="","",功能_33[[#This Row],[實際展示]]+14)</f>
        <v/>
      </c>
      <c r="Z472" s="243"/>
      <c r="AA472" s="262"/>
      <c r="AB472" s="252"/>
      <c r="AC472" s="252"/>
      <c r="AD472" s="252"/>
      <c r="AE472" s="309"/>
      <c r="AF472" s="252" t="str">
        <f>IFERROR(IF(VLOOKUP(功能_33[[#This Row],[功能代號]],Menu!A:D,4,FALSE)=0,"",VLOOKUP(功能_33[[#This Row],[功能代號]],Menu!A:D,4,FALSE)),"")</f>
        <v>L8-3</v>
      </c>
      <c r="AG472" s="252"/>
      <c r="AH472" s="13" t="e">
        <f>VLOOKUP(功能_33[[#This Row],[功能代號]],[3]交易清單!$E:$E,1,FALSE)</f>
        <v>#N/A</v>
      </c>
      <c r="AI472" s="243"/>
      <c r="AJ472" s="242" t="str">
        <f>IFERROR(IF(VLOOKUP(功能_33[[#This Row],[功能代號]],Menu!A:D,4,FALSE)=0,"",VLOOKUP(功能_33[[#This Row],[功能代號]],Menu!A:D,4,FALSE)),"")</f>
        <v>L8-3</v>
      </c>
      <c r="AK472" s="9"/>
      <c r="AL472" s="8"/>
    </row>
    <row r="473" spans="1:38" ht="13.5" x14ac:dyDescent="0.3">
      <c r="A473" s="245"/>
      <c r="B473" s="247" t="str">
        <f>LEFT(功能_33[[#This Row],[功能代號]],2)</f>
        <v>L8</v>
      </c>
      <c r="C473" s="9" t="s">
        <v>684</v>
      </c>
      <c r="D473" s="283" t="s">
        <v>2329</v>
      </c>
      <c r="E473" s="10" t="s">
        <v>2278</v>
      </c>
      <c r="F473" s="22" t="s">
        <v>2433</v>
      </c>
      <c r="G473" s="22"/>
      <c r="H473" s="10" t="s">
        <v>424</v>
      </c>
      <c r="I473" s="19" t="s">
        <v>5</v>
      </c>
      <c r="J473" s="320"/>
      <c r="K473" s="294"/>
      <c r="L473" s="294"/>
      <c r="M473" s="252" t="str">
        <f>IFERROR(IF(VLOOKUP(功能_33[[#This Row],[功能代號]],討論項目!A:H,8,FALSE)=0,"",VLOOKUP(功能_33[[#This Row],[功能代號]],討論項目!A:H,8,FALSE)),"")</f>
        <v/>
      </c>
      <c r="N473" s="304" t="s">
        <v>1522</v>
      </c>
      <c r="O473" s="304" t="s">
        <v>1995</v>
      </c>
      <c r="P473" s="9"/>
      <c r="Q473" s="10"/>
      <c r="R473" s="10"/>
      <c r="S473" s="10"/>
      <c r="T473" s="10"/>
      <c r="U473" s="10"/>
      <c r="V473" s="10"/>
      <c r="W473" s="10"/>
      <c r="X473" s="13" t="str">
        <f>VLOOKUP(功能_33[[#This Row],[User]],SKL放款!A:G,7,FALSE)</f>
        <v>放款管理課</v>
      </c>
      <c r="Y473" s="242" t="str">
        <f>IF(功能_33[[#This Row],[實際展示]]="","",功能_33[[#This Row],[實際展示]]+14)</f>
        <v/>
      </c>
      <c r="Z473" s="243"/>
      <c r="AA473" s="262"/>
      <c r="AB473" s="252"/>
      <c r="AC473" s="252"/>
      <c r="AD473" s="252"/>
      <c r="AE473" s="309"/>
      <c r="AF473" s="252" t="str">
        <f>IFERROR(IF(VLOOKUP(功能_33[[#This Row],[功能代號]],Menu!A:D,4,FALSE)=0,"",VLOOKUP(功能_33[[#This Row],[功能代號]],Menu!A:D,4,FALSE)),"")</f>
        <v>L8-3</v>
      </c>
      <c r="AG473" s="252"/>
      <c r="AH473" s="13" t="e">
        <f>VLOOKUP(功能_33[[#This Row],[功能代號]],[3]交易清單!$E:$E,1,FALSE)</f>
        <v>#N/A</v>
      </c>
      <c r="AI473" s="243"/>
      <c r="AJ473" s="242" t="str">
        <f>IFERROR(IF(VLOOKUP(功能_33[[#This Row],[功能代號]],Menu!A:D,4,FALSE)=0,"",VLOOKUP(功能_33[[#This Row],[功能代號]],Menu!A:D,4,FALSE)),"")</f>
        <v>L8-3</v>
      </c>
      <c r="AK473" s="9"/>
      <c r="AL473" s="8"/>
    </row>
    <row r="474" spans="1:38" ht="13.5" x14ac:dyDescent="0.3">
      <c r="A474" s="245"/>
      <c r="B474" s="247" t="str">
        <f>LEFT(功能_33[[#This Row],[功能代號]],2)</f>
        <v>L8</v>
      </c>
      <c r="C474" s="9" t="s">
        <v>684</v>
      </c>
      <c r="D474" s="283" t="s">
        <v>2329</v>
      </c>
      <c r="E474" s="10" t="s">
        <v>2279</v>
      </c>
      <c r="F474" s="22" t="s">
        <v>2434</v>
      </c>
      <c r="G474" s="22"/>
      <c r="H474" s="10" t="s">
        <v>424</v>
      </c>
      <c r="I474" s="19" t="s">
        <v>5</v>
      </c>
      <c r="J474" s="320"/>
      <c r="K474" s="294"/>
      <c r="L474" s="294"/>
      <c r="M474" s="252" t="str">
        <f>IFERROR(IF(VLOOKUP(功能_33[[#This Row],[功能代號]],討論項目!A:H,8,FALSE)=0,"",VLOOKUP(功能_33[[#This Row],[功能代號]],討論項目!A:H,8,FALSE)),"")</f>
        <v/>
      </c>
      <c r="N474" s="304" t="s">
        <v>1522</v>
      </c>
      <c r="O474" s="304" t="s">
        <v>1995</v>
      </c>
      <c r="P474" s="9"/>
      <c r="Q474" s="10"/>
      <c r="R474" s="10"/>
      <c r="S474" s="10"/>
      <c r="T474" s="10"/>
      <c r="U474" s="10"/>
      <c r="V474" s="10"/>
      <c r="W474" s="10"/>
      <c r="X474" s="13" t="str">
        <f>VLOOKUP(功能_33[[#This Row],[User]],SKL放款!A:G,7,FALSE)</f>
        <v>放款管理課</v>
      </c>
      <c r="Y474" s="242" t="str">
        <f>IF(功能_33[[#This Row],[實際展示]]="","",功能_33[[#This Row],[實際展示]]+14)</f>
        <v/>
      </c>
      <c r="Z474" s="243"/>
      <c r="AA474" s="262"/>
      <c r="AB474" s="252"/>
      <c r="AC474" s="252"/>
      <c r="AD474" s="252"/>
      <c r="AE474" s="309"/>
      <c r="AF474" s="252" t="str">
        <f>IFERROR(IF(VLOOKUP(功能_33[[#This Row],[功能代號]],Menu!A:D,4,FALSE)=0,"",VLOOKUP(功能_33[[#This Row],[功能代號]],Menu!A:D,4,FALSE)),"")</f>
        <v>L8-3</v>
      </c>
      <c r="AG474" s="252"/>
      <c r="AH474" s="13" t="e">
        <f>VLOOKUP(功能_33[[#This Row],[功能代號]],[3]交易清單!$E:$E,1,FALSE)</f>
        <v>#N/A</v>
      </c>
      <c r="AI474" s="243"/>
      <c r="AJ474" s="242" t="str">
        <f>IFERROR(IF(VLOOKUP(功能_33[[#This Row],[功能代號]],Menu!A:D,4,FALSE)=0,"",VLOOKUP(功能_33[[#This Row],[功能代號]],Menu!A:D,4,FALSE)),"")</f>
        <v>L8-3</v>
      </c>
      <c r="AK474" s="9"/>
      <c r="AL474" s="8"/>
    </row>
    <row r="475" spans="1:38" ht="13.5" x14ac:dyDescent="0.3">
      <c r="A475" s="245"/>
      <c r="B475" s="247" t="str">
        <f>LEFT(功能_33[[#This Row],[功能代號]],2)</f>
        <v>L8</v>
      </c>
      <c r="C475" s="9" t="s">
        <v>684</v>
      </c>
      <c r="D475" s="283" t="s">
        <v>2329</v>
      </c>
      <c r="E475" s="10" t="s">
        <v>2280</v>
      </c>
      <c r="F475" s="22" t="s">
        <v>2435</v>
      </c>
      <c r="G475" s="22"/>
      <c r="H475" s="10" t="s">
        <v>424</v>
      </c>
      <c r="I475" s="19" t="s">
        <v>5</v>
      </c>
      <c r="J475" s="320"/>
      <c r="K475" s="294"/>
      <c r="L475" s="294"/>
      <c r="M475" s="252" t="str">
        <f>IFERROR(IF(VLOOKUP(功能_33[[#This Row],[功能代號]],討論項目!A:H,8,FALSE)=0,"",VLOOKUP(功能_33[[#This Row],[功能代號]],討論項目!A:H,8,FALSE)),"")</f>
        <v/>
      </c>
      <c r="N475" s="304" t="s">
        <v>1522</v>
      </c>
      <c r="O475" s="304" t="s">
        <v>1995</v>
      </c>
      <c r="P475" s="9"/>
      <c r="Q475" s="10"/>
      <c r="R475" s="10"/>
      <c r="S475" s="10"/>
      <c r="T475" s="10"/>
      <c r="U475" s="10"/>
      <c r="V475" s="10"/>
      <c r="W475" s="10"/>
      <c r="X475" s="13" t="str">
        <f>VLOOKUP(功能_33[[#This Row],[User]],SKL放款!A:G,7,FALSE)</f>
        <v>放款管理課</v>
      </c>
      <c r="Y475" s="242" t="str">
        <f>IF(功能_33[[#This Row],[實際展示]]="","",功能_33[[#This Row],[實際展示]]+14)</f>
        <v/>
      </c>
      <c r="Z475" s="243"/>
      <c r="AA475" s="262"/>
      <c r="AB475" s="252"/>
      <c r="AC475" s="252"/>
      <c r="AD475" s="252"/>
      <c r="AE475" s="309"/>
      <c r="AF475" s="252" t="str">
        <f>IFERROR(IF(VLOOKUP(功能_33[[#This Row],[功能代號]],Menu!A:D,4,FALSE)=0,"",VLOOKUP(功能_33[[#This Row],[功能代號]],Menu!A:D,4,FALSE)),"")</f>
        <v>L8-3</v>
      </c>
      <c r="AG475" s="252"/>
      <c r="AH475" s="13" t="e">
        <f>VLOOKUP(功能_33[[#This Row],[功能代號]],[3]交易清單!$E:$E,1,FALSE)</f>
        <v>#N/A</v>
      </c>
      <c r="AI475" s="243"/>
      <c r="AJ475" s="242" t="str">
        <f>IFERROR(IF(VLOOKUP(功能_33[[#This Row],[功能代號]],Menu!A:D,4,FALSE)=0,"",VLOOKUP(功能_33[[#This Row],[功能代號]],Menu!A:D,4,FALSE)),"")</f>
        <v>L8-3</v>
      </c>
      <c r="AK475" s="9"/>
      <c r="AL475" s="8"/>
    </row>
    <row r="476" spans="1:38" ht="13.5" x14ac:dyDescent="0.3">
      <c r="A476" s="245"/>
      <c r="B476" s="247" t="str">
        <f>LEFT(功能_33[[#This Row],[功能代號]],2)</f>
        <v>L8</v>
      </c>
      <c r="C476" s="9" t="s">
        <v>684</v>
      </c>
      <c r="D476" s="283" t="s">
        <v>2329</v>
      </c>
      <c r="E476" s="10" t="s">
        <v>2281</v>
      </c>
      <c r="F476" s="22" t="s">
        <v>2436</v>
      </c>
      <c r="G476" s="22"/>
      <c r="H476" s="10" t="s">
        <v>424</v>
      </c>
      <c r="I476" s="19" t="s">
        <v>5</v>
      </c>
      <c r="J476" s="320"/>
      <c r="K476" s="294"/>
      <c r="L476" s="294"/>
      <c r="M476" s="252" t="str">
        <f>IFERROR(IF(VLOOKUP(功能_33[[#This Row],[功能代號]],討論項目!A:H,8,FALSE)=0,"",VLOOKUP(功能_33[[#This Row],[功能代號]],討論項目!A:H,8,FALSE)),"")</f>
        <v/>
      </c>
      <c r="N476" s="304" t="s">
        <v>1522</v>
      </c>
      <c r="O476" s="304" t="s">
        <v>1995</v>
      </c>
      <c r="P476" s="9"/>
      <c r="Q476" s="10"/>
      <c r="R476" s="10"/>
      <c r="S476" s="10"/>
      <c r="T476" s="10"/>
      <c r="U476" s="10"/>
      <c r="V476" s="10"/>
      <c r="W476" s="10"/>
      <c r="X476" s="13" t="str">
        <f>VLOOKUP(功能_33[[#This Row],[User]],SKL放款!A:G,7,FALSE)</f>
        <v>放款管理課</v>
      </c>
      <c r="Y476" s="242" t="str">
        <f>IF(功能_33[[#This Row],[實際展示]]="","",功能_33[[#This Row],[實際展示]]+14)</f>
        <v/>
      </c>
      <c r="Z476" s="243"/>
      <c r="AA476" s="262"/>
      <c r="AB476" s="252"/>
      <c r="AC476" s="252"/>
      <c r="AD476" s="252"/>
      <c r="AE476" s="309"/>
      <c r="AF476" s="252" t="str">
        <f>IFERROR(IF(VLOOKUP(功能_33[[#This Row],[功能代號]],Menu!A:D,4,FALSE)=0,"",VLOOKUP(功能_33[[#This Row],[功能代號]],Menu!A:D,4,FALSE)),"")</f>
        <v>L8-3</v>
      </c>
      <c r="AG476" s="252"/>
      <c r="AH476" s="13" t="e">
        <f>VLOOKUP(功能_33[[#This Row],[功能代號]],[3]交易清單!$E:$E,1,FALSE)</f>
        <v>#N/A</v>
      </c>
      <c r="AI476" s="243"/>
      <c r="AJ476" s="242" t="str">
        <f>IFERROR(IF(VLOOKUP(功能_33[[#This Row],[功能代號]],Menu!A:D,4,FALSE)=0,"",VLOOKUP(功能_33[[#This Row],[功能代號]],Menu!A:D,4,FALSE)),"")</f>
        <v>L8-3</v>
      </c>
      <c r="AK476" s="9"/>
      <c r="AL476" s="8"/>
    </row>
    <row r="477" spans="1:38" ht="13.5" x14ac:dyDescent="0.3">
      <c r="A477" s="245"/>
      <c r="B477" s="247" t="str">
        <f>LEFT(功能_33[[#This Row],[功能代號]],2)</f>
        <v>L8</v>
      </c>
      <c r="C477" s="9" t="s">
        <v>684</v>
      </c>
      <c r="D477" s="283" t="s">
        <v>2329</v>
      </c>
      <c r="E477" s="10" t="s">
        <v>2282</v>
      </c>
      <c r="F477" s="22" t="s">
        <v>2437</v>
      </c>
      <c r="G477" s="22"/>
      <c r="H477" s="10" t="s">
        <v>424</v>
      </c>
      <c r="I477" s="19" t="s">
        <v>5</v>
      </c>
      <c r="J477" s="320"/>
      <c r="K477" s="294"/>
      <c r="L477" s="294"/>
      <c r="M477" s="252" t="str">
        <f>IFERROR(IF(VLOOKUP(功能_33[[#This Row],[功能代號]],討論項目!A:H,8,FALSE)=0,"",VLOOKUP(功能_33[[#This Row],[功能代號]],討論項目!A:H,8,FALSE)),"")</f>
        <v/>
      </c>
      <c r="N477" s="304" t="s">
        <v>1522</v>
      </c>
      <c r="O477" s="304" t="s">
        <v>1995</v>
      </c>
      <c r="P477" s="9"/>
      <c r="Q477" s="10"/>
      <c r="R477" s="10"/>
      <c r="S477" s="10"/>
      <c r="T477" s="10"/>
      <c r="U477" s="10"/>
      <c r="V477" s="10"/>
      <c r="W477" s="10"/>
      <c r="X477" s="13" t="str">
        <f>VLOOKUP(功能_33[[#This Row],[User]],SKL放款!A:G,7,FALSE)</f>
        <v>放款管理課</v>
      </c>
      <c r="Y477" s="242" t="str">
        <f>IF(功能_33[[#This Row],[實際展示]]="","",功能_33[[#This Row],[實際展示]]+14)</f>
        <v/>
      </c>
      <c r="Z477" s="243"/>
      <c r="AA477" s="262"/>
      <c r="AB477" s="252"/>
      <c r="AC477" s="252"/>
      <c r="AD477" s="252"/>
      <c r="AE477" s="309"/>
      <c r="AF477" s="252" t="str">
        <f>IFERROR(IF(VLOOKUP(功能_33[[#This Row],[功能代號]],Menu!A:D,4,FALSE)=0,"",VLOOKUP(功能_33[[#This Row],[功能代號]],Menu!A:D,4,FALSE)),"")</f>
        <v>L8-3</v>
      </c>
      <c r="AG477" s="252"/>
      <c r="AH477" s="13" t="e">
        <f>VLOOKUP(功能_33[[#This Row],[功能代號]],[3]交易清單!$E:$E,1,FALSE)</f>
        <v>#N/A</v>
      </c>
      <c r="AI477" s="243"/>
      <c r="AJ477" s="242" t="str">
        <f>IFERROR(IF(VLOOKUP(功能_33[[#This Row],[功能代號]],Menu!A:D,4,FALSE)=0,"",VLOOKUP(功能_33[[#This Row],[功能代號]],Menu!A:D,4,FALSE)),"")</f>
        <v>L8-3</v>
      </c>
      <c r="AK477" s="9"/>
      <c r="AL477" s="8"/>
    </row>
    <row r="478" spans="1:38" ht="13.5" x14ac:dyDescent="0.3">
      <c r="A478" s="245"/>
      <c r="B478" s="247" t="str">
        <f>LEFT(功能_33[[#This Row],[功能代號]],2)</f>
        <v>L8</v>
      </c>
      <c r="C478" s="9" t="s">
        <v>684</v>
      </c>
      <c r="D478" s="283" t="s">
        <v>2329</v>
      </c>
      <c r="E478" s="10" t="s">
        <v>2283</v>
      </c>
      <c r="F478" s="22" t="s">
        <v>2438</v>
      </c>
      <c r="G478" s="22"/>
      <c r="H478" s="10" t="s">
        <v>424</v>
      </c>
      <c r="I478" s="19" t="s">
        <v>5</v>
      </c>
      <c r="J478" s="320"/>
      <c r="K478" s="294"/>
      <c r="L478" s="294"/>
      <c r="M478" s="252" t="str">
        <f>IFERROR(IF(VLOOKUP(功能_33[[#This Row],[功能代號]],討論項目!A:H,8,FALSE)=0,"",VLOOKUP(功能_33[[#This Row],[功能代號]],討論項目!A:H,8,FALSE)),"")</f>
        <v/>
      </c>
      <c r="N478" s="304" t="s">
        <v>1522</v>
      </c>
      <c r="O478" s="304" t="s">
        <v>1995</v>
      </c>
      <c r="P478" s="9"/>
      <c r="Q478" s="10"/>
      <c r="R478" s="10"/>
      <c r="S478" s="10"/>
      <c r="T478" s="10"/>
      <c r="U478" s="10"/>
      <c r="V478" s="10"/>
      <c r="W478" s="10"/>
      <c r="X478" s="13" t="str">
        <f>VLOOKUP(功能_33[[#This Row],[User]],SKL放款!A:G,7,FALSE)</f>
        <v>放款管理課</v>
      </c>
      <c r="Y478" s="242" t="str">
        <f>IF(功能_33[[#This Row],[實際展示]]="","",功能_33[[#This Row],[實際展示]]+14)</f>
        <v/>
      </c>
      <c r="Z478" s="243"/>
      <c r="AA478" s="262"/>
      <c r="AB478" s="252"/>
      <c r="AC478" s="252"/>
      <c r="AD478" s="252"/>
      <c r="AE478" s="309"/>
      <c r="AF478" s="252" t="str">
        <f>IFERROR(IF(VLOOKUP(功能_33[[#This Row],[功能代號]],Menu!A:D,4,FALSE)=0,"",VLOOKUP(功能_33[[#This Row],[功能代號]],Menu!A:D,4,FALSE)),"")</f>
        <v>L8-3</v>
      </c>
      <c r="AG478" s="252"/>
      <c r="AH478" s="13" t="e">
        <f>VLOOKUP(功能_33[[#This Row],[功能代號]],[3]交易清單!$E:$E,1,FALSE)</f>
        <v>#N/A</v>
      </c>
      <c r="AI478" s="243"/>
      <c r="AJ478" s="242" t="str">
        <f>IFERROR(IF(VLOOKUP(功能_33[[#This Row],[功能代號]],Menu!A:D,4,FALSE)=0,"",VLOOKUP(功能_33[[#This Row],[功能代號]],Menu!A:D,4,FALSE)),"")</f>
        <v>L8-3</v>
      </c>
      <c r="AK478" s="9"/>
      <c r="AL478" s="8"/>
    </row>
    <row r="479" spans="1:38" ht="13.5" x14ac:dyDescent="0.3">
      <c r="A479" s="245"/>
      <c r="B479" s="247" t="str">
        <f>LEFT(功能_33[[#This Row],[功能代號]],2)</f>
        <v>L8</v>
      </c>
      <c r="C479" s="9" t="s">
        <v>684</v>
      </c>
      <c r="D479" s="283" t="s">
        <v>2329</v>
      </c>
      <c r="E479" s="10" t="s">
        <v>2284</v>
      </c>
      <c r="F479" s="22" t="s">
        <v>2439</v>
      </c>
      <c r="G479" s="22"/>
      <c r="H479" s="10" t="s">
        <v>424</v>
      </c>
      <c r="I479" s="19" t="s">
        <v>5</v>
      </c>
      <c r="J479" s="320"/>
      <c r="K479" s="294"/>
      <c r="L479" s="294"/>
      <c r="M479" s="252" t="str">
        <f>IFERROR(IF(VLOOKUP(功能_33[[#This Row],[功能代號]],討論項目!A:H,8,FALSE)=0,"",VLOOKUP(功能_33[[#This Row],[功能代號]],討論項目!A:H,8,FALSE)),"")</f>
        <v/>
      </c>
      <c r="N479" s="304" t="s">
        <v>1522</v>
      </c>
      <c r="O479" s="304" t="s">
        <v>1995</v>
      </c>
      <c r="P479" s="9"/>
      <c r="Q479" s="10"/>
      <c r="R479" s="10"/>
      <c r="S479" s="10"/>
      <c r="T479" s="10"/>
      <c r="U479" s="10"/>
      <c r="V479" s="10"/>
      <c r="W479" s="10"/>
      <c r="X479" s="13" t="str">
        <f>VLOOKUP(功能_33[[#This Row],[User]],SKL放款!A:G,7,FALSE)</f>
        <v>放款管理課</v>
      </c>
      <c r="Y479" s="242" t="str">
        <f>IF(功能_33[[#This Row],[實際展示]]="","",功能_33[[#This Row],[實際展示]]+14)</f>
        <v/>
      </c>
      <c r="Z479" s="243"/>
      <c r="AA479" s="262"/>
      <c r="AB479" s="252"/>
      <c r="AC479" s="252"/>
      <c r="AD479" s="252"/>
      <c r="AE479" s="309"/>
      <c r="AF479" s="252" t="str">
        <f>IFERROR(IF(VLOOKUP(功能_33[[#This Row],[功能代號]],Menu!A:D,4,FALSE)=0,"",VLOOKUP(功能_33[[#This Row],[功能代號]],Menu!A:D,4,FALSE)),"")</f>
        <v>L8-3</v>
      </c>
      <c r="AG479" s="252"/>
      <c r="AH479" s="13" t="e">
        <f>VLOOKUP(功能_33[[#This Row],[功能代號]],[3]交易清單!$E:$E,1,FALSE)</f>
        <v>#N/A</v>
      </c>
      <c r="AI479" s="243"/>
      <c r="AJ479" s="242" t="str">
        <f>IFERROR(IF(VLOOKUP(功能_33[[#This Row],[功能代號]],Menu!A:D,4,FALSE)=0,"",VLOOKUP(功能_33[[#This Row],[功能代號]],Menu!A:D,4,FALSE)),"")</f>
        <v>L8-3</v>
      </c>
      <c r="AK479" s="9"/>
      <c r="AL479" s="8"/>
    </row>
    <row r="480" spans="1:38" ht="13.5" x14ac:dyDescent="0.3">
      <c r="A480" s="245"/>
      <c r="B480" s="247" t="str">
        <f>LEFT(功能_33[[#This Row],[功能代號]],2)</f>
        <v>L8</v>
      </c>
      <c r="C480" s="9" t="s">
        <v>684</v>
      </c>
      <c r="D480" s="283" t="s">
        <v>2329</v>
      </c>
      <c r="E480" s="10" t="s">
        <v>2285</v>
      </c>
      <c r="F480" s="22" t="s">
        <v>2440</v>
      </c>
      <c r="G480" s="22"/>
      <c r="H480" s="10" t="s">
        <v>424</v>
      </c>
      <c r="I480" s="19" t="s">
        <v>5</v>
      </c>
      <c r="J480" s="320"/>
      <c r="K480" s="294"/>
      <c r="L480" s="294"/>
      <c r="M480" s="252" t="str">
        <f>IFERROR(IF(VLOOKUP(功能_33[[#This Row],[功能代號]],討論項目!A:H,8,FALSE)=0,"",VLOOKUP(功能_33[[#This Row],[功能代號]],討論項目!A:H,8,FALSE)),"")</f>
        <v/>
      </c>
      <c r="N480" s="304" t="s">
        <v>1522</v>
      </c>
      <c r="O480" s="304" t="s">
        <v>1995</v>
      </c>
      <c r="P480" s="9"/>
      <c r="Q480" s="10"/>
      <c r="R480" s="10"/>
      <c r="S480" s="10"/>
      <c r="T480" s="10"/>
      <c r="U480" s="10"/>
      <c r="V480" s="10"/>
      <c r="W480" s="10"/>
      <c r="X480" s="13" t="str">
        <f>VLOOKUP(功能_33[[#This Row],[User]],SKL放款!A:G,7,FALSE)</f>
        <v>放款管理課</v>
      </c>
      <c r="Y480" s="242" t="str">
        <f>IF(功能_33[[#This Row],[實際展示]]="","",功能_33[[#This Row],[實際展示]]+14)</f>
        <v/>
      </c>
      <c r="Z480" s="243"/>
      <c r="AA480" s="262"/>
      <c r="AB480" s="252"/>
      <c r="AC480" s="252"/>
      <c r="AD480" s="252"/>
      <c r="AE480" s="309"/>
      <c r="AF480" s="252" t="str">
        <f>IFERROR(IF(VLOOKUP(功能_33[[#This Row],[功能代號]],Menu!A:D,4,FALSE)=0,"",VLOOKUP(功能_33[[#This Row],[功能代號]],Menu!A:D,4,FALSE)),"")</f>
        <v>L8-3</v>
      </c>
      <c r="AG480" s="252"/>
      <c r="AH480" s="13" t="e">
        <f>VLOOKUP(功能_33[[#This Row],[功能代號]],[3]交易清單!$E:$E,1,FALSE)</f>
        <v>#N/A</v>
      </c>
      <c r="AI480" s="243"/>
      <c r="AJ480" s="242" t="str">
        <f>IFERROR(IF(VLOOKUP(功能_33[[#This Row],[功能代號]],Menu!A:D,4,FALSE)=0,"",VLOOKUP(功能_33[[#This Row],[功能代號]],Menu!A:D,4,FALSE)),"")</f>
        <v>L8-3</v>
      </c>
      <c r="AK480" s="9"/>
      <c r="AL480" s="8"/>
    </row>
    <row r="481" spans="1:38" ht="13.5" x14ac:dyDescent="0.3">
      <c r="A481" s="245"/>
      <c r="B481" s="247" t="str">
        <f>LEFT(功能_33[[#This Row],[功能代號]],2)</f>
        <v>L8</v>
      </c>
      <c r="C481" s="9" t="s">
        <v>684</v>
      </c>
      <c r="D481" s="283" t="s">
        <v>2329</v>
      </c>
      <c r="E481" s="10" t="s">
        <v>2286</v>
      </c>
      <c r="F481" s="22" t="s">
        <v>2441</v>
      </c>
      <c r="G481" s="22"/>
      <c r="H481" s="10" t="s">
        <v>424</v>
      </c>
      <c r="I481" s="19" t="s">
        <v>5</v>
      </c>
      <c r="J481" s="320"/>
      <c r="K481" s="294"/>
      <c r="L481" s="294"/>
      <c r="M481" s="252" t="str">
        <f>IFERROR(IF(VLOOKUP(功能_33[[#This Row],[功能代號]],討論項目!A:H,8,FALSE)=0,"",VLOOKUP(功能_33[[#This Row],[功能代號]],討論項目!A:H,8,FALSE)),"")</f>
        <v/>
      </c>
      <c r="N481" s="304" t="s">
        <v>1522</v>
      </c>
      <c r="O481" s="304" t="s">
        <v>1995</v>
      </c>
      <c r="P481" s="9"/>
      <c r="Q481" s="10"/>
      <c r="R481" s="10"/>
      <c r="S481" s="10"/>
      <c r="T481" s="10"/>
      <c r="U481" s="10"/>
      <c r="V481" s="10"/>
      <c r="W481" s="10"/>
      <c r="X481" s="13" t="str">
        <f>VLOOKUP(功能_33[[#This Row],[User]],SKL放款!A:G,7,FALSE)</f>
        <v>放款管理課</v>
      </c>
      <c r="Y481" s="242" t="str">
        <f>IF(功能_33[[#This Row],[實際展示]]="","",功能_33[[#This Row],[實際展示]]+14)</f>
        <v/>
      </c>
      <c r="Z481" s="243"/>
      <c r="AA481" s="262"/>
      <c r="AB481" s="252"/>
      <c r="AC481" s="252"/>
      <c r="AD481" s="252"/>
      <c r="AE481" s="309"/>
      <c r="AF481" s="252" t="str">
        <f>IFERROR(IF(VLOOKUP(功能_33[[#This Row],[功能代號]],Menu!A:D,4,FALSE)=0,"",VLOOKUP(功能_33[[#This Row],[功能代號]],Menu!A:D,4,FALSE)),"")</f>
        <v>L8-3</v>
      </c>
      <c r="AG481" s="252"/>
      <c r="AH481" s="13" t="e">
        <f>VLOOKUP(功能_33[[#This Row],[功能代號]],[3]交易清單!$E:$E,1,FALSE)</f>
        <v>#N/A</v>
      </c>
      <c r="AI481" s="243"/>
      <c r="AJ481" s="242" t="str">
        <f>IFERROR(IF(VLOOKUP(功能_33[[#This Row],[功能代號]],Menu!A:D,4,FALSE)=0,"",VLOOKUP(功能_33[[#This Row],[功能代號]],Menu!A:D,4,FALSE)),"")</f>
        <v>L8-3</v>
      </c>
      <c r="AK481" s="9"/>
      <c r="AL481" s="8"/>
    </row>
    <row r="482" spans="1:38" ht="13.5" x14ac:dyDescent="0.3">
      <c r="A482" s="245"/>
      <c r="B482" s="247" t="str">
        <f>LEFT(功能_33[[#This Row],[功能代號]],2)</f>
        <v>L8</v>
      </c>
      <c r="C482" s="9" t="s">
        <v>684</v>
      </c>
      <c r="D482" s="283" t="s">
        <v>2329</v>
      </c>
      <c r="E482" s="10" t="s">
        <v>2287</v>
      </c>
      <c r="F482" s="22" t="s">
        <v>2442</v>
      </c>
      <c r="G482" s="22"/>
      <c r="H482" s="10" t="s">
        <v>424</v>
      </c>
      <c r="I482" s="19" t="s">
        <v>5</v>
      </c>
      <c r="J482" s="320"/>
      <c r="K482" s="294"/>
      <c r="L482" s="294"/>
      <c r="M482" s="252" t="str">
        <f>IFERROR(IF(VLOOKUP(功能_33[[#This Row],[功能代號]],討論項目!A:H,8,FALSE)=0,"",VLOOKUP(功能_33[[#This Row],[功能代號]],討論項目!A:H,8,FALSE)),"")</f>
        <v/>
      </c>
      <c r="N482" s="304" t="s">
        <v>1522</v>
      </c>
      <c r="O482" s="304" t="s">
        <v>1995</v>
      </c>
      <c r="P482" s="9"/>
      <c r="Q482" s="10"/>
      <c r="R482" s="10"/>
      <c r="S482" s="10"/>
      <c r="T482" s="10"/>
      <c r="U482" s="10"/>
      <c r="V482" s="10"/>
      <c r="W482" s="10"/>
      <c r="X482" s="13" t="str">
        <f>VLOOKUP(功能_33[[#This Row],[User]],SKL放款!A:G,7,FALSE)</f>
        <v>放款管理課</v>
      </c>
      <c r="Y482" s="242" t="str">
        <f>IF(功能_33[[#This Row],[實際展示]]="","",功能_33[[#This Row],[實際展示]]+14)</f>
        <v/>
      </c>
      <c r="Z482" s="243"/>
      <c r="AA482" s="262"/>
      <c r="AB482" s="252"/>
      <c r="AC482" s="252"/>
      <c r="AD482" s="252"/>
      <c r="AE482" s="309"/>
      <c r="AF482" s="252" t="str">
        <f>IFERROR(IF(VLOOKUP(功能_33[[#This Row],[功能代號]],Menu!A:D,4,FALSE)=0,"",VLOOKUP(功能_33[[#This Row],[功能代號]],Menu!A:D,4,FALSE)),"")</f>
        <v>L8-3</v>
      </c>
      <c r="AG482" s="252"/>
      <c r="AH482" s="13" t="e">
        <f>VLOOKUP(功能_33[[#This Row],[功能代號]],[3]交易清單!$E:$E,1,FALSE)</f>
        <v>#N/A</v>
      </c>
      <c r="AI482" s="243"/>
      <c r="AJ482" s="242" t="str">
        <f>IFERROR(IF(VLOOKUP(功能_33[[#This Row],[功能代號]],Menu!A:D,4,FALSE)=0,"",VLOOKUP(功能_33[[#This Row],[功能代號]],Menu!A:D,4,FALSE)),"")</f>
        <v>L8-3</v>
      </c>
      <c r="AK482" s="9"/>
      <c r="AL482" s="8"/>
    </row>
    <row r="483" spans="1:38" ht="13.5" x14ac:dyDescent="0.3">
      <c r="A483" s="245"/>
      <c r="B483" s="247" t="str">
        <f>LEFT(功能_33[[#This Row],[功能代號]],2)</f>
        <v>L8</v>
      </c>
      <c r="C483" s="9" t="s">
        <v>684</v>
      </c>
      <c r="D483" s="283" t="s">
        <v>2329</v>
      </c>
      <c r="E483" s="10" t="s">
        <v>2288</v>
      </c>
      <c r="F483" s="22" t="s">
        <v>2443</v>
      </c>
      <c r="G483" s="22"/>
      <c r="H483" s="10" t="s">
        <v>424</v>
      </c>
      <c r="I483" s="19" t="s">
        <v>5</v>
      </c>
      <c r="J483" s="320"/>
      <c r="K483" s="294"/>
      <c r="L483" s="294"/>
      <c r="M483" s="252" t="str">
        <f>IFERROR(IF(VLOOKUP(功能_33[[#This Row],[功能代號]],討論項目!A:H,8,FALSE)=0,"",VLOOKUP(功能_33[[#This Row],[功能代號]],討論項目!A:H,8,FALSE)),"")</f>
        <v/>
      </c>
      <c r="N483" s="304" t="s">
        <v>1522</v>
      </c>
      <c r="O483" s="304" t="s">
        <v>1995</v>
      </c>
      <c r="P483" s="9"/>
      <c r="Q483" s="10"/>
      <c r="R483" s="10"/>
      <c r="S483" s="10"/>
      <c r="T483" s="10"/>
      <c r="U483" s="10"/>
      <c r="V483" s="10"/>
      <c r="W483" s="10"/>
      <c r="X483" s="13" t="str">
        <f>VLOOKUP(功能_33[[#This Row],[User]],SKL放款!A:G,7,FALSE)</f>
        <v>放款管理課</v>
      </c>
      <c r="Y483" s="242" t="str">
        <f>IF(功能_33[[#This Row],[實際展示]]="","",功能_33[[#This Row],[實際展示]]+14)</f>
        <v/>
      </c>
      <c r="Z483" s="243"/>
      <c r="AA483" s="262"/>
      <c r="AB483" s="252"/>
      <c r="AC483" s="252"/>
      <c r="AD483" s="252"/>
      <c r="AE483" s="309"/>
      <c r="AF483" s="252" t="str">
        <f>IFERROR(IF(VLOOKUP(功能_33[[#This Row],[功能代號]],Menu!A:D,4,FALSE)=0,"",VLOOKUP(功能_33[[#This Row],[功能代號]],Menu!A:D,4,FALSE)),"")</f>
        <v>L8-3</v>
      </c>
      <c r="AG483" s="252"/>
      <c r="AH483" s="13" t="e">
        <f>VLOOKUP(功能_33[[#This Row],[功能代號]],[3]交易清單!$E:$E,1,FALSE)</f>
        <v>#N/A</v>
      </c>
      <c r="AI483" s="243"/>
      <c r="AJ483" s="242" t="str">
        <f>IFERROR(IF(VLOOKUP(功能_33[[#This Row],[功能代號]],Menu!A:D,4,FALSE)=0,"",VLOOKUP(功能_33[[#This Row],[功能代號]],Menu!A:D,4,FALSE)),"")</f>
        <v>L8-3</v>
      </c>
      <c r="AK483" s="9"/>
      <c r="AL483" s="8"/>
    </row>
    <row r="484" spans="1:38" ht="13.5" x14ac:dyDescent="0.3">
      <c r="A484" s="245"/>
      <c r="B484" s="247" t="str">
        <f>LEFT(功能_33[[#This Row],[功能代號]],2)</f>
        <v>L8</v>
      </c>
      <c r="C484" s="9" t="s">
        <v>684</v>
      </c>
      <c r="D484" s="283" t="s">
        <v>2329</v>
      </c>
      <c r="E484" s="10" t="s">
        <v>2289</v>
      </c>
      <c r="F484" s="22" t="s">
        <v>2444</v>
      </c>
      <c r="G484" s="22"/>
      <c r="H484" s="10" t="s">
        <v>424</v>
      </c>
      <c r="I484" s="19" t="s">
        <v>5</v>
      </c>
      <c r="J484" s="320"/>
      <c r="K484" s="294"/>
      <c r="L484" s="294"/>
      <c r="M484" s="252" t="str">
        <f>IFERROR(IF(VLOOKUP(功能_33[[#This Row],[功能代號]],討論項目!A:H,8,FALSE)=0,"",VLOOKUP(功能_33[[#This Row],[功能代號]],討論項目!A:H,8,FALSE)),"")</f>
        <v/>
      </c>
      <c r="N484" s="304" t="s">
        <v>1522</v>
      </c>
      <c r="O484" s="304" t="s">
        <v>1995</v>
      </c>
      <c r="P484" s="9"/>
      <c r="Q484" s="10"/>
      <c r="R484" s="10"/>
      <c r="S484" s="10"/>
      <c r="T484" s="10"/>
      <c r="U484" s="10"/>
      <c r="V484" s="10"/>
      <c r="W484" s="10"/>
      <c r="X484" s="13" t="str">
        <f>VLOOKUP(功能_33[[#This Row],[User]],SKL放款!A:G,7,FALSE)</f>
        <v>放款管理課</v>
      </c>
      <c r="Y484" s="242" t="str">
        <f>IF(功能_33[[#This Row],[實際展示]]="","",功能_33[[#This Row],[實際展示]]+14)</f>
        <v/>
      </c>
      <c r="Z484" s="243"/>
      <c r="AA484" s="262"/>
      <c r="AB484" s="252"/>
      <c r="AC484" s="252"/>
      <c r="AD484" s="252"/>
      <c r="AE484" s="309"/>
      <c r="AF484" s="252" t="str">
        <f>IFERROR(IF(VLOOKUP(功能_33[[#This Row],[功能代號]],Menu!A:D,4,FALSE)=0,"",VLOOKUP(功能_33[[#This Row],[功能代號]],Menu!A:D,4,FALSE)),"")</f>
        <v>L8-3</v>
      </c>
      <c r="AG484" s="252"/>
      <c r="AH484" s="13" t="e">
        <f>VLOOKUP(功能_33[[#This Row],[功能代號]],[3]交易清單!$E:$E,1,FALSE)</f>
        <v>#N/A</v>
      </c>
      <c r="AI484" s="243"/>
      <c r="AJ484" s="242" t="str">
        <f>IFERROR(IF(VLOOKUP(功能_33[[#This Row],[功能代號]],Menu!A:D,4,FALSE)=0,"",VLOOKUP(功能_33[[#This Row],[功能代號]],Menu!A:D,4,FALSE)),"")</f>
        <v>L8-3</v>
      </c>
      <c r="AK484" s="9"/>
      <c r="AL484" s="8"/>
    </row>
    <row r="485" spans="1:38" ht="13.5" x14ac:dyDescent="0.3">
      <c r="A485" s="245"/>
      <c r="B485" s="247" t="str">
        <f>LEFT(功能_33[[#This Row],[功能代號]],2)</f>
        <v>L8</v>
      </c>
      <c r="C485" s="9" t="s">
        <v>684</v>
      </c>
      <c r="D485" s="283" t="s">
        <v>2329</v>
      </c>
      <c r="E485" s="10" t="s">
        <v>2290</v>
      </c>
      <c r="F485" s="22" t="s">
        <v>2445</v>
      </c>
      <c r="G485" s="22"/>
      <c r="H485" s="10" t="s">
        <v>424</v>
      </c>
      <c r="I485" s="19" t="s">
        <v>5</v>
      </c>
      <c r="J485" s="320"/>
      <c r="K485" s="294"/>
      <c r="L485" s="294"/>
      <c r="M485" s="252" t="str">
        <f>IFERROR(IF(VLOOKUP(功能_33[[#This Row],[功能代號]],討論項目!A:H,8,FALSE)=0,"",VLOOKUP(功能_33[[#This Row],[功能代號]],討論項目!A:H,8,FALSE)),"")</f>
        <v/>
      </c>
      <c r="N485" s="304" t="s">
        <v>1522</v>
      </c>
      <c r="O485" s="304" t="s">
        <v>1995</v>
      </c>
      <c r="P485" s="9"/>
      <c r="Q485" s="10"/>
      <c r="R485" s="10"/>
      <c r="S485" s="10"/>
      <c r="T485" s="10"/>
      <c r="U485" s="10"/>
      <c r="V485" s="10"/>
      <c r="W485" s="10"/>
      <c r="X485" s="13" t="str">
        <f>VLOOKUP(功能_33[[#This Row],[User]],SKL放款!A:G,7,FALSE)</f>
        <v>放款管理課</v>
      </c>
      <c r="Y485" s="242" t="str">
        <f>IF(功能_33[[#This Row],[實際展示]]="","",功能_33[[#This Row],[實際展示]]+14)</f>
        <v/>
      </c>
      <c r="Z485" s="243"/>
      <c r="AA485" s="262"/>
      <c r="AB485" s="252"/>
      <c r="AC485" s="252"/>
      <c r="AD485" s="252"/>
      <c r="AE485" s="309"/>
      <c r="AF485" s="252" t="str">
        <f>IFERROR(IF(VLOOKUP(功能_33[[#This Row],[功能代號]],Menu!A:D,4,FALSE)=0,"",VLOOKUP(功能_33[[#This Row],[功能代號]],Menu!A:D,4,FALSE)),"")</f>
        <v>L8-3</v>
      </c>
      <c r="AG485" s="252"/>
      <c r="AH485" s="13" t="e">
        <f>VLOOKUP(功能_33[[#This Row],[功能代號]],[3]交易清單!$E:$E,1,FALSE)</f>
        <v>#N/A</v>
      </c>
      <c r="AI485" s="243"/>
      <c r="AJ485" s="242" t="str">
        <f>IFERROR(IF(VLOOKUP(功能_33[[#This Row],[功能代號]],Menu!A:D,4,FALSE)=0,"",VLOOKUP(功能_33[[#This Row],[功能代號]],Menu!A:D,4,FALSE)),"")</f>
        <v>L8-3</v>
      </c>
      <c r="AK485" s="9"/>
      <c r="AL485" s="8"/>
    </row>
    <row r="486" spans="1:38" ht="13.5" x14ac:dyDescent="0.3">
      <c r="A486" s="245"/>
      <c r="B486" s="247" t="str">
        <f>LEFT(功能_33[[#This Row],[功能代號]],2)</f>
        <v>L8</v>
      </c>
      <c r="C486" s="9" t="s">
        <v>684</v>
      </c>
      <c r="D486" s="283" t="s">
        <v>2329</v>
      </c>
      <c r="E486" s="10" t="s">
        <v>2291</v>
      </c>
      <c r="F486" s="22" t="s">
        <v>2446</v>
      </c>
      <c r="G486" s="22"/>
      <c r="H486" s="10" t="s">
        <v>424</v>
      </c>
      <c r="I486" s="19" t="s">
        <v>5</v>
      </c>
      <c r="J486" s="320"/>
      <c r="K486" s="294"/>
      <c r="L486" s="294"/>
      <c r="M486" s="252" t="str">
        <f>IFERROR(IF(VLOOKUP(功能_33[[#This Row],[功能代號]],討論項目!A:H,8,FALSE)=0,"",VLOOKUP(功能_33[[#This Row],[功能代號]],討論項目!A:H,8,FALSE)),"")</f>
        <v/>
      </c>
      <c r="N486" s="304" t="s">
        <v>1522</v>
      </c>
      <c r="O486" s="304" t="s">
        <v>1995</v>
      </c>
      <c r="P486" s="9"/>
      <c r="Q486" s="10"/>
      <c r="R486" s="10"/>
      <c r="S486" s="10"/>
      <c r="T486" s="10"/>
      <c r="U486" s="10"/>
      <c r="V486" s="10"/>
      <c r="W486" s="10"/>
      <c r="X486" s="13" t="str">
        <f>VLOOKUP(功能_33[[#This Row],[User]],SKL放款!A:G,7,FALSE)</f>
        <v>放款管理課</v>
      </c>
      <c r="Y486" s="242" t="str">
        <f>IF(功能_33[[#This Row],[實際展示]]="","",功能_33[[#This Row],[實際展示]]+14)</f>
        <v/>
      </c>
      <c r="Z486" s="243"/>
      <c r="AA486" s="262"/>
      <c r="AB486" s="252"/>
      <c r="AC486" s="252"/>
      <c r="AD486" s="252"/>
      <c r="AE486" s="309"/>
      <c r="AF486" s="252" t="str">
        <f>IFERROR(IF(VLOOKUP(功能_33[[#This Row],[功能代號]],Menu!A:D,4,FALSE)=0,"",VLOOKUP(功能_33[[#This Row],[功能代號]],Menu!A:D,4,FALSE)),"")</f>
        <v>L8-3</v>
      </c>
      <c r="AG486" s="252"/>
      <c r="AH486" s="13" t="e">
        <f>VLOOKUP(功能_33[[#This Row],[功能代號]],[3]交易清單!$E:$E,1,FALSE)</f>
        <v>#N/A</v>
      </c>
      <c r="AI486" s="243"/>
      <c r="AJ486" s="242" t="str">
        <f>IFERROR(IF(VLOOKUP(功能_33[[#This Row],[功能代號]],Menu!A:D,4,FALSE)=0,"",VLOOKUP(功能_33[[#This Row],[功能代號]],Menu!A:D,4,FALSE)),"")</f>
        <v>L8-3</v>
      </c>
      <c r="AK486" s="9"/>
      <c r="AL486" s="8"/>
    </row>
    <row r="487" spans="1:38" ht="13.5" x14ac:dyDescent="0.3">
      <c r="A487" s="245"/>
      <c r="B487" s="247" t="str">
        <f>LEFT(功能_33[[#This Row],[功能代號]],2)</f>
        <v>L8</v>
      </c>
      <c r="C487" s="9" t="s">
        <v>684</v>
      </c>
      <c r="D487" s="283" t="s">
        <v>2329</v>
      </c>
      <c r="E487" s="10" t="s">
        <v>2292</v>
      </c>
      <c r="F487" s="22" t="s">
        <v>2447</v>
      </c>
      <c r="G487" s="22"/>
      <c r="H487" s="10" t="s">
        <v>424</v>
      </c>
      <c r="I487" s="19" t="s">
        <v>5</v>
      </c>
      <c r="J487" s="320"/>
      <c r="K487" s="294"/>
      <c r="L487" s="294"/>
      <c r="M487" s="252" t="str">
        <f>IFERROR(IF(VLOOKUP(功能_33[[#This Row],[功能代號]],討論項目!A:H,8,FALSE)=0,"",VLOOKUP(功能_33[[#This Row],[功能代號]],討論項目!A:H,8,FALSE)),"")</f>
        <v/>
      </c>
      <c r="N487" s="304" t="s">
        <v>1522</v>
      </c>
      <c r="O487" s="304" t="s">
        <v>1995</v>
      </c>
      <c r="P487" s="9"/>
      <c r="Q487" s="10"/>
      <c r="R487" s="10"/>
      <c r="S487" s="10"/>
      <c r="T487" s="10"/>
      <c r="U487" s="10"/>
      <c r="V487" s="10"/>
      <c r="W487" s="10"/>
      <c r="X487" s="13" t="str">
        <f>VLOOKUP(功能_33[[#This Row],[User]],SKL放款!A:G,7,FALSE)</f>
        <v>放款管理課</v>
      </c>
      <c r="Y487" s="242" t="str">
        <f>IF(功能_33[[#This Row],[實際展示]]="","",功能_33[[#This Row],[實際展示]]+14)</f>
        <v/>
      </c>
      <c r="Z487" s="243"/>
      <c r="AA487" s="262"/>
      <c r="AB487" s="252"/>
      <c r="AC487" s="252"/>
      <c r="AD487" s="252"/>
      <c r="AE487" s="309"/>
      <c r="AF487" s="252" t="str">
        <f>IFERROR(IF(VLOOKUP(功能_33[[#This Row],[功能代號]],Menu!A:D,4,FALSE)=0,"",VLOOKUP(功能_33[[#This Row],[功能代號]],Menu!A:D,4,FALSE)),"")</f>
        <v>L8-3</v>
      </c>
      <c r="AG487" s="252"/>
      <c r="AH487" s="13" t="e">
        <f>VLOOKUP(功能_33[[#This Row],[功能代號]],[3]交易清單!$E:$E,1,FALSE)</f>
        <v>#N/A</v>
      </c>
      <c r="AI487" s="243"/>
      <c r="AJ487" s="242" t="str">
        <f>IFERROR(IF(VLOOKUP(功能_33[[#This Row],[功能代號]],Menu!A:D,4,FALSE)=0,"",VLOOKUP(功能_33[[#This Row],[功能代號]],Menu!A:D,4,FALSE)),"")</f>
        <v>L8-3</v>
      </c>
      <c r="AK487" s="9"/>
      <c r="AL487" s="8"/>
    </row>
    <row r="488" spans="1:38" ht="13.5" x14ac:dyDescent="0.3">
      <c r="A488" s="245"/>
      <c r="B488" s="247" t="str">
        <f>LEFT(功能_33[[#This Row],[功能代號]],2)</f>
        <v>L8</v>
      </c>
      <c r="C488" s="9" t="s">
        <v>684</v>
      </c>
      <c r="D488" s="283" t="s">
        <v>2329</v>
      </c>
      <c r="E488" s="10" t="s">
        <v>2293</v>
      </c>
      <c r="F488" s="22" t="s">
        <v>2448</v>
      </c>
      <c r="G488" s="22"/>
      <c r="H488" s="10" t="s">
        <v>424</v>
      </c>
      <c r="I488" s="19" t="s">
        <v>5</v>
      </c>
      <c r="J488" s="320"/>
      <c r="K488" s="294"/>
      <c r="L488" s="294"/>
      <c r="M488" s="252" t="str">
        <f>IFERROR(IF(VLOOKUP(功能_33[[#This Row],[功能代號]],討論項目!A:H,8,FALSE)=0,"",VLOOKUP(功能_33[[#This Row],[功能代號]],討論項目!A:H,8,FALSE)),"")</f>
        <v/>
      </c>
      <c r="N488" s="304" t="s">
        <v>1522</v>
      </c>
      <c r="O488" s="304" t="s">
        <v>1995</v>
      </c>
      <c r="P488" s="9"/>
      <c r="Q488" s="10"/>
      <c r="R488" s="10"/>
      <c r="S488" s="10"/>
      <c r="T488" s="10"/>
      <c r="U488" s="10"/>
      <c r="V488" s="10"/>
      <c r="W488" s="10"/>
      <c r="X488" s="13" t="str">
        <f>VLOOKUP(功能_33[[#This Row],[User]],SKL放款!A:G,7,FALSE)</f>
        <v>放款管理課</v>
      </c>
      <c r="Y488" s="242" t="str">
        <f>IF(功能_33[[#This Row],[實際展示]]="","",功能_33[[#This Row],[實際展示]]+14)</f>
        <v/>
      </c>
      <c r="Z488" s="243"/>
      <c r="AA488" s="262"/>
      <c r="AB488" s="252"/>
      <c r="AC488" s="252"/>
      <c r="AD488" s="252"/>
      <c r="AE488" s="309"/>
      <c r="AF488" s="252" t="str">
        <f>IFERROR(IF(VLOOKUP(功能_33[[#This Row],[功能代號]],Menu!A:D,4,FALSE)=0,"",VLOOKUP(功能_33[[#This Row],[功能代號]],Menu!A:D,4,FALSE)),"")</f>
        <v/>
      </c>
      <c r="AG488" s="252"/>
      <c r="AH488" s="13" t="e">
        <f>VLOOKUP(功能_33[[#This Row],[功能代號]],[3]交易清單!$E:$E,1,FALSE)</f>
        <v>#N/A</v>
      </c>
      <c r="AI488" s="243"/>
      <c r="AJ488" s="242" t="str">
        <f>IFERROR(IF(VLOOKUP(功能_33[[#This Row],[功能代號]],Menu!A:D,4,FALSE)=0,"",VLOOKUP(功能_33[[#This Row],[功能代號]],Menu!A:D,4,FALSE)),"")</f>
        <v/>
      </c>
      <c r="AK488" s="9"/>
      <c r="AL488" s="8"/>
    </row>
    <row r="489" spans="1:38" ht="13.5" x14ac:dyDescent="0.3">
      <c r="A489" s="245"/>
      <c r="B489" s="247" t="str">
        <f>LEFT(功能_33[[#This Row],[功能代號]],2)</f>
        <v>L8</v>
      </c>
      <c r="C489" s="9" t="s">
        <v>684</v>
      </c>
      <c r="D489" s="283" t="s">
        <v>2329</v>
      </c>
      <c r="E489" s="10" t="s">
        <v>2294</v>
      </c>
      <c r="F489" s="22" t="s">
        <v>2449</v>
      </c>
      <c r="G489" s="22"/>
      <c r="H489" s="10" t="s">
        <v>424</v>
      </c>
      <c r="I489" s="19" t="s">
        <v>5</v>
      </c>
      <c r="J489" s="320"/>
      <c r="K489" s="294"/>
      <c r="L489" s="294"/>
      <c r="M489" s="252" t="str">
        <f>IFERROR(IF(VLOOKUP(功能_33[[#This Row],[功能代號]],討論項目!A:H,8,FALSE)=0,"",VLOOKUP(功能_33[[#This Row],[功能代號]],討論項目!A:H,8,FALSE)),"")</f>
        <v/>
      </c>
      <c r="N489" s="304" t="s">
        <v>1522</v>
      </c>
      <c r="O489" s="304" t="s">
        <v>1995</v>
      </c>
      <c r="P489" s="9"/>
      <c r="Q489" s="10"/>
      <c r="R489" s="10"/>
      <c r="S489" s="10"/>
      <c r="T489" s="10"/>
      <c r="U489" s="10"/>
      <c r="V489" s="10"/>
      <c r="W489" s="10"/>
      <c r="X489" s="13" t="str">
        <f>VLOOKUP(功能_33[[#This Row],[User]],SKL放款!A:G,7,FALSE)</f>
        <v>放款管理課</v>
      </c>
      <c r="Y489" s="242" t="str">
        <f>IF(功能_33[[#This Row],[實際展示]]="","",功能_33[[#This Row],[實際展示]]+14)</f>
        <v/>
      </c>
      <c r="Z489" s="243"/>
      <c r="AA489" s="262"/>
      <c r="AB489" s="252"/>
      <c r="AC489" s="252"/>
      <c r="AD489" s="252"/>
      <c r="AE489" s="309"/>
      <c r="AF489" s="252" t="str">
        <f>IFERROR(IF(VLOOKUP(功能_33[[#This Row],[功能代號]],Menu!A:D,4,FALSE)=0,"",VLOOKUP(功能_33[[#This Row],[功能代號]],Menu!A:D,4,FALSE)),"")</f>
        <v>L8-3</v>
      </c>
      <c r="AG489" s="252"/>
      <c r="AH489" s="13" t="e">
        <f>VLOOKUP(功能_33[[#This Row],[功能代號]],[3]交易清單!$E:$E,1,FALSE)</f>
        <v>#N/A</v>
      </c>
      <c r="AI489" s="243"/>
      <c r="AJ489" s="242" t="str">
        <f>IFERROR(IF(VLOOKUP(功能_33[[#This Row],[功能代號]],Menu!A:D,4,FALSE)=0,"",VLOOKUP(功能_33[[#This Row],[功能代號]],Menu!A:D,4,FALSE)),"")</f>
        <v>L8-3</v>
      </c>
      <c r="AK489" s="9"/>
      <c r="AL489" s="8"/>
    </row>
    <row r="490" spans="1:38" ht="13.5" x14ac:dyDescent="0.3">
      <c r="A490" s="245"/>
      <c r="B490" s="247" t="str">
        <f>LEFT(功能_33[[#This Row],[功能代號]],2)</f>
        <v>L8</v>
      </c>
      <c r="C490" s="9" t="s">
        <v>684</v>
      </c>
      <c r="D490" s="283" t="s">
        <v>2329</v>
      </c>
      <c r="E490" s="10" t="s">
        <v>2295</v>
      </c>
      <c r="F490" s="22" t="s">
        <v>2450</v>
      </c>
      <c r="G490" s="22"/>
      <c r="H490" s="10" t="s">
        <v>424</v>
      </c>
      <c r="I490" s="19" t="s">
        <v>5</v>
      </c>
      <c r="J490" s="320"/>
      <c r="K490" s="294"/>
      <c r="L490" s="294"/>
      <c r="M490" s="252" t="str">
        <f>IFERROR(IF(VLOOKUP(功能_33[[#This Row],[功能代號]],討論項目!A:H,8,FALSE)=0,"",VLOOKUP(功能_33[[#This Row],[功能代號]],討論項目!A:H,8,FALSE)),"")</f>
        <v/>
      </c>
      <c r="N490" s="304" t="s">
        <v>1522</v>
      </c>
      <c r="O490" s="304" t="s">
        <v>1995</v>
      </c>
      <c r="P490" s="9"/>
      <c r="Q490" s="10"/>
      <c r="R490" s="10"/>
      <c r="S490" s="10"/>
      <c r="T490" s="10"/>
      <c r="U490" s="10"/>
      <c r="V490" s="10"/>
      <c r="W490" s="10"/>
      <c r="X490" s="13" t="str">
        <f>VLOOKUP(功能_33[[#This Row],[User]],SKL放款!A:G,7,FALSE)</f>
        <v>放款管理課</v>
      </c>
      <c r="Y490" s="242" t="str">
        <f>IF(功能_33[[#This Row],[實際展示]]="","",功能_33[[#This Row],[實際展示]]+14)</f>
        <v/>
      </c>
      <c r="Z490" s="243"/>
      <c r="AA490" s="262"/>
      <c r="AB490" s="252"/>
      <c r="AC490" s="252"/>
      <c r="AD490" s="252"/>
      <c r="AE490" s="309"/>
      <c r="AF490" s="252" t="str">
        <f>IFERROR(IF(VLOOKUP(功能_33[[#This Row],[功能代號]],Menu!A:D,4,FALSE)=0,"",VLOOKUP(功能_33[[#This Row],[功能代號]],Menu!A:D,4,FALSE)),"")</f>
        <v>L8-3</v>
      </c>
      <c r="AG490" s="252"/>
      <c r="AH490" s="13" t="e">
        <f>VLOOKUP(功能_33[[#This Row],[功能代號]],[3]交易清單!$E:$E,1,FALSE)</f>
        <v>#N/A</v>
      </c>
      <c r="AI490" s="243"/>
      <c r="AJ490" s="242" t="str">
        <f>IFERROR(IF(VLOOKUP(功能_33[[#This Row],[功能代號]],Menu!A:D,4,FALSE)=0,"",VLOOKUP(功能_33[[#This Row],[功能代號]],Menu!A:D,4,FALSE)),"")</f>
        <v>L8-3</v>
      </c>
      <c r="AK490" s="9"/>
      <c r="AL490" s="8"/>
    </row>
    <row r="491" spans="1:38" ht="13.5" x14ac:dyDescent="0.3">
      <c r="A491" s="245"/>
      <c r="B491" s="247" t="str">
        <f>LEFT(功能_33[[#This Row],[功能代號]],2)</f>
        <v>L8</v>
      </c>
      <c r="C491" s="9" t="s">
        <v>684</v>
      </c>
      <c r="D491" s="283" t="s">
        <v>2329</v>
      </c>
      <c r="E491" s="10" t="s">
        <v>2296</v>
      </c>
      <c r="F491" s="22" t="s">
        <v>2451</v>
      </c>
      <c r="G491" s="22"/>
      <c r="H491" s="10" t="s">
        <v>424</v>
      </c>
      <c r="I491" s="19" t="s">
        <v>5</v>
      </c>
      <c r="J491" s="320"/>
      <c r="K491" s="294"/>
      <c r="L491" s="294"/>
      <c r="M491" s="252" t="str">
        <f>IFERROR(IF(VLOOKUP(功能_33[[#This Row],[功能代號]],討論項目!A:H,8,FALSE)=0,"",VLOOKUP(功能_33[[#This Row],[功能代號]],討論項目!A:H,8,FALSE)),"")</f>
        <v/>
      </c>
      <c r="N491" s="304" t="s">
        <v>1522</v>
      </c>
      <c r="O491" s="304" t="s">
        <v>1995</v>
      </c>
      <c r="P491" s="9"/>
      <c r="Q491" s="10"/>
      <c r="R491" s="10"/>
      <c r="S491" s="10"/>
      <c r="T491" s="10"/>
      <c r="U491" s="10"/>
      <c r="V491" s="10"/>
      <c r="W491" s="10"/>
      <c r="X491" s="13" t="str">
        <f>VLOOKUP(功能_33[[#This Row],[User]],SKL放款!A:G,7,FALSE)</f>
        <v>放款管理課</v>
      </c>
      <c r="Y491" s="242" t="str">
        <f>IF(功能_33[[#This Row],[實際展示]]="","",功能_33[[#This Row],[實際展示]]+14)</f>
        <v/>
      </c>
      <c r="Z491" s="243"/>
      <c r="AA491" s="262"/>
      <c r="AB491" s="252"/>
      <c r="AC491" s="252"/>
      <c r="AD491" s="252"/>
      <c r="AE491" s="309"/>
      <c r="AF491" s="252" t="str">
        <f>IFERROR(IF(VLOOKUP(功能_33[[#This Row],[功能代號]],Menu!A:D,4,FALSE)=0,"",VLOOKUP(功能_33[[#This Row],[功能代號]],Menu!A:D,4,FALSE)),"")</f>
        <v>L8-3</v>
      </c>
      <c r="AG491" s="252"/>
      <c r="AH491" s="13" t="e">
        <f>VLOOKUP(功能_33[[#This Row],[功能代號]],[3]交易清單!$E:$E,1,FALSE)</f>
        <v>#N/A</v>
      </c>
      <c r="AI491" s="243"/>
      <c r="AJ491" s="242" t="str">
        <f>IFERROR(IF(VLOOKUP(功能_33[[#This Row],[功能代號]],Menu!A:D,4,FALSE)=0,"",VLOOKUP(功能_33[[#This Row],[功能代號]],Menu!A:D,4,FALSE)),"")</f>
        <v>L8-3</v>
      </c>
      <c r="AK491" s="9"/>
      <c r="AL491" s="8"/>
    </row>
    <row r="492" spans="1:38" ht="13.5" x14ac:dyDescent="0.3">
      <c r="A492" s="245"/>
      <c r="B492" s="247" t="str">
        <f>LEFT(功能_33[[#This Row],[功能代號]],2)</f>
        <v>L8</v>
      </c>
      <c r="C492" s="9" t="s">
        <v>684</v>
      </c>
      <c r="D492" s="283" t="s">
        <v>2329</v>
      </c>
      <c r="E492" s="10" t="s">
        <v>2297</v>
      </c>
      <c r="F492" s="22" t="s">
        <v>2452</v>
      </c>
      <c r="G492" s="22"/>
      <c r="H492" s="10" t="s">
        <v>424</v>
      </c>
      <c r="I492" s="19" t="s">
        <v>5</v>
      </c>
      <c r="J492" s="320"/>
      <c r="K492" s="294"/>
      <c r="L492" s="294"/>
      <c r="M492" s="252" t="str">
        <f>IFERROR(IF(VLOOKUP(功能_33[[#This Row],[功能代號]],討論項目!A:H,8,FALSE)=0,"",VLOOKUP(功能_33[[#This Row],[功能代號]],討論項目!A:H,8,FALSE)),"")</f>
        <v/>
      </c>
      <c r="N492" s="304" t="s">
        <v>1522</v>
      </c>
      <c r="O492" s="304" t="s">
        <v>1995</v>
      </c>
      <c r="P492" s="9"/>
      <c r="Q492" s="10"/>
      <c r="R492" s="10"/>
      <c r="S492" s="10"/>
      <c r="T492" s="10"/>
      <c r="U492" s="10"/>
      <c r="V492" s="10"/>
      <c r="W492" s="10"/>
      <c r="X492" s="13" t="str">
        <f>VLOOKUP(功能_33[[#This Row],[User]],SKL放款!A:G,7,FALSE)</f>
        <v>放款管理課</v>
      </c>
      <c r="Y492" s="242" t="str">
        <f>IF(功能_33[[#This Row],[實際展示]]="","",功能_33[[#This Row],[實際展示]]+14)</f>
        <v/>
      </c>
      <c r="Z492" s="243"/>
      <c r="AA492" s="262"/>
      <c r="AB492" s="252"/>
      <c r="AC492" s="252"/>
      <c r="AD492" s="252"/>
      <c r="AE492" s="309"/>
      <c r="AF492" s="252" t="str">
        <f>IFERROR(IF(VLOOKUP(功能_33[[#This Row],[功能代號]],Menu!A:D,4,FALSE)=0,"",VLOOKUP(功能_33[[#This Row],[功能代號]],Menu!A:D,4,FALSE)),"")</f>
        <v>L8-3</v>
      </c>
      <c r="AG492" s="252"/>
      <c r="AH492" s="13" t="e">
        <f>VLOOKUP(功能_33[[#This Row],[功能代號]],[3]交易清單!$E:$E,1,FALSE)</f>
        <v>#N/A</v>
      </c>
      <c r="AI492" s="243"/>
      <c r="AJ492" s="242" t="str">
        <f>IFERROR(IF(VLOOKUP(功能_33[[#This Row],[功能代號]],Menu!A:D,4,FALSE)=0,"",VLOOKUP(功能_33[[#This Row],[功能代號]],Menu!A:D,4,FALSE)),"")</f>
        <v>L8-3</v>
      </c>
      <c r="AK492" s="9"/>
      <c r="AL492" s="8"/>
    </row>
    <row r="493" spans="1:38" ht="13.5" x14ac:dyDescent="0.3">
      <c r="A493" s="245"/>
      <c r="B493" s="247" t="str">
        <f>LEFT(功能_33[[#This Row],[功能代號]],2)</f>
        <v>L8</v>
      </c>
      <c r="C493" s="9" t="s">
        <v>684</v>
      </c>
      <c r="D493" s="283" t="s">
        <v>2329</v>
      </c>
      <c r="E493" s="10" t="s">
        <v>2298</v>
      </c>
      <c r="F493" s="22" t="s">
        <v>2453</v>
      </c>
      <c r="G493" s="22"/>
      <c r="H493" s="10" t="s">
        <v>424</v>
      </c>
      <c r="I493" s="19" t="s">
        <v>5</v>
      </c>
      <c r="J493" s="320"/>
      <c r="K493" s="294"/>
      <c r="L493" s="294"/>
      <c r="M493" s="252" t="str">
        <f>IFERROR(IF(VLOOKUP(功能_33[[#This Row],[功能代號]],討論項目!A:H,8,FALSE)=0,"",VLOOKUP(功能_33[[#This Row],[功能代號]],討論項目!A:H,8,FALSE)),"")</f>
        <v/>
      </c>
      <c r="N493" s="304" t="s">
        <v>1522</v>
      </c>
      <c r="O493" s="304" t="s">
        <v>1995</v>
      </c>
      <c r="P493" s="9"/>
      <c r="Q493" s="10"/>
      <c r="R493" s="10"/>
      <c r="S493" s="10"/>
      <c r="T493" s="10"/>
      <c r="U493" s="10"/>
      <c r="V493" s="10"/>
      <c r="W493" s="10"/>
      <c r="X493" s="13" t="str">
        <f>VLOOKUP(功能_33[[#This Row],[User]],SKL放款!A:G,7,FALSE)</f>
        <v>放款管理課</v>
      </c>
      <c r="Y493" s="242" t="str">
        <f>IF(功能_33[[#This Row],[實際展示]]="","",功能_33[[#This Row],[實際展示]]+14)</f>
        <v/>
      </c>
      <c r="Z493" s="243"/>
      <c r="AA493" s="262"/>
      <c r="AB493" s="252"/>
      <c r="AC493" s="252"/>
      <c r="AD493" s="252"/>
      <c r="AE493" s="309"/>
      <c r="AF493" s="252" t="str">
        <f>IFERROR(IF(VLOOKUP(功能_33[[#This Row],[功能代號]],Menu!A:D,4,FALSE)=0,"",VLOOKUP(功能_33[[#This Row],[功能代號]],Menu!A:D,4,FALSE)),"")</f>
        <v>L8-3</v>
      </c>
      <c r="AG493" s="252"/>
      <c r="AH493" s="13" t="e">
        <f>VLOOKUP(功能_33[[#This Row],[功能代號]],[3]交易清單!$E:$E,1,FALSE)</f>
        <v>#N/A</v>
      </c>
      <c r="AI493" s="243"/>
      <c r="AJ493" s="242" t="str">
        <f>IFERROR(IF(VLOOKUP(功能_33[[#This Row],[功能代號]],Menu!A:D,4,FALSE)=0,"",VLOOKUP(功能_33[[#This Row],[功能代號]],Menu!A:D,4,FALSE)),"")</f>
        <v>L8-3</v>
      </c>
      <c r="AK493" s="9"/>
      <c r="AL493" s="8"/>
    </row>
    <row r="494" spans="1:38" ht="13.5" x14ac:dyDescent="0.3">
      <c r="A494" s="245"/>
      <c r="B494" s="247" t="str">
        <f>LEFT(功能_33[[#This Row],[功能代號]],2)</f>
        <v>L8</v>
      </c>
      <c r="C494" s="9" t="s">
        <v>684</v>
      </c>
      <c r="D494" s="283" t="s">
        <v>2329</v>
      </c>
      <c r="E494" s="10" t="s">
        <v>2299</v>
      </c>
      <c r="F494" s="22" t="s">
        <v>2454</v>
      </c>
      <c r="G494" s="22"/>
      <c r="H494" s="10" t="s">
        <v>424</v>
      </c>
      <c r="I494" s="19" t="s">
        <v>5</v>
      </c>
      <c r="J494" s="320"/>
      <c r="K494" s="294"/>
      <c r="L494" s="294"/>
      <c r="M494" s="252" t="str">
        <f>IFERROR(IF(VLOOKUP(功能_33[[#This Row],[功能代號]],討論項目!A:H,8,FALSE)=0,"",VLOOKUP(功能_33[[#This Row],[功能代號]],討論項目!A:H,8,FALSE)),"")</f>
        <v/>
      </c>
      <c r="N494" s="304" t="s">
        <v>1522</v>
      </c>
      <c r="O494" s="304" t="s">
        <v>1995</v>
      </c>
      <c r="P494" s="9"/>
      <c r="Q494" s="10"/>
      <c r="R494" s="10"/>
      <c r="S494" s="10"/>
      <c r="T494" s="10"/>
      <c r="U494" s="10"/>
      <c r="V494" s="10"/>
      <c r="W494" s="10"/>
      <c r="X494" s="13" t="str">
        <f>VLOOKUP(功能_33[[#This Row],[User]],SKL放款!A:G,7,FALSE)</f>
        <v>放款管理課</v>
      </c>
      <c r="Y494" s="242" t="str">
        <f>IF(功能_33[[#This Row],[實際展示]]="","",功能_33[[#This Row],[實際展示]]+14)</f>
        <v/>
      </c>
      <c r="Z494" s="243"/>
      <c r="AA494" s="262"/>
      <c r="AB494" s="252"/>
      <c r="AC494" s="252"/>
      <c r="AD494" s="252"/>
      <c r="AE494" s="309"/>
      <c r="AF494" s="252" t="str">
        <f>IFERROR(IF(VLOOKUP(功能_33[[#This Row],[功能代號]],Menu!A:D,4,FALSE)=0,"",VLOOKUP(功能_33[[#This Row],[功能代號]],Menu!A:D,4,FALSE)),"")</f>
        <v>L8-3</v>
      </c>
      <c r="AG494" s="252"/>
      <c r="AH494" s="13" t="e">
        <f>VLOOKUP(功能_33[[#This Row],[功能代號]],[3]交易清單!$E:$E,1,FALSE)</f>
        <v>#N/A</v>
      </c>
      <c r="AI494" s="243"/>
      <c r="AJ494" s="242" t="str">
        <f>IFERROR(IF(VLOOKUP(功能_33[[#This Row],[功能代號]],Menu!A:D,4,FALSE)=0,"",VLOOKUP(功能_33[[#This Row],[功能代號]],Menu!A:D,4,FALSE)),"")</f>
        <v>L8-3</v>
      </c>
      <c r="AK494" s="9"/>
      <c r="AL494" s="8"/>
    </row>
    <row r="495" spans="1:38" ht="13.5" x14ac:dyDescent="0.3">
      <c r="A495" s="245"/>
      <c r="B495" s="247" t="str">
        <f>LEFT(功能_33[[#This Row],[功能代號]],2)</f>
        <v>L8</v>
      </c>
      <c r="C495" s="9" t="s">
        <v>684</v>
      </c>
      <c r="D495" s="283" t="s">
        <v>2329</v>
      </c>
      <c r="E495" s="10" t="s">
        <v>2300</v>
      </c>
      <c r="F495" s="22" t="s">
        <v>2455</v>
      </c>
      <c r="G495" s="22"/>
      <c r="H495" s="10" t="s">
        <v>424</v>
      </c>
      <c r="I495" s="19" t="s">
        <v>5</v>
      </c>
      <c r="J495" s="320"/>
      <c r="K495" s="294"/>
      <c r="L495" s="294"/>
      <c r="M495" s="252" t="str">
        <f>IFERROR(IF(VLOOKUP(功能_33[[#This Row],[功能代號]],討論項目!A:H,8,FALSE)=0,"",VLOOKUP(功能_33[[#This Row],[功能代號]],討論項目!A:H,8,FALSE)),"")</f>
        <v/>
      </c>
      <c r="N495" s="304" t="s">
        <v>1522</v>
      </c>
      <c r="O495" s="304" t="s">
        <v>1995</v>
      </c>
      <c r="P495" s="9"/>
      <c r="Q495" s="10"/>
      <c r="R495" s="10"/>
      <c r="S495" s="10"/>
      <c r="T495" s="10"/>
      <c r="U495" s="10"/>
      <c r="V495" s="10"/>
      <c r="W495" s="10"/>
      <c r="X495" s="13" t="str">
        <f>VLOOKUP(功能_33[[#This Row],[User]],SKL放款!A:G,7,FALSE)</f>
        <v>放款管理課</v>
      </c>
      <c r="Y495" s="242" t="str">
        <f>IF(功能_33[[#This Row],[實際展示]]="","",功能_33[[#This Row],[實際展示]]+14)</f>
        <v/>
      </c>
      <c r="Z495" s="243"/>
      <c r="AA495" s="262"/>
      <c r="AB495" s="252"/>
      <c r="AC495" s="252"/>
      <c r="AD495" s="252"/>
      <c r="AE495" s="309"/>
      <c r="AF495" s="252" t="str">
        <f>IFERROR(IF(VLOOKUP(功能_33[[#This Row],[功能代號]],Menu!A:D,4,FALSE)=0,"",VLOOKUP(功能_33[[#This Row],[功能代號]],Menu!A:D,4,FALSE)),"")</f>
        <v>L8-3</v>
      </c>
      <c r="AG495" s="252"/>
      <c r="AH495" s="13" t="e">
        <f>VLOOKUP(功能_33[[#This Row],[功能代號]],[3]交易清單!$E:$E,1,FALSE)</f>
        <v>#N/A</v>
      </c>
      <c r="AI495" s="243"/>
      <c r="AJ495" s="242" t="str">
        <f>IFERROR(IF(VLOOKUP(功能_33[[#This Row],[功能代號]],Menu!A:D,4,FALSE)=0,"",VLOOKUP(功能_33[[#This Row],[功能代號]],Menu!A:D,4,FALSE)),"")</f>
        <v>L8-3</v>
      </c>
      <c r="AK495" s="9"/>
      <c r="AL495" s="8"/>
    </row>
    <row r="496" spans="1:38" ht="13.5" x14ac:dyDescent="0.3">
      <c r="A496" s="245"/>
      <c r="B496" s="247" t="str">
        <f>LEFT(功能_33[[#This Row],[功能代號]],2)</f>
        <v>L8</v>
      </c>
      <c r="C496" s="9" t="s">
        <v>684</v>
      </c>
      <c r="D496" s="283" t="s">
        <v>2329</v>
      </c>
      <c r="E496" s="10" t="s">
        <v>2301</v>
      </c>
      <c r="F496" s="22" t="s">
        <v>2456</v>
      </c>
      <c r="G496" s="22"/>
      <c r="H496" s="10" t="s">
        <v>424</v>
      </c>
      <c r="I496" s="19" t="s">
        <v>5</v>
      </c>
      <c r="J496" s="320"/>
      <c r="K496" s="294"/>
      <c r="L496" s="294"/>
      <c r="M496" s="252" t="str">
        <f>IFERROR(IF(VLOOKUP(功能_33[[#This Row],[功能代號]],討論項目!A:H,8,FALSE)=0,"",VLOOKUP(功能_33[[#This Row],[功能代號]],討論項目!A:H,8,FALSE)),"")</f>
        <v/>
      </c>
      <c r="N496" s="304" t="s">
        <v>1522</v>
      </c>
      <c r="O496" s="304" t="s">
        <v>1995</v>
      </c>
      <c r="P496" s="9"/>
      <c r="Q496" s="10"/>
      <c r="R496" s="10"/>
      <c r="S496" s="10"/>
      <c r="T496" s="10"/>
      <c r="U496" s="10"/>
      <c r="V496" s="10"/>
      <c r="W496" s="10"/>
      <c r="X496" s="13" t="str">
        <f>VLOOKUP(功能_33[[#This Row],[User]],SKL放款!A:G,7,FALSE)</f>
        <v>放款管理課</v>
      </c>
      <c r="Y496" s="242" t="str">
        <f>IF(功能_33[[#This Row],[實際展示]]="","",功能_33[[#This Row],[實際展示]]+14)</f>
        <v/>
      </c>
      <c r="Z496" s="243"/>
      <c r="AA496" s="262"/>
      <c r="AB496" s="252"/>
      <c r="AC496" s="252"/>
      <c r="AD496" s="252"/>
      <c r="AE496" s="309"/>
      <c r="AF496" s="252" t="str">
        <f>IFERROR(IF(VLOOKUP(功能_33[[#This Row],[功能代號]],Menu!A:D,4,FALSE)=0,"",VLOOKUP(功能_33[[#This Row],[功能代號]],Menu!A:D,4,FALSE)),"")</f>
        <v>L8-3</v>
      </c>
      <c r="AG496" s="252"/>
      <c r="AH496" s="13" t="e">
        <f>VLOOKUP(功能_33[[#This Row],[功能代號]],[3]交易清單!$E:$E,1,FALSE)</f>
        <v>#N/A</v>
      </c>
      <c r="AI496" s="243"/>
      <c r="AJ496" s="242" t="str">
        <f>IFERROR(IF(VLOOKUP(功能_33[[#This Row],[功能代號]],Menu!A:D,4,FALSE)=0,"",VLOOKUP(功能_33[[#This Row],[功能代號]],Menu!A:D,4,FALSE)),"")</f>
        <v>L8-3</v>
      </c>
      <c r="AK496" s="9"/>
      <c r="AL496" s="8"/>
    </row>
    <row r="497" spans="1:38" ht="13.5" x14ac:dyDescent="0.3">
      <c r="A497" s="245"/>
      <c r="B497" s="247" t="str">
        <f>LEFT(功能_33[[#This Row],[功能代號]],2)</f>
        <v>L8</v>
      </c>
      <c r="C497" s="9" t="s">
        <v>684</v>
      </c>
      <c r="D497" s="283" t="s">
        <v>2329</v>
      </c>
      <c r="E497" s="10" t="s">
        <v>2302</v>
      </c>
      <c r="F497" s="22" t="s">
        <v>2457</v>
      </c>
      <c r="G497" s="22"/>
      <c r="H497" s="10" t="s">
        <v>424</v>
      </c>
      <c r="I497" s="19" t="s">
        <v>5</v>
      </c>
      <c r="J497" s="320"/>
      <c r="K497" s="294"/>
      <c r="L497" s="294"/>
      <c r="M497" s="252" t="str">
        <f>IFERROR(IF(VLOOKUP(功能_33[[#This Row],[功能代號]],討論項目!A:H,8,FALSE)=0,"",VLOOKUP(功能_33[[#This Row],[功能代號]],討論項目!A:H,8,FALSE)),"")</f>
        <v/>
      </c>
      <c r="N497" s="304" t="s">
        <v>1522</v>
      </c>
      <c r="O497" s="304" t="s">
        <v>1995</v>
      </c>
      <c r="P497" s="9"/>
      <c r="Q497" s="10"/>
      <c r="R497" s="10"/>
      <c r="S497" s="10"/>
      <c r="T497" s="10"/>
      <c r="U497" s="10"/>
      <c r="V497" s="10"/>
      <c r="W497" s="10"/>
      <c r="X497" s="13" t="str">
        <f>VLOOKUP(功能_33[[#This Row],[User]],SKL放款!A:G,7,FALSE)</f>
        <v>放款管理課</v>
      </c>
      <c r="Y497" s="242" t="str">
        <f>IF(功能_33[[#This Row],[實際展示]]="","",功能_33[[#This Row],[實際展示]]+14)</f>
        <v/>
      </c>
      <c r="Z497" s="243"/>
      <c r="AA497" s="262"/>
      <c r="AB497" s="252"/>
      <c r="AC497" s="252"/>
      <c r="AD497" s="252"/>
      <c r="AE497" s="309"/>
      <c r="AF497" s="252" t="str">
        <f>IFERROR(IF(VLOOKUP(功能_33[[#This Row],[功能代號]],Menu!A:D,4,FALSE)=0,"",VLOOKUP(功能_33[[#This Row],[功能代號]],Menu!A:D,4,FALSE)),"")</f>
        <v>L8-3</v>
      </c>
      <c r="AG497" s="252"/>
      <c r="AH497" s="13" t="e">
        <f>VLOOKUP(功能_33[[#This Row],[功能代號]],[3]交易清單!$E:$E,1,FALSE)</f>
        <v>#N/A</v>
      </c>
      <c r="AI497" s="243"/>
      <c r="AJ497" s="242" t="str">
        <f>IFERROR(IF(VLOOKUP(功能_33[[#This Row],[功能代號]],Menu!A:D,4,FALSE)=0,"",VLOOKUP(功能_33[[#This Row],[功能代號]],Menu!A:D,4,FALSE)),"")</f>
        <v>L8-3</v>
      </c>
      <c r="AK497" s="9"/>
      <c r="AL497" s="8"/>
    </row>
    <row r="498" spans="1:38" ht="13.5" x14ac:dyDescent="0.3">
      <c r="A498" s="245"/>
      <c r="B498" s="247" t="str">
        <f>LEFT(功能_33[[#This Row],[功能代號]],2)</f>
        <v>L8</v>
      </c>
      <c r="C498" s="9" t="s">
        <v>684</v>
      </c>
      <c r="D498" s="283" t="s">
        <v>2329</v>
      </c>
      <c r="E498" s="10" t="s">
        <v>2303</v>
      </c>
      <c r="F498" s="22" t="s">
        <v>2458</v>
      </c>
      <c r="G498" s="22"/>
      <c r="H498" s="10" t="s">
        <v>424</v>
      </c>
      <c r="I498" s="19" t="s">
        <v>5</v>
      </c>
      <c r="J498" s="320"/>
      <c r="K498" s="294"/>
      <c r="L498" s="294"/>
      <c r="M498" s="252" t="str">
        <f>IFERROR(IF(VLOOKUP(功能_33[[#This Row],[功能代號]],討論項目!A:H,8,FALSE)=0,"",VLOOKUP(功能_33[[#This Row],[功能代號]],討論項目!A:H,8,FALSE)),"")</f>
        <v/>
      </c>
      <c r="N498" s="304" t="s">
        <v>1522</v>
      </c>
      <c r="O498" s="304" t="s">
        <v>1995</v>
      </c>
      <c r="P498" s="9"/>
      <c r="Q498" s="10"/>
      <c r="R498" s="10"/>
      <c r="S498" s="10"/>
      <c r="T498" s="10"/>
      <c r="U498" s="10"/>
      <c r="V498" s="10"/>
      <c r="W498" s="10"/>
      <c r="X498" s="13" t="str">
        <f>VLOOKUP(功能_33[[#This Row],[User]],SKL放款!A:G,7,FALSE)</f>
        <v>放款管理課</v>
      </c>
      <c r="Y498" s="242" t="str">
        <f>IF(功能_33[[#This Row],[實際展示]]="","",功能_33[[#This Row],[實際展示]]+14)</f>
        <v/>
      </c>
      <c r="Z498" s="243"/>
      <c r="AA498" s="262"/>
      <c r="AB498" s="252"/>
      <c r="AC498" s="252"/>
      <c r="AD498" s="252"/>
      <c r="AE498" s="309"/>
      <c r="AF498" s="252" t="str">
        <f>IFERROR(IF(VLOOKUP(功能_33[[#This Row],[功能代號]],Menu!A:D,4,FALSE)=0,"",VLOOKUP(功能_33[[#This Row],[功能代號]],Menu!A:D,4,FALSE)),"")</f>
        <v>L8-3</v>
      </c>
      <c r="AG498" s="252"/>
      <c r="AH498" s="13" t="e">
        <f>VLOOKUP(功能_33[[#This Row],[功能代號]],[3]交易清單!$E:$E,1,FALSE)</f>
        <v>#N/A</v>
      </c>
      <c r="AI498" s="243"/>
      <c r="AJ498" s="242" t="str">
        <f>IFERROR(IF(VLOOKUP(功能_33[[#This Row],[功能代號]],Menu!A:D,4,FALSE)=0,"",VLOOKUP(功能_33[[#This Row],[功能代號]],Menu!A:D,4,FALSE)),"")</f>
        <v>L8-3</v>
      </c>
      <c r="AK498" s="9"/>
      <c r="AL498" s="8"/>
    </row>
    <row r="499" spans="1:38" ht="13.5" x14ac:dyDescent="0.3">
      <c r="A499" s="245"/>
      <c r="B499" s="247" t="str">
        <f>LEFT(功能_33[[#This Row],[功能代號]],2)</f>
        <v>L8</v>
      </c>
      <c r="C499" s="9" t="s">
        <v>684</v>
      </c>
      <c r="D499" s="283" t="s">
        <v>2329</v>
      </c>
      <c r="E499" s="10" t="s">
        <v>2304</v>
      </c>
      <c r="F499" s="22" t="s">
        <v>2459</v>
      </c>
      <c r="G499" s="22"/>
      <c r="H499" s="10" t="s">
        <v>424</v>
      </c>
      <c r="I499" s="19" t="s">
        <v>5</v>
      </c>
      <c r="J499" s="320"/>
      <c r="K499" s="294"/>
      <c r="L499" s="294"/>
      <c r="M499" s="252" t="str">
        <f>IFERROR(IF(VLOOKUP(功能_33[[#This Row],[功能代號]],討論項目!A:H,8,FALSE)=0,"",VLOOKUP(功能_33[[#This Row],[功能代號]],討論項目!A:H,8,FALSE)),"")</f>
        <v/>
      </c>
      <c r="N499" s="304" t="s">
        <v>1522</v>
      </c>
      <c r="O499" s="304" t="s">
        <v>1995</v>
      </c>
      <c r="P499" s="9"/>
      <c r="Q499" s="10"/>
      <c r="R499" s="10"/>
      <c r="S499" s="10"/>
      <c r="T499" s="10"/>
      <c r="U499" s="10"/>
      <c r="V499" s="10"/>
      <c r="W499" s="10"/>
      <c r="X499" s="13" t="str">
        <f>VLOOKUP(功能_33[[#This Row],[User]],SKL放款!A:G,7,FALSE)</f>
        <v>放款管理課</v>
      </c>
      <c r="Y499" s="242" t="str">
        <f>IF(功能_33[[#This Row],[實際展示]]="","",功能_33[[#This Row],[實際展示]]+14)</f>
        <v/>
      </c>
      <c r="Z499" s="243"/>
      <c r="AA499" s="262"/>
      <c r="AB499" s="252"/>
      <c r="AC499" s="252"/>
      <c r="AD499" s="252"/>
      <c r="AE499" s="309"/>
      <c r="AF499" s="252" t="str">
        <f>IFERROR(IF(VLOOKUP(功能_33[[#This Row],[功能代號]],Menu!A:D,4,FALSE)=0,"",VLOOKUP(功能_33[[#This Row],[功能代號]],Menu!A:D,4,FALSE)),"")</f>
        <v>L8-3</v>
      </c>
      <c r="AG499" s="252"/>
      <c r="AH499" s="13" t="e">
        <f>VLOOKUP(功能_33[[#This Row],[功能代號]],[3]交易清單!$E:$E,1,FALSE)</f>
        <v>#N/A</v>
      </c>
      <c r="AI499" s="243"/>
      <c r="AJ499" s="242" t="str">
        <f>IFERROR(IF(VLOOKUP(功能_33[[#This Row],[功能代號]],Menu!A:D,4,FALSE)=0,"",VLOOKUP(功能_33[[#This Row],[功能代號]],Menu!A:D,4,FALSE)),"")</f>
        <v>L8-3</v>
      </c>
      <c r="AK499" s="9"/>
      <c r="AL499" s="8"/>
    </row>
    <row r="1048121" spans="31:31" x14ac:dyDescent="0.3">
      <c r="AE1048121" s="305"/>
    </row>
    <row r="1048122" spans="31:31" x14ac:dyDescent="0.3">
      <c r="AE1048122" s="293"/>
    </row>
    <row r="1048123" spans="31:31" x14ac:dyDescent="0.3">
      <c r="AE1048123" s="293"/>
    </row>
    <row r="1048124" spans="31:31" x14ac:dyDescent="0.3">
      <c r="AE1048124" s="293"/>
    </row>
    <row r="1048125" spans="31:31" x14ac:dyDescent="0.3">
      <c r="AE1048125" s="293"/>
    </row>
    <row r="1048126" spans="31:31" x14ac:dyDescent="0.3">
      <c r="AE1048126" s="293"/>
    </row>
    <row r="1048127" spans="31:31" x14ac:dyDescent="0.3">
      <c r="AE1048127" s="293"/>
    </row>
    <row r="1048128" spans="31:31" x14ac:dyDescent="0.3">
      <c r="AE1048128" s="293"/>
    </row>
    <row r="1048129" spans="31:31" x14ac:dyDescent="0.3">
      <c r="AE1048129" s="293"/>
    </row>
    <row r="1048130" spans="31:31" x14ac:dyDescent="0.3">
      <c r="AE1048130" s="293"/>
    </row>
    <row r="1048131" spans="31:31" x14ac:dyDescent="0.3">
      <c r="AE1048131" s="293"/>
    </row>
    <row r="1048132" spans="31:31" x14ac:dyDescent="0.3">
      <c r="AE1048132" s="293"/>
    </row>
    <row r="1048133" spans="31:31" x14ac:dyDescent="0.3">
      <c r="AE1048133" s="293"/>
    </row>
    <row r="1048134" spans="31:31" x14ac:dyDescent="0.3">
      <c r="AE1048134" s="293"/>
    </row>
    <row r="1048135" spans="31:31" x14ac:dyDescent="0.3">
      <c r="AE1048135" s="293"/>
    </row>
    <row r="1048136" spans="31:31" x14ac:dyDescent="0.3">
      <c r="AE1048136" s="293"/>
    </row>
    <row r="1048137" spans="31:31" x14ac:dyDescent="0.3">
      <c r="AE1048137" s="293"/>
    </row>
    <row r="1048138" spans="31:31" x14ac:dyDescent="0.3">
      <c r="AE1048138" s="293"/>
    </row>
    <row r="1048139" spans="31:31" x14ac:dyDescent="0.3">
      <c r="AE1048139" s="293"/>
    </row>
    <row r="1048140" spans="31:31" x14ac:dyDescent="0.3">
      <c r="AE1048140" s="293"/>
    </row>
    <row r="1048141" spans="31:31" x14ac:dyDescent="0.3">
      <c r="AE1048141" s="293"/>
    </row>
    <row r="1048142" spans="31:31" x14ac:dyDescent="0.3">
      <c r="AE1048142" s="293"/>
    </row>
    <row r="1048143" spans="31:31" x14ac:dyDescent="0.3">
      <c r="AE1048143" s="293"/>
    </row>
    <row r="1048144" spans="31:31" x14ac:dyDescent="0.3">
      <c r="AE1048144" s="293"/>
    </row>
    <row r="1048145" spans="31:31" x14ac:dyDescent="0.3">
      <c r="AE1048145" s="293"/>
    </row>
    <row r="1048146" spans="31:31" x14ac:dyDescent="0.3">
      <c r="AE1048146" s="293"/>
    </row>
    <row r="1048147" spans="31:31" x14ac:dyDescent="0.3">
      <c r="AE1048147" s="293"/>
    </row>
    <row r="1048148" spans="31:31" x14ac:dyDescent="0.3">
      <c r="AE1048148" s="293"/>
    </row>
    <row r="1048149" spans="31:31" x14ac:dyDescent="0.3">
      <c r="AE1048149" s="293"/>
    </row>
    <row r="1048150" spans="31:31" x14ac:dyDescent="0.3">
      <c r="AE1048150" s="293"/>
    </row>
    <row r="1048151" spans="31:31" x14ac:dyDescent="0.3">
      <c r="AE1048151" s="293"/>
    </row>
    <row r="1048152" spans="31:31" x14ac:dyDescent="0.3">
      <c r="AE1048152" s="293"/>
    </row>
    <row r="1048153" spans="31:31" x14ac:dyDescent="0.3">
      <c r="AE1048153" s="293"/>
    </row>
    <row r="1048154" spans="31:31" x14ac:dyDescent="0.3">
      <c r="AE1048154" s="293"/>
    </row>
    <row r="1048155" spans="31:31" x14ac:dyDescent="0.3">
      <c r="AE1048155" s="293"/>
    </row>
    <row r="1048156" spans="31:31" x14ac:dyDescent="0.3">
      <c r="AE1048156" s="293"/>
    </row>
    <row r="1048157" spans="31:31" x14ac:dyDescent="0.3">
      <c r="AE1048157" s="293"/>
    </row>
    <row r="1048158" spans="31:31" x14ac:dyDescent="0.3">
      <c r="AE1048158" s="293"/>
    </row>
    <row r="1048159" spans="31:31" x14ac:dyDescent="0.3">
      <c r="AE1048159" s="293"/>
    </row>
    <row r="1048160" spans="31:31" x14ac:dyDescent="0.3">
      <c r="AE1048160" s="293"/>
    </row>
    <row r="1048161" spans="31:31" x14ac:dyDescent="0.3">
      <c r="AE1048161" s="293"/>
    </row>
  </sheetData>
  <phoneticPr fontId="6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"/>
  <sheetViews>
    <sheetView workbookViewId="0">
      <selection activeCell="G9" sqref="G9"/>
    </sheetView>
  </sheetViews>
  <sheetFormatPr defaultColWidth="8.69921875" defaultRowHeight="14.5" x14ac:dyDescent="0.3"/>
  <cols>
    <col min="1" max="1" width="12.59765625" style="240" bestFit="1" customWidth="1"/>
    <col min="2" max="2" width="3.19921875" style="286" bestFit="1" customWidth="1"/>
    <col min="3" max="3" width="3.3984375" style="286" bestFit="1" customWidth="1"/>
    <col min="4" max="4" width="15.8984375" style="286" bestFit="1" customWidth="1"/>
    <col min="5" max="5" width="28.8984375" style="286" bestFit="1" customWidth="1"/>
    <col min="6" max="6" width="6.3984375" style="286" bestFit="1" customWidth="1"/>
    <col min="7" max="7" width="27.69921875" style="286" bestFit="1" customWidth="1"/>
    <col min="8" max="8" width="37.59765625" style="286" bestFit="1" customWidth="1"/>
    <col min="9" max="10" width="7.3984375" style="286" bestFit="1" customWidth="1"/>
    <col min="11" max="11" width="11.5" style="286" bestFit="1" customWidth="1"/>
    <col min="12" max="12" width="12.69921875" style="286" bestFit="1" customWidth="1"/>
    <col min="13" max="13" width="8.69921875" style="286"/>
    <col min="14" max="15" width="11.5" style="286" bestFit="1" customWidth="1"/>
    <col min="16" max="17" width="7.3984375" style="286" bestFit="1" customWidth="1"/>
    <col min="18" max="18" width="10.19921875" style="286" bestFit="1" customWidth="1"/>
    <col min="19" max="25" width="8.69921875" style="286"/>
    <col min="26" max="26" width="11.5" style="286" bestFit="1" customWidth="1"/>
    <col min="27" max="27" width="10.19921875" style="286" bestFit="1" customWidth="1"/>
    <col min="28" max="31" width="11.5" style="286" bestFit="1" customWidth="1"/>
    <col min="32" max="32" width="5.3984375" style="286" bestFit="1" customWidth="1"/>
    <col min="33" max="33" width="3.69921875" style="286" bestFit="1" customWidth="1"/>
    <col min="34" max="34" width="6.3984375" style="286" bestFit="1" customWidth="1"/>
    <col min="35" max="35" width="8.8984375" style="286" bestFit="1" customWidth="1"/>
    <col min="36" max="16384" width="8.69921875" style="286"/>
  </cols>
  <sheetData>
    <row r="1" spans="1:34" x14ac:dyDescent="0.3">
      <c r="A1" s="240" t="s">
        <v>2167</v>
      </c>
      <c r="R1" s="286" t="s">
        <v>2171</v>
      </c>
    </row>
    <row r="2" spans="1:34" s="246" customFormat="1" ht="13.5" x14ac:dyDescent="0.3">
      <c r="A2" s="288">
        <v>44403</v>
      </c>
      <c r="B2" s="245">
        <v>11</v>
      </c>
      <c r="C2" s="22" t="str">
        <f>LEFT(功能_33[[#This Row],[功能代號]],2)</f>
        <v>L1</v>
      </c>
      <c r="D2" s="22" t="s">
        <v>705</v>
      </c>
      <c r="E2" s="22" t="s">
        <v>1327</v>
      </c>
      <c r="F2" s="7" t="s">
        <v>6</v>
      </c>
      <c r="G2" s="76" t="s">
        <v>4</v>
      </c>
      <c r="H2" s="22" t="s">
        <v>2168</v>
      </c>
      <c r="I2" s="7" t="s">
        <v>672</v>
      </c>
      <c r="J2" s="7" t="s">
        <v>5</v>
      </c>
      <c r="K2" s="262">
        <v>44403</v>
      </c>
      <c r="L2" s="262"/>
      <c r="M2" s="262"/>
      <c r="N2" s="262">
        <v>44403</v>
      </c>
      <c r="O2" s="262">
        <f>IFERROR(IF(VLOOKUP(功能_33[[#This Row],[功能代號]],討論項目!A:H,8,FALSE)=0,"",VLOOKUP(功能_33[[#This Row],[功能代號]],討論項目!A:H,8,FALSE)),"")</f>
        <v>44399</v>
      </c>
      <c r="P2" s="7" t="s">
        <v>676</v>
      </c>
      <c r="Q2" s="7" t="s">
        <v>679</v>
      </c>
      <c r="R2" s="22" t="s">
        <v>2173</v>
      </c>
      <c r="S2" s="7"/>
      <c r="T2" s="7"/>
      <c r="U2" s="7"/>
      <c r="V2" s="7"/>
      <c r="W2" s="7"/>
      <c r="X2" s="7"/>
      <c r="Y2" s="7"/>
      <c r="Z2" s="22" t="str">
        <f>VLOOKUP(功能_33[[#This Row],[User]],SKL放款!A:G,7,FALSE)</f>
        <v>放款推展課</v>
      </c>
      <c r="AA2" s="243">
        <f>IF(功能_33[[#This Row],[實際展示]]="","",功能_33[[#This Row],[實際展示]]+14)</f>
        <v>44413</v>
      </c>
      <c r="AB2" s="263">
        <v>44468</v>
      </c>
      <c r="AC2" s="243">
        <f>IF(功能_33[[#This Row],[實際展示]]="","",功能_33[[#This Row],[實際展示]]+21)</f>
        <v>44420</v>
      </c>
      <c r="AD2" s="243"/>
      <c r="AE2" s="22"/>
      <c r="AF2" s="243" t="str">
        <f>IFERROR(IF(VLOOKUP(功能_33[[#This Row],[功能代號]],Menu!A:D,4,FALSE)=0,"",VLOOKUP(功能_33[[#This Row],[功能代號]],Menu!A:D,4,FALSE)),"")</f>
        <v>L1-1</v>
      </c>
      <c r="AG2" s="22">
        <v>11</v>
      </c>
      <c r="AH2" s="22" t="str">
        <f>VLOOKUP(功能_33[[#This Row],[功能代號]],[3]交易清單!$E:$E,1,FALSE)</f>
        <v>L1001</v>
      </c>
    </row>
    <row r="3" spans="1:34" s="246" customFormat="1" ht="13.5" x14ac:dyDescent="0.3">
      <c r="A3" s="288">
        <v>44403</v>
      </c>
      <c r="B3" s="245">
        <v>12</v>
      </c>
      <c r="C3" s="22" t="str">
        <f>LEFT(功能_33[[#This Row],[功能代號]],2)</f>
        <v>L1</v>
      </c>
      <c r="D3" s="22" t="s">
        <v>705</v>
      </c>
      <c r="E3" s="22" t="s">
        <v>1327</v>
      </c>
      <c r="F3" s="7" t="s">
        <v>7</v>
      </c>
      <c r="G3" s="76" t="s">
        <v>4</v>
      </c>
      <c r="H3" s="22" t="s">
        <v>2118</v>
      </c>
      <c r="I3" s="7" t="s">
        <v>672</v>
      </c>
      <c r="J3" s="7" t="s">
        <v>5</v>
      </c>
      <c r="K3" s="262">
        <v>44403</v>
      </c>
      <c r="L3" s="262"/>
      <c r="M3" s="262"/>
      <c r="N3" s="262">
        <v>44403</v>
      </c>
      <c r="O3" s="262">
        <f>IFERROR(IF(VLOOKUP(功能_33[[#This Row],[功能代號]],討論項目!A:H,8,FALSE)=0,"",VLOOKUP(功能_33[[#This Row],[功能代號]],討論項目!A:H,8,FALSE)),"")</f>
        <v>44456</v>
      </c>
      <c r="P3" s="7" t="s">
        <v>676</v>
      </c>
      <c r="Q3" s="7" t="s">
        <v>679</v>
      </c>
      <c r="R3" s="22" t="s">
        <v>2174</v>
      </c>
      <c r="S3" s="7"/>
      <c r="T3" s="7"/>
      <c r="U3" s="7"/>
      <c r="V3" s="7"/>
      <c r="W3" s="7"/>
      <c r="X3" s="7"/>
      <c r="Y3" s="7"/>
      <c r="Z3" s="22" t="str">
        <f>VLOOKUP(功能_33[[#This Row],[User]],SKL放款!A:G,7,FALSE)</f>
        <v>放款推展課</v>
      </c>
      <c r="AA3" s="243">
        <f>IF(功能_33[[#This Row],[實際展示]]="","",功能_33[[#This Row],[實際展示]]+14)</f>
        <v>44413</v>
      </c>
      <c r="AB3" s="263">
        <v>44468</v>
      </c>
      <c r="AC3" s="243">
        <f>IF(功能_33[[#This Row],[實際展示]]="","",功能_33[[#This Row],[實際展示]]+21)</f>
        <v>44420</v>
      </c>
      <c r="AD3" s="243"/>
      <c r="AE3" s="22"/>
      <c r="AF3" s="264" t="str">
        <f>AF2</f>
        <v>L1-1</v>
      </c>
      <c r="AG3" s="22">
        <v>12</v>
      </c>
      <c r="AH3" s="22" t="str">
        <f>VLOOKUP(功能_33[[#This Row],[功能代號]],[3]交易清單!$E:$E,1,FALSE)</f>
        <v>L1101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75"/>
  <sheetViews>
    <sheetView zoomScale="85" zoomScaleNormal="85" workbookViewId="0">
      <pane ySplit="3" topLeftCell="A345" activePane="bottomLeft" state="frozen"/>
      <selection pane="bottomLeft" activeCell="B366" sqref="B366"/>
    </sheetView>
  </sheetViews>
  <sheetFormatPr defaultColWidth="9" defaultRowHeight="17" x14ac:dyDescent="0.3"/>
  <cols>
    <col min="1" max="1" width="10.09765625" style="129" customWidth="1"/>
    <col min="2" max="2" width="54.8984375" style="130" customWidth="1"/>
    <col min="3" max="3" width="4.8984375" style="129" customWidth="1"/>
    <col min="4" max="4" width="74.69921875" style="135" customWidth="1"/>
    <col min="5" max="5" width="15.69921875" style="129" customWidth="1"/>
    <col min="6" max="6" width="20.19921875" style="129" bestFit="1" customWidth="1"/>
    <col min="7" max="7" width="16.69921875" style="129" customWidth="1"/>
    <col min="8" max="8" width="17.3984375" style="129" customWidth="1"/>
    <col min="9" max="9" width="14" style="129" customWidth="1"/>
    <col min="10" max="10" width="11.3984375" style="129" customWidth="1"/>
    <col min="11" max="11" width="16.59765625" style="129" customWidth="1"/>
    <col min="12" max="12" width="8.19921875" style="129" customWidth="1"/>
    <col min="13" max="13" width="21.59765625" style="129" customWidth="1"/>
    <col min="14" max="15" width="20.09765625" style="129" customWidth="1"/>
    <col min="16" max="16" width="12" style="129" customWidth="1"/>
    <col min="17" max="16384" width="9" style="130"/>
  </cols>
  <sheetData>
    <row r="1" spans="1:16" ht="17" customHeight="1" x14ac:dyDescent="0.3">
      <c r="A1" s="388" t="s">
        <v>756</v>
      </c>
      <c r="B1" s="388" t="s">
        <v>759</v>
      </c>
      <c r="C1" s="391" t="s">
        <v>789</v>
      </c>
      <c r="D1" s="391" t="s">
        <v>766</v>
      </c>
      <c r="E1" s="388" t="s">
        <v>765</v>
      </c>
      <c r="F1" s="388" t="s">
        <v>1292</v>
      </c>
      <c r="G1" s="388" t="s">
        <v>1291</v>
      </c>
      <c r="H1" s="301" t="s">
        <v>1456</v>
      </c>
      <c r="I1" s="388" t="s">
        <v>1009</v>
      </c>
      <c r="J1" s="396" t="s">
        <v>757</v>
      </c>
      <c r="K1" s="397"/>
      <c r="L1" s="397"/>
      <c r="M1" s="397"/>
      <c r="N1" s="398"/>
      <c r="O1" s="301"/>
      <c r="P1" s="388" t="s">
        <v>1449</v>
      </c>
    </row>
    <row r="2" spans="1:16" x14ac:dyDescent="0.3">
      <c r="A2" s="389"/>
      <c r="B2" s="389"/>
      <c r="C2" s="392"/>
      <c r="D2" s="392"/>
      <c r="E2" s="389"/>
      <c r="F2" s="389"/>
      <c r="G2" s="389"/>
      <c r="H2" s="191" t="s">
        <v>1291</v>
      </c>
      <c r="I2" s="389"/>
      <c r="J2" s="394" t="s">
        <v>791</v>
      </c>
      <c r="K2" s="394" t="s">
        <v>761</v>
      </c>
      <c r="L2" s="399" t="s">
        <v>770</v>
      </c>
      <c r="M2" s="400"/>
      <c r="N2" s="400"/>
      <c r="O2" s="401"/>
      <c r="P2" s="389"/>
    </row>
    <row r="3" spans="1:16" x14ac:dyDescent="0.3">
      <c r="A3" s="390"/>
      <c r="B3" s="390"/>
      <c r="C3" s="393"/>
      <c r="D3" s="393"/>
      <c r="E3" s="390"/>
      <c r="F3" s="390"/>
      <c r="G3" s="390"/>
      <c r="H3" s="302"/>
      <c r="I3" s="390"/>
      <c r="J3" s="395"/>
      <c r="K3" s="395"/>
      <c r="L3" s="303" t="s">
        <v>771</v>
      </c>
      <c r="M3" s="280" t="s">
        <v>775</v>
      </c>
      <c r="N3" s="280" t="s">
        <v>772</v>
      </c>
      <c r="O3" s="281" t="s">
        <v>1566</v>
      </c>
      <c r="P3" s="390"/>
    </row>
    <row r="4" spans="1:16" ht="34" x14ac:dyDescent="0.3">
      <c r="A4" s="129" t="s">
        <v>825</v>
      </c>
      <c r="B4" s="130" t="str">
        <f>VLOOKUP(A4,URS確認!$E:$F,2,FALSE)</f>
        <v>放款業績工作月查詢</v>
      </c>
      <c r="C4" s="129">
        <v>1</v>
      </c>
      <c r="D4" s="135" t="s">
        <v>776</v>
      </c>
      <c r="E4" s="131">
        <v>44396</v>
      </c>
      <c r="F4" s="131">
        <v>44407</v>
      </c>
      <c r="G4" s="131">
        <v>44404</v>
      </c>
      <c r="H4" s="131">
        <v>44428</v>
      </c>
      <c r="I4" s="131" t="str">
        <f>VLOOKUP(A4,URS確認!E:I,5,FALSE)</f>
        <v>楊智誠</v>
      </c>
      <c r="L4" s="129" t="s">
        <v>762</v>
      </c>
      <c r="P4" s="131"/>
    </row>
    <row r="5" spans="1:16" x14ac:dyDescent="0.3">
      <c r="A5" s="129" t="s">
        <v>758</v>
      </c>
      <c r="B5" s="130" t="str">
        <f>VLOOKUP(A5,URS確認!$E:$F,2,FALSE)</f>
        <v>放款業績工作月查詢</v>
      </c>
      <c r="C5" s="129">
        <v>2</v>
      </c>
      <c r="D5" s="135" t="s">
        <v>777</v>
      </c>
      <c r="E5" s="131">
        <v>44396</v>
      </c>
      <c r="F5" s="131">
        <v>44407</v>
      </c>
      <c r="G5" s="131">
        <v>44404</v>
      </c>
      <c r="H5" s="131">
        <v>44428</v>
      </c>
      <c r="I5" s="131" t="str">
        <f>VLOOKUP(A5,URS確認!E:I,5,FALSE)</f>
        <v>楊智誠</v>
      </c>
      <c r="L5" s="129" t="s">
        <v>762</v>
      </c>
      <c r="P5" s="131"/>
    </row>
    <row r="6" spans="1:16" x14ac:dyDescent="0.3">
      <c r="A6" s="129" t="s">
        <v>758</v>
      </c>
      <c r="B6" s="130" t="str">
        <f>VLOOKUP(A6,URS確認!$E:$F,2,FALSE)</f>
        <v>放款業績工作月查詢</v>
      </c>
      <c r="C6" s="129">
        <v>3</v>
      </c>
      <c r="D6" s="135" t="s">
        <v>778</v>
      </c>
      <c r="E6" s="131">
        <v>44396</v>
      </c>
      <c r="F6" s="131">
        <v>44407</v>
      </c>
      <c r="G6" s="131">
        <v>44404</v>
      </c>
      <c r="H6" s="131">
        <v>44428</v>
      </c>
      <c r="I6" s="131" t="str">
        <f>VLOOKUP(A6,URS確認!E:I,5,FALSE)</f>
        <v>楊智誠</v>
      </c>
      <c r="L6" s="129" t="s">
        <v>762</v>
      </c>
      <c r="P6" s="131"/>
    </row>
    <row r="7" spans="1:16" x14ac:dyDescent="0.3">
      <c r="A7" s="129" t="s">
        <v>493</v>
      </c>
      <c r="B7" s="130" t="str">
        <f>VLOOKUP(A7,URS確認!$E:$F,2,FALSE)</f>
        <v>放款業績工作月維護</v>
      </c>
      <c r="C7" s="129">
        <v>1</v>
      </c>
      <c r="D7" s="135" t="s">
        <v>779</v>
      </c>
      <c r="E7" s="131">
        <v>44396</v>
      </c>
      <c r="F7" s="131">
        <v>44407</v>
      </c>
      <c r="G7" s="131">
        <v>44404</v>
      </c>
      <c r="H7" s="131">
        <v>44428</v>
      </c>
      <c r="I7" s="131" t="str">
        <f>VLOOKUP(A7,URS確認!E:I,5,FALSE)</f>
        <v>楊智誠</v>
      </c>
      <c r="L7" s="129" t="s">
        <v>762</v>
      </c>
      <c r="P7" s="131"/>
    </row>
    <row r="8" spans="1:16" x14ac:dyDescent="0.3">
      <c r="A8" s="129" t="s">
        <v>760</v>
      </c>
      <c r="B8" s="130" t="str">
        <f>VLOOKUP(A8,URS確認!$E:$F,2,FALSE)</f>
        <v xml:space="preserve">年度業績目標更新                    </v>
      </c>
      <c r="C8" s="129">
        <v>1</v>
      </c>
      <c r="D8" s="135" t="s">
        <v>780</v>
      </c>
      <c r="E8" s="131">
        <v>44396</v>
      </c>
      <c r="F8" s="131">
        <v>44407</v>
      </c>
      <c r="G8" s="131">
        <v>44407</v>
      </c>
      <c r="H8" s="131">
        <v>44407</v>
      </c>
      <c r="I8" s="131" t="str">
        <f>VLOOKUP(A8,URS確認!E:I,5,FALSE)</f>
        <v>張嘉榮</v>
      </c>
      <c r="J8" s="129" t="s">
        <v>769</v>
      </c>
      <c r="P8" s="131"/>
    </row>
    <row r="9" spans="1:16" x14ac:dyDescent="0.3">
      <c r="A9" s="129" t="s">
        <v>760</v>
      </c>
      <c r="B9" s="130" t="str">
        <f>VLOOKUP(A9,URS確認!$E:$F,2,FALSE)</f>
        <v xml:space="preserve">年度業績目標更新                    </v>
      </c>
      <c r="C9" s="129">
        <v>2</v>
      </c>
      <c r="D9" s="135" t="s">
        <v>1467</v>
      </c>
      <c r="E9" s="131">
        <v>44396</v>
      </c>
      <c r="F9" s="182" t="s">
        <v>1513</v>
      </c>
      <c r="G9" s="131"/>
      <c r="H9" s="131"/>
      <c r="I9" s="131" t="s">
        <v>1375</v>
      </c>
      <c r="M9" s="129" t="s">
        <v>773</v>
      </c>
      <c r="P9" s="131" t="s">
        <v>1376</v>
      </c>
    </row>
    <row r="10" spans="1:16" x14ac:dyDescent="0.3">
      <c r="A10" s="129" t="s">
        <v>397</v>
      </c>
      <c r="B10" s="130" t="str">
        <f>VLOOKUP(A10,URS確認!$E:$F,2,FALSE)</f>
        <v xml:space="preserve">房貸專員明細資料查詢                </v>
      </c>
      <c r="C10" s="129">
        <v>1</v>
      </c>
      <c r="D10" s="135" t="s">
        <v>793</v>
      </c>
      <c r="E10" s="131">
        <v>44396</v>
      </c>
      <c r="F10" s="131">
        <v>44407</v>
      </c>
      <c r="G10" s="131">
        <v>44405</v>
      </c>
      <c r="H10" s="131">
        <v>44405</v>
      </c>
      <c r="I10" s="131" t="str">
        <f>VLOOKUP(A10,URS確認!E:I,5,FALSE)</f>
        <v>張嘉榮</v>
      </c>
      <c r="K10" s="129" t="s">
        <v>762</v>
      </c>
      <c r="P10" s="131"/>
    </row>
    <row r="11" spans="1:16" x14ac:dyDescent="0.3">
      <c r="A11" s="129" t="s">
        <v>763</v>
      </c>
      <c r="B11" s="130" t="str">
        <f>VLOOKUP(A11,URS確認!$E:$F,2,FALSE)</f>
        <v xml:space="preserve">房貸專員資料維護                    </v>
      </c>
      <c r="C11" s="129">
        <v>1</v>
      </c>
      <c r="D11" s="135" t="s">
        <v>781</v>
      </c>
      <c r="E11" s="131">
        <v>44396</v>
      </c>
      <c r="F11" s="131">
        <v>44407</v>
      </c>
      <c r="G11" s="131">
        <v>44407</v>
      </c>
      <c r="H11" s="131">
        <v>44407</v>
      </c>
      <c r="I11" s="131" t="str">
        <f>VLOOKUP(A11,URS確認!E:I,5,FALSE)</f>
        <v>張嘉榮</v>
      </c>
      <c r="L11" s="129" t="s">
        <v>762</v>
      </c>
      <c r="P11" s="131"/>
    </row>
    <row r="12" spans="1:16" ht="34" x14ac:dyDescent="0.3">
      <c r="A12" s="129" t="s">
        <v>763</v>
      </c>
      <c r="B12" s="130" t="str">
        <f>VLOOKUP(A12,URS確認!$E:$F,2,FALSE)</f>
        <v xml:space="preserve">房貸專員資料維護                    </v>
      </c>
      <c r="C12" s="129">
        <v>2</v>
      </c>
      <c r="D12" s="135" t="s">
        <v>782</v>
      </c>
      <c r="E12" s="131">
        <v>44396</v>
      </c>
      <c r="F12" s="131">
        <v>44407</v>
      </c>
      <c r="G12" s="131">
        <v>44405</v>
      </c>
      <c r="H12" s="131">
        <v>44405</v>
      </c>
      <c r="I12" s="131" t="str">
        <f>VLOOKUP(A12,URS確認!E:I,5,FALSE)</f>
        <v>張嘉榮</v>
      </c>
      <c r="L12" s="129" t="s">
        <v>762</v>
      </c>
      <c r="P12" s="131"/>
    </row>
    <row r="13" spans="1:16" x14ac:dyDescent="0.3">
      <c r="A13" s="129" t="s">
        <v>763</v>
      </c>
      <c r="B13" s="130" t="str">
        <f>VLOOKUP(A13,URS確認!$E:$F,2,FALSE)</f>
        <v xml:space="preserve">房貸專員資料維護                    </v>
      </c>
      <c r="C13" s="129">
        <v>3</v>
      </c>
      <c r="D13" s="135" t="s">
        <v>783</v>
      </c>
      <c r="E13" s="131">
        <v>44396</v>
      </c>
      <c r="F13" s="131">
        <v>44407</v>
      </c>
      <c r="G13" s="131">
        <v>44407</v>
      </c>
      <c r="H13" s="131">
        <v>44407</v>
      </c>
      <c r="I13" s="131" t="str">
        <f>VLOOKUP(A13,URS確認!E:I,5,FALSE)</f>
        <v>張嘉榮</v>
      </c>
      <c r="J13" s="129" t="s">
        <v>769</v>
      </c>
      <c r="P13" s="131"/>
    </row>
    <row r="14" spans="1:16" x14ac:dyDescent="0.3">
      <c r="A14" s="129" t="s">
        <v>763</v>
      </c>
      <c r="B14" s="130" t="str">
        <f>VLOOKUP(A14,URS確認!$E:$F,2,FALSE)</f>
        <v xml:space="preserve">房貸專員資料維護                    </v>
      </c>
      <c r="C14" s="129">
        <v>4</v>
      </c>
      <c r="D14" s="135" t="s">
        <v>784</v>
      </c>
      <c r="E14" s="131">
        <v>44396</v>
      </c>
      <c r="F14" s="131">
        <v>44407</v>
      </c>
      <c r="G14" s="131">
        <v>44407</v>
      </c>
      <c r="H14" s="131">
        <v>44407</v>
      </c>
      <c r="I14" s="131" t="str">
        <f>VLOOKUP(A14,URS確認!E:I,5,FALSE)</f>
        <v>張嘉榮</v>
      </c>
      <c r="J14" s="129" t="s">
        <v>767</v>
      </c>
      <c r="P14" s="131"/>
    </row>
    <row r="15" spans="1:16" x14ac:dyDescent="0.3">
      <c r="A15" s="129" t="s">
        <v>764</v>
      </c>
      <c r="B15" s="130" t="str">
        <f>VLOOKUP(A15,URS確認!$E:$F,2,FALSE)</f>
        <v xml:space="preserve">更改目標金額、累計目標金額          </v>
      </c>
      <c r="C15" s="129">
        <v>1</v>
      </c>
      <c r="D15" s="135" t="s">
        <v>785</v>
      </c>
      <c r="E15" s="131">
        <v>44396</v>
      </c>
      <c r="F15" s="131">
        <v>44469</v>
      </c>
      <c r="G15" s="131"/>
      <c r="H15" s="131"/>
      <c r="I15" s="131" t="str">
        <f>VLOOKUP(A15,URS確認!E:I,5,FALSE)</f>
        <v>張嘉榮</v>
      </c>
      <c r="N15" s="129" t="s">
        <v>790</v>
      </c>
      <c r="P15" s="131"/>
    </row>
    <row r="16" spans="1:16" ht="85" x14ac:dyDescent="0.3">
      <c r="A16" s="129" t="s">
        <v>764</v>
      </c>
      <c r="B16" s="130" t="str">
        <f>VLOOKUP(A16,URS確認!$E:$F,2,FALSE)</f>
        <v xml:space="preserve">更改目標金額、累計目標金額          </v>
      </c>
      <c r="C16" s="129">
        <v>2</v>
      </c>
      <c r="D16" s="135" t="s">
        <v>786</v>
      </c>
      <c r="E16" s="131">
        <v>44396</v>
      </c>
      <c r="F16" s="131">
        <v>44469</v>
      </c>
      <c r="G16" s="131"/>
      <c r="H16" s="131"/>
      <c r="I16" s="131" t="s">
        <v>1372</v>
      </c>
      <c r="M16" s="129" t="s">
        <v>774</v>
      </c>
      <c r="P16" s="131" t="s">
        <v>1376</v>
      </c>
    </row>
    <row r="17" spans="1:16" ht="34" x14ac:dyDescent="0.3">
      <c r="A17" s="129" t="s">
        <v>764</v>
      </c>
      <c r="B17" s="130" t="str">
        <f>VLOOKUP(A17,URS確認!$E:$F,2,FALSE)</f>
        <v xml:space="preserve">更改目標金額、累計目標金額          </v>
      </c>
      <c r="C17" s="129">
        <v>3</v>
      </c>
      <c r="D17" s="135" t="s">
        <v>787</v>
      </c>
      <c r="E17" s="131">
        <v>44396</v>
      </c>
      <c r="F17" s="131">
        <v>44439</v>
      </c>
      <c r="G17" s="131">
        <v>44447</v>
      </c>
      <c r="H17" s="131">
        <v>44447</v>
      </c>
      <c r="I17" s="131" t="str">
        <f>VLOOKUP(A17,URS確認!E:I,5,FALSE)</f>
        <v>張嘉榮</v>
      </c>
      <c r="L17" s="129" t="s">
        <v>768</v>
      </c>
      <c r="P17" s="131"/>
    </row>
    <row r="18" spans="1:16" x14ac:dyDescent="0.3">
      <c r="A18" s="129" t="s">
        <v>764</v>
      </c>
      <c r="B18" s="130" t="str">
        <f>VLOOKUP(A18,URS確認!$E:$F,2,FALSE)</f>
        <v xml:space="preserve">更改目標金額、累計目標金額          </v>
      </c>
      <c r="C18" s="129">
        <v>4</v>
      </c>
      <c r="D18" s="135" t="s">
        <v>788</v>
      </c>
      <c r="E18" s="131">
        <v>44396</v>
      </c>
      <c r="F18" s="131">
        <v>44407</v>
      </c>
      <c r="G18" s="131">
        <v>44407</v>
      </c>
      <c r="H18" s="131">
        <v>44407</v>
      </c>
      <c r="I18" s="131" t="str">
        <f>VLOOKUP(A18,URS確認!E:I,5,FALSE)</f>
        <v>張嘉榮</v>
      </c>
      <c r="L18" s="129" t="s">
        <v>768</v>
      </c>
      <c r="P18" s="131"/>
    </row>
    <row r="19" spans="1:16" x14ac:dyDescent="0.3">
      <c r="A19" s="129" t="s">
        <v>797</v>
      </c>
      <c r="B19" s="130" t="str">
        <f>VLOOKUP(A19,URS確認!$E:$F,2,FALSE)</f>
        <v xml:space="preserve">晤談人員明細資料查詢                </v>
      </c>
      <c r="C19" s="129">
        <v>1</v>
      </c>
      <c r="D19" s="135" t="s">
        <v>798</v>
      </c>
      <c r="E19" s="132">
        <v>44397</v>
      </c>
      <c r="F19" s="132">
        <v>44407</v>
      </c>
      <c r="G19" s="132">
        <v>44407</v>
      </c>
      <c r="H19" s="132">
        <v>44407</v>
      </c>
      <c r="I19" s="131" t="str">
        <f>VLOOKUP(A19,URS確認!E:I,5,FALSE)</f>
        <v>張嘉榮</v>
      </c>
      <c r="K19" s="129" t="s">
        <v>799</v>
      </c>
      <c r="P19" s="132"/>
    </row>
    <row r="20" spans="1:16" x14ac:dyDescent="0.3">
      <c r="A20" s="129" t="s">
        <v>411</v>
      </c>
      <c r="B20" s="130" t="str">
        <f>VLOOKUP(A20,URS確認!$E:$F,2,FALSE)</f>
        <v xml:space="preserve">晤談人員資料維護                    </v>
      </c>
      <c r="C20" s="129">
        <v>1</v>
      </c>
      <c r="D20" s="135" t="s">
        <v>800</v>
      </c>
      <c r="E20" s="132">
        <v>44397</v>
      </c>
      <c r="F20" s="132">
        <v>44407</v>
      </c>
      <c r="G20" s="131">
        <v>44407</v>
      </c>
      <c r="H20" s="131">
        <v>44407</v>
      </c>
      <c r="I20" s="131" t="str">
        <f>VLOOKUP(A20,URS確認!E:I,5,FALSE)</f>
        <v>張嘉榮</v>
      </c>
      <c r="J20" s="129" t="s">
        <v>801</v>
      </c>
      <c r="P20" s="132"/>
    </row>
    <row r="21" spans="1:16" ht="119" x14ac:dyDescent="0.3">
      <c r="A21" s="129" t="s">
        <v>802</v>
      </c>
      <c r="B21" s="130" t="str">
        <f>VLOOKUP(A21,URS確認!$E:$F,2,FALSE)</f>
        <v xml:space="preserve">協辦人員等級明細資料查詢            </v>
      </c>
      <c r="C21" s="129">
        <v>1</v>
      </c>
      <c r="D21" s="135" t="s">
        <v>804</v>
      </c>
      <c r="E21" s="132">
        <v>44397</v>
      </c>
      <c r="F21" s="132">
        <v>44439</v>
      </c>
      <c r="G21" s="132">
        <v>44461</v>
      </c>
      <c r="H21" s="132">
        <v>44461</v>
      </c>
      <c r="I21" s="131" t="str">
        <f>VLOOKUP(A21,URS確認!E:I,5,FALSE)</f>
        <v>張嘉榮</v>
      </c>
      <c r="J21" s="129" t="s">
        <v>803</v>
      </c>
      <c r="P21" s="132"/>
    </row>
    <row r="22" spans="1:16" ht="68" x14ac:dyDescent="0.3">
      <c r="A22" s="129" t="s">
        <v>802</v>
      </c>
      <c r="B22" s="130" t="str">
        <f>VLOOKUP(A22,URS確認!$E:$F,2,FALSE)</f>
        <v xml:space="preserve">協辦人員等級明細資料查詢            </v>
      </c>
      <c r="C22" s="129">
        <v>2</v>
      </c>
      <c r="D22" s="135" t="s">
        <v>806</v>
      </c>
      <c r="E22" s="132">
        <v>44397</v>
      </c>
      <c r="F22" s="132">
        <v>44439</v>
      </c>
      <c r="G22" s="132">
        <v>44461</v>
      </c>
      <c r="H22" s="132">
        <v>44461</v>
      </c>
      <c r="I22" s="131" t="str">
        <f>VLOOKUP(A22,URS確認!E:I,5,FALSE)</f>
        <v>張嘉榮</v>
      </c>
      <c r="J22" s="129" t="s">
        <v>803</v>
      </c>
      <c r="P22" s="132"/>
    </row>
    <row r="23" spans="1:16" x14ac:dyDescent="0.3">
      <c r="A23" s="129" t="s">
        <v>802</v>
      </c>
      <c r="B23" s="130" t="str">
        <f>VLOOKUP(A23,URS確認!$E:$F,2,FALSE)</f>
        <v xml:space="preserve">協辦人員等級明細資料查詢            </v>
      </c>
      <c r="C23" s="129">
        <v>3</v>
      </c>
      <c r="D23" s="135" t="s">
        <v>809</v>
      </c>
      <c r="E23" s="132">
        <v>44397</v>
      </c>
      <c r="F23" s="132">
        <v>44439</v>
      </c>
      <c r="G23" s="132">
        <v>44468</v>
      </c>
      <c r="H23" s="132"/>
      <c r="I23" s="131" t="str">
        <f>VLOOKUP(A23,URS確認!E:I,5,FALSE)</f>
        <v>張嘉榮</v>
      </c>
      <c r="M23" s="129" t="s">
        <v>810</v>
      </c>
      <c r="P23" s="132"/>
    </row>
    <row r="24" spans="1:16" x14ac:dyDescent="0.3">
      <c r="A24" s="129" t="s">
        <v>807</v>
      </c>
      <c r="B24" s="130" t="str">
        <f>VLOOKUP(A24,URS確認!$E:$F,2,FALSE)</f>
        <v xml:space="preserve">房貸協辦人員等級維護                </v>
      </c>
      <c r="C24" s="129">
        <v>1</v>
      </c>
      <c r="D24" s="135" t="s">
        <v>808</v>
      </c>
      <c r="E24" s="132">
        <v>44397</v>
      </c>
      <c r="F24" s="132">
        <v>44439</v>
      </c>
      <c r="G24" s="132">
        <v>44468</v>
      </c>
      <c r="H24" s="132"/>
      <c r="I24" s="131" t="str">
        <f>VLOOKUP(A24,URS確認!E:I,5,FALSE)</f>
        <v>張嘉榮</v>
      </c>
      <c r="M24" s="129" t="s">
        <v>811</v>
      </c>
      <c r="P24" s="132"/>
    </row>
    <row r="25" spans="1:16" ht="68" x14ac:dyDescent="0.3">
      <c r="A25" s="129" t="s">
        <v>812</v>
      </c>
      <c r="B25" s="130" t="str">
        <f>VLOOKUP(A25,URS確認!$E:$F,2,FALSE)</f>
        <v>介紹人加碼獎勵津貼標準設定</v>
      </c>
      <c r="C25" s="129">
        <v>1</v>
      </c>
      <c r="D25" s="135" t="s">
        <v>1432</v>
      </c>
      <c r="E25" s="132">
        <v>44397</v>
      </c>
      <c r="F25" s="132">
        <v>44419</v>
      </c>
      <c r="G25" s="132">
        <v>44419</v>
      </c>
      <c r="H25" s="131">
        <v>44428</v>
      </c>
      <c r="I25" s="131" t="str">
        <f>VLOOKUP(A25,URS確認!E:I,5,FALSE)</f>
        <v>楊智誠</v>
      </c>
      <c r="J25" s="129" t="s">
        <v>815</v>
      </c>
      <c r="P25" s="132"/>
    </row>
    <row r="26" spans="1:16" ht="34" x14ac:dyDescent="0.3">
      <c r="A26" s="129" t="s">
        <v>812</v>
      </c>
      <c r="B26" s="130" t="str">
        <f>VLOOKUP(A26,URS確認!$E:$F,2,FALSE)</f>
        <v>介紹人加碼獎勵津貼標準設定</v>
      </c>
      <c r="C26" s="129">
        <v>2</v>
      </c>
      <c r="D26" s="135" t="s">
        <v>1670</v>
      </c>
      <c r="E26" s="132">
        <v>44397</v>
      </c>
      <c r="F26" s="132">
        <v>44439</v>
      </c>
      <c r="G26" s="132">
        <v>44435</v>
      </c>
      <c r="H26" s="132"/>
      <c r="I26" s="131" t="str">
        <f>VLOOKUP(A26,URS確認!E:I,5,FALSE)</f>
        <v>楊智誠</v>
      </c>
      <c r="N26" s="129" t="s">
        <v>803</v>
      </c>
      <c r="P26" s="132" t="s">
        <v>1361</v>
      </c>
    </row>
    <row r="27" spans="1:16" x14ac:dyDescent="0.3">
      <c r="A27" s="129" t="s">
        <v>812</v>
      </c>
      <c r="B27" s="130" t="str">
        <f>VLOOKUP(A27,URS確認!$E:$F,2,FALSE)</f>
        <v>介紹人加碼獎勵津貼標準設定</v>
      </c>
      <c r="C27" s="129">
        <v>3</v>
      </c>
      <c r="D27" s="135" t="s">
        <v>813</v>
      </c>
      <c r="E27" s="132">
        <v>44397</v>
      </c>
      <c r="F27" s="132">
        <v>44439</v>
      </c>
      <c r="G27" s="132">
        <v>44435</v>
      </c>
      <c r="H27" s="132">
        <v>44435</v>
      </c>
      <c r="I27" s="131" t="str">
        <f>VLOOKUP(A27,URS確認!E:I,5,FALSE)</f>
        <v>楊智誠</v>
      </c>
      <c r="J27" s="129" t="s">
        <v>803</v>
      </c>
      <c r="P27" s="132"/>
    </row>
    <row r="28" spans="1:16" x14ac:dyDescent="0.3">
      <c r="A28" s="129" t="s">
        <v>816</v>
      </c>
      <c r="B28" s="130" t="str">
        <f>VLOOKUP(A28,URS確認!$E:$F,2,FALSE)</f>
        <v>協辦獎勵津貼標準設定</v>
      </c>
      <c r="C28" s="129">
        <v>1</v>
      </c>
      <c r="D28" s="135" t="s">
        <v>817</v>
      </c>
      <c r="E28" s="132">
        <v>44397</v>
      </c>
      <c r="F28" s="132">
        <v>44439</v>
      </c>
      <c r="G28" s="132">
        <v>44454</v>
      </c>
      <c r="H28" s="132"/>
      <c r="I28" s="131" t="str">
        <f>VLOOKUP(A28,URS確認!E:I,5,FALSE)</f>
        <v>張嘉榮</v>
      </c>
      <c r="J28" s="129" t="s">
        <v>803</v>
      </c>
      <c r="P28" s="132"/>
    </row>
    <row r="29" spans="1:16" ht="34" x14ac:dyDescent="0.3">
      <c r="A29" s="129" t="s">
        <v>816</v>
      </c>
      <c r="B29" s="130" t="str">
        <f>VLOOKUP(A29,URS確認!$E:$F,2,FALSE)</f>
        <v>協辦獎勵津貼標準設定</v>
      </c>
      <c r="C29" s="129">
        <v>2</v>
      </c>
      <c r="D29" s="135" t="s">
        <v>818</v>
      </c>
      <c r="E29" s="132">
        <v>44397</v>
      </c>
      <c r="F29" s="132">
        <v>44439</v>
      </c>
      <c r="G29" s="132">
        <v>44454</v>
      </c>
      <c r="H29" s="132"/>
      <c r="I29" s="131" t="str">
        <f>VLOOKUP(A29,URS確認!E:I,5,FALSE)</f>
        <v>張嘉榮</v>
      </c>
      <c r="L29" s="129" t="s">
        <v>814</v>
      </c>
      <c r="P29" s="132"/>
    </row>
    <row r="30" spans="1:16" x14ac:dyDescent="0.3">
      <c r="A30" s="129" t="s">
        <v>816</v>
      </c>
      <c r="B30" s="130" t="str">
        <f>VLOOKUP(A30,URS確認!$E:$F,2,FALSE)</f>
        <v>協辦獎勵津貼標準設定</v>
      </c>
      <c r="C30" s="129">
        <v>3</v>
      </c>
      <c r="D30" s="135" t="s">
        <v>819</v>
      </c>
      <c r="E30" s="132">
        <v>44397</v>
      </c>
      <c r="F30" s="132">
        <v>44439</v>
      </c>
      <c r="G30" s="132">
        <v>44454</v>
      </c>
      <c r="H30" s="132"/>
      <c r="I30" s="131" t="str">
        <f>VLOOKUP(A30,URS確認!E:I,5,FALSE)</f>
        <v>張嘉榮</v>
      </c>
      <c r="J30" s="129" t="s">
        <v>820</v>
      </c>
      <c r="P30" s="132"/>
    </row>
    <row r="31" spans="1:16" x14ac:dyDescent="0.3">
      <c r="A31" s="129" t="s">
        <v>821</v>
      </c>
      <c r="B31" s="130" t="str">
        <f>VLOOKUP(A31,URS確認!$E:$F,2,FALSE)</f>
        <v>系統變數及系統值設定</v>
      </c>
      <c r="C31" s="129">
        <v>1</v>
      </c>
      <c r="D31" s="135" t="s">
        <v>822</v>
      </c>
      <c r="E31" s="132">
        <v>44397</v>
      </c>
      <c r="F31" s="132">
        <v>44407</v>
      </c>
      <c r="G31" s="131">
        <v>44407</v>
      </c>
      <c r="H31" s="131">
        <v>44428</v>
      </c>
      <c r="I31" s="131" t="str">
        <f>VLOOKUP(A31,URS確認!E:I,5,FALSE)</f>
        <v>楊智誠</v>
      </c>
      <c r="L31" s="129" t="s">
        <v>803</v>
      </c>
      <c r="P31" s="132"/>
    </row>
    <row r="32" spans="1:16" ht="51" x14ac:dyDescent="0.3">
      <c r="A32" s="129" t="s">
        <v>821</v>
      </c>
      <c r="B32" s="130" t="str">
        <f>VLOOKUP(A32,URS確認!$E:$F,2,FALSE)</f>
        <v>系統變數及系統值設定</v>
      </c>
      <c r="C32" s="129">
        <v>2</v>
      </c>
      <c r="D32" s="135" t="s">
        <v>823</v>
      </c>
      <c r="E32" s="132">
        <v>44397</v>
      </c>
      <c r="F32" s="132">
        <v>44407</v>
      </c>
      <c r="G32" s="131">
        <v>44404</v>
      </c>
      <c r="H32" s="131">
        <v>44428</v>
      </c>
      <c r="I32" s="131" t="str">
        <f>VLOOKUP(A32,URS確認!E:I,5,FALSE)</f>
        <v>楊智誠</v>
      </c>
      <c r="J32" s="129" t="s">
        <v>820</v>
      </c>
      <c r="P32" s="132"/>
    </row>
    <row r="33" spans="1:16" ht="51" x14ac:dyDescent="0.3">
      <c r="A33" s="129" t="s">
        <v>821</v>
      </c>
      <c r="B33" s="130" t="str">
        <f>VLOOKUP(A33,URS確認!$E:$F,2,FALSE)</f>
        <v>系統變數及系統值設定</v>
      </c>
      <c r="C33" s="129">
        <v>3</v>
      </c>
      <c r="D33" s="135" t="s">
        <v>824</v>
      </c>
      <c r="E33" s="132">
        <v>44397</v>
      </c>
      <c r="F33" s="132">
        <v>44469</v>
      </c>
      <c r="G33" s="132"/>
      <c r="H33" s="132"/>
      <c r="I33" s="131" t="s">
        <v>1374</v>
      </c>
      <c r="M33" s="129" t="s">
        <v>805</v>
      </c>
      <c r="P33" s="132" t="s">
        <v>1376</v>
      </c>
    </row>
    <row r="34" spans="1:16" s="282" customFormat="1" ht="34" x14ac:dyDescent="0.3">
      <c r="A34" s="133" t="s">
        <v>550</v>
      </c>
      <c r="B34" s="130" t="str">
        <f>VLOOKUP(A34,URS確認!$E:$F,2,FALSE)</f>
        <v>業績件數及金額核算標準設定查詢</v>
      </c>
      <c r="C34" s="133">
        <v>1</v>
      </c>
      <c r="D34" s="136" t="s">
        <v>1016</v>
      </c>
      <c r="E34" s="134">
        <v>44398</v>
      </c>
      <c r="F34" s="134">
        <v>44408</v>
      </c>
      <c r="G34" s="134">
        <v>44408</v>
      </c>
      <c r="H34" s="134"/>
      <c r="I34" s="131" t="s">
        <v>1372</v>
      </c>
      <c r="J34" s="133"/>
      <c r="K34" s="133"/>
      <c r="L34" s="133"/>
      <c r="M34" s="133"/>
      <c r="N34" s="133" t="s">
        <v>1461</v>
      </c>
      <c r="O34" s="133"/>
      <c r="P34" s="134" t="s">
        <v>1376</v>
      </c>
    </row>
    <row r="35" spans="1:16" x14ac:dyDescent="0.3">
      <c r="A35" s="129" t="s">
        <v>959</v>
      </c>
      <c r="B35" s="130" t="str">
        <f>VLOOKUP(A35,URS確認!$E:$F,2,FALSE)</f>
        <v>業績件數及金額核算標準設定</v>
      </c>
      <c r="C35" s="129">
        <v>1</v>
      </c>
      <c r="D35" s="135" t="s">
        <v>960</v>
      </c>
      <c r="E35" s="132">
        <v>44398</v>
      </c>
      <c r="F35" s="132">
        <v>44421</v>
      </c>
      <c r="G35" s="132">
        <v>44428</v>
      </c>
      <c r="H35" s="132">
        <v>44428</v>
      </c>
      <c r="I35" s="131" t="str">
        <f>VLOOKUP(A35,URS確認!E:I,5,FALSE)</f>
        <v>楊智誠</v>
      </c>
      <c r="J35" s="129" t="s">
        <v>976</v>
      </c>
      <c r="P35" s="132"/>
    </row>
    <row r="36" spans="1:16" ht="34" x14ac:dyDescent="0.3">
      <c r="A36" s="129" t="s">
        <v>826</v>
      </c>
      <c r="B36" s="130" t="str">
        <f>VLOOKUP(A36,URS確認!$E:$F,2,FALSE)</f>
        <v>業績件數及金額核算標準設定</v>
      </c>
      <c r="C36" s="129">
        <v>2</v>
      </c>
      <c r="D36" s="135" t="s">
        <v>961</v>
      </c>
      <c r="E36" s="132">
        <v>44398</v>
      </c>
      <c r="F36" s="132">
        <v>44439</v>
      </c>
      <c r="G36" s="132">
        <v>44435</v>
      </c>
      <c r="H36" s="132">
        <v>44435</v>
      </c>
      <c r="I36" s="131" t="str">
        <f>VLOOKUP(A36,URS確認!E:I,5,FALSE)</f>
        <v>楊智誠</v>
      </c>
      <c r="M36" s="129" t="s">
        <v>774</v>
      </c>
      <c r="P36" s="132" t="s">
        <v>1381</v>
      </c>
    </row>
    <row r="37" spans="1:16" s="282" customFormat="1" ht="34" x14ac:dyDescent="0.3">
      <c r="A37" s="133" t="s">
        <v>826</v>
      </c>
      <c r="B37" s="130" t="str">
        <f>VLOOKUP(A37,URS確認!$E:$F,2,FALSE)</f>
        <v>業績件數及金額核算標準設定</v>
      </c>
      <c r="C37" s="133">
        <v>3</v>
      </c>
      <c r="D37" s="136" t="s">
        <v>1017</v>
      </c>
      <c r="E37" s="134">
        <v>44398</v>
      </c>
      <c r="F37" s="132">
        <v>44412</v>
      </c>
      <c r="G37" s="132">
        <v>44412</v>
      </c>
      <c r="H37" s="131">
        <v>44428</v>
      </c>
      <c r="I37" s="131" t="str">
        <f>VLOOKUP(A37,URS確認!E:I,5,FALSE)</f>
        <v>楊智誠</v>
      </c>
      <c r="J37" s="133"/>
      <c r="K37" s="133"/>
      <c r="L37" s="133"/>
      <c r="M37" s="133"/>
      <c r="N37" s="133"/>
      <c r="O37" s="133"/>
      <c r="P37" s="132"/>
    </row>
    <row r="38" spans="1:16" s="282" customFormat="1" x14ac:dyDescent="0.3">
      <c r="A38" s="133" t="s">
        <v>826</v>
      </c>
      <c r="B38" s="130" t="str">
        <f>VLOOKUP(A38,URS確認!$E:$F,2,FALSE)</f>
        <v>業績件數及金額核算標準設定</v>
      </c>
      <c r="C38" s="133">
        <v>4</v>
      </c>
      <c r="D38" s="136" t="s">
        <v>1349</v>
      </c>
      <c r="E38" s="134">
        <v>44398</v>
      </c>
      <c r="F38" s="137">
        <v>44417</v>
      </c>
      <c r="G38" s="137">
        <v>44417</v>
      </c>
      <c r="H38" s="131">
        <v>44428</v>
      </c>
      <c r="I38" s="131" t="str">
        <f>VLOOKUP(A38,URS確認!E:I,5,FALSE)</f>
        <v>楊智誠</v>
      </c>
      <c r="J38" s="133"/>
      <c r="K38" s="133"/>
      <c r="L38" s="133"/>
      <c r="M38" s="133" t="s">
        <v>1514</v>
      </c>
      <c r="N38" s="133"/>
      <c r="O38" s="133"/>
      <c r="P38" s="137"/>
    </row>
    <row r="39" spans="1:16" ht="34" x14ac:dyDescent="0.3">
      <c r="A39" s="129" t="s">
        <v>962</v>
      </c>
      <c r="B39" s="130" t="str">
        <f>VLOOKUP(A39,URS確認!$E:$F,2,FALSE)</f>
        <v>業績件數及金額核算標準設定(整月)</v>
      </c>
      <c r="C39" s="129">
        <v>1</v>
      </c>
      <c r="D39" s="135" t="s">
        <v>963</v>
      </c>
      <c r="E39" s="132">
        <v>44398</v>
      </c>
      <c r="F39" s="132">
        <v>44469</v>
      </c>
      <c r="G39" s="132">
        <v>44462</v>
      </c>
      <c r="H39" s="132"/>
      <c r="I39" s="131" t="str">
        <f>VLOOKUP(A39,URS確認!E:I,5,FALSE)</f>
        <v>張嘉榮</v>
      </c>
      <c r="M39" s="129" t="s">
        <v>774</v>
      </c>
      <c r="P39" s="132" t="s">
        <v>1376</v>
      </c>
    </row>
    <row r="40" spans="1:16" x14ac:dyDescent="0.3">
      <c r="A40" s="129" t="s">
        <v>964</v>
      </c>
      <c r="B40" s="130" t="str">
        <f>VLOOKUP(A40,URS確認!$E:$F,2,FALSE)</f>
        <v>工作日業績結算</v>
      </c>
      <c r="C40" s="129">
        <v>1</v>
      </c>
      <c r="D40" s="135" t="s">
        <v>1347</v>
      </c>
      <c r="E40" s="132">
        <v>44398</v>
      </c>
      <c r="F40" s="132">
        <v>44400</v>
      </c>
      <c r="G40" s="132">
        <v>44398</v>
      </c>
      <c r="H40" s="132"/>
      <c r="I40" s="131" t="str">
        <f>VLOOKUP(A40,URS確認!E:I,5,FALSE)</f>
        <v>張金龍</v>
      </c>
      <c r="L40" s="129" t="s">
        <v>977</v>
      </c>
      <c r="P40" s="132"/>
    </row>
    <row r="41" spans="1:16" ht="30.65" customHeight="1" x14ac:dyDescent="0.3">
      <c r="A41" s="129" t="s">
        <v>964</v>
      </c>
      <c r="B41" s="130" t="str">
        <f>VLOOKUP(A41,URS確認!$E:$F,2,FALSE)</f>
        <v>工作日業績結算</v>
      </c>
      <c r="C41" s="129">
        <v>2</v>
      </c>
      <c r="D41" s="135" t="s">
        <v>1462</v>
      </c>
      <c r="E41" s="132">
        <v>44398</v>
      </c>
      <c r="F41" s="132" t="s">
        <v>1463</v>
      </c>
      <c r="G41" s="132"/>
      <c r="H41" s="132"/>
      <c r="I41" s="131" t="str">
        <f>VLOOKUP(A41,URS確認!E:I,5,FALSE)</f>
        <v>張金龍</v>
      </c>
      <c r="P41" s="132"/>
    </row>
    <row r="42" spans="1:16" x14ac:dyDescent="0.3">
      <c r="A42" s="129" t="s">
        <v>965</v>
      </c>
      <c r="B42" s="130" t="str">
        <f>VLOOKUP(A42,URS確認!$E:$F,2,FALSE)</f>
        <v xml:space="preserve">撥款                     </v>
      </c>
      <c r="C42" s="129">
        <v>1</v>
      </c>
      <c r="D42" s="135" t="s">
        <v>966</v>
      </c>
      <c r="E42" s="132">
        <v>44398</v>
      </c>
      <c r="F42" s="132">
        <v>44412</v>
      </c>
      <c r="G42" s="132">
        <v>44412</v>
      </c>
      <c r="H42" s="132">
        <v>44428</v>
      </c>
      <c r="I42" s="131" t="str">
        <f>VLOOKUP(A42,URS確認!E:I,5,FALSE)</f>
        <v>余家興</v>
      </c>
      <c r="J42" s="129" t="s">
        <v>976</v>
      </c>
      <c r="P42" s="132"/>
    </row>
    <row r="43" spans="1:16" x14ac:dyDescent="0.3">
      <c r="A43" s="129" t="s">
        <v>967</v>
      </c>
      <c r="B43" s="130" t="str">
        <f>VLOOKUP(A43,URS確認!$E:$F,2,FALSE)</f>
        <v>房貸介紹人業績明細查詢</v>
      </c>
      <c r="C43" s="129">
        <v>1</v>
      </c>
      <c r="D43" s="135" t="s">
        <v>968</v>
      </c>
      <c r="E43" s="132">
        <v>44398</v>
      </c>
      <c r="F43" s="132">
        <v>44439</v>
      </c>
      <c r="I43" s="131" t="str">
        <f>VLOOKUP(A43,URS確認!E:I,5,FALSE)</f>
        <v>張金龍</v>
      </c>
      <c r="L43" s="129" t="s">
        <v>976</v>
      </c>
      <c r="P43" s="132"/>
    </row>
    <row r="44" spans="1:16" ht="34" x14ac:dyDescent="0.3">
      <c r="A44" s="133" t="s">
        <v>967</v>
      </c>
      <c r="B44" s="130" t="str">
        <f>VLOOKUP(A44,URS確認!$E:$F,2,FALSE)</f>
        <v>房貸介紹人業績明細查詢</v>
      </c>
      <c r="C44" s="133">
        <v>2</v>
      </c>
      <c r="D44" s="136" t="s">
        <v>1348</v>
      </c>
      <c r="E44" s="132">
        <v>44398</v>
      </c>
      <c r="F44" s="132">
        <v>44439</v>
      </c>
      <c r="I44" s="131" t="str">
        <f>VLOOKUP(A44,URS確認!E:I,5,FALSE)</f>
        <v>張金龍</v>
      </c>
      <c r="M44" s="129" t="s">
        <v>1515</v>
      </c>
      <c r="P44" s="132"/>
    </row>
    <row r="45" spans="1:16" x14ac:dyDescent="0.3">
      <c r="A45" s="129" t="s">
        <v>969</v>
      </c>
      <c r="B45" s="130" t="str">
        <f>VLOOKUP(A45,URS確認!$E:$F,2,FALSE)</f>
        <v>房貸專員業績明細查詢</v>
      </c>
      <c r="C45" s="129">
        <v>1</v>
      </c>
      <c r="D45" s="135" t="s">
        <v>970</v>
      </c>
      <c r="E45" s="132">
        <v>44398</v>
      </c>
      <c r="F45" s="132">
        <v>44439</v>
      </c>
      <c r="I45" s="131" t="str">
        <f>VLOOKUP(A45,URS確認!E:I,5,FALSE)</f>
        <v>張金龍</v>
      </c>
      <c r="L45" s="129" t="s">
        <v>978</v>
      </c>
      <c r="P45" s="132"/>
    </row>
    <row r="46" spans="1:16" ht="34" x14ac:dyDescent="0.3">
      <c r="A46" s="133" t="s">
        <v>969</v>
      </c>
      <c r="B46" s="130" t="str">
        <f>VLOOKUP(A46,URS確認!$E:$F,2,FALSE)</f>
        <v>房貸專員業績明細查詢</v>
      </c>
      <c r="C46" s="133">
        <v>2</v>
      </c>
      <c r="D46" s="136" t="s">
        <v>1350</v>
      </c>
      <c r="E46" s="132">
        <v>44398</v>
      </c>
      <c r="F46" s="132">
        <v>44439</v>
      </c>
      <c r="I46" s="131" t="str">
        <f>VLOOKUP(A46,URS確認!E:I,5,FALSE)</f>
        <v>張金龍</v>
      </c>
      <c r="M46" s="129" t="s">
        <v>1515</v>
      </c>
      <c r="P46" s="132"/>
    </row>
    <row r="47" spans="1:16" x14ac:dyDescent="0.3">
      <c r="A47" s="129" t="s">
        <v>971</v>
      </c>
      <c r="B47" s="130" t="s">
        <v>972</v>
      </c>
      <c r="C47" s="129">
        <v>1</v>
      </c>
      <c r="D47" s="135" t="s">
        <v>973</v>
      </c>
      <c r="E47" s="132">
        <v>44398</v>
      </c>
      <c r="F47" s="132">
        <v>44399</v>
      </c>
      <c r="G47" s="132">
        <v>44399</v>
      </c>
      <c r="H47" s="132"/>
      <c r="I47" s="131" t="s">
        <v>1981</v>
      </c>
      <c r="J47" s="129" t="s">
        <v>979</v>
      </c>
      <c r="P47" s="132"/>
    </row>
    <row r="48" spans="1:16" x14ac:dyDescent="0.3">
      <c r="A48" s="129" t="s">
        <v>974</v>
      </c>
      <c r="B48" s="130" t="s">
        <v>975</v>
      </c>
      <c r="C48" s="129">
        <v>1</v>
      </c>
      <c r="D48" s="135" t="s">
        <v>973</v>
      </c>
      <c r="E48" s="132">
        <v>44398</v>
      </c>
      <c r="F48" s="132">
        <v>44399</v>
      </c>
      <c r="G48" s="132">
        <v>44399</v>
      </c>
      <c r="H48" s="132"/>
      <c r="I48" s="131" t="s">
        <v>1212</v>
      </c>
      <c r="J48" s="129" t="s">
        <v>979</v>
      </c>
      <c r="P48" s="132"/>
    </row>
    <row r="49" spans="1:16" x14ac:dyDescent="0.3">
      <c r="A49" s="129" t="s">
        <v>987</v>
      </c>
      <c r="B49" s="130" t="str">
        <f>VLOOKUP(A49,URS確認!$E:$F,2,FALSE)</f>
        <v>顧客明細資料查詢</v>
      </c>
      <c r="C49" s="129">
        <v>1</v>
      </c>
      <c r="D49" s="135" t="s">
        <v>1027</v>
      </c>
      <c r="E49" s="132">
        <v>44399</v>
      </c>
      <c r="F49" s="132">
        <v>44399</v>
      </c>
      <c r="G49" s="132">
        <v>44399</v>
      </c>
      <c r="H49" s="132">
        <v>44399</v>
      </c>
      <c r="I49" s="131" t="str">
        <f>VLOOKUP(A49,URS確認!E:I,5,FALSE)</f>
        <v>張嘉榮</v>
      </c>
      <c r="L49" s="129" t="s">
        <v>1028</v>
      </c>
      <c r="P49" s="132"/>
    </row>
    <row r="50" spans="1:16" ht="68" x14ac:dyDescent="0.3">
      <c r="A50" s="129" t="s">
        <v>988</v>
      </c>
      <c r="B50" s="130" t="str">
        <f>VLOOKUP(A50,URS確認!$E:$F,2,FALSE)</f>
        <v>顧客基本資料維護-自然人</v>
      </c>
      <c r="C50" s="129">
        <v>1</v>
      </c>
      <c r="D50" s="135" t="s">
        <v>992</v>
      </c>
      <c r="E50" s="132">
        <v>44399</v>
      </c>
      <c r="F50" s="132">
        <v>44410</v>
      </c>
      <c r="G50" s="132">
        <v>44410</v>
      </c>
      <c r="H50" s="132">
        <v>44456</v>
      </c>
      <c r="I50" s="131" t="s">
        <v>424</v>
      </c>
      <c r="L50" s="129" t="s">
        <v>1029</v>
      </c>
      <c r="P50" s="132"/>
    </row>
    <row r="51" spans="1:16" ht="85" x14ac:dyDescent="0.3">
      <c r="A51" s="129" t="s">
        <v>988</v>
      </c>
      <c r="B51" s="130" t="str">
        <f>VLOOKUP(A51,URS確認!$E:$F,2,FALSE)</f>
        <v>顧客基本資料維護-自然人</v>
      </c>
      <c r="C51" s="129">
        <v>2</v>
      </c>
      <c r="D51" s="135" t="s">
        <v>1346</v>
      </c>
      <c r="E51" s="132">
        <v>44399</v>
      </c>
      <c r="F51" s="132">
        <v>44410</v>
      </c>
      <c r="G51" s="132">
        <v>44410</v>
      </c>
      <c r="H51" s="132">
        <v>44457</v>
      </c>
      <c r="I51" s="131" t="s">
        <v>424</v>
      </c>
      <c r="L51" s="129" t="s">
        <v>1029</v>
      </c>
      <c r="P51" s="132"/>
    </row>
    <row r="52" spans="1:16" ht="85" x14ac:dyDescent="0.3">
      <c r="A52" s="129" t="s">
        <v>988</v>
      </c>
      <c r="B52" s="130" t="str">
        <f>VLOOKUP(A52,URS確認!$E:$F,2,FALSE)</f>
        <v>顧客基本資料維護-自然人</v>
      </c>
      <c r="C52" s="129">
        <v>3</v>
      </c>
      <c r="D52" s="135" t="s">
        <v>991</v>
      </c>
      <c r="E52" s="132">
        <v>44399</v>
      </c>
      <c r="F52" s="132">
        <v>44410</v>
      </c>
      <c r="G52" s="132">
        <v>44410</v>
      </c>
      <c r="H52" s="132">
        <v>44458</v>
      </c>
      <c r="I52" s="131" t="s">
        <v>424</v>
      </c>
      <c r="L52" s="129" t="s">
        <v>1030</v>
      </c>
      <c r="P52" s="132"/>
    </row>
    <row r="53" spans="1:16" ht="68" x14ac:dyDescent="0.3">
      <c r="A53" s="129" t="s">
        <v>988</v>
      </c>
      <c r="B53" s="130" t="str">
        <f>VLOOKUP(A53,URS確認!$E:$F,2,FALSE)</f>
        <v>顧客基本資料維護-自然人</v>
      </c>
      <c r="C53" s="129">
        <v>4</v>
      </c>
      <c r="D53" s="135" t="s">
        <v>990</v>
      </c>
      <c r="E53" s="132">
        <v>44399</v>
      </c>
      <c r="F53" s="132">
        <v>44410</v>
      </c>
      <c r="G53" s="132">
        <v>44410</v>
      </c>
      <c r="H53" s="132">
        <v>44459</v>
      </c>
      <c r="I53" s="131" t="s">
        <v>424</v>
      </c>
      <c r="L53" s="129" t="s">
        <v>1030</v>
      </c>
      <c r="P53" s="132"/>
    </row>
    <row r="54" spans="1:16" ht="68" x14ac:dyDescent="0.3">
      <c r="A54" s="129" t="s">
        <v>988</v>
      </c>
      <c r="B54" s="130" t="str">
        <f>VLOOKUP(A54,URS確認!$E:$F,2,FALSE)</f>
        <v>顧客基本資料維護-自然人</v>
      </c>
      <c r="C54" s="129">
        <v>5</v>
      </c>
      <c r="D54" s="135" t="s">
        <v>989</v>
      </c>
      <c r="E54" s="132">
        <v>44399</v>
      </c>
      <c r="F54" s="132">
        <v>44410</v>
      </c>
      <c r="G54" s="132">
        <v>44410</v>
      </c>
      <c r="H54" s="132">
        <v>44460</v>
      </c>
      <c r="I54" s="131" t="s">
        <v>424</v>
      </c>
      <c r="L54" s="129" t="s">
        <v>1030</v>
      </c>
      <c r="P54" s="132"/>
    </row>
    <row r="55" spans="1:16" ht="51" x14ac:dyDescent="0.3">
      <c r="A55" s="129" t="s">
        <v>988</v>
      </c>
      <c r="B55" s="130" t="str">
        <f>VLOOKUP(A55,URS確認!$E:$F,2,FALSE)</f>
        <v>顧客基本資料維護-自然人</v>
      </c>
      <c r="C55" s="129">
        <v>6</v>
      </c>
      <c r="D55" s="135" t="s">
        <v>993</v>
      </c>
      <c r="E55" s="132">
        <v>44399</v>
      </c>
      <c r="F55" s="132">
        <v>44410</v>
      </c>
      <c r="G55" s="132">
        <v>44410</v>
      </c>
      <c r="H55" s="132">
        <v>44461</v>
      </c>
      <c r="I55" s="131" t="s">
        <v>424</v>
      </c>
      <c r="L55" s="129" t="s">
        <v>1030</v>
      </c>
      <c r="P55" s="132"/>
    </row>
    <row r="56" spans="1:16" x14ac:dyDescent="0.3">
      <c r="A56" s="129" t="s">
        <v>988</v>
      </c>
      <c r="B56" s="130" t="str">
        <f>VLOOKUP(A56,URS確認!$E:$F,2,FALSE)</f>
        <v>顧客基本資料維護-自然人</v>
      </c>
      <c r="C56" s="129">
        <v>7</v>
      </c>
      <c r="D56" s="135" t="s">
        <v>994</v>
      </c>
      <c r="E56" s="132">
        <v>44399</v>
      </c>
      <c r="F56" s="132">
        <v>44410</v>
      </c>
      <c r="G56" s="132">
        <v>44410</v>
      </c>
      <c r="H56" s="132">
        <v>44462</v>
      </c>
      <c r="I56" s="131" t="s">
        <v>424</v>
      </c>
      <c r="L56" s="129" t="s">
        <v>1028</v>
      </c>
      <c r="P56" s="132"/>
    </row>
    <row r="57" spans="1:16" x14ac:dyDescent="0.3">
      <c r="A57" s="129" t="s">
        <v>988</v>
      </c>
      <c r="B57" s="130" t="str">
        <f>VLOOKUP(A57,URS確認!$E:$F,2,FALSE)</f>
        <v>顧客基本資料維護-自然人</v>
      </c>
      <c r="C57" s="129">
        <v>8</v>
      </c>
      <c r="D57" s="135" t="s">
        <v>995</v>
      </c>
      <c r="E57" s="132">
        <v>44399</v>
      </c>
      <c r="F57" s="132">
        <v>44410</v>
      </c>
      <c r="G57" s="132">
        <v>44410</v>
      </c>
      <c r="H57" s="132">
        <v>44463</v>
      </c>
      <c r="I57" s="131" t="s">
        <v>424</v>
      </c>
      <c r="L57" s="129" t="s">
        <v>1030</v>
      </c>
      <c r="P57" s="132"/>
    </row>
    <row r="58" spans="1:16" x14ac:dyDescent="0.3">
      <c r="A58" s="129" t="s">
        <v>988</v>
      </c>
      <c r="B58" s="130" t="str">
        <f>VLOOKUP(A58,URS確認!$E:$F,2,FALSE)</f>
        <v>顧客基本資料維護-自然人</v>
      </c>
      <c r="C58" s="129">
        <v>9</v>
      </c>
      <c r="D58" s="135" t="s">
        <v>996</v>
      </c>
      <c r="E58" s="132">
        <v>44399</v>
      </c>
      <c r="F58" s="132">
        <v>44410</v>
      </c>
      <c r="G58" s="132">
        <v>44410</v>
      </c>
      <c r="H58" s="132">
        <v>44464</v>
      </c>
      <c r="I58" s="131" t="s">
        <v>424</v>
      </c>
      <c r="L58" s="129" t="s">
        <v>1030</v>
      </c>
      <c r="P58" s="132"/>
    </row>
    <row r="59" spans="1:16" ht="51" x14ac:dyDescent="0.3">
      <c r="A59" s="129" t="s">
        <v>988</v>
      </c>
      <c r="B59" s="130" t="str">
        <f>VLOOKUP(A59,URS確認!$E:$F,2,FALSE)</f>
        <v>顧客基本資料維護-自然人</v>
      </c>
      <c r="C59" s="129">
        <v>10</v>
      </c>
      <c r="D59" s="135" t="s">
        <v>997</v>
      </c>
      <c r="E59" s="132">
        <v>44399</v>
      </c>
      <c r="F59" s="132">
        <v>44439</v>
      </c>
      <c r="G59" s="132">
        <v>44439</v>
      </c>
      <c r="H59" s="132">
        <v>44465</v>
      </c>
      <c r="I59" s="131" t="s">
        <v>424</v>
      </c>
      <c r="L59" s="129" t="s">
        <v>1030</v>
      </c>
      <c r="P59" s="132"/>
    </row>
    <row r="60" spans="1:16" ht="34" x14ac:dyDescent="0.3">
      <c r="A60" s="129" t="s">
        <v>988</v>
      </c>
      <c r="B60" s="130" t="str">
        <f>VLOOKUP(A60,URS確認!$E:$F,2,FALSE)</f>
        <v>顧客基本資料維護-自然人</v>
      </c>
      <c r="C60" s="129">
        <v>11</v>
      </c>
      <c r="D60" s="135" t="s">
        <v>998</v>
      </c>
      <c r="E60" s="132">
        <v>44399</v>
      </c>
      <c r="F60" s="132">
        <v>44439</v>
      </c>
      <c r="G60" s="132">
        <v>44439</v>
      </c>
      <c r="H60" s="132">
        <v>44466</v>
      </c>
      <c r="I60" s="131" t="s">
        <v>424</v>
      </c>
      <c r="M60" s="129" t="s">
        <v>1031</v>
      </c>
      <c r="P60" s="132" t="s">
        <v>1376</v>
      </c>
    </row>
    <row r="61" spans="1:16" ht="34" x14ac:dyDescent="0.3">
      <c r="A61" s="129" t="s">
        <v>988</v>
      </c>
      <c r="B61" s="130" t="str">
        <f>VLOOKUP(A61,URS確認!$E:$F,2,FALSE)</f>
        <v>顧客基本資料維護-自然人</v>
      </c>
      <c r="C61" s="129">
        <v>12</v>
      </c>
      <c r="D61" s="135" t="s">
        <v>999</v>
      </c>
      <c r="E61" s="132">
        <v>44399</v>
      </c>
      <c r="F61" s="132">
        <v>44410</v>
      </c>
      <c r="G61" s="132">
        <v>44410</v>
      </c>
      <c r="H61" s="132">
        <v>44467</v>
      </c>
      <c r="I61" s="131" t="s">
        <v>424</v>
      </c>
      <c r="L61" s="129" t="s">
        <v>1030</v>
      </c>
      <c r="P61" s="132"/>
    </row>
    <row r="62" spans="1:16" ht="34" x14ac:dyDescent="0.3">
      <c r="A62" s="129" t="s">
        <v>988</v>
      </c>
      <c r="B62" s="130" t="str">
        <f>VLOOKUP(A62,URS確認!$E:$F,2,FALSE)</f>
        <v>顧客基本資料維護-自然人</v>
      </c>
      <c r="C62" s="129">
        <v>13</v>
      </c>
      <c r="D62" s="135" t="s">
        <v>1000</v>
      </c>
      <c r="E62" s="132">
        <v>44399</v>
      </c>
      <c r="F62" s="132">
        <v>44410</v>
      </c>
      <c r="G62" s="132">
        <v>44409</v>
      </c>
      <c r="H62" s="132">
        <v>44468</v>
      </c>
      <c r="I62" s="131" t="s">
        <v>424</v>
      </c>
      <c r="M62" s="129" t="s">
        <v>1032</v>
      </c>
      <c r="P62" s="132"/>
    </row>
    <row r="63" spans="1:16" ht="68" x14ac:dyDescent="0.3">
      <c r="A63" s="129" t="s">
        <v>1001</v>
      </c>
      <c r="B63" s="130" t="str">
        <f>VLOOKUP(A63,URS確認!$E:$F,2,FALSE)</f>
        <v>顧客基本資料變更-自然人</v>
      </c>
      <c r="C63" s="129">
        <v>1</v>
      </c>
      <c r="D63" s="135" t="s">
        <v>992</v>
      </c>
      <c r="E63" s="132">
        <v>44399</v>
      </c>
      <c r="F63" s="132">
        <v>44419</v>
      </c>
      <c r="G63" s="132">
        <v>44409</v>
      </c>
      <c r="H63" s="132">
        <v>44469</v>
      </c>
      <c r="I63" s="131" t="s">
        <v>424</v>
      </c>
      <c r="L63" s="129" t="s">
        <v>1034</v>
      </c>
      <c r="M63" s="129" t="s">
        <v>1035</v>
      </c>
      <c r="P63" s="132"/>
    </row>
    <row r="64" spans="1:16" ht="85" x14ac:dyDescent="0.3">
      <c r="A64" s="129" t="s">
        <v>1001</v>
      </c>
      <c r="B64" s="130" t="str">
        <f>VLOOKUP(A64,URS確認!$E:$F,2,FALSE)</f>
        <v>顧客基本資料變更-自然人</v>
      </c>
      <c r="C64" s="129">
        <v>2</v>
      </c>
      <c r="D64" s="135" t="s">
        <v>1404</v>
      </c>
      <c r="E64" s="132">
        <v>44399</v>
      </c>
      <c r="F64" s="132">
        <v>44421</v>
      </c>
      <c r="G64" s="132">
        <v>44439</v>
      </c>
      <c r="H64" s="132">
        <v>44470</v>
      </c>
      <c r="I64" s="131" t="s">
        <v>1373</v>
      </c>
      <c r="L64" s="129" t="s">
        <v>1028</v>
      </c>
      <c r="P64" s="132"/>
    </row>
    <row r="65" spans="1:16" ht="34" x14ac:dyDescent="0.3">
      <c r="A65" s="129" t="s">
        <v>1001</v>
      </c>
      <c r="B65" s="130" t="str">
        <f>VLOOKUP(A65,URS確認!$E:$F,2,FALSE)</f>
        <v>顧客基本資料變更-自然人</v>
      </c>
      <c r="C65" s="129">
        <v>3</v>
      </c>
      <c r="D65" s="135" t="s">
        <v>1405</v>
      </c>
      <c r="E65" s="132">
        <v>44399</v>
      </c>
      <c r="F65" s="132">
        <v>44421</v>
      </c>
      <c r="G65" s="132">
        <v>44439</v>
      </c>
      <c r="H65" s="132">
        <v>44471</v>
      </c>
      <c r="I65" s="131" t="s">
        <v>1373</v>
      </c>
      <c r="L65" s="129" t="s">
        <v>1030</v>
      </c>
      <c r="P65" s="132"/>
    </row>
    <row r="66" spans="1:16" x14ac:dyDescent="0.3">
      <c r="A66" s="129" t="s">
        <v>1001</v>
      </c>
      <c r="B66" s="130" t="str">
        <f>VLOOKUP(A66,URS確認!$E:$F,2,FALSE)</f>
        <v>顧客基本資料變更-自然人</v>
      </c>
      <c r="C66" s="129">
        <v>4</v>
      </c>
      <c r="D66" s="135" t="s">
        <v>1002</v>
      </c>
      <c r="E66" s="132">
        <v>44399</v>
      </c>
      <c r="F66" s="132">
        <v>44438</v>
      </c>
      <c r="G66" s="132">
        <v>44439</v>
      </c>
      <c r="H66" s="132">
        <v>44472</v>
      </c>
      <c r="I66" s="131" t="s">
        <v>1373</v>
      </c>
      <c r="N66" s="129" t="s">
        <v>1030</v>
      </c>
      <c r="P66" s="132" t="s">
        <v>1377</v>
      </c>
    </row>
    <row r="67" spans="1:16" ht="68" x14ac:dyDescent="0.3">
      <c r="A67" s="129" t="s">
        <v>1001</v>
      </c>
      <c r="B67" s="130" t="str">
        <f>VLOOKUP(A67,URS確認!$E:$F,2,FALSE)</f>
        <v>顧客基本資料變更-自然人</v>
      </c>
      <c r="C67" s="129">
        <v>5</v>
      </c>
      <c r="D67" s="135" t="s">
        <v>990</v>
      </c>
      <c r="E67" s="132">
        <v>44399</v>
      </c>
      <c r="F67" s="132">
        <v>44438</v>
      </c>
      <c r="G67" s="132">
        <v>44439</v>
      </c>
      <c r="H67" s="132">
        <v>44473</v>
      </c>
      <c r="I67" s="131" t="s">
        <v>1373</v>
      </c>
      <c r="N67" s="129" t="s">
        <v>1030</v>
      </c>
      <c r="P67" s="132" t="s">
        <v>1377</v>
      </c>
    </row>
    <row r="68" spans="1:16" x14ac:dyDescent="0.3">
      <c r="A68" s="129" t="s">
        <v>1001</v>
      </c>
      <c r="B68" s="130" t="str">
        <f>VLOOKUP(A68,URS確認!$E:$F,2,FALSE)</f>
        <v>顧客基本資料變更-自然人</v>
      </c>
      <c r="C68" s="129">
        <v>6</v>
      </c>
      <c r="D68" s="135" t="s">
        <v>1003</v>
      </c>
      <c r="E68" s="132">
        <v>44399</v>
      </c>
      <c r="F68" s="132">
        <v>44438</v>
      </c>
      <c r="G68" s="132">
        <v>44439</v>
      </c>
      <c r="H68" s="132">
        <v>44474</v>
      </c>
      <c r="I68" s="131" t="s">
        <v>1373</v>
      </c>
      <c r="N68" s="129" t="s">
        <v>1147</v>
      </c>
      <c r="P68" s="132" t="s">
        <v>1377</v>
      </c>
    </row>
    <row r="69" spans="1:16" x14ac:dyDescent="0.3">
      <c r="A69" s="129" t="s">
        <v>1001</v>
      </c>
      <c r="B69" s="130" t="str">
        <f>VLOOKUP(A69,URS確認!$E:$F,2,FALSE)</f>
        <v>顧客基本資料變更-自然人</v>
      </c>
      <c r="C69" s="129">
        <v>7</v>
      </c>
      <c r="D69" s="135" t="s">
        <v>1004</v>
      </c>
      <c r="E69" s="132">
        <v>44399</v>
      </c>
      <c r="F69" s="132">
        <v>44428</v>
      </c>
      <c r="G69" s="132">
        <v>44439</v>
      </c>
      <c r="H69" s="132">
        <v>44475</v>
      </c>
      <c r="I69" s="131" t="s">
        <v>1373</v>
      </c>
      <c r="L69" s="129" t="s">
        <v>1034</v>
      </c>
      <c r="M69" s="129" t="s">
        <v>1032</v>
      </c>
      <c r="P69" s="132" t="s">
        <v>1377</v>
      </c>
    </row>
    <row r="70" spans="1:16" ht="68" x14ac:dyDescent="0.3">
      <c r="A70" s="129" t="s">
        <v>1001</v>
      </c>
      <c r="B70" s="130" t="str">
        <f>VLOOKUP(A70,URS確認!$E:$F,2,FALSE)</f>
        <v>顧客基本資料變更-自然人</v>
      </c>
      <c r="C70" s="129">
        <v>8</v>
      </c>
      <c r="D70" s="135" t="s">
        <v>989</v>
      </c>
      <c r="E70" s="132">
        <v>44399</v>
      </c>
      <c r="F70" s="132">
        <v>44438</v>
      </c>
      <c r="G70" s="132">
        <v>44439</v>
      </c>
      <c r="H70" s="132">
        <v>44476</v>
      </c>
      <c r="I70" s="131" t="s">
        <v>1373</v>
      </c>
      <c r="L70" s="129" t="s">
        <v>1033</v>
      </c>
      <c r="N70" s="129" t="s">
        <v>1030</v>
      </c>
      <c r="P70" s="132" t="s">
        <v>1377</v>
      </c>
    </row>
    <row r="71" spans="1:16" x14ac:dyDescent="0.3">
      <c r="A71" s="129" t="s">
        <v>1001</v>
      </c>
      <c r="B71" s="130" t="str">
        <f>VLOOKUP(A71,URS確認!$E:$F,2,FALSE)</f>
        <v>顧客基本資料變更-自然人</v>
      </c>
      <c r="C71" s="129">
        <v>9</v>
      </c>
      <c r="D71" s="135" t="s">
        <v>994</v>
      </c>
      <c r="E71" s="132">
        <v>44399</v>
      </c>
      <c r="F71" s="132">
        <v>44414</v>
      </c>
      <c r="G71" s="132">
        <v>44409</v>
      </c>
      <c r="H71" s="132">
        <v>44477</v>
      </c>
      <c r="I71" s="131" t="s">
        <v>1373</v>
      </c>
      <c r="L71" s="129" t="s">
        <v>1030</v>
      </c>
      <c r="P71" s="132"/>
    </row>
    <row r="72" spans="1:16" ht="34" x14ac:dyDescent="0.3">
      <c r="A72" s="129" t="s">
        <v>1001</v>
      </c>
      <c r="B72" s="130" t="str">
        <f>VLOOKUP(A72,URS確認!$E:$F,2,FALSE)</f>
        <v>顧客基本資料變更-自然人</v>
      </c>
      <c r="C72" s="129">
        <v>10</v>
      </c>
      <c r="D72" s="135" t="s">
        <v>1005</v>
      </c>
      <c r="E72" s="132">
        <v>44399</v>
      </c>
      <c r="F72" s="132">
        <v>44414</v>
      </c>
      <c r="G72" s="132">
        <v>44409</v>
      </c>
      <c r="H72" s="132">
        <v>44478</v>
      </c>
      <c r="I72" s="131" t="s">
        <v>1373</v>
      </c>
      <c r="L72" s="129" t="s">
        <v>1030</v>
      </c>
      <c r="P72" s="132"/>
    </row>
    <row r="73" spans="1:16" ht="34" x14ac:dyDescent="0.3">
      <c r="A73" s="129" t="s">
        <v>1006</v>
      </c>
      <c r="B73" s="130" t="str">
        <f>VLOOKUP(A73,URS確認!$E:$F,2,FALSE)</f>
        <v>顧客聯絡電話維護</v>
      </c>
      <c r="C73" s="129">
        <v>1</v>
      </c>
      <c r="D73" s="135" t="s">
        <v>1406</v>
      </c>
      <c r="E73" s="132">
        <v>44399</v>
      </c>
      <c r="F73" s="132">
        <v>44439</v>
      </c>
      <c r="G73" s="132">
        <v>44431</v>
      </c>
      <c r="H73" s="132">
        <v>44431</v>
      </c>
      <c r="I73" s="131" t="str">
        <f>VLOOKUP(A73,URS確認!E:I,5,FALSE)</f>
        <v>張嘉榮</v>
      </c>
      <c r="L73" s="129" t="s">
        <v>1030</v>
      </c>
      <c r="P73" s="132"/>
    </row>
    <row r="74" spans="1:16" x14ac:dyDescent="0.3">
      <c r="A74" s="129" t="s">
        <v>1006</v>
      </c>
      <c r="B74" s="130" t="str">
        <f>VLOOKUP(A74,URS確認!$E:$F,2,FALSE)</f>
        <v>顧客聯絡電話維護</v>
      </c>
      <c r="C74" s="129">
        <v>2</v>
      </c>
      <c r="D74" s="135" t="s">
        <v>1007</v>
      </c>
      <c r="E74" s="132">
        <v>44399</v>
      </c>
      <c r="F74" s="132">
        <v>44414</v>
      </c>
      <c r="G74" s="132">
        <v>44409</v>
      </c>
      <c r="H74" s="132">
        <v>44409</v>
      </c>
      <c r="I74" s="131" t="str">
        <f>VLOOKUP(A74,URS確認!E:I,5,FALSE)</f>
        <v>張嘉榮</v>
      </c>
      <c r="L74" s="129" t="s">
        <v>1030</v>
      </c>
      <c r="P74" s="132"/>
    </row>
    <row r="75" spans="1:16" ht="51" x14ac:dyDescent="0.3">
      <c r="A75" s="129" t="s">
        <v>75</v>
      </c>
      <c r="B75" s="130" t="str">
        <f>VLOOKUP(A75,URS確認!$E:$F,2,FALSE)</f>
        <v xml:space="preserve">額度與擔保品關聯查詢 </v>
      </c>
      <c r="C75" s="129">
        <v>1</v>
      </c>
      <c r="D75" s="135" t="s">
        <v>1382</v>
      </c>
      <c r="E75" s="132">
        <v>44399</v>
      </c>
      <c r="F75" s="132">
        <v>44414</v>
      </c>
      <c r="G75" s="132">
        <v>44409</v>
      </c>
      <c r="H75" s="132"/>
      <c r="I75" s="131" t="s">
        <v>1212</v>
      </c>
      <c r="J75" s="129" t="s">
        <v>1030</v>
      </c>
      <c r="P75" s="132"/>
    </row>
    <row r="76" spans="1:16" x14ac:dyDescent="0.3">
      <c r="A76" s="129" t="s">
        <v>18</v>
      </c>
      <c r="B76" s="130" t="str">
        <f>VLOOKUP(A76,URS確認!$E:$F,2,FALSE)</f>
        <v>員工資料檔查詢</v>
      </c>
      <c r="C76" s="129">
        <v>1</v>
      </c>
      <c r="D76" s="135" t="s">
        <v>1039</v>
      </c>
      <c r="E76" s="132">
        <v>44400</v>
      </c>
      <c r="F76" s="132">
        <v>44412</v>
      </c>
      <c r="G76" s="132">
        <v>44412</v>
      </c>
      <c r="H76" s="132">
        <v>44412</v>
      </c>
      <c r="I76" s="131" t="str">
        <f>VLOOKUP(A76,URS確認!E:I,5,FALSE)</f>
        <v>張嘉榮</v>
      </c>
      <c r="L76" s="129" t="s">
        <v>1093</v>
      </c>
      <c r="P76" s="132"/>
    </row>
    <row r="77" spans="1:16" x14ac:dyDescent="0.3">
      <c r="A77" s="129" t="s">
        <v>18</v>
      </c>
      <c r="B77" s="130" t="str">
        <f>VLOOKUP(A77,URS確認!$E:$F,2,FALSE)</f>
        <v>員工資料檔查詢</v>
      </c>
      <c r="C77" s="129">
        <v>2</v>
      </c>
      <c r="D77" s="135" t="s">
        <v>1040</v>
      </c>
      <c r="E77" s="132">
        <v>44400</v>
      </c>
      <c r="F77" s="132">
        <v>44412</v>
      </c>
      <c r="G77" s="132">
        <v>44412</v>
      </c>
      <c r="H77" s="132">
        <v>44412</v>
      </c>
      <c r="I77" s="131" t="str">
        <f>VLOOKUP(A77,URS確認!E:I,5,FALSE)</f>
        <v>張嘉榮</v>
      </c>
      <c r="L77" s="129" t="s">
        <v>1094</v>
      </c>
      <c r="P77" s="132"/>
    </row>
    <row r="78" spans="1:16" x14ac:dyDescent="0.3">
      <c r="A78" s="129" t="s">
        <v>1041</v>
      </c>
      <c r="B78" s="130" t="str">
        <f>VLOOKUP(A78,URS確認!$E:$F,2,FALSE)</f>
        <v xml:space="preserve">申請不列印書面通知書查詢  </v>
      </c>
      <c r="C78" s="129">
        <v>1</v>
      </c>
      <c r="D78" s="135" t="s">
        <v>1042</v>
      </c>
      <c r="E78" s="132">
        <v>44400</v>
      </c>
      <c r="F78" s="132">
        <v>44439</v>
      </c>
      <c r="G78" s="132">
        <v>44431</v>
      </c>
      <c r="H78" s="132">
        <v>44431</v>
      </c>
      <c r="I78" s="131" t="str">
        <f>VLOOKUP(A78,URS確認!E:I,5,FALSE)</f>
        <v>張嘉榮</v>
      </c>
      <c r="M78" s="129" t="s">
        <v>1098</v>
      </c>
      <c r="P78" s="132"/>
    </row>
    <row r="79" spans="1:16" x14ac:dyDescent="0.3">
      <c r="A79" s="129" t="s">
        <v>1041</v>
      </c>
      <c r="B79" s="130" t="str">
        <f>VLOOKUP(A79,URS確認!$E:$F,2,FALSE)</f>
        <v xml:space="preserve">申請不列印書面通知書查詢  </v>
      </c>
      <c r="C79" s="129">
        <v>2</v>
      </c>
      <c r="D79" s="135" t="s">
        <v>1043</v>
      </c>
      <c r="E79" s="132">
        <v>44400</v>
      </c>
      <c r="F79" s="132">
        <v>44439</v>
      </c>
      <c r="G79" s="132">
        <v>44424</v>
      </c>
      <c r="H79" s="132">
        <v>44424</v>
      </c>
      <c r="I79" s="131" t="str">
        <f>VLOOKUP(A79,URS確認!E:I,5,FALSE)</f>
        <v>張嘉榮</v>
      </c>
      <c r="L79" s="129" t="s">
        <v>1095</v>
      </c>
      <c r="P79" s="132"/>
    </row>
    <row r="80" spans="1:16" ht="34" x14ac:dyDescent="0.3">
      <c r="A80" s="129" t="s">
        <v>1044</v>
      </c>
      <c r="B80" s="130" t="str">
        <f>VLOOKUP(A80,URS確認!$E:$F,2,FALSE)</f>
        <v xml:space="preserve">申請不列印書面通知書維護  </v>
      </c>
      <c r="C80" s="129">
        <v>1</v>
      </c>
      <c r="D80" s="135" t="s">
        <v>1097</v>
      </c>
      <c r="E80" s="132">
        <v>44400</v>
      </c>
      <c r="F80" s="132">
        <v>44439</v>
      </c>
      <c r="G80" s="132">
        <v>44424</v>
      </c>
      <c r="H80" s="132">
        <v>44424</v>
      </c>
      <c r="I80" s="131" t="str">
        <f>VLOOKUP(A80,URS確認!E:I,5,FALSE)</f>
        <v>張嘉榮</v>
      </c>
      <c r="J80" s="129" t="s">
        <v>1096</v>
      </c>
      <c r="P80" s="132"/>
    </row>
    <row r="81" spans="1:16" ht="102" x14ac:dyDescent="0.3">
      <c r="A81" s="129" t="s">
        <v>1044</v>
      </c>
      <c r="B81" s="130" t="str">
        <f>VLOOKUP(A81,URS確認!$E:$F,2,FALSE)</f>
        <v xml:space="preserve">申請不列印書面通知書維護  </v>
      </c>
      <c r="C81" s="129">
        <v>2</v>
      </c>
      <c r="D81" s="135" t="s">
        <v>1407</v>
      </c>
      <c r="E81" s="132">
        <v>44400</v>
      </c>
      <c r="F81" s="132">
        <v>44439</v>
      </c>
      <c r="G81" s="132">
        <v>44431</v>
      </c>
      <c r="H81" s="132">
        <v>44431</v>
      </c>
      <c r="I81" s="131" t="str">
        <f>VLOOKUP(A81,URS確認!E:I,5,FALSE)</f>
        <v>張嘉榮</v>
      </c>
      <c r="J81" s="129" t="s">
        <v>1095</v>
      </c>
      <c r="P81" s="132"/>
    </row>
    <row r="82" spans="1:16" ht="136" x14ac:dyDescent="0.3">
      <c r="A82" s="129" t="s">
        <v>988</v>
      </c>
      <c r="B82" s="130" t="str">
        <f>VLOOKUP(A82,URS確認!$E:$F,2,FALSE)</f>
        <v>顧客基本資料維護-自然人</v>
      </c>
      <c r="C82" s="129">
        <v>1</v>
      </c>
      <c r="D82" s="135" t="s">
        <v>1408</v>
      </c>
      <c r="E82" s="132">
        <v>44403</v>
      </c>
      <c r="F82" s="132">
        <v>44421</v>
      </c>
      <c r="G82" s="132">
        <v>44409</v>
      </c>
      <c r="H82" s="132">
        <v>44456</v>
      </c>
      <c r="I82" s="131" t="s">
        <v>1374</v>
      </c>
      <c r="J82" s="129" t="s">
        <v>1147</v>
      </c>
      <c r="P82" s="132"/>
    </row>
    <row r="83" spans="1:16" x14ac:dyDescent="0.3">
      <c r="A83" s="129" t="s">
        <v>988</v>
      </c>
      <c r="B83" s="130" t="str">
        <f>VLOOKUP(A83,URS確認!$E:$F,2,FALSE)</f>
        <v>顧客基本資料維護-自然人</v>
      </c>
      <c r="C83" s="129">
        <v>2</v>
      </c>
      <c r="D83" s="135" t="s">
        <v>1099</v>
      </c>
      <c r="E83" s="132">
        <v>44403</v>
      </c>
      <c r="F83" s="132">
        <v>44421</v>
      </c>
      <c r="G83" s="132">
        <v>44409</v>
      </c>
      <c r="H83" s="132">
        <v>44457</v>
      </c>
      <c r="I83" s="131" t="s">
        <v>1374</v>
      </c>
      <c r="J83" s="129" t="s">
        <v>1147</v>
      </c>
      <c r="P83" s="132"/>
    </row>
    <row r="84" spans="1:16" x14ac:dyDescent="0.3">
      <c r="A84" s="129" t="s">
        <v>988</v>
      </c>
      <c r="B84" s="130" t="str">
        <f>VLOOKUP(A84,URS確認!$E:$F,2,FALSE)</f>
        <v>顧客基本資料維護-自然人</v>
      </c>
      <c r="C84" s="129">
        <v>3</v>
      </c>
      <c r="D84" s="135" t="s">
        <v>1100</v>
      </c>
      <c r="E84" s="132">
        <v>44403</v>
      </c>
      <c r="F84" s="132">
        <v>44421</v>
      </c>
      <c r="G84" s="132">
        <v>44409</v>
      </c>
      <c r="H84" s="132">
        <v>44458</v>
      </c>
      <c r="I84" s="131" t="s">
        <v>1374</v>
      </c>
      <c r="J84" s="129" t="s">
        <v>1147</v>
      </c>
      <c r="P84" s="132"/>
    </row>
    <row r="85" spans="1:16" ht="68" x14ac:dyDescent="0.3">
      <c r="A85" s="129" t="s">
        <v>988</v>
      </c>
      <c r="B85" s="130" t="str">
        <f>VLOOKUP(A85,URS確認!$E:$F,2,FALSE)</f>
        <v>顧客基本資料維護-自然人</v>
      </c>
      <c r="C85" s="129">
        <v>4</v>
      </c>
      <c r="D85" s="135" t="s">
        <v>1409</v>
      </c>
      <c r="E85" s="132">
        <v>44403</v>
      </c>
      <c r="F85" s="132">
        <v>44421</v>
      </c>
      <c r="G85" s="132">
        <v>44409</v>
      </c>
      <c r="H85" s="132">
        <v>44459</v>
      </c>
      <c r="I85" s="131" t="s">
        <v>1374</v>
      </c>
      <c r="M85" s="129" t="s">
        <v>1148</v>
      </c>
      <c r="P85" s="132"/>
    </row>
    <row r="86" spans="1:16" x14ac:dyDescent="0.3">
      <c r="A86" s="129" t="s">
        <v>1102</v>
      </c>
      <c r="B86" s="130" t="str">
        <f>VLOOKUP(A86,URS確認!$E:$F,2,FALSE)</f>
        <v>顧客基本資料維護-法人</v>
      </c>
      <c r="C86" s="129">
        <v>1</v>
      </c>
      <c r="D86" s="135" t="s">
        <v>1099</v>
      </c>
      <c r="E86" s="132">
        <v>44403</v>
      </c>
      <c r="F86" s="132">
        <v>44421</v>
      </c>
      <c r="G86" s="132">
        <v>44452</v>
      </c>
      <c r="H86" s="132">
        <v>44460</v>
      </c>
      <c r="I86" s="131" t="s">
        <v>1374</v>
      </c>
      <c r="J86" s="129" t="s">
        <v>1149</v>
      </c>
      <c r="L86" s="129" t="s">
        <v>1154</v>
      </c>
      <c r="P86" s="132"/>
    </row>
    <row r="87" spans="1:16" x14ac:dyDescent="0.3">
      <c r="A87" s="129" t="s">
        <v>1102</v>
      </c>
      <c r="B87" s="130" t="str">
        <f>VLOOKUP(A87,URS確認!$E:$F,2,FALSE)</f>
        <v>顧客基本資料維護-法人</v>
      </c>
      <c r="C87" s="129">
        <v>2</v>
      </c>
      <c r="D87" s="135" t="s">
        <v>1100</v>
      </c>
      <c r="E87" s="132">
        <v>44403</v>
      </c>
      <c r="F87" s="132">
        <v>44421</v>
      </c>
      <c r="G87" s="132">
        <v>44453</v>
      </c>
      <c r="H87" s="132">
        <v>44461</v>
      </c>
      <c r="I87" s="131" t="s">
        <v>1374</v>
      </c>
      <c r="J87" s="129" t="s">
        <v>1147</v>
      </c>
      <c r="L87" s="129" t="s">
        <v>1147</v>
      </c>
      <c r="P87" s="132"/>
    </row>
    <row r="88" spans="1:16" x14ac:dyDescent="0.3">
      <c r="A88" s="129" t="s">
        <v>1102</v>
      </c>
      <c r="B88" s="130" t="str">
        <f>VLOOKUP(A88,URS確認!$E:$F,2,FALSE)</f>
        <v>顧客基本資料維護-法人</v>
      </c>
      <c r="C88" s="129">
        <v>3</v>
      </c>
      <c r="D88" s="135" t="s">
        <v>1103</v>
      </c>
      <c r="E88" s="132">
        <v>44403</v>
      </c>
      <c r="F88" s="132">
        <v>44421</v>
      </c>
      <c r="G88" s="132">
        <v>44454</v>
      </c>
      <c r="H88" s="132">
        <v>44462</v>
      </c>
      <c r="I88" s="131" t="s">
        <v>1374</v>
      </c>
      <c r="J88" s="129" t="s">
        <v>1150</v>
      </c>
      <c r="L88" s="129" t="s">
        <v>1154</v>
      </c>
      <c r="P88" s="132"/>
    </row>
    <row r="89" spans="1:16" x14ac:dyDescent="0.3">
      <c r="A89" s="129" t="s">
        <v>1102</v>
      </c>
      <c r="B89" s="130" t="str">
        <f>VLOOKUP(A89,URS確認!$E:$F,2,FALSE)</f>
        <v>顧客基本資料維護-法人</v>
      </c>
      <c r="C89" s="129">
        <v>4</v>
      </c>
      <c r="D89" s="135" t="s">
        <v>1104</v>
      </c>
      <c r="E89" s="132">
        <v>44403</v>
      </c>
      <c r="F89" s="132">
        <v>44421</v>
      </c>
      <c r="G89" s="132">
        <v>44455</v>
      </c>
      <c r="H89" s="132">
        <v>44463</v>
      </c>
      <c r="I89" s="131" t="s">
        <v>1374</v>
      </c>
      <c r="J89" s="129" t="s">
        <v>1150</v>
      </c>
      <c r="L89" s="129" t="s">
        <v>1147</v>
      </c>
      <c r="P89" s="132"/>
    </row>
    <row r="90" spans="1:16" x14ac:dyDescent="0.3">
      <c r="A90" s="129" t="s">
        <v>1102</v>
      </c>
      <c r="B90" s="130" t="str">
        <f>VLOOKUP(A90,URS確認!$E:$F,2,FALSE)</f>
        <v>顧客基本資料維護-法人</v>
      </c>
      <c r="C90" s="129">
        <v>5</v>
      </c>
      <c r="D90" s="135" t="s">
        <v>1105</v>
      </c>
      <c r="E90" s="132">
        <v>44403</v>
      </c>
      <c r="F90" s="132">
        <v>44421</v>
      </c>
      <c r="G90" s="132">
        <v>44456</v>
      </c>
      <c r="H90" s="132">
        <v>44464</v>
      </c>
      <c r="I90" s="131" t="s">
        <v>1374</v>
      </c>
      <c r="J90" s="129" t="s">
        <v>1147</v>
      </c>
      <c r="L90" s="129" t="s">
        <v>1155</v>
      </c>
      <c r="P90" s="132"/>
    </row>
    <row r="91" spans="1:16" x14ac:dyDescent="0.3">
      <c r="A91" s="129" t="s">
        <v>1102</v>
      </c>
      <c r="B91" s="130" t="str">
        <f>VLOOKUP(A91,URS確認!$E:$F,2,FALSE)</f>
        <v>顧客基本資料維護-法人</v>
      </c>
      <c r="C91" s="129">
        <v>6</v>
      </c>
      <c r="D91" s="135" t="s">
        <v>1106</v>
      </c>
      <c r="E91" s="132">
        <v>44403</v>
      </c>
      <c r="F91" s="132">
        <v>44421</v>
      </c>
      <c r="G91" s="132">
        <v>44457</v>
      </c>
      <c r="H91" s="132">
        <v>44465</v>
      </c>
      <c r="I91" s="131" t="s">
        <v>1374</v>
      </c>
      <c r="J91" s="129" t="s">
        <v>1147</v>
      </c>
      <c r="L91" s="129" t="s">
        <v>1154</v>
      </c>
      <c r="P91" s="132"/>
    </row>
    <row r="92" spans="1:16" ht="68" x14ac:dyDescent="0.3">
      <c r="A92" s="129" t="s">
        <v>1102</v>
      </c>
      <c r="B92" s="130" t="str">
        <f>VLOOKUP(A92,URS確認!$E:$F,2,FALSE)</f>
        <v>顧客基本資料維護-法人</v>
      </c>
      <c r="C92" s="129">
        <v>7</v>
      </c>
      <c r="D92" s="135" t="s">
        <v>990</v>
      </c>
      <c r="E92" s="132">
        <v>44403</v>
      </c>
      <c r="F92" s="132">
        <v>44421</v>
      </c>
      <c r="G92" s="132">
        <v>44458</v>
      </c>
      <c r="H92" s="132">
        <v>44466</v>
      </c>
      <c r="I92" s="131" t="s">
        <v>1374</v>
      </c>
      <c r="N92" s="129" t="s">
        <v>1151</v>
      </c>
      <c r="P92" s="132"/>
    </row>
    <row r="93" spans="1:16" ht="85" x14ac:dyDescent="0.3">
      <c r="A93" s="129" t="s">
        <v>1102</v>
      </c>
      <c r="B93" s="130" t="str">
        <f>VLOOKUP(A93,URS確認!$E:$F,2,FALSE)</f>
        <v>顧客基本資料維護-法人</v>
      </c>
      <c r="C93" s="129">
        <v>8</v>
      </c>
      <c r="D93" s="135" t="s">
        <v>1107</v>
      </c>
      <c r="E93" s="132">
        <v>44403</v>
      </c>
      <c r="F93" s="132">
        <v>44421</v>
      </c>
      <c r="G93" s="132">
        <v>44459</v>
      </c>
      <c r="H93" s="132">
        <v>44456</v>
      </c>
      <c r="I93" s="131" t="s">
        <v>1374</v>
      </c>
      <c r="N93" s="129" t="s">
        <v>1147</v>
      </c>
      <c r="P93" s="132"/>
    </row>
    <row r="94" spans="1:16" ht="34" x14ac:dyDescent="0.3">
      <c r="A94" s="129" t="s">
        <v>1102</v>
      </c>
      <c r="B94" s="130" t="str">
        <f>VLOOKUP(A94,URS確認!$E:$F,2,FALSE)</f>
        <v>顧客基本資料維護-法人</v>
      </c>
      <c r="C94" s="129">
        <v>9</v>
      </c>
      <c r="D94" s="135" t="s">
        <v>1108</v>
      </c>
      <c r="E94" s="132">
        <v>44403</v>
      </c>
      <c r="F94" s="132">
        <v>44421</v>
      </c>
      <c r="G94" s="132">
        <v>44460</v>
      </c>
      <c r="H94" s="132">
        <v>44456</v>
      </c>
      <c r="I94" s="131" t="s">
        <v>1374</v>
      </c>
      <c r="M94" s="129" t="s">
        <v>1156</v>
      </c>
      <c r="P94" s="132"/>
    </row>
    <row r="95" spans="1:16" x14ac:dyDescent="0.3">
      <c r="A95" s="129" t="s">
        <v>1102</v>
      </c>
      <c r="B95" s="130" t="str">
        <f>VLOOKUP(A95,URS確認!$E:$F,2,FALSE)</f>
        <v>顧客基本資料維護-法人</v>
      </c>
      <c r="C95" s="129">
        <v>10</v>
      </c>
      <c r="D95" s="135" t="s">
        <v>1109</v>
      </c>
      <c r="E95" s="132">
        <v>44403</v>
      </c>
      <c r="F95" s="132">
        <v>44421</v>
      </c>
      <c r="G95" s="132">
        <v>44461</v>
      </c>
      <c r="H95" s="132">
        <v>44456</v>
      </c>
      <c r="I95" s="131" t="s">
        <v>1374</v>
      </c>
      <c r="M95" s="129" t="s">
        <v>1152</v>
      </c>
      <c r="P95" s="132"/>
    </row>
    <row r="96" spans="1:16" ht="34" x14ac:dyDescent="0.3">
      <c r="A96" s="129" t="s">
        <v>1102</v>
      </c>
      <c r="B96" s="130" t="str">
        <f>VLOOKUP(A96,URS確認!$E:$F,2,FALSE)</f>
        <v>顧客基本資料維護-法人</v>
      </c>
      <c r="C96" s="129">
        <v>11</v>
      </c>
      <c r="D96" s="135" t="s">
        <v>1110</v>
      </c>
      <c r="E96" s="132">
        <v>44403</v>
      </c>
      <c r="F96" s="132">
        <v>44421</v>
      </c>
      <c r="G96" s="132">
        <v>44462</v>
      </c>
      <c r="H96" s="132">
        <v>44456</v>
      </c>
      <c r="I96" s="131" t="s">
        <v>1374</v>
      </c>
      <c r="M96" s="129" t="s">
        <v>1153</v>
      </c>
      <c r="P96" s="132"/>
    </row>
    <row r="97" spans="1:16" x14ac:dyDescent="0.3">
      <c r="A97" s="129" t="s">
        <v>1111</v>
      </c>
      <c r="B97" s="130" t="str">
        <f>VLOOKUP(A97,URS確認!$E:$F,2,FALSE)</f>
        <v>顧客基本資料變更-法人</v>
      </c>
      <c r="C97" s="129">
        <v>1</v>
      </c>
      <c r="D97" s="135" t="s">
        <v>1112</v>
      </c>
      <c r="E97" s="132">
        <v>44403</v>
      </c>
      <c r="F97" s="132">
        <v>44421</v>
      </c>
      <c r="G97" s="132">
        <v>44449</v>
      </c>
      <c r="H97" s="132">
        <v>44456</v>
      </c>
      <c r="I97" s="131" t="s">
        <v>1374</v>
      </c>
      <c r="N97" s="129" t="s">
        <v>1154</v>
      </c>
      <c r="P97" s="132"/>
    </row>
    <row r="98" spans="1:16" ht="68" x14ac:dyDescent="0.3">
      <c r="A98" s="129" t="s">
        <v>1111</v>
      </c>
      <c r="B98" s="130" t="str">
        <f>VLOOKUP(A98,URS確認!$E:$F,2,FALSE)</f>
        <v>顧客基本資料變更-法人</v>
      </c>
      <c r="C98" s="129">
        <v>2</v>
      </c>
      <c r="D98" s="135" t="s">
        <v>990</v>
      </c>
      <c r="E98" s="132">
        <v>44403</v>
      </c>
      <c r="F98" s="132">
        <v>44421</v>
      </c>
      <c r="G98" s="132">
        <v>44449</v>
      </c>
      <c r="H98" s="132">
        <v>44456</v>
      </c>
      <c r="I98" s="131" t="s">
        <v>1374</v>
      </c>
      <c r="N98" s="129" t="s">
        <v>1147</v>
      </c>
      <c r="P98" s="132"/>
    </row>
    <row r="99" spans="1:16" x14ac:dyDescent="0.3">
      <c r="A99" s="129" t="s">
        <v>1111</v>
      </c>
      <c r="B99" s="130" t="str">
        <f>VLOOKUP(A99,URS確認!$E:$F,2,FALSE)</f>
        <v>顧客基本資料變更-法人</v>
      </c>
      <c r="C99" s="129">
        <v>3</v>
      </c>
      <c r="D99" s="135" t="s">
        <v>1113</v>
      </c>
      <c r="E99" s="132">
        <v>44403</v>
      </c>
      <c r="F99" s="132">
        <v>44421</v>
      </c>
      <c r="G99" s="132">
        <v>44449</v>
      </c>
      <c r="H99" s="132">
        <v>44456</v>
      </c>
      <c r="I99" s="131" t="s">
        <v>1374</v>
      </c>
      <c r="N99" s="129" t="s">
        <v>1147</v>
      </c>
      <c r="P99" s="132"/>
    </row>
    <row r="100" spans="1:16" x14ac:dyDescent="0.3">
      <c r="A100" s="129" t="s">
        <v>1111</v>
      </c>
      <c r="B100" s="130" t="str">
        <f>VLOOKUP(A100,URS確認!$E:$F,2,FALSE)</f>
        <v>顧客基本資料變更-法人</v>
      </c>
      <c r="C100" s="129">
        <v>4</v>
      </c>
      <c r="D100" s="135" t="s">
        <v>1114</v>
      </c>
      <c r="E100" s="132">
        <v>44403</v>
      </c>
      <c r="F100" s="132">
        <v>44421</v>
      </c>
      <c r="G100" s="132">
        <v>44449</v>
      </c>
      <c r="H100" s="132">
        <v>44456</v>
      </c>
      <c r="I100" s="131" t="s">
        <v>1374</v>
      </c>
      <c r="M100" s="129" t="s">
        <v>1148</v>
      </c>
      <c r="P100" s="132"/>
    </row>
    <row r="101" spans="1:16" ht="68" x14ac:dyDescent="0.3">
      <c r="A101" s="129" t="s">
        <v>1111</v>
      </c>
      <c r="B101" s="130" t="str">
        <f>VLOOKUP(A101,URS確認!$E:$F,2,FALSE)</f>
        <v>顧客基本資料變更-法人</v>
      </c>
      <c r="C101" s="129">
        <v>5</v>
      </c>
      <c r="D101" s="135" t="s">
        <v>989</v>
      </c>
      <c r="E101" s="132">
        <v>44403</v>
      </c>
      <c r="F101" s="132">
        <v>44421</v>
      </c>
      <c r="G101" s="132">
        <v>44449</v>
      </c>
      <c r="H101" s="132">
        <v>44456</v>
      </c>
      <c r="I101" s="131" t="s">
        <v>1374</v>
      </c>
      <c r="N101" s="129" t="s">
        <v>1147</v>
      </c>
      <c r="P101" s="132"/>
    </row>
    <row r="102" spans="1:16" x14ac:dyDescent="0.3">
      <c r="A102" s="129" t="s">
        <v>1111</v>
      </c>
      <c r="B102" s="130" t="str">
        <f>VLOOKUP(A102,URS確認!$E:$F,2,FALSE)</f>
        <v>顧客基本資料變更-法人</v>
      </c>
      <c r="C102" s="129">
        <v>6</v>
      </c>
      <c r="D102" s="135" t="s">
        <v>994</v>
      </c>
      <c r="E102" s="132">
        <v>44403</v>
      </c>
      <c r="F102" s="132">
        <v>44421</v>
      </c>
      <c r="G102" s="132">
        <v>44409</v>
      </c>
      <c r="H102" s="132">
        <v>44456</v>
      </c>
      <c r="I102" s="131" t="s">
        <v>1374</v>
      </c>
      <c r="L102" s="129" t="s">
        <v>1147</v>
      </c>
      <c r="P102" s="132"/>
    </row>
    <row r="103" spans="1:16" ht="34" x14ac:dyDescent="0.3">
      <c r="A103" s="129" t="s">
        <v>1111</v>
      </c>
      <c r="B103" s="130" t="str">
        <f>VLOOKUP(A103,URS確認!$E:$F,2,FALSE)</f>
        <v>顧客基本資料變更-法人</v>
      </c>
      <c r="C103" s="129">
        <v>7</v>
      </c>
      <c r="D103" s="135" t="s">
        <v>1115</v>
      </c>
      <c r="E103" s="132">
        <v>44403</v>
      </c>
      <c r="F103" s="132">
        <v>44421</v>
      </c>
      <c r="G103" s="132">
        <v>44409</v>
      </c>
      <c r="H103" s="132">
        <v>44456</v>
      </c>
      <c r="I103" s="131" t="s">
        <v>1374</v>
      </c>
      <c r="L103" s="129" t="s">
        <v>1157</v>
      </c>
      <c r="P103" s="132"/>
    </row>
    <row r="104" spans="1:16" ht="34" x14ac:dyDescent="0.3">
      <c r="A104" s="129" t="s">
        <v>1116</v>
      </c>
      <c r="B104" s="130" t="e">
        <f>VLOOKUP(A104,URS確認!$E:$F,2,FALSE)</f>
        <v>#N/A</v>
      </c>
      <c r="C104" s="129">
        <v>1</v>
      </c>
      <c r="D104" s="135" t="s">
        <v>1992</v>
      </c>
      <c r="E104" s="132">
        <v>44403</v>
      </c>
      <c r="F104" s="132">
        <v>44439</v>
      </c>
      <c r="G104" s="132">
        <v>44456</v>
      </c>
      <c r="H104" s="132">
        <v>44456</v>
      </c>
      <c r="I104" s="131" t="e">
        <f>VLOOKUP(A104,URS確認!E:I,5,FALSE)</f>
        <v>#N/A</v>
      </c>
      <c r="L104" s="129" t="s">
        <v>1147</v>
      </c>
      <c r="P104" s="132"/>
    </row>
    <row r="105" spans="1:16" ht="34" x14ac:dyDescent="0.3">
      <c r="A105" s="129" t="s">
        <v>1116</v>
      </c>
      <c r="B105" s="130" t="e">
        <f>VLOOKUP(A105,URS確認!$E:$F,2,FALSE)</f>
        <v>#N/A</v>
      </c>
      <c r="C105" s="129">
        <v>2</v>
      </c>
      <c r="D105" s="135" t="s">
        <v>1994</v>
      </c>
      <c r="E105" s="132">
        <v>44403</v>
      </c>
      <c r="F105" s="132">
        <v>44439</v>
      </c>
      <c r="G105" s="132">
        <v>44456</v>
      </c>
      <c r="H105" s="132">
        <v>44456</v>
      </c>
      <c r="I105" s="131" t="e">
        <f>VLOOKUP(A105,URS確認!E:I,5,FALSE)</f>
        <v>#N/A</v>
      </c>
      <c r="J105" s="129" t="s">
        <v>1147</v>
      </c>
      <c r="P105" s="132"/>
    </row>
    <row r="106" spans="1:16" ht="34" x14ac:dyDescent="0.3">
      <c r="A106" s="129" t="s">
        <v>1116</v>
      </c>
      <c r="B106" s="130" t="e">
        <f>VLOOKUP(A106,URS確認!$E:$F,2,FALSE)</f>
        <v>#N/A</v>
      </c>
      <c r="C106" s="129">
        <v>3</v>
      </c>
      <c r="D106" s="135" t="s">
        <v>1993</v>
      </c>
      <c r="E106" s="132">
        <v>44403</v>
      </c>
      <c r="F106" s="132">
        <v>44439</v>
      </c>
      <c r="G106" s="132">
        <v>44456</v>
      </c>
      <c r="H106" s="132">
        <v>44456</v>
      </c>
      <c r="I106" s="131" t="e">
        <f>VLOOKUP(A106,URS確認!E:I,5,FALSE)</f>
        <v>#N/A</v>
      </c>
      <c r="L106" s="129" t="s">
        <v>1147</v>
      </c>
      <c r="P106" s="132"/>
    </row>
    <row r="107" spans="1:16" x14ac:dyDescent="0.3">
      <c r="A107" s="129" t="s">
        <v>1213</v>
      </c>
      <c r="B107" s="130" t="s">
        <v>1214</v>
      </c>
      <c r="C107" s="129">
        <v>1</v>
      </c>
      <c r="D107" s="135" t="s">
        <v>1117</v>
      </c>
      <c r="E107" s="132">
        <v>44403</v>
      </c>
      <c r="F107" s="132">
        <v>44439</v>
      </c>
      <c r="G107" s="132">
        <v>44440</v>
      </c>
      <c r="I107" s="131" t="s">
        <v>1212</v>
      </c>
      <c r="L107" s="129" t="s">
        <v>1147</v>
      </c>
      <c r="P107" s="132"/>
    </row>
    <row r="108" spans="1:16" x14ac:dyDescent="0.3">
      <c r="A108" s="129" t="s">
        <v>1213</v>
      </c>
      <c r="B108" s="130" t="s">
        <v>1214</v>
      </c>
      <c r="C108" s="129">
        <v>2</v>
      </c>
      <c r="D108" s="135" t="s">
        <v>1118</v>
      </c>
      <c r="E108" s="132">
        <v>44403</v>
      </c>
      <c r="F108" s="132">
        <v>44439</v>
      </c>
      <c r="G108" s="132">
        <v>44440</v>
      </c>
      <c r="I108" s="131" t="s">
        <v>1212</v>
      </c>
      <c r="L108" s="129" t="s">
        <v>1147</v>
      </c>
      <c r="P108" s="132"/>
    </row>
    <row r="109" spans="1:16" x14ac:dyDescent="0.3">
      <c r="A109" s="129" t="s">
        <v>1213</v>
      </c>
      <c r="B109" s="130" t="s">
        <v>1214</v>
      </c>
      <c r="C109" s="129">
        <v>3</v>
      </c>
      <c r="D109" s="135" t="s">
        <v>1119</v>
      </c>
      <c r="E109" s="132">
        <v>44403</v>
      </c>
      <c r="F109" s="132">
        <v>44439</v>
      </c>
      <c r="G109" s="132">
        <v>44440</v>
      </c>
      <c r="I109" s="131" t="s">
        <v>1212</v>
      </c>
      <c r="L109" s="129" t="s">
        <v>1147</v>
      </c>
      <c r="P109" s="132"/>
    </row>
    <row r="110" spans="1:16" x14ac:dyDescent="0.3">
      <c r="A110" s="129" t="s">
        <v>1213</v>
      </c>
      <c r="B110" s="130" t="s">
        <v>1214</v>
      </c>
      <c r="C110" s="129">
        <v>4</v>
      </c>
      <c r="D110" s="135" t="s">
        <v>1120</v>
      </c>
      <c r="E110" s="132">
        <v>44403</v>
      </c>
      <c r="F110" s="132">
        <v>44439</v>
      </c>
      <c r="G110" s="132">
        <v>44440</v>
      </c>
      <c r="I110" s="131" t="s">
        <v>1212</v>
      </c>
      <c r="L110" s="129" t="s">
        <v>1147</v>
      </c>
      <c r="P110" s="132"/>
    </row>
    <row r="111" spans="1:16" ht="34" x14ac:dyDescent="0.3">
      <c r="A111" s="129" t="s">
        <v>1213</v>
      </c>
      <c r="B111" s="130" t="s">
        <v>1214</v>
      </c>
      <c r="C111" s="129">
        <v>5</v>
      </c>
      <c r="D111" s="135" t="s">
        <v>1351</v>
      </c>
      <c r="E111" s="132">
        <v>44403</v>
      </c>
      <c r="F111" s="190" t="s">
        <v>1516</v>
      </c>
      <c r="G111" s="132">
        <v>44440</v>
      </c>
      <c r="I111" s="131" t="s">
        <v>1212</v>
      </c>
      <c r="P111" s="132"/>
    </row>
    <row r="112" spans="1:16" x14ac:dyDescent="0.3">
      <c r="A112" s="129" t="s">
        <v>1121</v>
      </c>
      <c r="B112" s="130" t="str">
        <f>VLOOKUP(A112,URS確認!$E:$F,2,FALSE)</f>
        <v>指標利率種類維護</v>
      </c>
      <c r="C112" s="129">
        <v>1</v>
      </c>
      <c r="D112" s="135" t="s">
        <v>1122</v>
      </c>
      <c r="E112" s="132">
        <v>44403</v>
      </c>
      <c r="F112" s="132">
        <v>44439</v>
      </c>
      <c r="G112" s="132">
        <v>44435</v>
      </c>
      <c r="H112" s="132">
        <v>44435</v>
      </c>
      <c r="I112" s="131" t="str">
        <f>VLOOKUP(A112,URS確認!E:I,5,FALSE)</f>
        <v>楊智誠</v>
      </c>
      <c r="M112" s="129" t="s">
        <v>1148</v>
      </c>
      <c r="P112" s="132" t="s">
        <v>1378</v>
      </c>
    </row>
    <row r="113" spans="1:17" x14ac:dyDescent="0.3">
      <c r="A113" s="129" t="s">
        <v>712</v>
      </c>
      <c r="B113" s="130" t="str">
        <f>VLOOKUP(A113,URS確認!$E:$F,2,FALSE)</f>
        <v xml:space="preserve">指標利率登錄/維護(Eloan18.informatica) </v>
      </c>
      <c r="C113" s="129">
        <v>1</v>
      </c>
      <c r="D113" s="135" t="s">
        <v>1352</v>
      </c>
      <c r="E113" s="132">
        <v>44403</v>
      </c>
      <c r="F113" s="132">
        <v>44413</v>
      </c>
      <c r="G113" s="132">
        <v>44413</v>
      </c>
      <c r="H113" s="131">
        <v>44428</v>
      </c>
      <c r="I113" s="131" t="str">
        <f>VLOOKUP(A113,URS確認!E:I,5,FALSE)</f>
        <v>楊智誠</v>
      </c>
      <c r="L113" s="129" t="s">
        <v>1517</v>
      </c>
      <c r="P113" s="132"/>
    </row>
    <row r="114" spans="1:17" x14ac:dyDescent="0.3">
      <c r="A114" s="129" t="s">
        <v>1123</v>
      </c>
      <c r="B114" s="130" t="str">
        <f>VLOOKUP(A114,URS確認!$E:$F,2,FALSE)</f>
        <v>商品參數維護(Eloan17.informatica)</v>
      </c>
      <c r="C114" s="129">
        <v>1</v>
      </c>
      <c r="D114" s="135" t="s">
        <v>1124</v>
      </c>
      <c r="E114" s="132">
        <v>44403</v>
      </c>
      <c r="F114" s="132">
        <v>44412</v>
      </c>
      <c r="G114" s="132">
        <v>44412</v>
      </c>
      <c r="H114" s="132">
        <v>44432</v>
      </c>
      <c r="I114" s="131" t="str">
        <f>VLOOKUP(A114,URS確認!E:I,5,FALSE)</f>
        <v>余家興</v>
      </c>
      <c r="L114" s="129" t="s">
        <v>1147</v>
      </c>
      <c r="P114" s="132"/>
    </row>
    <row r="115" spans="1:17" x14ac:dyDescent="0.3">
      <c r="A115" s="129" t="s">
        <v>1123</v>
      </c>
      <c r="B115" s="130" t="str">
        <f>VLOOKUP(A115,URS確認!$E:$F,2,FALSE)</f>
        <v>商品參數維護(Eloan17.informatica)</v>
      </c>
      <c r="C115" s="129">
        <v>2</v>
      </c>
      <c r="D115" s="135" t="s">
        <v>1125</v>
      </c>
      <c r="E115" s="132">
        <v>44403</v>
      </c>
      <c r="F115" s="132">
        <v>44412</v>
      </c>
      <c r="G115" s="132">
        <v>44412</v>
      </c>
      <c r="H115" s="132">
        <v>44432</v>
      </c>
      <c r="I115" s="131" t="str">
        <f>VLOOKUP(A115,URS確認!E:I,5,FALSE)</f>
        <v>余家興</v>
      </c>
      <c r="L115" s="129" t="s">
        <v>1147</v>
      </c>
      <c r="P115" s="132"/>
    </row>
    <row r="116" spans="1:17" x14ac:dyDescent="0.3">
      <c r="A116" s="129" t="s">
        <v>1123</v>
      </c>
      <c r="B116" s="130" t="str">
        <f>VLOOKUP(A116,URS確認!$E:$F,2,FALSE)</f>
        <v>商品參數維護(Eloan17.informatica)</v>
      </c>
      <c r="C116" s="129">
        <v>3</v>
      </c>
      <c r="D116" s="135" t="s">
        <v>1126</v>
      </c>
      <c r="E116" s="132">
        <v>44403</v>
      </c>
      <c r="F116" s="132">
        <v>44459</v>
      </c>
      <c r="G116" s="132">
        <v>44431</v>
      </c>
      <c r="H116" s="132">
        <v>44432</v>
      </c>
      <c r="I116" s="131" t="str">
        <f>VLOOKUP(A116,URS確認!E:I,5,FALSE)</f>
        <v>余家興</v>
      </c>
      <c r="M116" s="129" t="s">
        <v>1148</v>
      </c>
      <c r="P116" s="132" t="s">
        <v>1376</v>
      </c>
    </row>
    <row r="117" spans="1:17" x14ac:dyDescent="0.3">
      <c r="A117" s="129" t="s">
        <v>1123</v>
      </c>
      <c r="B117" s="130" t="str">
        <f>VLOOKUP(A117,URS確認!$E:$F,2,FALSE)</f>
        <v>商品參數維護(Eloan17.informatica)</v>
      </c>
      <c r="C117" s="129">
        <v>4</v>
      </c>
      <c r="D117" s="135" t="s">
        <v>1127</v>
      </c>
      <c r="E117" s="132">
        <v>44403</v>
      </c>
      <c r="F117" s="132">
        <v>44459</v>
      </c>
      <c r="G117" s="132">
        <v>44467</v>
      </c>
      <c r="H117" s="132">
        <v>44468</v>
      </c>
      <c r="I117" s="131" t="str">
        <f>VLOOKUP(A117,URS確認!E:I,5,FALSE)</f>
        <v>余家興</v>
      </c>
      <c r="M117" s="129" t="s">
        <v>1148</v>
      </c>
      <c r="P117" s="132" t="s">
        <v>1376</v>
      </c>
    </row>
    <row r="118" spans="1:17" x14ac:dyDescent="0.3">
      <c r="A118" s="129" t="s">
        <v>1123</v>
      </c>
      <c r="B118" s="130" t="str">
        <f>VLOOKUP(A118,URS確認!$E:$F,2,FALSE)</f>
        <v>商品參數維護(Eloan17.informatica)</v>
      </c>
      <c r="C118" s="129">
        <v>5</v>
      </c>
      <c r="D118" s="135" t="s">
        <v>1128</v>
      </c>
      <c r="E118" s="132">
        <v>44403</v>
      </c>
      <c r="F118" s="132">
        <v>44459</v>
      </c>
      <c r="G118" s="132">
        <v>44467</v>
      </c>
      <c r="H118" s="132">
        <v>44468</v>
      </c>
      <c r="I118" s="131" t="str">
        <f>VLOOKUP(A118,URS確認!E:I,5,FALSE)</f>
        <v>余家興</v>
      </c>
      <c r="M118" s="129" t="s">
        <v>1148</v>
      </c>
      <c r="P118" s="132" t="s">
        <v>1380</v>
      </c>
      <c r="Q118" s="130" t="s">
        <v>2104</v>
      </c>
    </row>
    <row r="119" spans="1:17" x14ac:dyDescent="0.3">
      <c r="A119" s="129" t="s">
        <v>1129</v>
      </c>
      <c r="B119" s="130" t="str">
        <f>VLOOKUP(A119,URS確認!$E:$F,2,FALSE)</f>
        <v xml:space="preserve">申請案件明細資料查詢                    </v>
      </c>
      <c r="C119" s="129">
        <v>1</v>
      </c>
      <c r="D119" s="135" t="s">
        <v>1130</v>
      </c>
      <c r="E119" s="132">
        <v>44403</v>
      </c>
      <c r="F119" s="132">
        <v>44405</v>
      </c>
      <c r="G119" s="132">
        <v>44405</v>
      </c>
      <c r="H119" s="132">
        <v>44431</v>
      </c>
      <c r="I119" s="131" t="str">
        <f>VLOOKUP(A119,URS確認!E:I,5,FALSE)</f>
        <v>余家興</v>
      </c>
      <c r="L119" s="129" t="s">
        <v>1147</v>
      </c>
      <c r="P119" s="132"/>
    </row>
    <row r="120" spans="1:17" ht="34" x14ac:dyDescent="0.3">
      <c r="A120" s="129" t="s">
        <v>1129</v>
      </c>
      <c r="B120" s="130" t="str">
        <f>VLOOKUP(A120,URS確認!$E:$F,2,FALSE)</f>
        <v xml:space="preserve">申請案件明細資料查詢                    </v>
      </c>
      <c r="C120" s="129">
        <v>2</v>
      </c>
      <c r="D120" s="135" t="s">
        <v>1131</v>
      </c>
      <c r="E120" s="132">
        <v>44403</v>
      </c>
      <c r="F120" s="132">
        <v>44405</v>
      </c>
      <c r="G120" s="132">
        <v>44405</v>
      </c>
      <c r="H120" s="132">
        <v>44431</v>
      </c>
      <c r="I120" s="131" t="str">
        <f>VLOOKUP(A120,URS確認!E:I,5,FALSE)</f>
        <v>余家興</v>
      </c>
      <c r="J120" s="129" t="s">
        <v>1147</v>
      </c>
      <c r="P120" s="132"/>
    </row>
    <row r="121" spans="1:17" x14ac:dyDescent="0.3">
      <c r="A121" s="129" t="s">
        <v>1132</v>
      </c>
      <c r="B121" s="130" t="str">
        <f>VLOOKUP(A121,URS確認!$E:$F,2,FALSE)</f>
        <v xml:space="preserve">案件申請登錄(Eloan3)                   </v>
      </c>
      <c r="C121" s="129">
        <v>1</v>
      </c>
      <c r="D121" s="135" t="s">
        <v>1109</v>
      </c>
      <c r="E121" s="132">
        <v>44403</v>
      </c>
      <c r="F121" s="132">
        <v>44439</v>
      </c>
      <c r="G121" s="132">
        <v>44468</v>
      </c>
      <c r="H121" s="132">
        <v>44468</v>
      </c>
      <c r="I121" s="131" t="str">
        <f>VLOOKUP(A121,URS確認!E:I,5,FALSE)</f>
        <v>余家興</v>
      </c>
      <c r="M121" s="129" t="s">
        <v>1158</v>
      </c>
      <c r="P121" s="132"/>
    </row>
    <row r="122" spans="1:17" x14ac:dyDescent="0.3">
      <c r="A122" s="129" t="s">
        <v>1132</v>
      </c>
      <c r="B122" s="130" t="str">
        <f>VLOOKUP(A122,URS確認!$E:$F,2,FALSE)</f>
        <v xml:space="preserve">案件申請登錄(Eloan3)                   </v>
      </c>
      <c r="C122" s="129">
        <v>2</v>
      </c>
      <c r="D122" s="135" t="s">
        <v>1133</v>
      </c>
      <c r="E122" s="132">
        <v>44403</v>
      </c>
      <c r="F122" s="132">
        <v>44405</v>
      </c>
      <c r="G122" s="132">
        <v>44405</v>
      </c>
      <c r="H122" s="132">
        <v>44431</v>
      </c>
      <c r="I122" s="131" t="str">
        <f>VLOOKUP(A122,URS確認!E:I,5,FALSE)</f>
        <v>余家興</v>
      </c>
      <c r="L122" s="129" t="s">
        <v>1147</v>
      </c>
      <c r="P122" s="132"/>
    </row>
    <row r="123" spans="1:17" ht="34" x14ac:dyDescent="0.3">
      <c r="A123" s="129" t="s">
        <v>40</v>
      </c>
      <c r="B123" s="130" t="str">
        <f>VLOOKUP(A123,URS確認!$E:$F,2,FALSE)</f>
        <v xml:space="preserve">核准額度登錄(Eloan4)                 </v>
      </c>
      <c r="C123" s="129">
        <v>3</v>
      </c>
      <c r="D123" s="135" t="s">
        <v>1134</v>
      </c>
      <c r="E123" s="132">
        <v>44403</v>
      </c>
      <c r="F123" s="132">
        <v>44459</v>
      </c>
      <c r="G123" s="132">
        <v>44468</v>
      </c>
      <c r="H123" s="132">
        <v>44468</v>
      </c>
      <c r="I123" s="131" t="str">
        <f>VLOOKUP(A123,URS確認!E:I,5,FALSE)</f>
        <v>余家興</v>
      </c>
      <c r="M123" s="129" t="s">
        <v>1153</v>
      </c>
      <c r="P123" s="132" t="s">
        <v>1376</v>
      </c>
      <c r="Q123" s="130" t="s">
        <v>2105</v>
      </c>
    </row>
    <row r="124" spans="1:17" ht="34" x14ac:dyDescent="0.3">
      <c r="A124" s="129" t="s">
        <v>40</v>
      </c>
      <c r="B124" s="130" t="str">
        <f>VLOOKUP(A124,URS確認!$E:$F,2,FALSE)</f>
        <v xml:space="preserve">核准額度登錄(Eloan4)                 </v>
      </c>
      <c r="C124" s="129">
        <v>4</v>
      </c>
      <c r="D124" s="135" t="s">
        <v>1135</v>
      </c>
      <c r="E124" s="132">
        <v>44403</v>
      </c>
      <c r="F124" s="132">
        <v>44459</v>
      </c>
      <c r="G124" s="132">
        <v>44467</v>
      </c>
      <c r="H124" s="132">
        <v>44468</v>
      </c>
      <c r="I124" s="131" t="str">
        <f>VLOOKUP(A124,URS確認!E:I,5,FALSE)</f>
        <v>余家興</v>
      </c>
      <c r="M124" s="129" t="s">
        <v>1153</v>
      </c>
      <c r="P124" s="132" t="s">
        <v>1376</v>
      </c>
      <c r="Q124" s="130" t="s">
        <v>2105</v>
      </c>
    </row>
    <row r="125" spans="1:17" x14ac:dyDescent="0.3">
      <c r="A125" s="129" t="s">
        <v>1132</v>
      </c>
      <c r="B125" s="130" t="str">
        <f>VLOOKUP(A125,URS確認!$E:$F,2,FALSE)</f>
        <v xml:space="preserve">案件申請登錄(Eloan3)                   </v>
      </c>
      <c r="C125" s="129">
        <v>5</v>
      </c>
      <c r="D125" s="135" t="s">
        <v>1136</v>
      </c>
      <c r="E125" s="132">
        <v>44403</v>
      </c>
      <c r="F125" s="132">
        <v>44459</v>
      </c>
      <c r="G125" s="132">
        <v>44468</v>
      </c>
      <c r="H125" s="132">
        <v>44468</v>
      </c>
      <c r="I125" s="131" t="str">
        <f>VLOOKUP(A125,URS確認!E:I,5,FALSE)</f>
        <v>余家興</v>
      </c>
      <c r="M125" s="129" t="s">
        <v>1148</v>
      </c>
      <c r="P125" s="132" t="s">
        <v>1376</v>
      </c>
    </row>
    <row r="126" spans="1:17" x14ac:dyDescent="0.3">
      <c r="A126" s="129" t="s">
        <v>1132</v>
      </c>
      <c r="B126" s="130" t="str">
        <f>VLOOKUP(A126,URS確認!$E:$F,2,FALSE)</f>
        <v xml:space="preserve">案件申請登錄(Eloan3)                   </v>
      </c>
      <c r="C126" s="129">
        <v>6</v>
      </c>
      <c r="D126" s="135" t="s">
        <v>1353</v>
      </c>
      <c r="E126" s="132">
        <v>44403</v>
      </c>
      <c r="F126" s="132" t="s">
        <v>1518</v>
      </c>
      <c r="G126" s="132">
        <v>44481</v>
      </c>
      <c r="H126" s="132">
        <v>44481</v>
      </c>
      <c r="I126" s="131" t="str">
        <f>VLOOKUP(A126,URS確認!E:I,5,FALSE)</f>
        <v>余家興</v>
      </c>
      <c r="P126" s="132"/>
    </row>
    <row r="127" spans="1:17" x14ac:dyDescent="0.3">
      <c r="A127" s="129" t="s">
        <v>1132</v>
      </c>
      <c r="B127" s="130" t="str">
        <f>VLOOKUP(A127,URS確認!$E:$F,2,FALSE)</f>
        <v xml:space="preserve">案件申請登錄(Eloan3)                   </v>
      </c>
      <c r="C127" s="129">
        <v>7</v>
      </c>
      <c r="D127" s="135" t="s">
        <v>1354</v>
      </c>
      <c r="E127" s="132">
        <v>44403</v>
      </c>
      <c r="F127" s="132" t="s">
        <v>1516</v>
      </c>
      <c r="G127" s="132">
        <v>44481</v>
      </c>
      <c r="H127" s="132">
        <v>44481</v>
      </c>
      <c r="I127" s="131" t="str">
        <f>VLOOKUP(A127,URS確認!E:I,5,FALSE)</f>
        <v>余家興</v>
      </c>
      <c r="P127" s="132"/>
    </row>
    <row r="128" spans="1:17" x14ac:dyDescent="0.3">
      <c r="A128" s="129" t="s">
        <v>1132</v>
      </c>
      <c r="B128" s="130" t="str">
        <f>VLOOKUP(A128,URS確認!$E:$F,2,FALSE)</f>
        <v xml:space="preserve">案件申請登錄(Eloan3)                   </v>
      </c>
      <c r="C128" s="129">
        <v>8</v>
      </c>
      <c r="D128" s="135" t="s">
        <v>1355</v>
      </c>
      <c r="E128" s="132">
        <v>44403</v>
      </c>
      <c r="F128" s="132" t="s">
        <v>1519</v>
      </c>
      <c r="G128" s="132">
        <v>44481</v>
      </c>
      <c r="H128" s="132">
        <v>44481</v>
      </c>
      <c r="I128" s="131" t="str">
        <f>VLOOKUP(A128,URS確認!E:I,5,FALSE)</f>
        <v>余家興</v>
      </c>
      <c r="P128" s="132" t="s">
        <v>1378</v>
      </c>
    </row>
    <row r="129" spans="1:16" ht="34" x14ac:dyDescent="0.3">
      <c r="A129" s="138" t="s">
        <v>44</v>
      </c>
      <c r="B129" s="130" t="str">
        <f>VLOOKUP(A129,URS確認!$E:$F,2,FALSE)</f>
        <v xml:space="preserve">團體戶申請登錄                          </v>
      </c>
      <c r="C129" s="129">
        <v>1</v>
      </c>
      <c r="D129" s="135" t="s">
        <v>1137</v>
      </c>
      <c r="E129" s="132">
        <v>44403</v>
      </c>
      <c r="F129" s="132">
        <v>44405</v>
      </c>
      <c r="G129" s="132">
        <v>44405</v>
      </c>
      <c r="H129" s="132">
        <v>44431</v>
      </c>
      <c r="I129" s="131" t="str">
        <f>VLOOKUP(A129,URS確認!E:I,5,FALSE)</f>
        <v>余家興</v>
      </c>
      <c r="L129" s="129" t="s">
        <v>1159</v>
      </c>
      <c r="P129" s="132"/>
    </row>
    <row r="130" spans="1:16" x14ac:dyDescent="0.3">
      <c r="A130" s="138" t="s">
        <v>44</v>
      </c>
      <c r="B130" s="130" t="str">
        <f>VLOOKUP(A130,URS確認!$E:$F,2,FALSE)</f>
        <v xml:space="preserve">團體戶申請登錄                          </v>
      </c>
      <c r="C130" s="129">
        <v>2</v>
      </c>
      <c r="D130" s="135" t="s">
        <v>1138</v>
      </c>
      <c r="E130" s="132">
        <v>44403</v>
      </c>
      <c r="F130" s="132">
        <v>44405</v>
      </c>
      <c r="G130" s="132">
        <v>44405</v>
      </c>
      <c r="H130" s="132">
        <v>44431</v>
      </c>
      <c r="I130" s="131" t="str">
        <f>VLOOKUP(A130,URS確認!E:I,5,FALSE)</f>
        <v>余家興</v>
      </c>
      <c r="L130" s="129" t="s">
        <v>1160</v>
      </c>
      <c r="P130" s="132"/>
    </row>
    <row r="131" spans="1:16" x14ac:dyDescent="0.3">
      <c r="A131" s="138" t="s">
        <v>44</v>
      </c>
      <c r="B131" s="130" t="str">
        <f>VLOOKUP(A131,URS確認!$E:$F,2,FALSE)</f>
        <v xml:space="preserve">團體戶申請登錄                          </v>
      </c>
      <c r="C131" s="129">
        <v>3</v>
      </c>
      <c r="D131" s="135" t="s">
        <v>1139</v>
      </c>
      <c r="E131" s="132">
        <v>44403</v>
      </c>
      <c r="F131" s="132">
        <v>44405</v>
      </c>
      <c r="G131" s="132">
        <v>44405</v>
      </c>
      <c r="H131" s="132">
        <v>44431</v>
      </c>
      <c r="I131" s="131" t="str">
        <f>VLOOKUP(A131,URS確認!E:I,5,FALSE)</f>
        <v>余家興</v>
      </c>
      <c r="L131" s="129" t="s">
        <v>1147</v>
      </c>
      <c r="P131" s="132"/>
    </row>
    <row r="132" spans="1:16" x14ac:dyDescent="0.3">
      <c r="A132" s="129" t="s">
        <v>40</v>
      </c>
      <c r="B132" s="130" t="str">
        <f>VLOOKUP(A132,URS確認!$E:$F,2,FALSE)</f>
        <v xml:space="preserve">核准額度登錄(Eloan4)                 </v>
      </c>
      <c r="C132" s="129">
        <v>1</v>
      </c>
      <c r="D132" s="135" t="s">
        <v>1140</v>
      </c>
      <c r="E132" s="132">
        <v>44403</v>
      </c>
      <c r="F132" s="132">
        <v>44421</v>
      </c>
      <c r="G132" s="131">
        <v>44413</v>
      </c>
      <c r="H132" s="131">
        <v>44428</v>
      </c>
      <c r="I132" s="131" t="str">
        <f>VLOOKUP(A132,URS確認!E:I,5,FALSE)</f>
        <v>余家興</v>
      </c>
      <c r="L132" s="129" t="s">
        <v>1147</v>
      </c>
      <c r="P132" s="132"/>
    </row>
    <row r="133" spans="1:16" ht="34" x14ac:dyDescent="0.3">
      <c r="A133" s="129" t="s">
        <v>40</v>
      </c>
      <c r="B133" s="130" t="str">
        <f>VLOOKUP(A133,URS確認!$E:$F,2,FALSE)</f>
        <v xml:space="preserve">核准額度登錄(Eloan4)                 </v>
      </c>
      <c r="C133" s="129">
        <v>2</v>
      </c>
      <c r="D133" s="135" t="s">
        <v>1141</v>
      </c>
      <c r="E133" s="132">
        <v>44403</v>
      </c>
      <c r="F133" s="131">
        <v>44407</v>
      </c>
      <c r="G133" s="131">
        <v>44407</v>
      </c>
      <c r="H133" s="131">
        <v>44428</v>
      </c>
      <c r="I133" s="131" t="str">
        <f>VLOOKUP(A133,URS確認!E:I,5,FALSE)</f>
        <v>余家興</v>
      </c>
      <c r="L133" s="129" t="s">
        <v>1161</v>
      </c>
      <c r="P133" s="131"/>
    </row>
    <row r="134" spans="1:16" x14ac:dyDescent="0.3">
      <c r="A134" s="129" t="s">
        <v>40</v>
      </c>
      <c r="B134" s="130" t="str">
        <f>VLOOKUP(A134,URS確認!$E:$F,2,FALSE)</f>
        <v xml:space="preserve">核准額度登錄(Eloan4)                 </v>
      </c>
      <c r="C134" s="129">
        <v>3</v>
      </c>
      <c r="D134" s="135" t="s">
        <v>1142</v>
      </c>
      <c r="E134" s="132">
        <v>44403</v>
      </c>
      <c r="F134" s="132">
        <v>44459</v>
      </c>
      <c r="G134" s="132">
        <v>44468</v>
      </c>
      <c r="H134" s="132">
        <v>44468</v>
      </c>
      <c r="I134" s="131" t="str">
        <f>VLOOKUP(A134,URS確認!E:I,5,FALSE)</f>
        <v>余家興</v>
      </c>
      <c r="M134" s="129" t="s">
        <v>1162</v>
      </c>
      <c r="P134" s="132" t="s">
        <v>1376</v>
      </c>
    </row>
    <row r="135" spans="1:16" ht="34" x14ac:dyDescent="0.3">
      <c r="A135" s="129" t="s">
        <v>40</v>
      </c>
      <c r="B135" s="130" t="str">
        <f>VLOOKUP(A135,URS確認!$E:$F,2,FALSE)</f>
        <v xml:space="preserve">核准額度登錄(Eloan4)                 </v>
      </c>
      <c r="C135" s="129">
        <v>4</v>
      </c>
      <c r="D135" s="135" t="s">
        <v>1143</v>
      </c>
      <c r="E135" s="132">
        <v>44403</v>
      </c>
      <c r="F135" s="132">
        <v>44459</v>
      </c>
      <c r="G135" s="131">
        <v>44427</v>
      </c>
      <c r="H135" s="131">
        <v>44428</v>
      </c>
      <c r="I135" s="131" t="str">
        <f>VLOOKUP(A135,URS確認!E:I,5,FALSE)</f>
        <v>余家興</v>
      </c>
      <c r="L135" s="129" t="s">
        <v>1147</v>
      </c>
      <c r="P135" s="132" t="s">
        <v>1380</v>
      </c>
    </row>
    <row r="136" spans="1:16" x14ac:dyDescent="0.3">
      <c r="A136" s="129" t="s">
        <v>40</v>
      </c>
      <c r="B136" s="130" t="str">
        <f>VLOOKUP(A136,URS確認!$E:$F,2,FALSE)</f>
        <v xml:space="preserve">核准額度登錄(Eloan4)                 </v>
      </c>
      <c r="C136" s="129">
        <v>5</v>
      </c>
      <c r="D136" s="135" t="s">
        <v>1144</v>
      </c>
      <c r="E136" s="132">
        <v>44403</v>
      </c>
      <c r="F136" s="131">
        <v>44407</v>
      </c>
      <c r="G136" s="131">
        <v>44407</v>
      </c>
      <c r="H136" s="131">
        <v>44428</v>
      </c>
      <c r="I136" s="131" t="str">
        <f>VLOOKUP(A136,URS確認!E:I,5,FALSE)</f>
        <v>余家興</v>
      </c>
      <c r="L136" s="129" t="s">
        <v>1147</v>
      </c>
      <c r="P136" s="131"/>
    </row>
    <row r="137" spans="1:16" x14ac:dyDescent="0.3">
      <c r="A137" s="129" t="s">
        <v>40</v>
      </c>
      <c r="B137" s="130" t="str">
        <f>VLOOKUP(A137,URS確認!$E:$F,2,FALSE)</f>
        <v xml:space="preserve">核准額度登錄(Eloan4)                 </v>
      </c>
      <c r="C137" s="129">
        <v>6</v>
      </c>
      <c r="D137" s="135" t="s">
        <v>1145</v>
      </c>
      <c r="E137" s="132">
        <v>44403</v>
      </c>
      <c r="F137" s="131">
        <v>44407</v>
      </c>
      <c r="G137" s="131">
        <v>44407</v>
      </c>
      <c r="H137" s="131">
        <v>44428</v>
      </c>
      <c r="I137" s="131" t="str">
        <f>VLOOKUP(A137,URS確認!E:I,5,FALSE)</f>
        <v>余家興</v>
      </c>
      <c r="L137" s="129" t="s">
        <v>1163</v>
      </c>
      <c r="P137" s="131"/>
    </row>
    <row r="138" spans="1:16" x14ac:dyDescent="0.3">
      <c r="A138" s="129" t="s">
        <v>40</v>
      </c>
      <c r="B138" s="130" t="str">
        <f>VLOOKUP(A138,URS確認!$E:$F,2,FALSE)</f>
        <v xml:space="preserve">核准額度登錄(Eloan4)                 </v>
      </c>
      <c r="C138" s="129">
        <v>7</v>
      </c>
      <c r="D138" s="135" t="s">
        <v>1146</v>
      </c>
      <c r="E138" s="132">
        <v>44403</v>
      </c>
      <c r="F138" s="132">
        <v>44414</v>
      </c>
      <c r="G138" s="131">
        <v>44413</v>
      </c>
      <c r="H138" s="131">
        <v>44428</v>
      </c>
      <c r="I138" s="131" t="str">
        <f>VLOOKUP(A138,URS確認!E:I,5,FALSE)</f>
        <v>余家興</v>
      </c>
      <c r="M138" s="129" t="s">
        <v>1148</v>
      </c>
      <c r="P138" s="132"/>
    </row>
    <row r="139" spans="1:16" x14ac:dyDescent="0.3">
      <c r="A139" s="129" t="s">
        <v>40</v>
      </c>
      <c r="B139" s="130" t="str">
        <f>VLOOKUP(A139,URS確認!$E:$F,2,FALSE)</f>
        <v xml:space="preserve">核准額度登錄(Eloan4)                 </v>
      </c>
      <c r="C139" s="129">
        <v>8</v>
      </c>
      <c r="D139" s="135" t="s">
        <v>1357</v>
      </c>
      <c r="E139" s="132">
        <v>44403</v>
      </c>
      <c r="F139" s="132" t="s">
        <v>1463</v>
      </c>
      <c r="I139" s="131" t="str">
        <f>VLOOKUP(A139,URS確認!E:I,5,FALSE)</f>
        <v>余家興</v>
      </c>
      <c r="P139" s="132"/>
    </row>
    <row r="140" spans="1:16" ht="34" x14ac:dyDescent="0.3">
      <c r="A140" s="129" t="s">
        <v>40</v>
      </c>
      <c r="B140" s="130" t="str">
        <f>VLOOKUP(A140,URS確認!$E:$F,2,FALSE)</f>
        <v xml:space="preserve">核准額度登錄(Eloan4)                 </v>
      </c>
      <c r="C140" s="129">
        <v>9</v>
      </c>
      <c r="D140" s="135" t="s">
        <v>1356</v>
      </c>
      <c r="E140" s="132">
        <v>44403</v>
      </c>
      <c r="F140" s="132" t="s">
        <v>1520</v>
      </c>
      <c r="I140" s="131" t="str">
        <f>VLOOKUP(A140,URS確認!E:I,5,FALSE)</f>
        <v>余家興</v>
      </c>
      <c r="P140" s="132"/>
    </row>
    <row r="141" spans="1:16" x14ac:dyDescent="0.3">
      <c r="A141" s="129" t="s">
        <v>1036</v>
      </c>
      <c r="B141" s="130" t="str">
        <f>VLOOKUP(A141,URS確認!$E:$F,2,FALSE)</f>
        <v xml:space="preserve">額度明細資料查詢                        </v>
      </c>
      <c r="C141" s="129">
        <v>1</v>
      </c>
      <c r="D141" s="135" t="s">
        <v>1197</v>
      </c>
      <c r="E141" s="132">
        <v>44404</v>
      </c>
      <c r="F141" s="132">
        <v>44407</v>
      </c>
      <c r="G141" s="132">
        <v>44407</v>
      </c>
      <c r="H141" s="132">
        <v>44431</v>
      </c>
      <c r="I141" s="131" t="str">
        <f>VLOOKUP(A141,URS確認!E:I,5,FALSE)</f>
        <v>余家興</v>
      </c>
      <c r="L141" s="129" t="s">
        <v>1217</v>
      </c>
      <c r="P141" s="132"/>
    </row>
    <row r="142" spans="1:16" ht="85" x14ac:dyDescent="0.3">
      <c r="A142" s="129" t="s">
        <v>1198</v>
      </c>
      <c r="B142" s="130" t="str">
        <f>VLOOKUP(A142,URS確認!$E:$F,2,FALSE)</f>
        <v xml:space="preserve">額度資料維護                            </v>
      </c>
      <c r="C142" s="129">
        <v>1</v>
      </c>
      <c r="D142" s="135" t="s">
        <v>1410</v>
      </c>
      <c r="E142" s="132">
        <v>44404</v>
      </c>
      <c r="F142" s="132">
        <v>44469</v>
      </c>
      <c r="G142" s="132">
        <v>44469</v>
      </c>
      <c r="H142" s="132">
        <v>44469</v>
      </c>
      <c r="I142" s="131" t="str">
        <f>VLOOKUP(A142,URS確認!E:I,5,FALSE)</f>
        <v>余家興</v>
      </c>
      <c r="M142" s="129" t="s">
        <v>1218</v>
      </c>
      <c r="P142" s="132" t="s">
        <v>1378</v>
      </c>
    </row>
    <row r="143" spans="1:16" x14ac:dyDescent="0.3">
      <c r="A143" s="129" t="s">
        <v>1198</v>
      </c>
      <c r="B143" s="130" t="str">
        <f>VLOOKUP(A143,URS確認!$E:$F,2,FALSE)</f>
        <v xml:space="preserve">額度資料維護                            </v>
      </c>
      <c r="C143" s="129">
        <v>2</v>
      </c>
      <c r="D143" s="135" t="s">
        <v>1199</v>
      </c>
      <c r="E143" s="132">
        <v>44404</v>
      </c>
      <c r="F143" s="131">
        <v>44407</v>
      </c>
      <c r="G143" s="131">
        <v>44407</v>
      </c>
      <c r="H143" s="131">
        <v>44428</v>
      </c>
      <c r="I143" s="131" t="str">
        <f>VLOOKUP(A143,URS確認!E:I,5,FALSE)</f>
        <v>余家興</v>
      </c>
      <c r="L143" s="129" t="s">
        <v>1219</v>
      </c>
      <c r="P143" s="131"/>
    </row>
    <row r="144" spans="1:16" x14ac:dyDescent="0.3">
      <c r="A144" s="129" t="s">
        <v>1198</v>
      </c>
      <c r="B144" s="130" t="str">
        <f>VLOOKUP(A144,URS確認!$E:$F,2,FALSE)</f>
        <v xml:space="preserve">額度資料維護                            </v>
      </c>
      <c r="C144" s="129">
        <v>3</v>
      </c>
      <c r="D144" s="135" t="s">
        <v>1200</v>
      </c>
      <c r="E144" s="132">
        <v>44404</v>
      </c>
      <c r="F144" s="132">
        <v>44419</v>
      </c>
      <c r="G144" s="131">
        <v>44419</v>
      </c>
      <c r="H144" s="131">
        <v>44428</v>
      </c>
      <c r="I144" s="131" t="str">
        <f>VLOOKUP(A144,URS確認!E:I,5,FALSE)</f>
        <v>余家興</v>
      </c>
      <c r="L144" s="129" t="s">
        <v>1220</v>
      </c>
      <c r="P144" s="132"/>
    </row>
    <row r="145" spans="1:16" x14ac:dyDescent="0.3">
      <c r="A145" s="129" t="s">
        <v>1198</v>
      </c>
      <c r="B145" s="130" t="str">
        <f>VLOOKUP(A145,URS確認!$E:$F,2,FALSE)</f>
        <v xml:space="preserve">額度資料維護                            </v>
      </c>
      <c r="C145" s="129">
        <v>4</v>
      </c>
      <c r="D145" s="135" t="s">
        <v>1201</v>
      </c>
      <c r="E145" s="132">
        <v>44404</v>
      </c>
      <c r="F145" s="131">
        <v>44407</v>
      </c>
      <c r="G145" s="131">
        <v>44407</v>
      </c>
      <c r="H145" s="131">
        <v>44428</v>
      </c>
      <c r="I145" s="131" t="str">
        <f>VLOOKUP(A145,URS確認!E:I,5,FALSE)</f>
        <v>余家興</v>
      </c>
      <c r="J145" s="129" t="s">
        <v>1217</v>
      </c>
      <c r="P145" s="131"/>
    </row>
    <row r="146" spans="1:16" x14ac:dyDescent="0.3">
      <c r="A146" s="129" t="s">
        <v>1198</v>
      </c>
      <c r="B146" s="130" t="str">
        <f>VLOOKUP(A146,URS確認!$E:$F,2,FALSE)</f>
        <v xml:space="preserve">額度資料維護                            </v>
      </c>
      <c r="C146" s="129">
        <v>5</v>
      </c>
      <c r="D146" s="135" t="s">
        <v>1202</v>
      </c>
      <c r="E146" s="132">
        <v>44404</v>
      </c>
      <c r="F146" s="132">
        <v>44418</v>
      </c>
      <c r="G146" s="131">
        <v>44413</v>
      </c>
      <c r="H146" s="131">
        <v>44428</v>
      </c>
      <c r="I146" s="131" t="str">
        <f>VLOOKUP(A146,URS確認!E:I,5,FALSE)</f>
        <v>余家興</v>
      </c>
      <c r="J146" s="129" t="s">
        <v>1221</v>
      </c>
      <c r="P146" s="132"/>
    </row>
    <row r="147" spans="1:16" x14ac:dyDescent="0.3">
      <c r="A147" s="129" t="s">
        <v>1198</v>
      </c>
      <c r="B147" s="130" t="str">
        <f>VLOOKUP(A147,URS確認!$E:$F,2,FALSE)</f>
        <v xml:space="preserve">額度資料維護                            </v>
      </c>
      <c r="C147" s="129">
        <v>6</v>
      </c>
      <c r="D147" s="135" t="s">
        <v>1203</v>
      </c>
      <c r="E147" s="132">
        <v>44404</v>
      </c>
      <c r="F147" s="131">
        <v>44407</v>
      </c>
      <c r="G147" s="131">
        <v>44407</v>
      </c>
      <c r="H147" s="131">
        <v>44428</v>
      </c>
      <c r="I147" s="131" t="str">
        <f>VLOOKUP(A147,URS確認!E:I,5,FALSE)</f>
        <v>余家興</v>
      </c>
      <c r="L147" s="129" t="s">
        <v>1217</v>
      </c>
      <c r="P147" s="131"/>
    </row>
    <row r="148" spans="1:16" ht="34" x14ac:dyDescent="0.3">
      <c r="A148" s="133" t="s">
        <v>2187</v>
      </c>
      <c r="B148" s="130" t="str">
        <f>VLOOKUP(A148,URS確認!$E:$F,2,FALSE)</f>
        <v xml:space="preserve">額度資料維護                            </v>
      </c>
      <c r="C148" s="133">
        <v>7</v>
      </c>
      <c r="D148" s="136" t="s">
        <v>1358</v>
      </c>
      <c r="E148" s="132">
        <v>44404</v>
      </c>
      <c r="F148" s="131">
        <v>44469</v>
      </c>
      <c r="G148" s="131">
        <v>44469</v>
      </c>
      <c r="H148" s="131">
        <v>44469</v>
      </c>
      <c r="I148" s="131" t="s">
        <v>1464</v>
      </c>
      <c r="M148" s="129" t="s">
        <v>1383</v>
      </c>
      <c r="P148" s="131" t="s">
        <v>1381</v>
      </c>
    </row>
    <row r="149" spans="1:16" x14ac:dyDescent="0.3">
      <c r="A149" s="133" t="s">
        <v>49</v>
      </c>
      <c r="B149" s="130" t="str">
        <f>VLOOKUP(A149,URS確認!$E:$F,2,FALSE)</f>
        <v xml:space="preserve">核准號碼明細資料查詢                    </v>
      </c>
      <c r="C149" s="133">
        <v>1</v>
      </c>
      <c r="D149" s="136" t="s">
        <v>1359</v>
      </c>
      <c r="E149" s="132">
        <v>44404</v>
      </c>
      <c r="F149" s="131">
        <v>44418</v>
      </c>
      <c r="G149" s="131">
        <v>44409</v>
      </c>
      <c r="H149" s="131">
        <v>44431</v>
      </c>
      <c r="I149" s="131" t="str">
        <f>VLOOKUP(A149,URS確認!E:I,5,FALSE)</f>
        <v>余家興</v>
      </c>
      <c r="L149" s="129" t="s">
        <v>1521</v>
      </c>
      <c r="P149" s="131"/>
    </row>
    <row r="150" spans="1:16" ht="68" x14ac:dyDescent="0.3">
      <c r="A150" s="129" t="s">
        <v>965</v>
      </c>
      <c r="B150" s="130" t="str">
        <f>VLOOKUP(A150,URS確認!$E:$F,2,FALSE)</f>
        <v xml:space="preserve">撥款                     </v>
      </c>
      <c r="C150" s="129">
        <v>1</v>
      </c>
      <c r="D150" s="135" t="s">
        <v>1204</v>
      </c>
      <c r="E150" s="132">
        <v>44404</v>
      </c>
      <c r="F150" s="132">
        <v>44439</v>
      </c>
      <c r="G150" s="132">
        <v>44421</v>
      </c>
      <c r="H150" s="132"/>
      <c r="I150" s="131" t="s">
        <v>672</v>
      </c>
      <c r="N150" s="129" t="s">
        <v>1217</v>
      </c>
      <c r="P150" s="132" t="s">
        <v>1381</v>
      </c>
    </row>
    <row r="151" spans="1:16" x14ac:dyDescent="0.3">
      <c r="A151" s="129" t="s">
        <v>1205</v>
      </c>
      <c r="B151" s="130" t="s">
        <v>1206</v>
      </c>
      <c r="C151" s="129">
        <v>1</v>
      </c>
      <c r="D151" s="135" t="s">
        <v>1207</v>
      </c>
      <c r="E151" s="132">
        <v>44404</v>
      </c>
      <c r="F151" s="132">
        <v>44439</v>
      </c>
      <c r="G151" s="132">
        <v>44446</v>
      </c>
      <c r="I151" s="182" t="s">
        <v>1709</v>
      </c>
      <c r="L151" s="129" t="s">
        <v>1222</v>
      </c>
      <c r="P151" s="132"/>
    </row>
    <row r="152" spans="1:16" ht="34" x14ac:dyDescent="0.3">
      <c r="A152" s="129" t="s">
        <v>1208</v>
      </c>
      <c r="B152" s="130" t="str">
        <f>VLOOKUP(A152,URS確認!$E:$F,2,FALSE)</f>
        <v>未齊件代碼維護</v>
      </c>
      <c r="C152" s="129">
        <v>1</v>
      </c>
      <c r="D152" s="135" t="s">
        <v>1223</v>
      </c>
      <c r="E152" s="132">
        <v>44404</v>
      </c>
      <c r="F152" s="132">
        <v>44412</v>
      </c>
      <c r="G152" s="132">
        <v>44412</v>
      </c>
      <c r="H152" s="132">
        <v>44428</v>
      </c>
      <c r="I152" s="131" t="str">
        <f>VLOOKUP(A152,URS確認!E:I,5,FALSE)</f>
        <v>陳昱衡</v>
      </c>
      <c r="L152" s="129" t="s">
        <v>1224</v>
      </c>
      <c r="P152" s="132"/>
    </row>
    <row r="153" spans="1:16" x14ac:dyDescent="0.3">
      <c r="A153" s="129" t="s">
        <v>1208</v>
      </c>
      <c r="B153" s="130" t="str">
        <f>VLOOKUP(A153,URS確認!$E:$F,2,FALSE)</f>
        <v>未齊件代碼維護</v>
      </c>
      <c r="C153" s="129">
        <v>2</v>
      </c>
      <c r="D153" s="135" t="s">
        <v>1211</v>
      </c>
      <c r="E153" s="132">
        <v>44404</v>
      </c>
      <c r="F153" s="132">
        <v>44404</v>
      </c>
      <c r="G153" s="132">
        <v>44404</v>
      </c>
      <c r="H153" s="132">
        <v>44428</v>
      </c>
      <c r="I153" s="131" t="str">
        <f>VLOOKUP(A153,URS確認!E:I,5,FALSE)</f>
        <v>陳昱衡</v>
      </c>
      <c r="L153" s="129" t="s">
        <v>1217</v>
      </c>
      <c r="P153" s="132"/>
    </row>
    <row r="154" spans="1:16" ht="68" x14ac:dyDescent="0.3">
      <c r="A154" s="129" t="s">
        <v>1208</v>
      </c>
      <c r="B154" s="130" t="str">
        <f>VLOOKUP(A154,URS確認!$E:$F,2,FALSE)</f>
        <v>未齊件代碼維護</v>
      </c>
      <c r="C154" s="129">
        <v>3</v>
      </c>
      <c r="D154" s="135" t="s">
        <v>1210</v>
      </c>
      <c r="E154" s="132">
        <v>44404</v>
      </c>
      <c r="F154" s="132">
        <v>44439</v>
      </c>
      <c r="I154" s="131" t="str">
        <f>VLOOKUP(A154,URS確認!E:I,5,FALSE)</f>
        <v>陳昱衡</v>
      </c>
      <c r="M154" s="129" t="s">
        <v>1225</v>
      </c>
      <c r="P154" s="132"/>
    </row>
    <row r="155" spans="1:16" ht="51" x14ac:dyDescent="0.3">
      <c r="A155" s="129" t="s">
        <v>29</v>
      </c>
      <c r="B155" s="130" t="str">
        <f>VLOOKUP(A155,URS確認!$E:$F,2,FALSE)</f>
        <v xml:space="preserve">未齊件資料查詢                          </v>
      </c>
      <c r="C155" s="129">
        <v>1</v>
      </c>
      <c r="D155" s="213" t="s">
        <v>1226</v>
      </c>
      <c r="E155" s="132">
        <v>44405</v>
      </c>
      <c r="F155" s="132">
        <v>44411</v>
      </c>
      <c r="G155" s="132">
        <v>44411</v>
      </c>
      <c r="H155" s="132">
        <v>44428</v>
      </c>
      <c r="I155" s="131" t="str">
        <f>VLOOKUP(A155,URS確認!E:I,5,FALSE)</f>
        <v>陳昱衡</v>
      </c>
      <c r="L155" s="129" t="s">
        <v>1241</v>
      </c>
      <c r="P155" s="132"/>
    </row>
    <row r="156" spans="1:16" ht="85" x14ac:dyDescent="0.3">
      <c r="A156" s="129" t="s">
        <v>29</v>
      </c>
      <c r="B156" s="130" t="str">
        <f>VLOOKUP(A156,URS確認!$E:$F,2,FALSE)</f>
        <v xml:space="preserve">未齊件資料查詢                          </v>
      </c>
      <c r="C156" s="129">
        <v>2</v>
      </c>
      <c r="D156" s="135" t="s">
        <v>1227</v>
      </c>
      <c r="E156" s="132">
        <v>44405</v>
      </c>
      <c r="F156" s="132">
        <v>44411</v>
      </c>
      <c r="G156" s="132">
        <v>44411</v>
      </c>
      <c r="H156" s="132">
        <v>44428</v>
      </c>
      <c r="I156" s="131" t="str">
        <f>VLOOKUP(A156,URS確認!E:I,5,FALSE)</f>
        <v>陳昱衡</v>
      </c>
      <c r="L156" s="129" t="s">
        <v>1242</v>
      </c>
      <c r="P156" s="132"/>
    </row>
    <row r="157" spans="1:16" x14ac:dyDescent="0.3">
      <c r="A157" s="129" t="s">
        <v>30</v>
      </c>
      <c r="B157" s="130" t="str">
        <f>VLOOKUP(A157,URS確認!$E:$F,2,FALSE)</f>
        <v xml:space="preserve">未齊案件管理             </v>
      </c>
      <c r="C157" s="129">
        <v>2</v>
      </c>
      <c r="D157" s="135" t="s">
        <v>1228</v>
      </c>
      <c r="E157" s="132">
        <v>44405</v>
      </c>
      <c r="F157" s="132">
        <v>44407</v>
      </c>
      <c r="G157" s="132">
        <v>44407</v>
      </c>
      <c r="H157" s="132">
        <v>44428</v>
      </c>
      <c r="I157" s="131" t="str">
        <f>VLOOKUP(A157,URS確認!E:I,5,FALSE)</f>
        <v>陳昱衡</v>
      </c>
      <c r="L157" s="129" t="s">
        <v>1243</v>
      </c>
      <c r="P157" s="132"/>
    </row>
    <row r="158" spans="1:16" x14ac:dyDescent="0.3">
      <c r="A158" s="129" t="s">
        <v>30</v>
      </c>
      <c r="B158" s="130" t="str">
        <f>VLOOKUP(A158,URS確認!$E:$F,2,FALSE)</f>
        <v xml:space="preserve">未齊案件管理             </v>
      </c>
      <c r="C158" s="129">
        <v>3</v>
      </c>
      <c r="D158" s="135" t="s">
        <v>1229</v>
      </c>
      <c r="E158" s="132">
        <v>44405</v>
      </c>
      <c r="F158" s="132">
        <v>44407</v>
      </c>
      <c r="G158" s="132">
        <v>44407</v>
      </c>
      <c r="H158" s="132">
        <v>44428</v>
      </c>
      <c r="I158" s="131" t="str">
        <f>VLOOKUP(A158,URS確認!E:I,5,FALSE)</f>
        <v>陳昱衡</v>
      </c>
      <c r="L158" s="129" t="s">
        <v>1242</v>
      </c>
      <c r="P158" s="132"/>
    </row>
    <row r="159" spans="1:16" x14ac:dyDescent="0.3">
      <c r="A159" s="129" t="s">
        <v>30</v>
      </c>
      <c r="B159" s="130" t="str">
        <f>VLOOKUP(A159,URS確認!$E:$F,2,FALSE)</f>
        <v xml:space="preserve">未齊案件管理             </v>
      </c>
      <c r="C159" s="129">
        <v>6</v>
      </c>
      <c r="D159" s="135" t="s">
        <v>1230</v>
      </c>
      <c r="E159" s="132">
        <v>44405</v>
      </c>
      <c r="F159" s="132">
        <v>44407</v>
      </c>
      <c r="G159" s="132">
        <v>44407</v>
      </c>
      <c r="H159" s="132">
        <v>44428</v>
      </c>
      <c r="I159" s="131" t="str">
        <f>VLOOKUP(A159,URS確認!E:I,5,FALSE)</f>
        <v>陳昱衡</v>
      </c>
      <c r="L159" s="129" t="s">
        <v>1243</v>
      </c>
      <c r="P159" s="132"/>
    </row>
    <row r="160" spans="1:16" ht="34" x14ac:dyDescent="0.3">
      <c r="A160" s="129" t="s">
        <v>30</v>
      </c>
      <c r="B160" s="130" t="str">
        <f>VLOOKUP(A160,URS確認!$E:$F,2,FALSE)</f>
        <v xml:space="preserve">未齊案件管理             </v>
      </c>
      <c r="C160" s="129">
        <v>7</v>
      </c>
      <c r="D160" s="135" t="s">
        <v>1231</v>
      </c>
      <c r="E160" s="132">
        <v>44405</v>
      </c>
      <c r="F160" s="132">
        <v>44469</v>
      </c>
      <c r="I160" s="131" t="s">
        <v>1374</v>
      </c>
      <c r="M160" s="129" t="s">
        <v>1244</v>
      </c>
      <c r="P160" s="132" t="s">
        <v>1378</v>
      </c>
    </row>
    <row r="161" spans="1:16" x14ac:dyDescent="0.3">
      <c r="A161" s="129" t="s">
        <v>1068</v>
      </c>
      <c r="B161" s="130" t="str">
        <f>VLOOKUP(A161,URS確認!$E:$F,2,FALSE)</f>
        <v xml:space="preserve">保證人明細資料查詢                      </v>
      </c>
      <c r="C161" s="129">
        <v>1</v>
      </c>
      <c r="D161" s="135" t="s">
        <v>1232</v>
      </c>
      <c r="E161" s="132">
        <v>44405</v>
      </c>
      <c r="F161" s="132">
        <v>44421</v>
      </c>
      <c r="G161" s="132">
        <v>44419</v>
      </c>
      <c r="H161" s="132">
        <v>44428</v>
      </c>
      <c r="I161" s="131" t="str">
        <f>VLOOKUP(A161,URS確認!E:I,5,FALSE)</f>
        <v>陳昱衡</v>
      </c>
      <c r="L161" s="129" t="s">
        <v>1243</v>
      </c>
      <c r="P161" s="132"/>
    </row>
    <row r="162" spans="1:16" x14ac:dyDescent="0.3">
      <c r="A162" s="129" t="s">
        <v>1068</v>
      </c>
      <c r="B162" s="130" t="str">
        <f>VLOOKUP(A162,URS確認!$E:$F,2,FALSE)</f>
        <v xml:space="preserve">保證人明細資料查詢                      </v>
      </c>
      <c r="C162" s="129">
        <v>2</v>
      </c>
      <c r="D162" s="135" t="s">
        <v>1240</v>
      </c>
      <c r="E162" s="132">
        <v>44405</v>
      </c>
      <c r="F162" s="132">
        <v>44406</v>
      </c>
      <c r="G162" s="132">
        <v>44406</v>
      </c>
      <c r="H162" s="132">
        <v>44428</v>
      </c>
      <c r="I162" s="131" t="str">
        <f>VLOOKUP(A162,URS確認!E:I,5,FALSE)</f>
        <v>陳昱衡</v>
      </c>
      <c r="L162" s="129" t="s">
        <v>1242</v>
      </c>
      <c r="P162" s="132"/>
    </row>
    <row r="163" spans="1:16" x14ac:dyDescent="0.3">
      <c r="A163" s="129" t="s">
        <v>1068</v>
      </c>
      <c r="B163" s="130" t="str">
        <f>VLOOKUP(A163,URS確認!$E:$F,2,FALSE)</f>
        <v xml:space="preserve">保證人明細資料查詢                      </v>
      </c>
      <c r="C163" s="129">
        <v>3</v>
      </c>
      <c r="D163" s="135" t="s">
        <v>1233</v>
      </c>
      <c r="E163" s="132">
        <v>44405</v>
      </c>
      <c r="F163" s="132">
        <v>44426</v>
      </c>
      <c r="G163" s="132">
        <v>44426</v>
      </c>
      <c r="H163" s="132">
        <v>44428</v>
      </c>
      <c r="I163" s="131" t="str">
        <f>VLOOKUP(A163,URS確認!E:I,5,FALSE)</f>
        <v>陳昱衡</v>
      </c>
      <c r="L163" s="129" t="s">
        <v>1242</v>
      </c>
      <c r="P163" s="132" t="s">
        <v>1376</v>
      </c>
    </row>
    <row r="164" spans="1:16" x14ac:dyDescent="0.3">
      <c r="A164" s="129" t="s">
        <v>1069</v>
      </c>
      <c r="B164" s="130" t="str">
        <f>VLOOKUP(A164,URS確認!$E:$F,2,FALSE)</f>
        <v xml:space="preserve">保證人資料登錄(Eloan5)                </v>
      </c>
      <c r="C164" s="129">
        <v>1</v>
      </c>
      <c r="D164" s="135" t="s">
        <v>1234</v>
      </c>
      <c r="E164" s="132">
        <v>44405</v>
      </c>
      <c r="F164" s="132">
        <v>44411</v>
      </c>
      <c r="G164" s="132">
        <v>44411</v>
      </c>
      <c r="H164" s="132">
        <v>44428</v>
      </c>
      <c r="I164" s="131" t="str">
        <f>VLOOKUP(A164,URS確認!E:I,5,FALSE)</f>
        <v>陳昱衡</v>
      </c>
      <c r="L164" s="129" t="s">
        <v>1242</v>
      </c>
      <c r="P164" s="132"/>
    </row>
    <row r="165" spans="1:16" x14ac:dyDescent="0.3">
      <c r="A165" s="129" t="s">
        <v>1069</v>
      </c>
      <c r="B165" s="130" t="str">
        <f>VLOOKUP(A165,URS確認!$E:$F,2,FALSE)</f>
        <v xml:space="preserve">保證人資料登錄(Eloan5)                </v>
      </c>
      <c r="C165" s="129">
        <v>2</v>
      </c>
      <c r="D165" s="135" t="s">
        <v>1235</v>
      </c>
      <c r="E165" s="132">
        <v>44405</v>
      </c>
      <c r="F165" s="132">
        <v>44411</v>
      </c>
      <c r="G165" s="132">
        <v>44411</v>
      </c>
      <c r="H165" s="132">
        <v>44428</v>
      </c>
      <c r="I165" s="131" t="str">
        <f>VLOOKUP(A165,URS確認!E:I,5,FALSE)</f>
        <v>陳昱衡</v>
      </c>
      <c r="L165" s="129" t="s">
        <v>1245</v>
      </c>
      <c r="P165" s="132"/>
    </row>
    <row r="166" spans="1:16" ht="34" x14ac:dyDescent="0.3">
      <c r="A166" s="129" t="s">
        <v>1069</v>
      </c>
      <c r="B166" s="130" t="str">
        <f>VLOOKUP(A166,URS確認!$E:$F,2,FALSE)</f>
        <v xml:space="preserve">保證人資料登錄(Eloan5)                </v>
      </c>
      <c r="C166" s="129">
        <v>3</v>
      </c>
      <c r="D166" s="135" t="s">
        <v>1379</v>
      </c>
      <c r="E166" s="132">
        <v>44405</v>
      </c>
      <c r="F166" s="132">
        <v>44421</v>
      </c>
      <c r="G166" s="132">
        <v>44414</v>
      </c>
      <c r="H166" s="132">
        <v>44428</v>
      </c>
      <c r="I166" s="131" t="str">
        <f>VLOOKUP(A166,URS確認!E:I,5,FALSE)</f>
        <v>陳昱衡</v>
      </c>
      <c r="J166" s="129" t="s">
        <v>1243</v>
      </c>
      <c r="P166" s="132"/>
    </row>
    <row r="167" spans="1:16" ht="51" x14ac:dyDescent="0.3">
      <c r="A167" s="129" t="s">
        <v>1069</v>
      </c>
      <c r="B167" s="130" t="str">
        <f>VLOOKUP(A167,URS確認!$E:$F,2,FALSE)</f>
        <v xml:space="preserve">保證人資料登錄(Eloan5)                </v>
      </c>
      <c r="C167" s="129">
        <v>4</v>
      </c>
      <c r="D167" s="135" t="s">
        <v>1236</v>
      </c>
      <c r="E167" s="132">
        <v>44405</v>
      </c>
      <c r="F167" s="132">
        <v>44428</v>
      </c>
      <c r="G167" s="132">
        <v>44442</v>
      </c>
      <c r="H167" s="132">
        <v>44456</v>
      </c>
      <c r="I167" s="131" t="s">
        <v>1465</v>
      </c>
      <c r="M167" s="129" t="s">
        <v>1246</v>
      </c>
      <c r="P167" s="132" t="s">
        <v>1380</v>
      </c>
    </row>
    <row r="168" spans="1:16" ht="68" x14ac:dyDescent="0.3">
      <c r="A168" s="129" t="s">
        <v>1069</v>
      </c>
      <c r="B168" s="130" t="str">
        <f>VLOOKUP(A168,URS確認!$E:$F,2,FALSE)</f>
        <v xml:space="preserve">保證人資料登錄(Eloan5)                </v>
      </c>
      <c r="C168" s="129">
        <v>5</v>
      </c>
      <c r="D168" s="135" t="s">
        <v>1360</v>
      </c>
      <c r="E168" s="132">
        <v>44405</v>
      </c>
      <c r="F168" s="132">
        <v>44428</v>
      </c>
      <c r="G168" s="132">
        <v>44442</v>
      </c>
      <c r="H168" s="132">
        <v>44457</v>
      </c>
      <c r="I168" s="131" t="s">
        <v>1465</v>
      </c>
      <c r="M168" s="129" t="s">
        <v>1466</v>
      </c>
      <c r="P168" s="132" t="s">
        <v>1378</v>
      </c>
    </row>
    <row r="169" spans="1:16" ht="34" x14ac:dyDescent="0.3">
      <c r="A169" s="129" t="s">
        <v>1069</v>
      </c>
      <c r="B169" s="130" t="str">
        <f>VLOOKUP(A169,URS確認!$E:$F,2,FALSE)</f>
        <v xml:space="preserve">保證人資料登錄(Eloan5)                </v>
      </c>
      <c r="C169" s="129">
        <v>6</v>
      </c>
      <c r="D169" s="135" t="s">
        <v>1237</v>
      </c>
      <c r="E169" s="132">
        <v>44405</v>
      </c>
      <c r="F169" s="132">
        <v>44439</v>
      </c>
      <c r="G169" s="132">
        <v>44461</v>
      </c>
      <c r="H169" s="132">
        <v>44461</v>
      </c>
      <c r="I169" s="131" t="str">
        <f>VLOOKUP(A169,URS確認!E:I,5,FALSE)</f>
        <v>陳昱衡</v>
      </c>
      <c r="M169" s="129" t="s">
        <v>1246</v>
      </c>
      <c r="P169" s="132" t="s">
        <v>1378</v>
      </c>
    </row>
    <row r="170" spans="1:16" x14ac:dyDescent="0.3">
      <c r="A170" s="129" t="s">
        <v>79</v>
      </c>
      <c r="B170" s="130" t="str">
        <f>VLOOKUP(A170,URS確認!$E:$F,2,FALSE)</f>
        <v xml:space="preserve">保證人保證資料查詢                      </v>
      </c>
      <c r="C170" s="129">
        <v>1</v>
      </c>
      <c r="D170" s="135" t="s">
        <v>1247</v>
      </c>
      <c r="E170" s="132">
        <v>44405</v>
      </c>
      <c r="F170" s="132">
        <v>44405</v>
      </c>
      <c r="G170" s="132">
        <v>44405</v>
      </c>
      <c r="H170" s="132">
        <v>44428</v>
      </c>
      <c r="I170" s="131" t="str">
        <f>VLOOKUP(A170,URS確認!E:I,5,FALSE)</f>
        <v>陳昱衡</v>
      </c>
      <c r="L170" s="129" t="s">
        <v>1243</v>
      </c>
      <c r="P170" s="132"/>
    </row>
    <row r="171" spans="1:16" x14ac:dyDescent="0.3">
      <c r="A171" s="129" t="s">
        <v>79</v>
      </c>
      <c r="B171" s="130" t="str">
        <f>VLOOKUP(A171,URS確認!$E:$F,2,FALSE)</f>
        <v xml:space="preserve">保證人保證資料查詢                      </v>
      </c>
      <c r="C171" s="129">
        <v>2</v>
      </c>
      <c r="D171" s="135" t="s">
        <v>1239</v>
      </c>
      <c r="E171" s="132">
        <v>44405</v>
      </c>
      <c r="F171" s="132">
        <v>44406</v>
      </c>
      <c r="G171" s="132">
        <v>44406</v>
      </c>
      <c r="H171" s="132">
        <v>44428</v>
      </c>
      <c r="I171" s="131" t="str">
        <f>VLOOKUP(A171,URS確認!E:I,5,FALSE)</f>
        <v>陳昱衡</v>
      </c>
      <c r="L171" s="129" t="s">
        <v>1242</v>
      </c>
      <c r="P171" s="132"/>
    </row>
    <row r="172" spans="1:16" ht="119" x14ac:dyDescent="0.3">
      <c r="A172" s="129" t="s">
        <v>2183</v>
      </c>
      <c r="B172" s="130" t="str">
        <f>VLOOKUP(A172,URS確認!$E:$F,2,FALSE)</f>
        <v xml:space="preserve">案件申請登錄(Eloan3)                   </v>
      </c>
      <c r="C172" s="129">
        <v>1</v>
      </c>
      <c r="D172" s="135" t="s">
        <v>2182</v>
      </c>
      <c r="E172" s="132">
        <v>44431</v>
      </c>
      <c r="F172" s="132">
        <v>44469</v>
      </c>
      <c r="G172" s="132">
        <v>44469</v>
      </c>
      <c r="H172" s="132">
        <v>44469</v>
      </c>
      <c r="I172" s="129" t="s">
        <v>1687</v>
      </c>
      <c r="M172" s="129" t="s">
        <v>1565</v>
      </c>
      <c r="P172" s="129" t="s">
        <v>1562</v>
      </c>
    </row>
    <row r="173" spans="1:16" ht="102" x14ac:dyDescent="0.3">
      <c r="A173" s="129" t="s">
        <v>1132</v>
      </c>
      <c r="B173" s="130" t="str">
        <f>VLOOKUP(A173,URS確認!$E:$F,2,FALSE)</f>
        <v xml:space="preserve">案件申請登錄(Eloan3)                   </v>
      </c>
      <c r="C173" s="129">
        <v>2</v>
      </c>
      <c r="D173" s="135" t="s">
        <v>1530</v>
      </c>
      <c r="E173" s="132">
        <v>44431</v>
      </c>
      <c r="I173" s="215" t="s">
        <v>1563</v>
      </c>
      <c r="O173" s="129" t="s">
        <v>1567</v>
      </c>
    </row>
    <row r="174" spans="1:16" ht="68" x14ac:dyDescent="0.3">
      <c r="A174" s="129" t="s">
        <v>1132</v>
      </c>
      <c r="B174" s="130" t="str">
        <f>VLOOKUP(A174,URS確認!$E:$F,2,FALSE)</f>
        <v xml:space="preserve">案件申請登錄(Eloan3)                   </v>
      </c>
      <c r="C174" s="129">
        <v>3</v>
      </c>
      <c r="D174" s="135" t="s">
        <v>1531</v>
      </c>
      <c r="E174" s="132">
        <v>44431</v>
      </c>
      <c r="I174" s="215" t="s">
        <v>1563</v>
      </c>
      <c r="O174" s="129" t="s">
        <v>1567</v>
      </c>
    </row>
    <row r="175" spans="1:16" ht="34" x14ac:dyDescent="0.3">
      <c r="A175" s="129" t="s">
        <v>1453</v>
      </c>
      <c r="B175" s="130" t="str">
        <f>VLOOKUP(A175,URS確認!$E:$F,2,FALSE)</f>
        <v>交易關係人維護</v>
      </c>
      <c r="C175" s="129">
        <v>1</v>
      </c>
      <c r="D175" s="135" t="s">
        <v>1532</v>
      </c>
      <c r="E175" s="132">
        <v>44431</v>
      </c>
      <c r="F175" s="132">
        <v>44469</v>
      </c>
      <c r="G175" s="132">
        <v>44456</v>
      </c>
      <c r="H175" s="132">
        <v>44456</v>
      </c>
      <c r="I175" s="129" t="s">
        <v>1316</v>
      </c>
      <c r="M175" s="129" t="s">
        <v>1619</v>
      </c>
    </row>
    <row r="176" spans="1:16" ht="34" x14ac:dyDescent="0.3">
      <c r="B176" s="135" t="s">
        <v>1547</v>
      </c>
      <c r="C176" s="129">
        <v>1</v>
      </c>
      <c r="D176" s="135" t="s">
        <v>1546</v>
      </c>
      <c r="E176" s="132">
        <v>44432</v>
      </c>
      <c r="F176" s="132">
        <v>44469</v>
      </c>
      <c r="I176" s="129" t="s">
        <v>1316</v>
      </c>
      <c r="M176" s="129" t="s">
        <v>1565</v>
      </c>
    </row>
    <row r="177" spans="1:13" ht="34" x14ac:dyDescent="0.3">
      <c r="B177" s="135" t="s">
        <v>1547</v>
      </c>
      <c r="C177" s="129">
        <v>2</v>
      </c>
      <c r="D177" s="135" t="s">
        <v>1548</v>
      </c>
      <c r="E177" s="132">
        <v>44432</v>
      </c>
      <c r="F177" s="132">
        <v>44469</v>
      </c>
      <c r="I177" s="129" t="s">
        <v>1316</v>
      </c>
      <c r="M177" s="129" t="s">
        <v>1564</v>
      </c>
    </row>
    <row r="178" spans="1:13" ht="34" x14ac:dyDescent="0.3">
      <c r="B178" s="135" t="s">
        <v>1547</v>
      </c>
      <c r="C178" s="129">
        <v>3</v>
      </c>
      <c r="D178" s="135" t="s">
        <v>1549</v>
      </c>
      <c r="E178" s="132">
        <v>44432</v>
      </c>
      <c r="F178" s="132">
        <v>44435</v>
      </c>
      <c r="G178" s="132">
        <v>44435</v>
      </c>
      <c r="H178" s="132">
        <v>44445</v>
      </c>
      <c r="I178" s="129" t="s">
        <v>1316</v>
      </c>
      <c r="L178" s="129" t="s">
        <v>1568</v>
      </c>
    </row>
    <row r="179" spans="1:13" ht="34" x14ac:dyDescent="0.3">
      <c r="B179" s="135" t="s">
        <v>1547</v>
      </c>
      <c r="C179" s="129">
        <v>4</v>
      </c>
      <c r="D179" s="135" t="s">
        <v>1552</v>
      </c>
      <c r="E179" s="132">
        <v>44432</v>
      </c>
      <c r="F179" s="132">
        <v>44469</v>
      </c>
      <c r="G179" s="132">
        <v>44445</v>
      </c>
      <c r="H179" s="132">
        <v>44445</v>
      </c>
      <c r="I179" s="129" t="s">
        <v>1316</v>
      </c>
      <c r="L179" s="129" t="s">
        <v>1567</v>
      </c>
    </row>
    <row r="180" spans="1:13" ht="34" x14ac:dyDescent="0.3">
      <c r="B180" s="135" t="s">
        <v>1547</v>
      </c>
      <c r="C180" s="129">
        <v>5</v>
      </c>
      <c r="D180" s="135" t="s">
        <v>1572</v>
      </c>
      <c r="E180" s="132">
        <v>44432</v>
      </c>
      <c r="F180" s="132">
        <v>44469</v>
      </c>
      <c r="G180" s="132">
        <v>44441</v>
      </c>
      <c r="H180" s="132">
        <v>44445</v>
      </c>
      <c r="I180" s="129" t="s">
        <v>1571</v>
      </c>
      <c r="L180" s="129" t="s">
        <v>1570</v>
      </c>
    </row>
    <row r="181" spans="1:13" x14ac:dyDescent="0.3">
      <c r="A181" s="129" t="s">
        <v>1070</v>
      </c>
      <c r="B181" s="130" t="str">
        <f>VLOOKUP(A181,URS確認!$E:$F,2,FALSE)</f>
        <v xml:space="preserve">擔保品明細資料查詢                      </v>
      </c>
      <c r="C181" s="129">
        <v>1</v>
      </c>
      <c r="D181" s="130" t="s">
        <v>1550</v>
      </c>
      <c r="E181" s="132">
        <v>44432</v>
      </c>
      <c r="F181" s="132">
        <v>44435</v>
      </c>
      <c r="G181" s="132">
        <v>44434</v>
      </c>
      <c r="H181" s="132">
        <v>44434</v>
      </c>
      <c r="I181" s="129" t="s">
        <v>1571</v>
      </c>
      <c r="L181" s="129" t="s">
        <v>1569</v>
      </c>
    </row>
    <row r="182" spans="1:13" ht="73.75" customHeight="1" x14ac:dyDescent="0.3">
      <c r="A182" s="129" t="s">
        <v>58</v>
      </c>
      <c r="B182" s="130" t="str">
        <f>VLOOKUP(A182,URS確認!$E:$F,2,FALSE)</f>
        <v>不動產擔保品資料登錄(Eloan6)</v>
      </c>
      <c r="C182" s="129">
        <v>1</v>
      </c>
      <c r="D182" s="135" t="s">
        <v>1551</v>
      </c>
      <c r="E182" s="132">
        <v>44432</v>
      </c>
      <c r="F182" s="132">
        <v>44469</v>
      </c>
      <c r="G182" s="132">
        <v>44446</v>
      </c>
      <c r="H182" s="132">
        <v>44447</v>
      </c>
      <c r="I182" s="239" t="s">
        <v>1708</v>
      </c>
      <c r="M182" s="129" t="s">
        <v>1565</v>
      </c>
    </row>
    <row r="183" spans="1:13" x14ac:dyDescent="0.3">
      <c r="A183" s="129" t="s">
        <v>58</v>
      </c>
      <c r="B183" s="130" t="str">
        <f>VLOOKUP(A183,URS確認!$E:$F,2,FALSE)</f>
        <v>不動產擔保品資料登錄(Eloan6)</v>
      </c>
      <c r="C183" s="129">
        <v>3</v>
      </c>
      <c r="D183" s="135" t="s">
        <v>1553</v>
      </c>
      <c r="E183" s="132">
        <v>44432</v>
      </c>
      <c r="F183" s="132">
        <v>44435</v>
      </c>
      <c r="G183" s="132">
        <v>44434</v>
      </c>
      <c r="H183" s="132">
        <v>44445</v>
      </c>
      <c r="I183" s="129" t="s">
        <v>1316</v>
      </c>
      <c r="L183" s="129" t="s">
        <v>1569</v>
      </c>
    </row>
    <row r="184" spans="1:13" ht="34" x14ac:dyDescent="0.3">
      <c r="A184" s="129" t="s">
        <v>58</v>
      </c>
      <c r="B184" s="130" t="str">
        <f>VLOOKUP(A184,URS確認!$E:$F,2,FALSE)</f>
        <v>不動產擔保品資料登錄(Eloan6)</v>
      </c>
      <c r="C184" s="129">
        <v>4</v>
      </c>
      <c r="D184" s="135" t="s">
        <v>1554</v>
      </c>
      <c r="E184" s="132">
        <v>44432</v>
      </c>
      <c r="F184" s="132">
        <v>44435</v>
      </c>
      <c r="G184" s="132">
        <v>44434</v>
      </c>
      <c r="H184" s="132">
        <v>44445</v>
      </c>
      <c r="I184" s="129" t="s">
        <v>1316</v>
      </c>
      <c r="L184" s="129" t="s">
        <v>1573</v>
      </c>
    </row>
    <row r="185" spans="1:13" x14ac:dyDescent="0.3">
      <c r="A185" s="129" t="s">
        <v>1073</v>
      </c>
      <c r="B185" s="130" t="str">
        <f>VLOOKUP(A185,URS確認!$E:$F,2,FALSE)</f>
        <v>不動產建物擔保品資料登錄(Eloan8)</v>
      </c>
      <c r="C185" s="129">
        <v>1</v>
      </c>
      <c r="D185" s="135" t="s">
        <v>1556</v>
      </c>
      <c r="E185" s="132">
        <v>44432</v>
      </c>
      <c r="F185" s="132">
        <v>44442</v>
      </c>
      <c r="G185" s="132">
        <v>44441</v>
      </c>
      <c r="H185" s="132">
        <v>44445</v>
      </c>
      <c r="I185" s="129" t="s">
        <v>1316</v>
      </c>
      <c r="L185" s="129" t="s">
        <v>1570</v>
      </c>
    </row>
    <row r="186" spans="1:13" x14ac:dyDescent="0.3">
      <c r="A186" s="129" t="s">
        <v>1073</v>
      </c>
      <c r="B186" s="130" t="str">
        <f>VLOOKUP(A186,URS確認!$E:$F,2,FALSE)</f>
        <v>不動產建物擔保品資料登錄(Eloan8)</v>
      </c>
      <c r="C186" s="129">
        <v>2</v>
      </c>
      <c r="D186" s="135" t="s">
        <v>1555</v>
      </c>
      <c r="E186" s="132">
        <v>44432</v>
      </c>
      <c r="F186" s="132">
        <v>44442</v>
      </c>
      <c r="G186" s="132">
        <v>44441</v>
      </c>
      <c r="H186" s="132">
        <v>44445</v>
      </c>
      <c r="I186" s="129" t="s">
        <v>1316</v>
      </c>
      <c r="L186" s="129" t="s">
        <v>1569</v>
      </c>
    </row>
    <row r="187" spans="1:13" ht="34" x14ac:dyDescent="0.3">
      <c r="A187" s="129" t="s">
        <v>1071</v>
      </c>
      <c r="B187" s="130" t="str">
        <f>VLOOKUP(A187,URS確認!$E:$F,2,FALSE)</f>
        <v xml:space="preserve">不動產擔保品資料查詢                    </v>
      </c>
      <c r="C187" s="129">
        <v>1</v>
      </c>
      <c r="D187" s="135" t="s">
        <v>1557</v>
      </c>
      <c r="E187" s="132">
        <v>44432</v>
      </c>
      <c r="F187" s="132">
        <v>44435</v>
      </c>
      <c r="G187" s="132">
        <v>44434</v>
      </c>
      <c r="H187" s="132">
        <v>44445</v>
      </c>
      <c r="I187" s="129" t="s">
        <v>1316</v>
      </c>
      <c r="L187" s="129" t="s">
        <v>1569</v>
      </c>
    </row>
    <row r="188" spans="1:13" x14ac:dyDescent="0.3">
      <c r="A188" s="129" t="s">
        <v>1072</v>
      </c>
      <c r="B188" s="130" t="str">
        <f>VLOOKUP(A188,URS確認!$E:$F,2,FALSE)</f>
        <v xml:space="preserve">不動產擔保品土地明細資料查詢            </v>
      </c>
      <c r="C188" s="129">
        <v>1</v>
      </c>
      <c r="D188" s="135" t="s">
        <v>1558</v>
      </c>
      <c r="E188" s="132">
        <v>44432</v>
      </c>
      <c r="F188" s="132">
        <v>44435</v>
      </c>
      <c r="G188" s="132">
        <v>44434</v>
      </c>
      <c r="H188" s="132">
        <v>44445</v>
      </c>
      <c r="I188" s="129" t="s">
        <v>1316</v>
      </c>
      <c r="L188" s="129" t="s">
        <v>1574</v>
      </c>
    </row>
    <row r="189" spans="1:13" x14ac:dyDescent="0.3">
      <c r="A189" s="129" t="s">
        <v>1560</v>
      </c>
      <c r="B189" s="130" t="str">
        <f>VLOOKUP(A189,URS確認!$E:$F,2,FALSE)</f>
        <v xml:space="preserve">不動產擔保品房屋明細資料查詢            </v>
      </c>
      <c r="C189" s="129">
        <v>1</v>
      </c>
      <c r="D189" s="135" t="s">
        <v>1559</v>
      </c>
      <c r="E189" s="132">
        <v>44432</v>
      </c>
      <c r="F189" s="132">
        <v>44435</v>
      </c>
      <c r="G189" s="132">
        <v>44434</v>
      </c>
      <c r="H189" s="132">
        <v>44445</v>
      </c>
      <c r="I189" s="129" t="s">
        <v>1316</v>
      </c>
      <c r="L189" s="129" t="s">
        <v>1575</v>
      </c>
    </row>
    <row r="190" spans="1:13" ht="34" x14ac:dyDescent="0.3">
      <c r="A190" s="129" t="s">
        <v>1453</v>
      </c>
      <c r="B190" s="130" t="str">
        <f>VLOOKUP(A190,URS確認!$E:$F,2,FALSE)</f>
        <v>交易關係人維護</v>
      </c>
      <c r="C190" s="129">
        <v>1</v>
      </c>
      <c r="D190" s="135" t="s">
        <v>1561</v>
      </c>
      <c r="E190" s="132">
        <v>44432</v>
      </c>
      <c r="F190" s="132">
        <v>44442</v>
      </c>
      <c r="G190" s="132">
        <v>44440</v>
      </c>
      <c r="H190" s="132">
        <v>44461</v>
      </c>
      <c r="I190" s="129" t="s">
        <v>1316</v>
      </c>
      <c r="M190" s="129" t="s">
        <v>1576</v>
      </c>
    </row>
    <row r="191" spans="1:13" ht="15.65" customHeight="1" x14ac:dyDescent="0.3">
      <c r="A191" s="129" t="s">
        <v>1084</v>
      </c>
      <c r="B191" s="130" t="str">
        <f>VLOOKUP(A191,URS確認!$E:$F,2,FALSE)</f>
        <v xml:space="preserve">動產擔保品資料登錄(Eloan11)       </v>
      </c>
      <c r="C191" s="129">
        <v>1</v>
      </c>
      <c r="D191" s="135" t="s">
        <v>1580</v>
      </c>
      <c r="E191" s="132">
        <v>44433</v>
      </c>
      <c r="F191" s="132">
        <v>44435</v>
      </c>
      <c r="G191" s="132">
        <v>44435</v>
      </c>
      <c r="H191" s="132">
        <v>44445</v>
      </c>
      <c r="I191" s="129" t="s">
        <v>1316</v>
      </c>
      <c r="L191" s="129" t="s">
        <v>1615</v>
      </c>
    </row>
    <row r="192" spans="1:13" x14ac:dyDescent="0.3">
      <c r="A192" s="129" t="s">
        <v>1084</v>
      </c>
      <c r="B192" s="130" t="str">
        <f>VLOOKUP(A192,URS確認!$E:$F,2,FALSE)</f>
        <v xml:space="preserve">動產擔保品資料登錄(Eloan11)       </v>
      </c>
      <c r="C192" s="129">
        <v>2</v>
      </c>
      <c r="D192" s="135" t="s">
        <v>1581</v>
      </c>
      <c r="E192" s="132">
        <v>44433</v>
      </c>
      <c r="F192" s="132">
        <v>44469</v>
      </c>
      <c r="G192" s="132">
        <v>44445</v>
      </c>
      <c r="H192" s="132">
        <v>44445</v>
      </c>
      <c r="I192" s="129" t="s">
        <v>1316</v>
      </c>
      <c r="L192" s="129" t="s">
        <v>1614</v>
      </c>
    </row>
    <row r="193" spans="1:13" ht="34" x14ac:dyDescent="0.3">
      <c r="A193" s="129" t="s">
        <v>1084</v>
      </c>
      <c r="B193" s="130" t="str">
        <f>VLOOKUP(A193,URS確認!$E:$F,2,FALSE)</f>
        <v xml:space="preserve">動產擔保品資料登錄(Eloan11)       </v>
      </c>
      <c r="C193" s="129">
        <v>3</v>
      </c>
      <c r="D193" s="135" t="s">
        <v>1582</v>
      </c>
      <c r="E193" s="132">
        <v>44433</v>
      </c>
      <c r="F193" s="132">
        <v>44469</v>
      </c>
      <c r="G193" s="132">
        <v>44441</v>
      </c>
      <c r="H193" s="132">
        <v>44445</v>
      </c>
      <c r="I193" s="129" t="s">
        <v>1316</v>
      </c>
      <c r="L193" s="129" t="s">
        <v>1616</v>
      </c>
    </row>
    <row r="194" spans="1:13" ht="68" x14ac:dyDescent="0.3">
      <c r="A194" s="129" t="s">
        <v>1081</v>
      </c>
      <c r="B194" s="130" t="str">
        <f>VLOOKUP(A194,URS確認!$E:$F,2,FALSE)</f>
        <v xml:space="preserve">擔保品關聯設定明細資料查詢              </v>
      </c>
      <c r="C194" s="129">
        <v>1</v>
      </c>
      <c r="D194" s="135" t="s">
        <v>1583</v>
      </c>
      <c r="E194" s="132">
        <v>44433</v>
      </c>
      <c r="F194" s="132">
        <v>44469</v>
      </c>
      <c r="G194" s="132">
        <v>44448</v>
      </c>
      <c r="H194" s="132">
        <v>44448</v>
      </c>
      <c r="I194" s="239" t="s">
        <v>1707</v>
      </c>
      <c r="L194" s="129" t="s">
        <v>1618</v>
      </c>
      <c r="M194" s="129" t="s">
        <v>1619</v>
      </c>
    </row>
    <row r="195" spans="1:13" ht="68" x14ac:dyDescent="0.3">
      <c r="A195" s="129" t="s">
        <v>1078</v>
      </c>
      <c r="B195" s="130" t="str">
        <f>VLOOKUP(A195,URS確認!$E:$F,2,FALSE)</f>
        <v xml:space="preserve">提供人之擔保品查詢                      </v>
      </c>
      <c r="C195" s="129">
        <v>1</v>
      </c>
      <c r="D195" s="135" t="s">
        <v>1584</v>
      </c>
      <c r="E195" s="132">
        <v>44433</v>
      </c>
      <c r="F195" s="132">
        <v>44469</v>
      </c>
      <c r="G195" s="132">
        <v>44448</v>
      </c>
      <c r="H195" s="132">
        <v>44448</v>
      </c>
      <c r="I195" s="239" t="s">
        <v>1707</v>
      </c>
      <c r="M195" s="129" t="s">
        <v>1619</v>
      </c>
    </row>
    <row r="196" spans="1:13" ht="68" x14ac:dyDescent="0.3">
      <c r="A196" s="129" t="s">
        <v>71</v>
      </c>
      <c r="B196" s="130" t="str">
        <f>VLOOKUP(A196,URS確認!$E:$F,2,FALSE)</f>
        <v xml:space="preserve">土地坐落索引查詢                        </v>
      </c>
      <c r="C196" s="129">
        <v>1</v>
      </c>
      <c r="D196" s="135" t="s">
        <v>1584</v>
      </c>
      <c r="E196" s="132">
        <v>44433</v>
      </c>
      <c r="F196" s="132">
        <v>44469</v>
      </c>
      <c r="G196" s="132">
        <v>44448</v>
      </c>
      <c r="H196" s="132">
        <v>44448</v>
      </c>
      <c r="I196" s="239" t="s">
        <v>1707</v>
      </c>
      <c r="M196" s="129" t="s">
        <v>1619</v>
      </c>
    </row>
    <row r="197" spans="1:13" ht="68" x14ac:dyDescent="0.3">
      <c r="A197" s="129" t="s">
        <v>1086</v>
      </c>
      <c r="B197" s="130" t="str">
        <f>VLOOKUP(A197,URS確認!$E:$F,2,FALSE)</f>
        <v xml:space="preserve">動產擔保品明細資料查詢-依牌照號碼       </v>
      </c>
      <c r="C197" s="129">
        <v>1</v>
      </c>
      <c r="D197" s="135" t="s">
        <v>1585</v>
      </c>
      <c r="E197" s="132">
        <v>44433</v>
      </c>
      <c r="F197" s="132">
        <v>44469</v>
      </c>
      <c r="G197" s="132">
        <v>44448</v>
      </c>
      <c r="H197" s="132">
        <v>44448</v>
      </c>
      <c r="I197" s="239" t="s">
        <v>1707</v>
      </c>
      <c r="M197" s="129" t="s">
        <v>1619</v>
      </c>
    </row>
    <row r="198" spans="1:13" x14ac:dyDescent="0.3">
      <c r="A198" s="129" t="s">
        <v>1070</v>
      </c>
      <c r="B198" s="130" t="str">
        <f>VLOOKUP(A198,URS確認!$E:$F,2,FALSE)</f>
        <v xml:space="preserve">擔保品明細資料查詢                      </v>
      </c>
      <c r="C198" s="129">
        <v>1</v>
      </c>
      <c r="D198" s="135" t="s">
        <v>1586</v>
      </c>
      <c r="E198" s="132">
        <v>44433</v>
      </c>
      <c r="F198" s="132">
        <v>44435</v>
      </c>
      <c r="G198" s="132">
        <v>44435</v>
      </c>
      <c r="H198" s="132">
        <v>44435</v>
      </c>
      <c r="I198" s="129" t="s">
        <v>1620</v>
      </c>
      <c r="L198" s="129" t="s">
        <v>1616</v>
      </c>
    </row>
    <row r="199" spans="1:13" x14ac:dyDescent="0.3">
      <c r="A199" s="129" t="s">
        <v>1070</v>
      </c>
      <c r="B199" s="130" t="str">
        <f>VLOOKUP(A199,URS確認!$E:$F,2,FALSE)</f>
        <v xml:space="preserve">擔保品明細資料查詢                      </v>
      </c>
      <c r="C199" s="129">
        <v>2</v>
      </c>
      <c r="D199" s="135" t="s">
        <v>1587</v>
      </c>
      <c r="E199" s="132">
        <v>44433</v>
      </c>
      <c r="F199" s="132">
        <v>44435</v>
      </c>
      <c r="G199" s="132">
        <v>44435</v>
      </c>
      <c r="H199" s="132">
        <v>44442</v>
      </c>
      <c r="I199" s="129" t="s">
        <v>1620</v>
      </c>
      <c r="L199" s="129" t="s">
        <v>1617</v>
      </c>
    </row>
    <row r="200" spans="1:13" x14ac:dyDescent="0.3">
      <c r="A200" s="129" t="s">
        <v>1070</v>
      </c>
      <c r="B200" s="130" t="str">
        <f>VLOOKUP(A200,URS確認!$E:$F,2,FALSE)</f>
        <v xml:space="preserve">擔保品明細資料查詢                      </v>
      </c>
      <c r="C200" s="129">
        <v>3</v>
      </c>
      <c r="D200" s="135" t="s">
        <v>1588</v>
      </c>
      <c r="E200" s="132">
        <v>44433</v>
      </c>
      <c r="F200" s="132">
        <v>44435</v>
      </c>
      <c r="G200" s="132">
        <v>44435</v>
      </c>
      <c r="H200" s="132">
        <v>44435</v>
      </c>
      <c r="I200" s="129" t="s">
        <v>1620</v>
      </c>
      <c r="L200" s="129" t="s">
        <v>1617</v>
      </c>
    </row>
    <row r="201" spans="1:13" x14ac:dyDescent="0.3">
      <c r="A201" s="129" t="s">
        <v>1070</v>
      </c>
      <c r="B201" s="130" t="str">
        <f>VLOOKUP(A201,URS確認!$E:$F,2,FALSE)</f>
        <v xml:space="preserve">擔保品明細資料查詢                      </v>
      </c>
      <c r="C201" s="129">
        <v>4</v>
      </c>
      <c r="D201" s="135" t="s">
        <v>1589</v>
      </c>
      <c r="E201" s="132">
        <v>44433</v>
      </c>
      <c r="F201" s="132">
        <v>44435</v>
      </c>
      <c r="G201" s="132">
        <v>44435</v>
      </c>
      <c r="H201" s="132">
        <v>44442</v>
      </c>
      <c r="I201" s="129" t="s">
        <v>1620</v>
      </c>
      <c r="L201" s="129" t="s">
        <v>1617</v>
      </c>
    </row>
    <row r="202" spans="1:13" ht="79.25" customHeight="1" x14ac:dyDescent="0.3">
      <c r="A202" s="129" t="s">
        <v>1070</v>
      </c>
      <c r="B202" s="130" t="str">
        <f>VLOOKUP(A202,URS確認!$E:$F,2,FALSE)</f>
        <v xml:space="preserve">擔保品明細資料查詢                      </v>
      </c>
      <c r="C202" s="129">
        <v>5</v>
      </c>
      <c r="D202" s="135" t="s">
        <v>1590</v>
      </c>
      <c r="E202" s="132">
        <v>44433</v>
      </c>
      <c r="F202" s="132">
        <v>44435</v>
      </c>
      <c r="G202" s="132">
        <v>44435</v>
      </c>
      <c r="H202" s="132">
        <v>44442</v>
      </c>
      <c r="I202" s="129" t="s">
        <v>1620</v>
      </c>
      <c r="L202" s="129" t="s">
        <v>1621</v>
      </c>
    </row>
    <row r="203" spans="1:13" ht="37.25" customHeight="1" x14ac:dyDescent="0.3">
      <c r="B203" s="135" t="s">
        <v>1591</v>
      </c>
      <c r="C203" s="129">
        <v>1</v>
      </c>
      <c r="D203" s="135" t="s">
        <v>1623</v>
      </c>
      <c r="E203" s="132">
        <v>44433</v>
      </c>
      <c r="F203" s="132">
        <v>44435</v>
      </c>
      <c r="G203" s="132">
        <v>44435</v>
      </c>
      <c r="I203" s="129" t="s">
        <v>1316</v>
      </c>
      <c r="L203" s="129" t="s">
        <v>1622</v>
      </c>
    </row>
    <row r="204" spans="1:13" x14ac:dyDescent="0.3">
      <c r="A204" s="129" t="s">
        <v>1073</v>
      </c>
      <c r="B204" s="130" t="str">
        <f>VLOOKUP(A204,URS確認!$E:$F,2,FALSE)</f>
        <v>不動產建物擔保品資料登錄(Eloan8)</v>
      </c>
      <c r="C204" s="129">
        <v>1</v>
      </c>
      <c r="D204" s="135" t="s">
        <v>1592</v>
      </c>
      <c r="E204" s="132">
        <v>44433</v>
      </c>
      <c r="F204" s="132">
        <v>44461</v>
      </c>
      <c r="G204" s="132">
        <v>44462</v>
      </c>
      <c r="H204" s="132">
        <v>44462</v>
      </c>
      <c r="I204" s="129" t="s">
        <v>1316</v>
      </c>
      <c r="M204" s="129" t="s">
        <v>1619</v>
      </c>
    </row>
    <row r="205" spans="1:13" x14ac:dyDescent="0.3">
      <c r="A205" s="129" t="s">
        <v>1087</v>
      </c>
      <c r="B205" s="130" t="str">
        <f>VLOOKUP(A205,URS確認!$E:$F,2,FALSE)</f>
        <v xml:space="preserve">股票擔保品資料登錄(Eloan12)       </v>
      </c>
      <c r="C205" s="129">
        <v>1</v>
      </c>
      <c r="D205" s="135" t="s">
        <v>1597</v>
      </c>
      <c r="E205" s="132">
        <v>44434</v>
      </c>
      <c r="F205" s="132">
        <v>44435</v>
      </c>
      <c r="G205" s="132">
        <v>44435</v>
      </c>
      <c r="H205" s="132">
        <v>44435</v>
      </c>
      <c r="I205" s="129" t="s">
        <v>1316</v>
      </c>
      <c r="L205" s="129" t="s">
        <v>1617</v>
      </c>
    </row>
    <row r="206" spans="1:13" x14ac:dyDescent="0.3">
      <c r="A206" s="129" t="s">
        <v>1087</v>
      </c>
      <c r="B206" s="130" t="str">
        <f>VLOOKUP(A206,URS確認!$E:$F,2,FALSE)</f>
        <v xml:space="preserve">股票擔保品資料登錄(Eloan12)       </v>
      </c>
      <c r="C206" s="129">
        <v>2</v>
      </c>
      <c r="D206" s="135" t="s">
        <v>1598</v>
      </c>
      <c r="E206" s="132">
        <v>44434</v>
      </c>
      <c r="F206" s="132">
        <v>44435</v>
      </c>
      <c r="G206" s="132">
        <v>44435</v>
      </c>
      <c r="H206" s="132">
        <v>44445</v>
      </c>
      <c r="I206" s="129" t="s">
        <v>1316</v>
      </c>
      <c r="L206" s="129" t="s">
        <v>1617</v>
      </c>
    </row>
    <row r="207" spans="1:13" ht="51" x14ac:dyDescent="0.3">
      <c r="A207" s="129" t="s">
        <v>1087</v>
      </c>
      <c r="B207" s="130" t="str">
        <f>VLOOKUP(A207,URS確認!$E:$F,2,FALSE)</f>
        <v xml:space="preserve">股票擔保品資料登錄(Eloan12)       </v>
      </c>
      <c r="C207" s="129">
        <v>3</v>
      </c>
      <c r="D207" s="135" t="s">
        <v>1599</v>
      </c>
      <c r="E207" s="132">
        <v>44434</v>
      </c>
      <c r="F207" s="132">
        <v>44435</v>
      </c>
      <c r="G207" s="132">
        <v>44435</v>
      </c>
      <c r="H207" s="132">
        <v>44435</v>
      </c>
      <c r="I207" s="129" t="s">
        <v>1316</v>
      </c>
      <c r="J207" s="129" t="s">
        <v>1617</v>
      </c>
    </row>
    <row r="208" spans="1:13" ht="51" x14ac:dyDescent="0.3">
      <c r="A208" s="129" t="s">
        <v>1087</v>
      </c>
      <c r="B208" s="130" t="str">
        <f>VLOOKUP(A208,URS確認!$E:$F,2,FALSE)</f>
        <v xml:space="preserve">股票擔保品資料登錄(Eloan12)       </v>
      </c>
      <c r="C208" s="129">
        <v>4</v>
      </c>
      <c r="D208" s="135" t="s">
        <v>1600</v>
      </c>
      <c r="E208" s="132">
        <v>44434</v>
      </c>
      <c r="F208" s="132">
        <v>44469</v>
      </c>
      <c r="I208" s="129" t="s">
        <v>1316</v>
      </c>
      <c r="M208" s="129" t="s">
        <v>1629</v>
      </c>
    </row>
    <row r="209" spans="1:13" ht="34" x14ac:dyDescent="0.3">
      <c r="A209" s="129" t="s">
        <v>1087</v>
      </c>
      <c r="B209" s="130" t="str">
        <f>VLOOKUP(A209,URS確認!$E:$F,2,FALSE)</f>
        <v xml:space="preserve">股票擔保品資料登錄(Eloan12)       </v>
      </c>
      <c r="C209" s="129">
        <v>5</v>
      </c>
      <c r="D209" s="135" t="s">
        <v>1624</v>
      </c>
      <c r="E209" s="132">
        <v>44434</v>
      </c>
      <c r="F209" s="132">
        <v>44438</v>
      </c>
      <c r="G209" s="132">
        <v>44438</v>
      </c>
      <c r="H209" s="132">
        <v>44438</v>
      </c>
      <c r="I209" s="129" t="s">
        <v>1316</v>
      </c>
      <c r="L209" s="129" t="s">
        <v>1617</v>
      </c>
    </row>
    <row r="210" spans="1:13" ht="34" x14ac:dyDescent="0.3">
      <c r="A210" s="129" t="s">
        <v>1088</v>
      </c>
      <c r="B210" s="130" t="str">
        <f>VLOOKUP(A210,URS確認!$E:$F,2,FALSE)</f>
        <v xml:space="preserve">股票擔保品資料查詢                      </v>
      </c>
      <c r="C210" s="129">
        <v>1</v>
      </c>
      <c r="D210" s="135" t="s">
        <v>1601</v>
      </c>
      <c r="E210" s="132">
        <v>44434</v>
      </c>
      <c r="F210" s="132">
        <v>44442</v>
      </c>
      <c r="G210" s="132">
        <v>44441</v>
      </c>
      <c r="H210" s="132">
        <v>44441</v>
      </c>
      <c r="I210" s="129" t="s">
        <v>1626</v>
      </c>
      <c r="L210" s="129" t="s">
        <v>1617</v>
      </c>
    </row>
    <row r="211" spans="1:13" x14ac:dyDescent="0.3">
      <c r="A211" s="129" t="s">
        <v>1089</v>
      </c>
      <c r="B211" s="130" t="str">
        <f>VLOOKUP(A211,URS確認!$E:$F,2,FALSE)</f>
        <v xml:space="preserve">其他擔保品資料登錄(Eloan13) </v>
      </c>
      <c r="C211" s="129">
        <v>1</v>
      </c>
      <c r="D211" s="135" t="s">
        <v>1602</v>
      </c>
      <c r="E211" s="132">
        <v>44434</v>
      </c>
      <c r="F211" s="132">
        <v>44434</v>
      </c>
      <c r="G211" s="132">
        <v>44434</v>
      </c>
      <c r="H211" s="132">
        <v>44445</v>
      </c>
      <c r="I211" s="129" t="s">
        <v>1316</v>
      </c>
      <c r="L211" s="129" t="s">
        <v>1617</v>
      </c>
    </row>
    <row r="212" spans="1:13" ht="34" x14ac:dyDescent="0.3">
      <c r="A212" s="129" t="s">
        <v>104</v>
      </c>
      <c r="B212" s="130" t="str">
        <f>VLOOKUP(A212,URS確認!$E:$F,2,FALSE)</f>
        <v xml:space="preserve">顧客控管警訊資料維護                    </v>
      </c>
      <c r="C212" s="129">
        <v>1</v>
      </c>
      <c r="D212" s="135" t="s">
        <v>1603</v>
      </c>
      <c r="E212" s="132">
        <v>44434</v>
      </c>
      <c r="F212" s="132">
        <v>44469</v>
      </c>
      <c r="I212" s="129" t="s">
        <v>1316</v>
      </c>
      <c r="M212" s="129" t="s">
        <v>1619</v>
      </c>
    </row>
    <row r="213" spans="1:13" ht="34" x14ac:dyDescent="0.3">
      <c r="A213" s="129" t="s">
        <v>104</v>
      </c>
      <c r="B213" s="130" t="str">
        <f>VLOOKUP(A213,URS確認!$E:$F,2,FALSE)</f>
        <v xml:space="preserve">顧客控管警訊資料維護                    </v>
      </c>
      <c r="C213" s="129">
        <v>2</v>
      </c>
      <c r="D213" s="135" t="s">
        <v>1604</v>
      </c>
      <c r="E213" s="132">
        <v>44434</v>
      </c>
      <c r="F213" s="132">
        <v>44469</v>
      </c>
      <c r="G213" s="132">
        <v>44441</v>
      </c>
      <c r="H213" s="132">
        <v>44448</v>
      </c>
      <c r="I213" s="129" t="s">
        <v>1626</v>
      </c>
      <c r="M213" s="129" t="s">
        <v>1619</v>
      </c>
    </row>
    <row r="214" spans="1:13" ht="34" x14ac:dyDescent="0.3">
      <c r="A214" s="129" t="s">
        <v>104</v>
      </c>
      <c r="B214" s="130" t="str">
        <f>VLOOKUP(A214,URS確認!$E:$F,2,FALSE)</f>
        <v xml:space="preserve">顧客控管警訊資料維護                    </v>
      </c>
      <c r="C214" s="129">
        <v>3</v>
      </c>
      <c r="D214" s="135" t="s">
        <v>1605</v>
      </c>
      <c r="E214" s="132">
        <v>44434</v>
      </c>
      <c r="F214" s="132">
        <v>44469</v>
      </c>
      <c r="G214" s="132">
        <v>44482</v>
      </c>
      <c r="H214" s="132">
        <v>44482</v>
      </c>
      <c r="I214" s="129" t="s">
        <v>2188</v>
      </c>
      <c r="M214" s="129" t="s">
        <v>1627</v>
      </c>
    </row>
    <row r="215" spans="1:13" x14ac:dyDescent="0.3">
      <c r="A215" s="129" t="s">
        <v>104</v>
      </c>
      <c r="B215" s="130" t="str">
        <f>VLOOKUP(A215,URS確認!$E:$F,2,FALSE)</f>
        <v xml:space="preserve">顧客控管警訊資料維護                    </v>
      </c>
      <c r="C215" s="129">
        <v>4</v>
      </c>
      <c r="D215" s="135" t="s">
        <v>1606</v>
      </c>
      <c r="E215" s="132">
        <v>44434</v>
      </c>
      <c r="F215" s="132">
        <v>44442</v>
      </c>
      <c r="G215" s="132">
        <v>44441</v>
      </c>
      <c r="H215" s="132">
        <v>44448</v>
      </c>
      <c r="I215" s="129" t="s">
        <v>1626</v>
      </c>
      <c r="M215" s="129" t="s">
        <v>1628</v>
      </c>
    </row>
    <row r="216" spans="1:13" x14ac:dyDescent="0.3">
      <c r="A216" s="129" t="s">
        <v>1607</v>
      </c>
      <c r="B216" s="130" t="str">
        <f>VLOOKUP(A216,URS確認!$E:$F,2,FALSE)</f>
        <v xml:space="preserve">顧客控管警訊明細資料查詢                </v>
      </c>
      <c r="C216" s="129">
        <v>1</v>
      </c>
      <c r="D216" s="135" t="s">
        <v>1608</v>
      </c>
      <c r="E216" s="132">
        <v>44434</v>
      </c>
      <c r="F216" s="132">
        <v>44434</v>
      </c>
      <c r="G216" s="132">
        <v>44434</v>
      </c>
      <c r="H216" s="132">
        <v>44441</v>
      </c>
      <c r="I216" s="129" t="s">
        <v>1316</v>
      </c>
      <c r="L216" s="129" t="s">
        <v>1616</v>
      </c>
    </row>
    <row r="217" spans="1:13" ht="85" x14ac:dyDescent="0.3">
      <c r="A217" s="129" t="s">
        <v>1607</v>
      </c>
      <c r="B217" s="130" t="str">
        <f>VLOOKUP(A217,URS確認!$E:$F,2,FALSE)</f>
        <v xml:space="preserve">顧客控管警訊明細資料查詢                </v>
      </c>
      <c r="C217" s="129">
        <v>2</v>
      </c>
      <c r="D217" s="135" t="s">
        <v>1609</v>
      </c>
      <c r="E217" s="132">
        <v>44434</v>
      </c>
      <c r="F217" s="132">
        <v>44434</v>
      </c>
      <c r="G217" s="132">
        <v>44434</v>
      </c>
      <c r="H217" s="132">
        <v>44441</v>
      </c>
      <c r="I217" s="129" t="s">
        <v>1316</v>
      </c>
      <c r="L217" s="129" t="s">
        <v>1625</v>
      </c>
    </row>
    <row r="218" spans="1:13" x14ac:dyDescent="0.3">
      <c r="A218" s="129" t="s">
        <v>1630</v>
      </c>
      <c r="B218" s="130" t="str">
        <f>VLOOKUP(A218,URS確認!$E:$F,2,FALSE)</f>
        <v>首次撥款審核資料表</v>
      </c>
      <c r="C218" s="129">
        <v>1</v>
      </c>
      <c r="D218" s="135" t="s">
        <v>1631</v>
      </c>
      <c r="E218" s="132">
        <v>44435</v>
      </c>
      <c r="F218" s="132">
        <v>44440</v>
      </c>
      <c r="G218" s="132">
        <v>44440</v>
      </c>
      <c r="I218" s="129" t="s">
        <v>1693</v>
      </c>
      <c r="L218" s="129" t="s">
        <v>1625</v>
      </c>
    </row>
    <row r="219" spans="1:13" x14ac:dyDescent="0.3">
      <c r="A219" s="129" t="s">
        <v>1630</v>
      </c>
      <c r="B219" s="130" t="str">
        <f>VLOOKUP(A219,URS確認!$E:$F,2,FALSE)</f>
        <v>首次撥款審核資料表</v>
      </c>
      <c r="C219" s="129">
        <v>2</v>
      </c>
      <c r="D219" s="135" t="s">
        <v>1632</v>
      </c>
      <c r="E219" s="132">
        <v>44435</v>
      </c>
      <c r="F219" s="132">
        <v>44440</v>
      </c>
      <c r="G219" s="132">
        <v>44440</v>
      </c>
      <c r="I219" s="129" t="s">
        <v>1693</v>
      </c>
      <c r="L219" s="129" t="s">
        <v>1625</v>
      </c>
    </row>
    <row r="220" spans="1:13" x14ac:dyDescent="0.3">
      <c r="A220" s="129" t="s">
        <v>1630</v>
      </c>
      <c r="B220" s="130" t="str">
        <f>VLOOKUP(A220,URS確認!$E:$F,2,FALSE)</f>
        <v>首次撥款審核資料表</v>
      </c>
      <c r="C220" s="129">
        <v>3</v>
      </c>
      <c r="D220" s="135" t="s">
        <v>1633</v>
      </c>
      <c r="E220" s="132">
        <v>44435</v>
      </c>
      <c r="F220" s="132">
        <v>44440</v>
      </c>
      <c r="G220" s="132">
        <v>44440</v>
      </c>
      <c r="I220" s="129" t="s">
        <v>1693</v>
      </c>
      <c r="L220" s="129" t="s">
        <v>1625</v>
      </c>
    </row>
    <row r="221" spans="1:13" x14ac:dyDescent="0.3">
      <c r="A221" s="129" t="s">
        <v>1630</v>
      </c>
      <c r="B221" s="130" t="str">
        <f>VLOOKUP(A221,URS確認!$E:$F,2,FALSE)</f>
        <v>首次撥款審核資料表</v>
      </c>
      <c r="C221" s="129">
        <v>4</v>
      </c>
      <c r="D221" s="135" t="s">
        <v>1634</v>
      </c>
      <c r="E221" s="132">
        <v>44435</v>
      </c>
      <c r="F221" s="132">
        <v>44440</v>
      </c>
      <c r="G221" s="132">
        <v>44440</v>
      </c>
      <c r="I221" s="129" t="s">
        <v>1693</v>
      </c>
      <c r="L221" s="129" t="s">
        <v>1625</v>
      </c>
    </row>
    <row r="222" spans="1:13" x14ac:dyDescent="0.3">
      <c r="A222" s="129" t="s">
        <v>1630</v>
      </c>
      <c r="B222" s="130" t="str">
        <f>VLOOKUP(A222,URS確認!$E:$F,2,FALSE)</f>
        <v>首次撥款審核資料表</v>
      </c>
      <c r="C222" s="129">
        <v>5</v>
      </c>
      <c r="D222" s="135" t="s">
        <v>1635</v>
      </c>
      <c r="E222" s="132">
        <v>44435</v>
      </c>
      <c r="F222" s="132">
        <v>44440</v>
      </c>
      <c r="G222" s="132">
        <v>44440</v>
      </c>
      <c r="I222" s="129" t="s">
        <v>1693</v>
      </c>
      <c r="L222" s="129" t="s">
        <v>1625</v>
      </c>
    </row>
    <row r="223" spans="1:13" x14ac:dyDescent="0.3">
      <c r="A223" s="129" t="s">
        <v>1630</v>
      </c>
      <c r="B223" s="130" t="str">
        <f>VLOOKUP(A223,URS確認!$E:$F,2,FALSE)</f>
        <v>首次撥款審核資料表</v>
      </c>
      <c r="C223" s="129">
        <v>6</v>
      </c>
      <c r="D223" s="135" t="s">
        <v>1636</v>
      </c>
      <c r="E223" s="132">
        <v>44435</v>
      </c>
      <c r="F223" s="132">
        <v>44440</v>
      </c>
      <c r="G223" s="132">
        <v>44440</v>
      </c>
      <c r="I223" s="129" t="s">
        <v>1693</v>
      </c>
      <c r="L223" s="129" t="s">
        <v>1625</v>
      </c>
    </row>
    <row r="224" spans="1:13" x14ac:dyDescent="0.3">
      <c r="A224" s="129" t="s">
        <v>1630</v>
      </c>
      <c r="B224" s="130" t="str">
        <f>VLOOKUP(A224,URS確認!$E:$F,2,FALSE)</f>
        <v>首次撥款審核資料表</v>
      </c>
      <c r="C224" s="129">
        <v>7</v>
      </c>
      <c r="D224" s="135" t="s">
        <v>1637</v>
      </c>
      <c r="E224" s="132">
        <v>44435</v>
      </c>
      <c r="F224" s="132">
        <v>44440</v>
      </c>
      <c r="G224" s="132">
        <v>44440</v>
      </c>
      <c r="I224" s="129" t="s">
        <v>1693</v>
      </c>
      <c r="L224" s="129" t="s">
        <v>1625</v>
      </c>
    </row>
    <row r="225" spans="1:12" x14ac:dyDescent="0.3">
      <c r="A225" s="129" t="s">
        <v>1630</v>
      </c>
      <c r="B225" s="130" t="str">
        <f>VLOOKUP(A225,URS確認!$E:$F,2,FALSE)</f>
        <v>首次撥款審核資料表</v>
      </c>
      <c r="C225" s="129">
        <v>8</v>
      </c>
      <c r="D225" s="135" t="s">
        <v>1638</v>
      </c>
      <c r="E225" s="132">
        <v>44435</v>
      </c>
      <c r="F225" s="132">
        <v>44440</v>
      </c>
      <c r="G225" s="132">
        <v>44440</v>
      </c>
      <c r="I225" s="129" t="s">
        <v>1693</v>
      </c>
      <c r="L225" s="129" t="s">
        <v>1625</v>
      </c>
    </row>
    <row r="226" spans="1:12" x14ac:dyDescent="0.3">
      <c r="A226" s="129" t="s">
        <v>1630</v>
      </c>
      <c r="B226" s="130" t="str">
        <f>VLOOKUP(A226,URS確認!$E:$F,2,FALSE)</f>
        <v>首次撥款審核資料表</v>
      </c>
      <c r="C226" s="129">
        <v>9</v>
      </c>
      <c r="D226" s="135" t="s">
        <v>1639</v>
      </c>
      <c r="E226" s="132">
        <v>44435</v>
      </c>
      <c r="F226" s="132">
        <v>44440</v>
      </c>
      <c r="G226" s="132">
        <v>44440</v>
      </c>
      <c r="I226" s="129" t="s">
        <v>1693</v>
      </c>
      <c r="L226" s="129" t="s">
        <v>1625</v>
      </c>
    </row>
    <row r="227" spans="1:12" x14ac:dyDescent="0.3">
      <c r="A227" s="129" t="s">
        <v>1630</v>
      </c>
      <c r="B227" s="130" t="str">
        <f>VLOOKUP(A227,URS確認!$E:$F,2,FALSE)</f>
        <v>首次撥款審核資料表</v>
      </c>
      <c r="C227" s="129">
        <v>10</v>
      </c>
      <c r="D227" s="135" t="s">
        <v>1640</v>
      </c>
      <c r="E227" s="132">
        <v>44435</v>
      </c>
      <c r="F227" s="132">
        <v>44440</v>
      </c>
      <c r="G227" s="132">
        <v>44440</v>
      </c>
      <c r="I227" s="129" t="s">
        <v>1693</v>
      </c>
      <c r="L227" s="129" t="s">
        <v>1625</v>
      </c>
    </row>
    <row r="228" spans="1:12" x14ac:dyDescent="0.3">
      <c r="A228" s="129" t="s">
        <v>1630</v>
      </c>
      <c r="B228" s="130" t="str">
        <f>VLOOKUP(A228,URS確認!$E:$F,2,FALSE)</f>
        <v>首次撥款審核資料表</v>
      </c>
      <c r="C228" s="129">
        <v>11</v>
      </c>
      <c r="D228" s="135" t="s">
        <v>1641</v>
      </c>
      <c r="E228" s="132">
        <v>44435</v>
      </c>
      <c r="F228" s="132">
        <v>44440</v>
      </c>
      <c r="G228" s="132">
        <v>44440</v>
      </c>
      <c r="I228" s="129" t="s">
        <v>1693</v>
      </c>
      <c r="L228" s="129" t="s">
        <v>1625</v>
      </c>
    </row>
    <row r="229" spans="1:12" x14ac:dyDescent="0.3">
      <c r="A229" s="129" t="s">
        <v>1630</v>
      </c>
      <c r="B229" s="130" t="str">
        <f>VLOOKUP(A229,URS確認!$E:$F,2,FALSE)</f>
        <v>首次撥款審核資料表</v>
      </c>
      <c r="C229" s="129">
        <v>12</v>
      </c>
      <c r="D229" s="135" t="s">
        <v>1642</v>
      </c>
      <c r="E229" s="132">
        <v>44435</v>
      </c>
      <c r="F229" s="132">
        <v>44440</v>
      </c>
      <c r="G229" s="132">
        <v>44440</v>
      </c>
      <c r="I229" s="129" t="s">
        <v>1693</v>
      </c>
      <c r="L229" s="129" t="s">
        <v>1625</v>
      </c>
    </row>
    <row r="230" spans="1:12" x14ac:dyDescent="0.3">
      <c r="A230" s="129" t="s">
        <v>1630</v>
      </c>
      <c r="B230" s="130" t="str">
        <f>VLOOKUP(A230,URS確認!$E:$F,2,FALSE)</f>
        <v>首次撥款審核資料表</v>
      </c>
      <c r="C230" s="129">
        <v>13</v>
      </c>
      <c r="D230" s="135" t="s">
        <v>1643</v>
      </c>
      <c r="E230" s="132">
        <v>44435</v>
      </c>
      <c r="F230" s="132">
        <v>44440</v>
      </c>
      <c r="G230" s="132">
        <v>44440</v>
      </c>
      <c r="I230" s="129" t="s">
        <v>1693</v>
      </c>
      <c r="L230" s="129" t="s">
        <v>1625</v>
      </c>
    </row>
    <row r="231" spans="1:12" x14ac:dyDescent="0.3">
      <c r="A231" s="129" t="s">
        <v>1630</v>
      </c>
      <c r="B231" s="130" t="str">
        <f>VLOOKUP(A231,URS確認!$E:$F,2,FALSE)</f>
        <v>首次撥款審核資料表</v>
      </c>
      <c r="C231" s="129">
        <v>14</v>
      </c>
      <c r="D231" s="135" t="s">
        <v>1644</v>
      </c>
      <c r="E231" s="132">
        <v>44435</v>
      </c>
      <c r="F231" s="132">
        <v>44440</v>
      </c>
      <c r="G231" s="132">
        <v>44440</v>
      </c>
      <c r="I231" s="129" t="s">
        <v>1693</v>
      </c>
      <c r="L231" s="129" t="s">
        <v>1625</v>
      </c>
    </row>
    <row r="232" spans="1:12" x14ac:dyDescent="0.3">
      <c r="A232" s="129" t="s">
        <v>1630</v>
      </c>
      <c r="B232" s="130" t="str">
        <f>VLOOKUP(A232,URS確認!$E:$F,2,FALSE)</f>
        <v>首次撥款審核資料表</v>
      </c>
      <c r="C232" s="129">
        <v>15</v>
      </c>
      <c r="D232" s="135" t="s">
        <v>1645</v>
      </c>
      <c r="E232" s="132">
        <v>44435</v>
      </c>
      <c r="F232" s="132">
        <v>44440</v>
      </c>
      <c r="G232" s="132">
        <v>44440</v>
      </c>
      <c r="I232" s="129" t="s">
        <v>1693</v>
      </c>
      <c r="L232" s="129" t="s">
        <v>1625</v>
      </c>
    </row>
    <row r="233" spans="1:12" ht="34" x14ac:dyDescent="0.3">
      <c r="A233" s="129" t="s">
        <v>1630</v>
      </c>
      <c r="B233" s="130" t="str">
        <f>VLOOKUP(A233,URS確認!$E:$F,2,FALSE)</f>
        <v>首次撥款審核資料表</v>
      </c>
      <c r="C233" s="129">
        <v>16</v>
      </c>
      <c r="D233" s="135" t="s">
        <v>1646</v>
      </c>
      <c r="E233" s="132">
        <v>44435</v>
      </c>
      <c r="F233" s="132">
        <v>44440</v>
      </c>
      <c r="G233" s="132">
        <v>44440</v>
      </c>
      <c r="I233" s="129" t="s">
        <v>1693</v>
      </c>
      <c r="L233" s="129" t="s">
        <v>1625</v>
      </c>
    </row>
    <row r="234" spans="1:12" x14ac:dyDescent="0.3">
      <c r="A234" s="129" t="s">
        <v>1630</v>
      </c>
      <c r="B234" s="130" t="str">
        <f>VLOOKUP(A234,URS確認!$E:$F,2,FALSE)</f>
        <v>首次撥款審核資料表</v>
      </c>
      <c r="C234" s="129">
        <v>17</v>
      </c>
      <c r="D234" s="135" t="s">
        <v>1647</v>
      </c>
      <c r="E234" s="132">
        <v>44435</v>
      </c>
      <c r="F234" s="132">
        <v>44440</v>
      </c>
      <c r="G234" s="132">
        <v>44440</v>
      </c>
      <c r="I234" s="129" t="s">
        <v>1693</v>
      </c>
      <c r="L234" s="129" t="s">
        <v>1625</v>
      </c>
    </row>
    <row r="235" spans="1:12" x14ac:dyDescent="0.3">
      <c r="A235" s="129" t="s">
        <v>1630</v>
      </c>
      <c r="B235" s="130" t="str">
        <f>VLOOKUP(A235,URS確認!$E:$F,2,FALSE)</f>
        <v>首次撥款審核資料表</v>
      </c>
      <c r="C235" s="129">
        <v>18</v>
      </c>
      <c r="D235" s="135" t="s">
        <v>1648</v>
      </c>
      <c r="E235" s="132">
        <v>44435</v>
      </c>
      <c r="F235" s="132">
        <v>44440</v>
      </c>
      <c r="G235" s="132">
        <v>44440</v>
      </c>
      <c r="I235" s="129" t="s">
        <v>1693</v>
      </c>
      <c r="L235" s="129" t="s">
        <v>1625</v>
      </c>
    </row>
    <row r="236" spans="1:12" x14ac:dyDescent="0.3">
      <c r="A236" s="129" t="s">
        <v>1630</v>
      </c>
      <c r="B236" s="130" t="str">
        <f>VLOOKUP(A236,URS確認!$E:$F,2,FALSE)</f>
        <v>首次撥款審核資料表</v>
      </c>
      <c r="C236" s="129">
        <v>19</v>
      </c>
      <c r="D236" s="135" t="s">
        <v>1649</v>
      </c>
      <c r="E236" s="132">
        <v>44435</v>
      </c>
      <c r="F236" s="132">
        <v>44440</v>
      </c>
      <c r="G236" s="132">
        <v>44440</v>
      </c>
      <c r="I236" s="129" t="s">
        <v>1693</v>
      </c>
      <c r="L236" s="129" t="s">
        <v>1625</v>
      </c>
    </row>
    <row r="237" spans="1:12" x14ac:dyDescent="0.3">
      <c r="A237" s="129" t="s">
        <v>1630</v>
      </c>
      <c r="B237" s="130" t="str">
        <f>VLOOKUP(A237,URS確認!$E:$F,2,FALSE)</f>
        <v>首次撥款審核資料表</v>
      </c>
      <c r="C237" s="129">
        <v>20</v>
      </c>
      <c r="D237" s="135" t="s">
        <v>1650</v>
      </c>
      <c r="E237" s="132">
        <v>44435</v>
      </c>
      <c r="F237" s="132">
        <v>44440</v>
      </c>
      <c r="G237" s="132">
        <v>44440</v>
      </c>
      <c r="I237" s="129" t="s">
        <v>1686</v>
      </c>
      <c r="J237" s="129" t="s">
        <v>1688</v>
      </c>
      <c r="L237" s="129" t="s">
        <v>1625</v>
      </c>
    </row>
    <row r="238" spans="1:12" ht="34" x14ac:dyDescent="0.3">
      <c r="A238" s="129" t="s">
        <v>965</v>
      </c>
      <c r="B238" s="130" t="str">
        <f>VLOOKUP(A238,URS確認!$E:$F,2,FALSE)</f>
        <v xml:space="preserve">撥款                     </v>
      </c>
      <c r="C238" s="129">
        <v>1</v>
      </c>
      <c r="D238" s="135" t="s">
        <v>1656</v>
      </c>
      <c r="E238" s="132">
        <v>44438</v>
      </c>
      <c r="F238" s="132">
        <v>44442</v>
      </c>
      <c r="G238" s="132">
        <v>44442</v>
      </c>
      <c r="H238" s="132">
        <v>44487</v>
      </c>
      <c r="I238" s="129" t="s">
        <v>1687</v>
      </c>
      <c r="L238" s="129" t="s">
        <v>1688</v>
      </c>
    </row>
    <row r="239" spans="1:12" x14ac:dyDescent="0.3">
      <c r="A239" s="129" t="s">
        <v>965</v>
      </c>
      <c r="B239" s="130" t="str">
        <f>VLOOKUP(A239,URS確認!$E:$F,2,FALSE)</f>
        <v xml:space="preserve">撥款                     </v>
      </c>
      <c r="C239" s="129">
        <v>2</v>
      </c>
      <c r="D239" s="135" t="s">
        <v>1657</v>
      </c>
      <c r="E239" s="132">
        <v>44438</v>
      </c>
      <c r="F239" s="132">
        <v>44442</v>
      </c>
      <c r="G239" s="132">
        <v>44442</v>
      </c>
      <c r="H239" s="132">
        <v>44487</v>
      </c>
      <c r="I239" s="129" t="s">
        <v>1687</v>
      </c>
      <c r="L239" s="129" t="s">
        <v>1689</v>
      </c>
    </row>
    <row r="240" spans="1:12" x14ac:dyDescent="0.3">
      <c r="A240" s="129" t="s">
        <v>965</v>
      </c>
      <c r="B240" s="130" t="str">
        <f>VLOOKUP(A240,URS確認!$E:$F,2,FALSE)</f>
        <v xml:space="preserve">撥款                     </v>
      </c>
      <c r="C240" s="129">
        <v>3</v>
      </c>
      <c r="D240" s="135" t="s">
        <v>1658</v>
      </c>
      <c r="E240" s="132">
        <v>44438</v>
      </c>
      <c r="F240" s="132">
        <v>44442</v>
      </c>
      <c r="G240" s="132">
        <v>44442</v>
      </c>
      <c r="H240" s="132">
        <v>44487</v>
      </c>
      <c r="I240" s="129" t="s">
        <v>1687</v>
      </c>
      <c r="J240" s="129" t="s">
        <v>1690</v>
      </c>
    </row>
    <row r="241" spans="1:13" x14ac:dyDescent="0.3">
      <c r="A241" s="129" t="s">
        <v>965</v>
      </c>
      <c r="B241" s="130" t="str">
        <f>VLOOKUP(A241,URS確認!$E:$F,2,FALSE)</f>
        <v xml:space="preserve">撥款                     </v>
      </c>
      <c r="C241" s="129">
        <v>4</v>
      </c>
      <c r="D241" s="135" t="s">
        <v>1659</v>
      </c>
      <c r="E241" s="132">
        <v>44438</v>
      </c>
      <c r="F241" s="132">
        <v>44442</v>
      </c>
      <c r="G241" s="132">
        <v>44442</v>
      </c>
      <c r="H241" s="132">
        <v>44487</v>
      </c>
      <c r="I241" s="129" t="s">
        <v>1687</v>
      </c>
      <c r="L241" s="129" t="s">
        <v>1688</v>
      </c>
    </row>
    <row r="242" spans="1:13" x14ac:dyDescent="0.3">
      <c r="A242" s="129" t="s">
        <v>1660</v>
      </c>
      <c r="B242" s="130" t="str">
        <f>VLOOKUP(A242,URS確認!$E:$F,2,FALSE)</f>
        <v xml:space="preserve">撥款明細資料查詢         </v>
      </c>
      <c r="C242" s="129">
        <v>1</v>
      </c>
      <c r="D242" s="135" t="s">
        <v>1661</v>
      </c>
      <c r="E242" s="132">
        <v>44438</v>
      </c>
      <c r="F242" s="132">
        <v>44442</v>
      </c>
      <c r="G242" s="132">
        <v>44442</v>
      </c>
      <c r="H242" s="132">
        <v>44487</v>
      </c>
      <c r="I242" s="129" t="s">
        <v>1687</v>
      </c>
      <c r="L242" s="129" t="s">
        <v>1688</v>
      </c>
    </row>
    <row r="243" spans="1:13" x14ac:dyDescent="0.3">
      <c r="A243" s="129" t="s">
        <v>1660</v>
      </c>
      <c r="B243" s="130" t="str">
        <f>VLOOKUP(A243,URS確認!$E:$F,2,FALSE)</f>
        <v xml:space="preserve">撥款明細資料查詢         </v>
      </c>
      <c r="C243" s="129">
        <v>2</v>
      </c>
      <c r="D243" s="135" t="s">
        <v>1662</v>
      </c>
      <c r="E243" s="132">
        <v>44438</v>
      </c>
      <c r="F243" s="132">
        <v>44442</v>
      </c>
      <c r="G243" s="132">
        <v>44442</v>
      </c>
      <c r="H243" s="132">
        <v>44487</v>
      </c>
      <c r="I243" s="129" t="s">
        <v>1687</v>
      </c>
      <c r="L243" s="129" t="s">
        <v>1690</v>
      </c>
    </row>
    <row r="244" spans="1:13" x14ac:dyDescent="0.3">
      <c r="A244" s="129" t="s">
        <v>1663</v>
      </c>
      <c r="B244" s="130" t="str">
        <f>VLOOKUP(A244,URS確認!$E:$F,2,FALSE)</f>
        <v xml:space="preserve">撥款內容查詢             </v>
      </c>
      <c r="C244" s="129">
        <v>1</v>
      </c>
      <c r="D244" s="135" t="s">
        <v>1664</v>
      </c>
      <c r="E244" s="132">
        <v>44438</v>
      </c>
      <c r="F244" s="132">
        <v>44442</v>
      </c>
      <c r="G244" s="132">
        <v>44442</v>
      </c>
      <c r="H244" s="132">
        <v>44487</v>
      </c>
      <c r="I244" s="129" t="s">
        <v>1687</v>
      </c>
      <c r="J244" s="129" t="s">
        <v>1688</v>
      </c>
    </row>
    <row r="245" spans="1:13" x14ac:dyDescent="0.3">
      <c r="A245" s="129" t="s">
        <v>1663</v>
      </c>
      <c r="B245" s="130" t="str">
        <f>VLOOKUP(A245,URS確認!$E:$F,2,FALSE)</f>
        <v xml:space="preserve">撥款內容查詢             </v>
      </c>
      <c r="C245" s="129">
        <v>2</v>
      </c>
      <c r="D245" s="135" t="s">
        <v>1665</v>
      </c>
      <c r="E245" s="132">
        <v>44438</v>
      </c>
      <c r="F245" s="132">
        <v>44442</v>
      </c>
      <c r="G245" s="132">
        <v>44442</v>
      </c>
      <c r="H245" s="132">
        <v>44487</v>
      </c>
      <c r="I245" s="129" t="s">
        <v>1687</v>
      </c>
      <c r="J245" s="129" t="s">
        <v>1691</v>
      </c>
    </row>
    <row r="246" spans="1:13" x14ac:dyDescent="0.3">
      <c r="A246" s="129" t="s">
        <v>1666</v>
      </c>
      <c r="B246" s="130" t="str">
        <f>VLOOKUP(A246,URS確認!$E:$F,2,FALSE)</f>
        <v xml:space="preserve">撥款匯款作業                         </v>
      </c>
      <c r="C246" s="129">
        <v>1</v>
      </c>
      <c r="D246" s="135" t="s">
        <v>1667</v>
      </c>
      <c r="E246" s="132">
        <v>44438</v>
      </c>
      <c r="F246" s="132">
        <v>44476</v>
      </c>
      <c r="G246" s="132">
        <v>44476</v>
      </c>
      <c r="I246" s="129" t="s">
        <v>1687</v>
      </c>
      <c r="M246" s="129" t="s">
        <v>1692</v>
      </c>
    </row>
    <row r="247" spans="1:13" x14ac:dyDescent="0.3">
      <c r="A247" s="129" t="s">
        <v>639</v>
      </c>
      <c r="B247" s="130" t="str">
        <f>VLOOKUP(A247,URS確認!$E:$F,2,FALSE)</f>
        <v>AML姓名檢核查詢</v>
      </c>
      <c r="C247" s="129">
        <v>1</v>
      </c>
      <c r="D247" s="135" t="s">
        <v>1668</v>
      </c>
      <c r="E247" s="132">
        <v>44438</v>
      </c>
      <c r="F247" s="132">
        <v>44447</v>
      </c>
      <c r="G247" s="132">
        <v>44462</v>
      </c>
      <c r="I247" s="129" t="s">
        <v>1687</v>
      </c>
      <c r="L247" s="129" t="s">
        <v>1688</v>
      </c>
    </row>
    <row r="248" spans="1:13" ht="51" x14ac:dyDescent="0.3">
      <c r="A248" s="129" t="s">
        <v>1694</v>
      </c>
      <c r="B248" s="130" t="str">
        <f>VLOOKUP(A248,URS確認!$E:$F,2,FALSE)</f>
        <v xml:space="preserve">預約撥款                 </v>
      </c>
      <c r="C248" s="129">
        <v>1</v>
      </c>
      <c r="D248" s="135" t="s">
        <v>1695</v>
      </c>
      <c r="E248" s="132">
        <v>44439</v>
      </c>
      <c r="F248" s="132">
        <v>44446</v>
      </c>
      <c r="G248" s="132">
        <v>44446</v>
      </c>
      <c r="H248" s="132">
        <v>44490</v>
      </c>
      <c r="I248" s="129" t="str">
        <f>VLOOKUP(A248,URS確認!E:I,5,FALSE)</f>
        <v>余家興</v>
      </c>
      <c r="L248" s="129" t="s">
        <v>2090</v>
      </c>
    </row>
    <row r="249" spans="1:13" x14ac:dyDescent="0.3">
      <c r="A249" s="129" t="s">
        <v>1694</v>
      </c>
      <c r="B249" s="130" t="str">
        <f>VLOOKUP(A249,URS確認!$E:$F,2,FALSE)</f>
        <v xml:space="preserve">預約撥款                 </v>
      </c>
      <c r="C249" s="129">
        <v>2</v>
      </c>
      <c r="D249" s="135" t="s">
        <v>1657</v>
      </c>
      <c r="E249" s="132">
        <v>44439</v>
      </c>
      <c r="F249" s="132">
        <v>44446</v>
      </c>
      <c r="G249" s="132">
        <v>44446</v>
      </c>
      <c r="H249" s="132">
        <v>44490</v>
      </c>
      <c r="I249" s="129" t="str">
        <f>VLOOKUP(A249,URS確認!E:I,5,FALSE)</f>
        <v>余家興</v>
      </c>
      <c r="L249" s="129" t="s">
        <v>2090</v>
      </c>
    </row>
    <row r="250" spans="1:13" x14ac:dyDescent="0.3">
      <c r="A250" s="129" t="s">
        <v>1697</v>
      </c>
      <c r="B250" s="130" t="str">
        <f>VLOOKUP(A250,URS確認!$E:$F,2,FALSE)</f>
        <v>預約撥款到期作業</v>
      </c>
      <c r="C250" s="129">
        <v>1</v>
      </c>
      <c r="D250" s="135" t="s">
        <v>1696</v>
      </c>
      <c r="E250" s="132">
        <v>44439</v>
      </c>
      <c r="F250" s="132">
        <v>44446</v>
      </c>
      <c r="G250" s="132">
        <v>44462</v>
      </c>
      <c r="I250" s="129" t="str">
        <f>VLOOKUP(A250,URS確認!E:I,5,FALSE)</f>
        <v>余家興</v>
      </c>
      <c r="L250" s="129" t="s">
        <v>2090</v>
      </c>
    </row>
    <row r="251" spans="1:13" x14ac:dyDescent="0.3">
      <c r="A251" s="129" t="s">
        <v>1698</v>
      </c>
      <c r="B251" s="130" t="str">
        <f>VLOOKUP(A251,URS確認!$E:$F,2,FALSE)</f>
        <v xml:space="preserve">交易內容查詢             </v>
      </c>
      <c r="C251" s="129">
        <v>1</v>
      </c>
      <c r="D251" s="135" t="s">
        <v>1699</v>
      </c>
      <c r="E251" s="132">
        <v>44439</v>
      </c>
      <c r="F251" s="132">
        <v>44446</v>
      </c>
      <c r="G251" s="132">
        <v>44446</v>
      </c>
      <c r="H251" s="132">
        <v>44487</v>
      </c>
      <c r="I251" s="129" t="str">
        <f>VLOOKUP(A251,URS確認!E:I,5,FALSE)</f>
        <v>余家興</v>
      </c>
      <c r="L251" s="129" t="s">
        <v>2090</v>
      </c>
    </row>
    <row r="252" spans="1:13" x14ac:dyDescent="0.3">
      <c r="A252" s="129" t="s">
        <v>1700</v>
      </c>
      <c r="B252" s="130" t="str">
        <f>VLOOKUP(A252,URS確認!$E:$F,2,FALSE)</f>
        <v xml:space="preserve">交易明細資料查詢         </v>
      </c>
      <c r="C252" s="129">
        <v>1</v>
      </c>
      <c r="D252" s="135" t="s">
        <v>1701</v>
      </c>
      <c r="E252" s="132">
        <v>44439</v>
      </c>
      <c r="F252" s="132">
        <v>44446</v>
      </c>
      <c r="G252" s="132">
        <v>44446</v>
      </c>
      <c r="H252" s="132">
        <v>44487</v>
      </c>
      <c r="I252" s="129" t="str">
        <f>VLOOKUP(A252,URS確認!E:I,5,FALSE)</f>
        <v>余家興</v>
      </c>
      <c r="L252" s="129" t="s">
        <v>2090</v>
      </c>
    </row>
    <row r="253" spans="1:13" x14ac:dyDescent="0.3">
      <c r="A253" s="129" t="s">
        <v>1703</v>
      </c>
      <c r="B253" s="130" t="str">
        <f>VLOOKUP(A253,URS確認!$E:$F,2,FALSE)</f>
        <v xml:space="preserve">借戶利率變更             </v>
      </c>
      <c r="C253" s="129">
        <v>1</v>
      </c>
      <c r="D253" s="135" t="s">
        <v>1702</v>
      </c>
      <c r="E253" s="132">
        <v>44439</v>
      </c>
      <c r="F253" s="132">
        <v>44446</v>
      </c>
      <c r="G253" s="132">
        <v>44446</v>
      </c>
      <c r="H253" s="132">
        <v>44487</v>
      </c>
      <c r="I253" s="129" t="str">
        <f>VLOOKUP(A253,URS確認!E:I,5,FALSE)</f>
        <v>余家興</v>
      </c>
      <c r="L253" s="129" t="s">
        <v>2090</v>
      </c>
    </row>
    <row r="254" spans="1:13" x14ac:dyDescent="0.3">
      <c r="A254" s="129" t="s">
        <v>1927</v>
      </c>
      <c r="B254" s="130" t="s">
        <v>1943</v>
      </c>
      <c r="C254" s="129">
        <v>1</v>
      </c>
      <c r="D254" s="135" t="s">
        <v>1939</v>
      </c>
      <c r="E254" s="132">
        <v>44439</v>
      </c>
      <c r="F254" s="132">
        <v>44446</v>
      </c>
      <c r="G254" s="132">
        <v>44446</v>
      </c>
      <c r="H254" s="132">
        <v>44469</v>
      </c>
      <c r="I254" s="129" t="str">
        <f>VLOOKUP(A254,URS確認!E:I,5,FALSE)</f>
        <v>余家興</v>
      </c>
      <c r="L254" s="129" t="s">
        <v>2090</v>
      </c>
    </row>
    <row r="255" spans="1:13" x14ac:dyDescent="0.3">
      <c r="A255" s="129" t="s">
        <v>1928</v>
      </c>
      <c r="B255" s="130" t="s">
        <v>1944</v>
      </c>
      <c r="C255" s="129">
        <v>1</v>
      </c>
      <c r="D255" s="135" t="s">
        <v>1940</v>
      </c>
      <c r="E255" s="132">
        <v>44439</v>
      </c>
      <c r="F255" s="132">
        <v>44446</v>
      </c>
      <c r="G255" s="132">
        <v>44446</v>
      </c>
      <c r="H255" s="132">
        <v>44469</v>
      </c>
      <c r="I255" s="129" t="str">
        <f>VLOOKUP(A255,URS確認!E:I,5,FALSE)</f>
        <v>余家興</v>
      </c>
      <c r="L255" s="129" t="s">
        <v>2090</v>
      </c>
    </row>
    <row r="256" spans="1:13" x14ac:dyDescent="0.3">
      <c r="A256" s="129" t="s">
        <v>1928</v>
      </c>
      <c r="B256" s="130" t="s">
        <v>1944</v>
      </c>
      <c r="C256" s="129">
        <v>2</v>
      </c>
      <c r="D256" s="135" t="s">
        <v>1941</v>
      </c>
      <c r="E256" s="132">
        <v>44439</v>
      </c>
      <c r="F256" s="132">
        <v>44446</v>
      </c>
      <c r="G256" s="132">
        <v>44446</v>
      </c>
      <c r="H256" s="132">
        <v>44469</v>
      </c>
      <c r="I256" s="129" t="str">
        <f>VLOOKUP(A256,URS確認!E:I,5,FALSE)</f>
        <v>余家興</v>
      </c>
      <c r="L256" s="129" t="s">
        <v>2090</v>
      </c>
    </row>
    <row r="257" spans="1:12" x14ac:dyDescent="0.3">
      <c r="A257" s="129" t="s">
        <v>1928</v>
      </c>
      <c r="B257" s="130" t="s">
        <v>1944</v>
      </c>
      <c r="C257" s="129">
        <v>3</v>
      </c>
      <c r="D257" s="135" t="s">
        <v>1942</v>
      </c>
      <c r="E257" s="132">
        <v>44439</v>
      </c>
      <c r="F257" s="132">
        <v>44446</v>
      </c>
      <c r="G257" s="132">
        <v>44446</v>
      </c>
      <c r="H257" s="132">
        <v>44469</v>
      </c>
      <c r="I257" s="129" t="str">
        <f>VLOOKUP(A257,URS確認!E:I,5,FALSE)</f>
        <v>余家興</v>
      </c>
      <c r="L257" s="129" t="s">
        <v>2090</v>
      </c>
    </row>
    <row r="258" spans="1:12" ht="51" x14ac:dyDescent="0.3">
      <c r="A258" s="129" t="s">
        <v>1928</v>
      </c>
      <c r="B258" s="130" t="s">
        <v>1944</v>
      </c>
      <c r="C258" s="129">
        <v>4</v>
      </c>
      <c r="D258" s="135" t="s">
        <v>1980</v>
      </c>
      <c r="E258" s="132">
        <v>44439</v>
      </c>
      <c r="F258" s="132">
        <v>44446</v>
      </c>
      <c r="G258" s="132">
        <v>44446</v>
      </c>
      <c r="H258" s="132">
        <v>44469</v>
      </c>
      <c r="I258" s="129" t="str">
        <f>VLOOKUP(A258,URS確認!E:I,5,FALSE)</f>
        <v>余家興</v>
      </c>
      <c r="L258" s="129" t="s">
        <v>2090</v>
      </c>
    </row>
    <row r="259" spans="1:12" x14ac:dyDescent="0.3">
      <c r="A259" s="129" t="s">
        <v>231</v>
      </c>
      <c r="B259" s="130" t="str">
        <f>VLOOKUP(A259,URS確認!$E:$F,2,FALSE)</f>
        <v xml:space="preserve">ACH授權資料查詢                      </v>
      </c>
      <c r="C259" s="129">
        <v>1</v>
      </c>
      <c r="D259" s="135" t="s">
        <v>1951</v>
      </c>
      <c r="E259" s="132">
        <v>44447</v>
      </c>
      <c r="F259" s="132">
        <v>44461</v>
      </c>
      <c r="G259" s="132">
        <v>44461</v>
      </c>
      <c r="I259" s="129" t="str">
        <f>VLOOKUP(A259,URS確認!E:I,5,FALSE)</f>
        <v>余家興</v>
      </c>
      <c r="L259" s="129" t="s">
        <v>2090</v>
      </c>
    </row>
    <row r="260" spans="1:12" ht="34" x14ac:dyDescent="0.3">
      <c r="A260" s="129" t="s">
        <v>231</v>
      </c>
      <c r="B260" s="130" t="str">
        <f>VLOOKUP(A260,URS確認!$E:$F,2,FALSE)</f>
        <v xml:space="preserve">ACH授權資料查詢                      </v>
      </c>
      <c r="C260" s="129">
        <v>2</v>
      </c>
      <c r="D260" s="135" t="s">
        <v>1961</v>
      </c>
      <c r="E260" s="132">
        <v>44448</v>
      </c>
      <c r="F260" s="132">
        <v>44461</v>
      </c>
      <c r="G260" s="132">
        <v>44461</v>
      </c>
      <c r="I260" s="129" t="str">
        <f>VLOOKUP(A260,URS確認!E:I,5,FALSE)</f>
        <v>余家興</v>
      </c>
      <c r="L260" s="129" t="s">
        <v>2090</v>
      </c>
    </row>
    <row r="261" spans="1:12" x14ac:dyDescent="0.3">
      <c r="A261" s="129" t="s">
        <v>1952</v>
      </c>
      <c r="B261" s="130" t="str">
        <f>VLOOKUP(A261,URS確認!$E:$F,2,FALSE)</f>
        <v xml:space="preserve">ACH授權資料建檔                      </v>
      </c>
      <c r="C261" s="129">
        <v>1</v>
      </c>
      <c r="D261" s="135" t="s">
        <v>1953</v>
      </c>
      <c r="E261" s="132">
        <v>44447</v>
      </c>
      <c r="F261" s="132">
        <v>44461</v>
      </c>
      <c r="G261" s="132">
        <v>44461</v>
      </c>
      <c r="I261" s="129" t="str">
        <f>VLOOKUP(A261,URS確認!E:I,5,FALSE)</f>
        <v>余家興</v>
      </c>
      <c r="L261" s="129" t="s">
        <v>2090</v>
      </c>
    </row>
    <row r="262" spans="1:12" ht="34" x14ac:dyDescent="0.3">
      <c r="A262" s="129" t="s">
        <v>1952</v>
      </c>
      <c r="B262" s="130" t="str">
        <f>VLOOKUP(A262,URS確認!$E:$F,2,FALSE)</f>
        <v xml:space="preserve">ACH授權資料建檔                      </v>
      </c>
      <c r="C262" s="129">
        <v>2</v>
      </c>
      <c r="D262" s="273" t="s">
        <v>1954</v>
      </c>
      <c r="E262" s="132">
        <v>44447</v>
      </c>
      <c r="F262" s="132">
        <v>44467</v>
      </c>
      <c r="G262" s="132">
        <v>44467</v>
      </c>
      <c r="I262" s="129" t="str">
        <f>VLOOKUP(A262,URS確認!E:I,5,FALSE)</f>
        <v>余家興</v>
      </c>
      <c r="L262" s="129" t="s">
        <v>2090</v>
      </c>
    </row>
    <row r="263" spans="1:12" x14ac:dyDescent="0.3">
      <c r="A263" s="129" t="s">
        <v>245</v>
      </c>
      <c r="B263" s="130" t="str">
        <f>VLOOKUP(A263,URS確認!$E:$F,2,FALSE)</f>
        <v>帳號授權檔查詢</v>
      </c>
      <c r="C263" s="129">
        <v>1</v>
      </c>
      <c r="D263" s="135" t="s">
        <v>1955</v>
      </c>
      <c r="E263" s="132">
        <v>44447</v>
      </c>
      <c r="F263" s="132">
        <v>44461</v>
      </c>
      <c r="G263" s="132">
        <v>44461</v>
      </c>
      <c r="I263" s="129" t="str">
        <f>VLOOKUP(A263,URS確認!E:I,5,FALSE)</f>
        <v>余家興</v>
      </c>
      <c r="L263" s="129" t="s">
        <v>2090</v>
      </c>
    </row>
    <row r="264" spans="1:12" x14ac:dyDescent="0.3">
      <c r="A264" s="129" t="s">
        <v>1945</v>
      </c>
      <c r="B264" s="130" t="str">
        <f>VLOOKUP(A264,URS確認!$E:$F,2,FALSE)</f>
        <v>ACH授權資料歷史紀錄查詢</v>
      </c>
      <c r="C264" s="129">
        <v>1</v>
      </c>
      <c r="D264" s="135" t="s">
        <v>1956</v>
      </c>
      <c r="E264" s="132">
        <v>44447</v>
      </c>
      <c r="F264" s="132">
        <v>44461</v>
      </c>
      <c r="G264" s="132">
        <v>44461</v>
      </c>
      <c r="I264" s="129" t="str">
        <f>VLOOKUP(A264,URS確認!E:I,5,FALSE)</f>
        <v>余家興</v>
      </c>
      <c r="L264" s="129" t="s">
        <v>2090</v>
      </c>
    </row>
    <row r="265" spans="1:12" x14ac:dyDescent="0.3">
      <c r="A265" s="129" t="s">
        <v>1945</v>
      </c>
      <c r="B265" s="130" t="str">
        <f>VLOOKUP(A265,URS確認!$E:$F,2,FALSE)</f>
        <v>ACH授權資料歷史紀錄查詢</v>
      </c>
      <c r="C265" s="129">
        <v>2</v>
      </c>
      <c r="D265" s="135" t="s">
        <v>1957</v>
      </c>
      <c r="E265" s="132">
        <v>44447</v>
      </c>
      <c r="F265" s="132">
        <v>44473</v>
      </c>
      <c r="G265" s="132">
        <v>44473</v>
      </c>
      <c r="I265" s="129" t="str">
        <f>VLOOKUP(A265,URS確認!E:I,5,FALSE)</f>
        <v>余家興</v>
      </c>
      <c r="L265" s="129" t="s">
        <v>2090</v>
      </c>
    </row>
    <row r="266" spans="1:12" x14ac:dyDescent="0.3">
      <c r="A266" s="129" t="s">
        <v>1945</v>
      </c>
      <c r="B266" s="130" t="str">
        <f>VLOOKUP(A266,URS確認!$E:$F,2,FALSE)</f>
        <v>ACH授權資料歷史紀錄查詢</v>
      </c>
      <c r="C266" s="129">
        <v>3</v>
      </c>
      <c r="D266" s="135" t="s">
        <v>1958</v>
      </c>
      <c r="E266" s="132">
        <v>44447</v>
      </c>
      <c r="F266" s="132">
        <v>44461</v>
      </c>
      <c r="G266" s="132">
        <v>44461</v>
      </c>
      <c r="I266" s="129" t="str">
        <f>VLOOKUP(A266,URS確認!E:I,5,FALSE)</f>
        <v>余家興</v>
      </c>
      <c r="L266" s="129" t="s">
        <v>2090</v>
      </c>
    </row>
    <row r="267" spans="1:12" x14ac:dyDescent="0.3">
      <c r="B267" s="130" t="s">
        <v>1959</v>
      </c>
      <c r="C267" s="129">
        <v>1</v>
      </c>
      <c r="D267" s="130" t="s">
        <v>1960</v>
      </c>
      <c r="E267" s="132">
        <v>44447</v>
      </c>
      <c r="F267" s="132">
        <v>44461</v>
      </c>
      <c r="G267" s="132">
        <v>44461</v>
      </c>
      <c r="I267" s="129" t="s">
        <v>33</v>
      </c>
      <c r="L267" s="129" t="s">
        <v>2090</v>
      </c>
    </row>
    <row r="268" spans="1:12" ht="34" x14ac:dyDescent="0.3">
      <c r="A268" s="129" t="s">
        <v>1198</v>
      </c>
      <c r="B268" s="130" t="str">
        <f>VLOOKUP(A268,URS確認!$E:$F,2,FALSE)</f>
        <v xml:space="preserve">額度資料維護                            </v>
      </c>
      <c r="C268" s="129">
        <v>1</v>
      </c>
      <c r="D268" s="135" t="s">
        <v>2184</v>
      </c>
      <c r="E268" s="132">
        <v>44448</v>
      </c>
      <c r="F268" s="132">
        <v>44467</v>
      </c>
      <c r="G268" s="132">
        <v>44467</v>
      </c>
      <c r="H268" s="132">
        <v>44468</v>
      </c>
      <c r="I268" s="129" t="str">
        <f>VLOOKUP(A268,URS確認!E:I,5,FALSE)</f>
        <v>余家興</v>
      </c>
      <c r="L268" s="129" t="s">
        <v>2090</v>
      </c>
    </row>
    <row r="269" spans="1:12" x14ac:dyDescent="0.3">
      <c r="A269" s="129" t="s">
        <v>1198</v>
      </c>
      <c r="B269" s="130" t="str">
        <f>VLOOKUP(A269,URS確認!$E:$F,2,FALSE)</f>
        <v xml:space="preserve">額度資料維護                            </v>
      </c>
      <c r="C269" s="129">
        <v>2</v>
      </c>
      <c r="D269" s="135" t="s">
        <v>1962</v>
      </c>
      <c r="E269" s="132">
        <v>44448</v>
      </c>
      <c r="F269" s="132">
        <v>44461</v>
      </c>
      <c r="G269" s="132">
        <v>44461</v>
      </c>
      <c r="H269" s="132">
        <v>44468</v>
      </c>
      <c r="I269" s="129" t="str">
        <f>VLOOKUP(A269,URS確認!E:I,5,FALSE)</f>
        <v>余家興</v>
      </c>
      <c r="L269" s="129" t="s">
        <v>2090</v>
      </c>
    </row>
    <row r="270" spans="1:12" x14ac:dyDescent="0.3">
      <c r="A270" s="129" t="s">
        <v>237</v>
      </c>
      <c r="B270" s="130" t="str">
        <f>VLOOKUP(A270,URS確認!$E:$F,2,FALSE)</f>
        <v xml:space="preserve">郵局授權資料查詢                     </v>
      </c>
      <c r="C270" s="129">
        <v>1</v>
      </c>
      <c r="D270" s="273" t="s">
        <v>1963</v>
      </c>
      <c r="E270" s="132">
        <v>44452</v>
      </c>
      <c r="F270" s="132">
        <v>44467</v>
      </c>
      <c r="G270" s="132">
        <v>44467</v>
      </c>
      <c r="I270" s="129" t="str">
        <f>VLOOKUP(A270,URS確認!E:I,5,FALSE)</f>
        <v>余家興</v>
      </c>
      <c r="L270" s="129" t="s">
        <v>2090</v>
      </c>
    </row>
    <row r="271" spans="1:12" x14ac:dyDescent="0.3">
      <c r="A271" s="129" t="s">
        <v>1964</v>
      </c>
      <c r="B271" s="130" t="str">
        <f>VLOOKUP(A271,URS確認!$E:$F,2,FALSE)</f>
        <v xml:space="preserve">郵局授權資料建檔                     </v>
      </c>
      <c r="C271" s="129">
        <v>1</v>
      </c>
      <c r="D271" s="135" t="s">
        <v>1965</v>
      </c>
      <c r="E271" s="132">
        <v>44452</v>
      </c>
      <c r="F271" s="132">
        <v>44461</v>
      </c>
      <c r="G271" s="132">
        <v>44461</v>
      </c>
      <c r="I271" s="129" t="str">
        <f>VLOOKUP(A271,URS確認!E:I,5,FALSE)</f>
        <v>余家興</v>
      </c>
      <c r="L271" s="129" t="s">
        <v>2090</v>
      </c>
    </row>
    <row r="272" spans="1:12" ht="34" x14ac:dyDescent="0.3">
      <c r="A272" s="129" t="s">
        <v>245</v>
      </c>
      <c r="B272" s="130" t="str">
        <f>VLOOKUP(A272,URS確認!$E:$F,2,FALSE)</f>
        <v>帳號授權檔查詢</v>
      </c>
      <c r="C272" s="129">
        <v>1</v>
      </c>
      <c r="D272" s="135" t="s">
        <v>1966</v>
      </c>
      <c r="E272" s="132">
        <v>44452</v>
      </c>
      <c r="F272" s="132">
        <v>44461</v>
      </c>
      <c r="G272" s="132">
        <v>44461</v>
      </c>
      <c r="I272" s="129" t="str">
        <f>VLOOKUP(A272,URS確認!E:I,5,FALSE)</f>
        <v>余家興</v>
      </c>
      <c r="L272" s="129" t="s">
        <v>2090</v>
      </c>
    </row>
    <row r="273" spans="1:13" x14ac:dyDescent="0.3">
      <c r="A273" s="129" t="s">
        <v>160</v>
      </c>
      <c r="B273" s="130" t="str">
        <f>VLOOKUP(A273,URS確認!$E:$F,2,FALSE)</f>
        <v xml:space="preserve">暫收款退還               </v>
      </c>
      <c r="C273" s="129">
        <v>1</v>
      </c>
      <c r="D273" s="273" t="s">
        <v>1967</v>
      </c>
      <c r="E273" s="132">
        <v>44452</v>
      </c>
      <c r="F273" s="132">
        <v>44467</v>
      </c>
      <c r="G273" s="132">
        <v>44467</v>
      </c>
      <c r="H273" s="132">
        <v>44487</v>
      </c>
      <c r="I273" s="129" t="str">
        <f>VLOOKUP(A273,URS確認!E:I,5,FALSE)</f>
        <v>余家興</v>
      </c>
      <c r="L273" s="129" t="s">
        <v>2090</v>
      </c>
    </row>
    <row r="274" spans="1:13" x14ac:dyDescent="0.3">
      <c r="A274" s="129" t="s">
        <v>160</v>
      </c>
      <c r="B274" s="130" t="str">
        <f>VLOOKUP(A274,URS確認!$E:$F,2,FALSE)</f>
        <v xml:space="preserve">暫收款退還               </v>
      </c>
      <c r="C274" s="129">
        <v>2</v>
      </c>
      <c r="D274" s="135" t="s">
        <v>1968</v>
      </c>
      <c r="E274" s="132">
        <v>44452</v>
      </c>
      <c r="F274" s="132">
        <v>44461</v>
      </c>
      <c r="G274" s="132">
        <v>44461</v>
      </c>
      <c r="H274" s="132">
        <v>44487</v>
      </c>
      <c r="I274" s="129" t="str">
        <f>VLOOKUP(A274,URS確認!E:I,5,FALSE)</f>
        <v>余家興</v>
      </c>
      <c r="L274" s="129" t="s">
        <v>2090</v>
      </c>
    </row>
    <row r="275" spans="1:13" ht="34" x14ac:dyDescent="0.3">
      <c r="A275" s="129" t="s">
        <v>1969</v>
      </c>
      <c r="B275" s="130" t="str">
        <f>VLOOKUP(A275,URS確認!$E:$F,2,FALSE)</f>
        <v>業務關帳作業(撥款)</v>
      </c>
      <c r="C275" s="129">
        <v>1</v>
      </c>
      <c r="D275" s="274" t="s">
        <v>1970</v>
      </c>
      <c r="E275" s="132">
        <v>44452</v>
      </c>
      <c r="F275" s="132">
        <v>44466</v>
      </c>
      <c r="G275" s="132">
        <v>44466</v>
      </c>
      <c r="H275" s="132">
        <v>44466</v>
      </c>
      <c r="I275" s="129" t="str">
        <f>VLOOKUP(A275,URS確認!E:I,5,FALSE)</f>
        <v>楊智誠</v>
      </c>
      <c r="L275" s="129" t="s">
        <v>2090</v>
      </c>
    </row>
    <row r="276" spans="1:13" x14ac:dyDescent="0.3">
      <c r="A276" s="129" t="s">
        <v>1969</v>
      </c>
      <c r="B276" s="130" t="str">
        <f>VLOOKUP(A276,URS確認!$E:$F,2,FALSE)</f>
        <v>業務關帳作業(撥款)</v>
      </c>
      <c r="C276" s="129">
        <v>2</v>
      </c>
      <c r="D276" s="273" t="s">
        <v>1971</v>
      </c>
      <c r="E276" s="132">
        <v>44452</v>
      </c>
      <c r="F276" s="132">
        <v>44466</v>
      </c>
      <c r="G276" s="132">
        <v>44466</v>
      </c>
      <c r="H276" s="132">
        <v>44466</v>
      </c>
      <c r="I276" s="129" t="str">
        <f>VLOOKUP(A276,URS確認!E:I,5,FALSE)</f>
        <v>楊智誠</v>
      </c>
      <c r="L276" s="129" t="s">
        <v>2090</v>
      </c>
    </row>
    <row r="277" spans="1:13" x14ac:dyDescent="0.3">
      <c r="A277" s="129" t="s">
        <v>1972</v>
      </c>
      <c r="B277" s="130" t="str">
        <f>VLOOKUP(A277,URS確認!$E:$F,2,FALSE)</f>
        <v xml:space="preserve">暫收支票明細資料查詢     </v>
      </c>
      <c r="C277" s="129">
        <v>1</v>
      </c>
      <c r="D277" s="135" t="s">
        <v>1973</v>
      </c>
      <c r="E277" s="132">
        <v>44452</v>
      </c>
      <c r="F277" s="132">
        <v>44470</v>
      </c>
      <c r="G277" s="132">
        <v>44470</v>
      </c>
      <c r="H277" s="132">
        <v>44487</v>
      </c>
      <c r="I277" s="129" t="str">
        <f>VLOOKUP(A277,URS確認!E:I,5,FALSE)</f>
        <v>余家興</v>
      </c>
      <c r="L277" s="129" t="s">
        <v>2090</v>
      </c>
    </row>
    <row r="278" spans="1:13" ht="34" x14ac:dyDescent="0.3">
      <c r="A278" s="129" t="s">
        <v>1972</v>
      </c>
      <c r="B278" s="130" t="str">
        <f>VLOOKUP(A278,URS確認!$E:$F,2,FALSE)</f>
        <v xml:space="preserve">暫收支票明細資料查詢     </v>
      </c>
      <c r="C278" s="129">
        <v>2</v>
      </c>
      <c r="D278" s="135" t="s">
        <v>1974</v>
      </c>
      <c r="E278" s="132">
        <v>44452</v>
      </c>
      <c r="F278" s="132">
        <v>44470</v>
      </c>
      <c r="G278" s="132">
        <v>44470</v>
      </c>
      <c r="H278" s="132">
        <v>44487</v>
      </c>
      <c r="I278" s="129" t="str">
        <f>VLOOKUP(A278,URS確認!E:I,5,FALSE)</f>
        <v>余家興</v>
      </c>
      <c r="M278" s="129" t="s">
        <v>2091</v>
      </c>
    </row>
    <row r="279" spans="1:13" x14ac:dyDescent="0.3">
      <c r="A279" s="129" t="s">
        <v>156</v>
      </c>
      <c r="B279" s="130" t="str">
        <f>VLOOKUP(A279,URS確認!$E:$F,2,FALSE)</f>
        <v>支票明細資料查詢-依客戶</v>
      </c>
      <c r="C279" s="129">
        <v>1</v>
      </c>
      <c r="D279" s="135" t="s">
        <v>1975</v>
      </c>
      <c r="E279" s="132">
        <v>44452</v>
      </c>
      <c r="F279" s="132">
        <v>44470</v>
      </c>
      <c r="G279" s="132">
        <v>44470</v>
      </c>
      <c r="H279" s="132">
        <v>44487</v>
      </c>
      <c r="I279" s="129" t="str">
        <f>VLOOKUP(A279,URS確認!E:I,5,FALSE)</f>
        <v>余家興</v>
      </c>
      <c r="L279" s="129" t="s">
        <v>2092</v>
      </c>
    </row>
    <row r="280" spans="1:13" ht="34" x14ac:dyDescent="0.3">
      <c r="A280" s="129" t="s">
        <v>1744</v>
      </c>
      <c r="B280" s="130" t="str">
        <f>VLOOKUP(A280,URS確認!$E:$F,2,FALSE)</f>
        <v>支票明細資料查詢-全部</v>
      </c>
      <c r="C280" s="129">
        <v>1</v>
      </c>
      <c r="D280" s="135" t="s">
        <v>1974</v>
      </c>
      <c r="E280" s="132">
        <v>44452</v>
      </c>
      <c r="F280" s="132">
        <v>44470</v>
      </c>
      <c r="G280" s="132">
        <v>44470</v>
      </c>
      <c r="H280" s="132">
        <v>44487</v>
      </c>
      <c r="I280" s="129" t="str">
        <f>VLOOKUP(A280,URS確認!E:I,5,FALSE)</f>
        <v>余家興</v>
      </c>
      <c r="M280" s="129" t="s">
        <v>2091</v>
      </c>
    </row>
    <row r="281" spans="1:13" x14ac:dyDescent="0.3">
      <c r="A281" s="129" t="s">
        <v>181</v>
      </c>
      <c r="B281" s="130" t="str">
        <f>VLOOKUP(A281,URS確認!$E:$F,2,FALSE)</f>
        <v xml:space="preserve">支票內容查詢             </v>
      </c>
      <c r="C281" s="129">
        <v>1</v>
      </c>
      <c r="D281" s="135" t="s">
        <v>1976</v>
      </c>
      <c r="E281" s="132">
        <v>44452</v>
      </c>
      <c r="F281" s="132">
        <v>44470</v>
      </c>
      <c r="G281" s="132">
        <v>44470</v>
      </c>
      <c r="H281" s="132">
        <v>44487</v>
      </c>
      <c r="I281" s="129" t="str">
        <f>VLOOKUP(A281,URS確認!E:I,5,FALSE)</f>
        <v>余家興</v>
      </c>
      <c r="M281" s="129" t="s">
        <v>2091</v>
      </c>
    </row>
    <row r="282" spans="1:13" ht="34" x14ac:dyDescent="0.3">
      <c r="A282" s="129" t="s">
        <v>162</v>
      </c>
      <c r="B282" s="130" t="str">
        <f>VLOOKUP(A282,URS確認!$E:$F,2,FALSE)</f>
        <v>暫收款銷帳</v>
      </c>
      <c r="C282" s="129">
        <v>1</v>
      </c>
      <c r="D282" s="135" t="s">
        <v>1982</v>
      </c>
      <c r="E282" s="132">
        <v>44453</v>
      </c>
      <c r="F282" s="132">
        <v>44455</v>
      </c>
      <c r="G282" s="132">
        <v>44455</v>
      </c>
      <c r="H282" s="132">
        <v>44487</v>
      </c>
      <c r="I282" s="129" t="str">
        <f>VLOOKUP(A282,URS確認!E:I,5,FALSE)</f>
        <v>余家興</v>
      </c>
      <c r="M282" s="129" t="s">
        <v>2091</v>
      </c>
    </row>
    <row r="283" spans="1:13" ht="85" x14ac:dyDescent="0.3">
      <c r="A283" s="129" t="s">
        <v>51</v>
      </c>
      <c r="B283" s="130" t="str">
        <f>VLOOKUP(A283,URS確認!$E:$F,2,FALSE)</f>
        <v>貸後契變手續費明細資料查詢(未入帳)</v>
      </c>
      <c r="C283" s="129">
        <v>1</v>
      </c>
      <c r="D283" s="135" t="s">
        <v>1983</v>
      </c>
      <c r="E283" s="132">
        <v>44453</v>
      </c>
      <c r="F283" s="132">
        <v>44455</v>
      </c>
      <c r="G283" s="132">
        <v>44455</v>
      </c>
      <c r="H283" s="132">
        <v>44461</v>
      </c>
      <c r="I283" s="129" t="str">
        <f>VLOOKUP(A283,URS確認!E:I,5,FALSE)</f>
        <v>陳昱衡</v>
      </c>
      <c r="L283" s="129" t="s">
        <v>2093</v>
      </c>
    </row>
    <row r="284" spans="1:13" x14ac:dyDescent="0.3">
      <c r="A284" s="129" t="s">
        <v>53</v>
      </c>
      <c r="B284" s="130" t="str">
        <f>VLOOKUP(A284,URS確認!$E:$F,2,FALSE)</f>
        <v xml:space="preserve">貸後契變手續費維護                      </v>
      </c>
      <c r="C284" s="129">
        <v>1</v>
      </c>
      <c r="D284" s="135" t="s">
        <v>1984</v>
      </c>
      <c r="E284" s="132">
        <v>44453</v>
      </c>
      <c r="F284" s="132">
        <v>44455</v>
      </c>
      <c r="G284" s="132">
        <v>44455</v>
      </c>
      <c r="H284" s="132">
        <v>44461</v>
      </c>
      <c r="I284" s="129" t="str">
        <f>VLOOKUP(A284,URS確認!E:I,5,FALSE)</f>
        <v>陳昱衡</v>
      </c>
      <c r="L284" s="129" t="s">
        <v>2093</v>
      </c>
    </row>
    <row r="285" spans="1:13" x14ac:dyDescent="0.3">
      <c r="A285" s="129" t="s">
        <v>53</v>
      </c>
      <c r="B285" s="130" t="str">
        <f>VLOOKUP(A285,URS確認!$E:$F,2,FALSE)</f>
        <v xml:space="preserve">貸後契變手續費維護                      </v>
      </c>
      <c r="C285" s="129">
        <v>2</v>
      </c>
      <c r="D285" s="135" t="s">
        <v>1985</v>
      </c>
      <c r="E285" s="132">
        <v>44453</v>
      </c>
      <c r="F285" s="132">
        <v>44455</v>
      </c>
      <c r="G285" s="132">
        <v>44455</v>
      </c>
      <c r="H285" s="132">
        <v>44461</v>
      </c>
      <c r="I285" s="129" t="str">
        <f>VLOOKUP(A285,URS確認!E:I,5,FALSE)</f>
        <v>陳昱衡</v>
      </c>
      <c r="L285" s="129" t="s">
        <v>2093</v>
      </c>
    </row>
    <row r="286" spans="1:13" x14ac:dyDescent="0.3">
      <c r="A286" s="129" t="s">
        <v>53</v>
      </c>
      <c r="B286" s="130" t="str">
        <f>VLOOKUP(A286,URS確認!$E:$F,2,FALSE)</f>
        <v xml:space="preserve">貸後契變手續費維護                      </v>
      </c>
      <c r="C286" s="129">
        <v>3</v>
      </c>
      <c r="D286" s="135" t="s">
        <v>1986</v>
      </c>
      <c r="E286" s="132">
        <v>44453</v>
      </c>
      <c r="F286" s="132">
        <v>44455</v>
      </c>
      <c r="G286" s="132">
        <v>44455</v>
      </c>
      <c r="H286" s="132">
        <v>44461</v>
      </c>
      <c r="I286" s="129" t="str">
        <f>VLOOKUP(A286,URS確認!E:I,5,FALSE)</f>
        <v>陳昱衡</v>
      </c>
      <c r="L286" s="129" t="s">
        <v>2093</v>
      </c>
    </row>
    <row r="287" spans="1:13" x14ac:dyDescent="0.3">
      <c r="A287" s="129" t="s">
        <v>53</v>
      </c>
      <c r="B287" s="130" t="str">
        <f>VLOOKUP(A287,URS確認!$E:$F,2,FALSE)</f>
        <v xml:space="preserve">貸後契變手續費維護                      </v>
      </c>
      <c r="C287" s="129">
        <v>4</v>
      </c>
      <c r="D287" s="135" t="s">
        <v>1987</v>
      </c>
      <c r="E287" s="132">
        <v>44453</v>
      </c>
      <c r="F287" s="132">
        <v>44463</v>
      </c>
      <c r="G287" s="132">
        <v>44463</v>
      </c>
      <c r="H287" s="132">
        <v>44463</v>
      </c>
      <c r="I287" s="129" t="str">
        <f>VLOOKUP(A287,URS確認!E:I,5,FALSE)</f>
        <v>陳昱衡</v>
      </c>
      <c r="L287" s="129" t="s">
        <v>2093</v>
      </c>
    </row>
    <row r="288" spans="1:13" x14ac:dyDescent="0.3">
      <c r="A288" s="129" t="s">
        <v>55</v>
      </c>
      <c r="B288" s="130" t="str">
        <f>VLOOKUP(A288,URS確認!$E:$F,2,FALSE)</f>
        <v>貸後契變手續費明細資料查詢</v>
      </c>
      <c r="C288" s="129">
        <v>1</v>
      </c>
      <c r="D288" s="135" t="s">
        <v>1988</v>
      </c>
      <c r="E288" s="132">
        <v>44453</v>
      </c>
      <c r="F288" s="132">
        <v>44455</v>
      </c>
      <c r="G288" s="132">
        <v>44455</v>
      </c>
      <c r="H288" s="132">
        <v>44461</v>
      </c>
      <c r="I288" s="129" t="str">
        <f>VLOOKUP(A288,URS確認!E:I,5,FALSE)</f>
        <v>陳昱衡</v>
      </c>
      <c r="L288" s="129" t="s">
        <v>2093</v>
      </c>
    </row>
    <row r="289" spans="1:13" x14ac:dyDescent="0.3">
      <c r="A289" s="129" t="s">
        <v>1990</v>
      </c>
      <c r="B289" s="130" t="str">
        <f>VLOOKUP(A289,URS確認!$E:$F,2,FALSE)</f>
        <v>銷帳歷史明細查詢</v>
      </c>
      <c r="C289" s="129">
        <v>1</v>
      </c>
      <c r="D289" s="135" t="s">
        <v>1989</v>
      </c>
      <c r="E289" s="132">
        <v>44453</v>
      </c>
      <c r="F289" s="132">
        <v>44466</v>
      </c>
      <c r="G289" s="132">
        <v>44466</v>
      </c>
      <c r="H289" s="132">
        <v>44466</v>
      </c>
      <c r="I289" s="129" t="str">
        <f>VLOOKUP(A289,URS確認!E:I,5,FALSE)</f>
        <v>楊智誠</v>
      </c>
      <c r="L289" s="129" t="s">
        <v>2093</v>
      </c>
    </row>
    <row r="290" spans="1:13" ht="34" x14ac:dyDescent="0.3">
      <c r="A290" s="129" t="s">
        <v>2062</v>
      </c>
      <c r="B290" s="130" t="str">
        <f>VLOOKUP(A290,URS確認!$E:$F,2,FALSE)</f>
        <v xml:space="preserve">火險到期檔產生作業         </v>
      </c>
      <c r="C290" s="129">
        <v>1</v>
      </c>
      <c r="D290" s="135" t="s">
        <v>2063</v>
      </c>
      <c r="E290" s="132">
        <v>44455</v>
      </c>
      <c r="F290" s="132"/>
      <c r="G290" s="132"/>
      <c r="H290" s="132"/>
      <c r="I290" s="129" t="s">
        <v>672</v>
      </c>
      <c r="L290" s="129" t="s">
        <v>2094</v>
      </c>
    </row>
    <row r="291" spans="1:13" x14ac:dyDescent="0.3">
      <c r="A291" s="129" t="s">
        <v>2062</v>
      </c>
      <c r="B291" s="130" t="str">
        <f>VLOOKUP(A291,URS確認!$E:$F,2,FALSE)</f>
        <v xml:space="preserve">火險到期檔產生作業         </v>
      </c>
      <c r="C291" s="129">
        <v>2</v>
      </c>
      <c r="D291" s="130" t="s">
        <v>2064</v>
      </c>
      <c r="E291" s="132">
        <v>44455</v>
      </c>
      <c r="F291" s="132"/>
      <c r="G291" s="132"/>
      <c r="H291" s="132"/>
      <c r="I291" s="129" t="s">
        <v>672</v>
      </c>
      <c r="L291" s="129" t="s">
        <v>2094</v>
      </c>
    </row>
    <row r="292" spans="1:13" ht="34" x14ac:dyDescent="0.3">
      <c r="A292" s="129" t="s">
        <v>2065</v>
      </c>
      <c r="B292" s="130" t="str">
        <f>VLOOKUP(A292,URS確認!$E:$F,2,FALSE)</f>
        <v xml:space="preserve">續約保單資料維護           </v>
      </c>
      <c r="C292" s="129">
        <v>1</v>
      </c>
      <c r="D292" s="135" t="s">
        <v>2066</v>
      </c>
      <c r="E292" s="132">
        <v>44455</v>
      </c>
      <c r="F292" s="132"/>
      <c r="G292" s="132"/>
      <c r="H292" s="132"/>
      <c r="I292" s="129" t="s">
        <v>672</v>
      </c>
      <c r="L292" s="129" t="s">
        <v>2095</v>
      </c>
    </row>
    <row r="293" spans="1:13" ht="68" x14ac:dyDescent="0.3">
      <c r="A293" s="129" t="s">
        <v>2065</v>
      </c>
      <c r="B293" s="130" t="str">
        <f>VLOOKUP(A293,URS確認!$E:$F,2,FALSE)</f>
        <v xml:space="preserve">續約保單資料維護           </v>
      </c>
      <c r="C293" s="129">
        <v>2</v>
      </c>
      <c r="D293" s="135" t="s">
        <v>2067</v>
      </c>
      <c r="E293" s="132">
        <v>44455</v>
      </c>
      <c r="F293" s="132"/>
      <c r="G293" s="132"/>
      <c r="H293" s="132"/>
      <c r="I293" s="129" t="s">
        <v>672</v>
      </c>
      <c r="L293" s="129" t="s">
        <v>2096</v>
      </c>
    </row>
    <row r="294" spans="1:13" x14ac:dyDescent="0.3">
      <c r="A294" s="129" t="s">
        <v>2065</v>
      </c>
      <c r="B294" s="130" t="str">
        <f>VLOOKUP(A294,URS確認!$E:$F,2,FALSE)</f>
        <v xml:space="preserve">續約保單資料維護           </v>
      </c>
      <c r="C294" s="129">
        <v>3</v>
      </c>
      <c r="D294" s="130" t="s">
        <v>2068</v>
      </c>
      <c r="E294" s="132">
        <v>44455</v>
      </c>
      <c r="F294" s="132"/>
      <c r="G294" s="132"/>
      <c r="H294" s="132"/>
      <c r="I294" s="129" t="s">
        <v>672</v>
      </c>
      <c r="L294" s="129" t="s">
        <v>2094</v>
      </c>
    </row>
    <row r="295" spans="1:13" ht="51" x14ac:dyDescent="0.3">
      <c r="A295" s="129" t="s">
        <v>2069</v>
      </c>
      <c r="B295" s="130" t="str">
        <f>VLOOKUP(A295,URS確認!$E:$F,2,FALSE)</f>
        <v xml:space="preserve">火險詢價作業               </v>
      </c>
      <c r="C295" s="129">
        <v>1</v>
      </c>
      <c r="D295" s="135" t="s">
        <v>2070</v>
      </c>
      <c r="E295" s="132">
        <v>44455</v>
      </c>
      <c r="F295" s="132"/>
      <c r="G295" s="132"/>
      <c r="H295" s="132"/>
      <c r="I295" s="129" t="s">
        <v>672</v>
      </c>
      <c r="M295" s="129" t="s">
        <v>2097</v>
      </c>
    </row>
    <row r="296" spans="1:13" ht="51" x14ac:dyDescent="0.3">
      <c r="A296" s="129" t="s">
        <v>2071</v>
      </c>
      <c r="B296" s="130" t="str">
        <f>VLOOKUP(A296,URS確認!$E:$F,2,FALSE)</f>
        <v xml:space="preserve">火險通知作業               </v>
      </c>
      <c r="C296" s="129">
        <v>1</v>
      </c>
      <c r="D296" s="135" t="s">
        <v>2072</v>
      </c>
      <c r="E296" s="132">
        <v>44455</v>
      </c>
      <c r="F296" s="132"/>
      <c r="G296" s="132"/>
      <c r="H296" s="132"/>
      <c r="I296" s="129" t="s">
        <v>672</v>
      </c>
      <c r="M296" s="129" t="s">
        <v>2097</v>
      </c>
    </row>
    <row r="297" spans="1:13" x14ac:dyDescent="0.3">
      <c r="A297" s="129" t="s">
        <v>2071</v>
      </c>
      <c r="B297" s="130" t="str">
        <f>VLOOKUP(A297,URS確認!$E:$F,2,FALSE)</f>
        <v xml:space="preserve">火險通知作業               </v>
      </c>
      <c r="C297" s="129">
        <v>2</v>
      </c>
      <c r="D297" s="130" t="s">
        <v>2073</v>
      </c>
      <c r="E297" s="132">
        <v>44455</v>
      </c>
      <c r="F297" s="132"/>
      <c r="G297" s="132"/>
      <c r="H297" s="132"/>
      <c r="I297" s="129" t="s">
        <v>672</v>
      </c>
      <c r="L297" s="129" t="s">
        <v>2094</v>
      </c>
    </row>
    <row r="298" spans="1:13" x14ac:dyDescent="0.3">
      <c r="B298" s="130" t="s">
        <v>2074</v>
      </c>
      <c r="C298" s="129">
        <v>1</v>
      </c>
      <c r="D298" s="135" t="s">
        <v>2075</v>
      </c>
      <c r="E298" s="132">
        <v>44455</v>
      </c>
      <c r="F298" s="132"/>
      <c r="G298" s="132"/>
      <c r="H298" s="132"/>
      <c r="I298" s="129" t="s">
        <v>672</v>
      </c>
      <c r="M298" s="129" t="s">
        <v>2097</v>
      </c>
    </row>
    <row r="299" spans="1:13" ht="34" x14ac:dyDescent="0.3">
      <c r="B299" s="130" t="s">
        <v>2017</v>
      </c>
      <c r="C299" s="129">
        <v>1</v>
      </c>
      <c r="D299" s="135" t="s">
        <v>2076</v>
      </c>
      <c r="E299" s="132">
        <v>44455</v>
      </c>
      <c r="F299" s="132"/>
      <c r="G299" s="132"/>
      <c r="H299" s="132"/>
      <c r="I299" s="129" t="s">
        <v>672</v>
      </c>
      <c r="M299" s="129" t="s">
        <v>2097</v>
      </c>
    </row>
    <row r="300" spans="1:13" ht="34" x14ac:dyDescent="0.3">
      <c r="A300" s="129" t="s">
        <v>2002</v>
      </c>
      <c r="B300" s="130" t="str">
        <f>VLOOKUP(A300,URS確認!$E:$F,2,FALSE)</f>
        <v xml:space="preserve">產出銀行扣帳檔                       </v>
      </c>
      <c r="C300" s="129">
        <v>1</v>
      </c>
      <c r="D300" s="273" t="s">
        <v>2003</v>
      </c>
      <c r="E300" s="132">
        <v>44456</v>
      </c>
      <c r="F300" s="132">
        <v>44466</v>
      </c>
      <c r="G300" s="132">
        <v>44466</v>
      </c>
      <c r="I300" s="129" t="s">
        <v>672</v>
      </c>
      <c r="L300" s="129" t="s">
        <v>2095</v>
      </c>
    </row>
    <row r="301" spans="1:13" ht="68" x14ac:dyDescent="0.3">
      <c r="A301" s="129" t="s">
        <v>2002</v>
      </c>
      <c r="B301" s="130" t="str">
        <f>VLOOKUP(A301,URS確認!$E:$F,2,FALSE)</f>
        <v xml:space="preserve">產出銀行扣帳檔                       </v>
      </c>
      <c r="C301" s="129">
        <v>2</v>
      </c>
      <c r="D301" s="135" t="s">
        <v>2004</v>
      </c>
      <c r="E301" s="132">
        <v>44456</v>
      </c>
      <c r="I301" s="129" t="s">
        <v>672</v>
      </c>
      <c r="L301" s="129" t="s">
        <v>2094</v>
      </c>
    </row>
    <row r="302" spans="1:13" x14ac:dyDescent="0.3">
      <c r="A302" s="129" t="s">
        <v>2002</v>
      </c>
      <c r="B302" s="130" t="str">
        <f>VLOOKUP(A302,URS確認!$E:$F,2,FALSE)</f>
        <v xml:space="preserve">產出銀行扣帳檔                       </v>
      </c>
      <c r="C302" s="129">
        <v>3</v>
      </c>
      <c r="D302" s="130" t="s">
        <v>2098</v>
      </c>
      <c r="E302" s="132">
        <v>44456</v>
      </c>
      <c r="I302" s="129" t="s">
        <v>672</v>
      </c>
      <c r="M302" s="129" t="s">
        <v>2097</v>
      </c>
    </row>
    <row r="303" spans="1:13" x14ac:dyDescent="0.3">
      <c r="A303" s="129" t="s">
        <v>247</v>
      </c>
      <c r="B303" s="130" t="str">
        <f>VLOOKUP(A303,URS確認!$E:$F,2,FALSE)</f>
        <v xml:space="preserve">銀行扣款檔資料維護                   </v>
      </c>
      <c r="C303" s="129">
        <v>1</v>
      </c>
      <c r="D303" s="135" t="s">
        <v>2005</v>
      </c>
      <c r="E303" s="132">
        <v>44456</v>
      </c>
      <c r="I303" s="129" t="s">
        <v>672</v>
      </c>
      <c r="M303" s="129" t="s">
        <v>2097</v>
      </c>
    </row>
    <row r="304" spans="1:13" ht="34" x14ac:dyDescent="0.3">
      <c r="A304" s="129" t="s">
        <v>247</v>
      </c>
      <c r="B304" s="130" t="str">
        <f>VLOOKUP(A304,URS確認!$E:$F,2,FALSE)</f>
        <v xml:space="preserve">銀行扣款檔資料維護                   </v>
      </c>
      <c r="C304" s="129">
        <v>2</v>
      </c>
      <c r="D304" s="135" t="s">
        <v>2006</v>
      </c>
      <c r="E304" s="132">
        <v>44456</v>
      </c>
      <c r="I304" s="129" t="s">
        <v>672</v>
      </c>
      <c r="M304" s="129" t="s">
        <v>2097</v>
      </c>
    </row>
    <row r="305" spans="1:16" ht="34" x14ac:dyDescent="0.3">
      <c r="A305" s="129" t="s">
        <v>251</v>
      </c>
      <c r="B305" s="130" t="str">
        <f>VLOOKUP(A305,URS確認!$E:$F,2,FALSE)</f>
        <v xml:space="preserve">銀行扣款(媒體製作)                   </v>
      </c>
      <c r="C305" s="129">
        <v>1</v>
      </c>
      <c r="D305" s="135" t="s">
        <v>2003</v>
      </c>
      <c r="E305" s="132">
        <v>44456</v>
      </c>
      <c r="F305" s="132">
        <v>44466</v>
      </c>
      <c r="G305" s="132">
        <v>44466</v>
      </c>
      <c r="I305" s="129" t="s">
        <v>672</v>
      </c>
      <c r="L305" s="129" t="s">
        <v>2094</v>
      </c>
    </row>
    <row r="306" spans="1:16" s="276" customFormat="1" ht="68" x14ac:dyDescent="0.3">
      <c r="A306" s="275" t="s">
        <v>251</v>
      </c>
      <c r="B306" s="276" t="str">
        <f>VLOOKUP(A306,URS確認!$E:$F,2,FALSE)</f>
        <v xml:space="preserve">銀行扣款(媒體製作)                   </v>
      </c>
      <c r="C306" s="275">
        <v>2</v>
      </c>
      <c r="D306" s="273" t="s">
        <v>2060</v>
      </c>
      <c r="E306" s="277">
        <v>44456</v>
      </c>
      <c r="F306" s="275"/>
      <c r="G306" s="275"/>
      <c r="H306" s="275"/>
      <c r="I306" s="129" t="s">
        <v>672</v>
      </c>
      <c r="J306" s="275"/>
      <c r="K306" s="275"/>
      <c r="L306" s="275"/>
      <c r="M306" s="129" t="s">
        <v>2097</v>
      </c>
      <c r="N306" s="275"/>
      <c r="O306" s="275"/>
      <c r="P306" s="275"/>
    </row>
    <row r="307" spans="1:16" ht="34" x14ac:dyDescent="0.3">
      <c r="A307" s="129" t="s">
        <v>251</v>
      </c>
      <c r="B307" s="130" t="str">
        <f>VLOOKUP(A307,URS確認!$E:$F,2,FALSE)</f>
        <v xml:space="preserve">銀行扣款(媒體製作)                   </v>
      </c>
      <c r="C307" s="129">
        <v>3</v>
      </c>
      <c r="D307" s="135" t="s">
        <v>2007</v>
      </c>
      <c r="E307" s="132">
        <v>44456</v>
      </c>
      <c r="I307" s="129" t="s">
        <v>672</v>
      </c>
      <c r="L307" s="129" t="s">
        <v>2094</v>
      </c>
    </row>
    <row r="308" spans="1:16" x14ac:dyDescent="0.3">
      <c r="A308" s="129" t="s">
        <v>253</v>
      </c>
      <c r="B308" s="130" t="str">
        <f>VLOOKUP(A308,URS確認!$E:$F,2,FALSE)</f>
        <v>銀扣扣款前通知</v>
      </c>
      <c r="C308" s="129">
        <v>1</v>
      </c>
      <c r="D308" s="135" t="s">
        <v>2008</v>
      </c>
      <c r="E308" s="132">
        <v>44456</v>
      </c>
      <c r="F308" s="132">
        <v>44466</v>
      </c>
      <c r="G308" s="132">
        <v>44466</v>
      </c>
      <c r="I308" s="129" t="s">
        <v>672</v>
      </c>
      <c r="L308" s="129" t="s">
        <v>2094</v>
      </c>
    </row>
    <row r="309" spans="1:16" ht="34" x14ac:dyDescent="0.3">
      <c r="A309" s="129" t="s">
        <v>249</v>
      </c>
      <c r="B309" s="130" t="str">
        <f>VLOOKUP(A309,URS確認!$E:$F,2,FALSE)</f>
        <v xml:space="preserve">銀行扣款檔資料查詢                   </v>
      </c>
      <c r="C309" s="129">
        <v>1</v>
      </c>
      <c r="D309" s="135" t="s">
        <v>2009</v>
      </c>
      <c r="E309" s="132">
        <v>44456</v>
      </c>
      <c r="F309" s="132">
        <v>44466</v>
      </c>
      <c r="G309" s="132">
        <v>44466</v>
      </c>
      <c r="I309" s="129" t="s">
        <v>672</v>
      </c>
      <c r="L309" s="129" t="s">
        <v>2095</v>
      </c>
    </row>
    <row r="310" spans="1:16" x14ac:dyDescent="0.3">
      <c r="A310" s="129" t="s">
        <v>249</v>
      </c>
      <c r="B310" s="130" t="str">
        <f>VLOOKUP(A310,URS確認!$E:$F,2,FALSE)</f>
        <v xml:space="preserve">銀行扣款檔資料查詢                   </v>
      </c>
      <c r="C310" s="129">
        <v>2</v>
      </c>
      <c r="D310" s="135" t="s">
        <v>2010</v>
      </c>
      <c r="E310" s="132">
        <v>44456</v>
      </c>
      <c r="F310" s="132">
        <v>44466</v>
      </c>
      <c r="G310" s="132">
        <v>44466</v>
      </c>
      <c r="I310" s="129" t="s">
        <v>672</v>
      </c>
      <c r="L310" s="129" t="s">
        <v>2094</v>
      </c>
    </row>
    <row r="311" spans="1:16" x14ac:dyDescent="0.3">
      <c r="A311" s="129" t="s">
        <v>249</v>
      </c>
      <c r="B311" s="130" t="str">
        <f>VLOOKUP(A311,URS確認!$E:$F,2,FALSE)</f>
        <v xml:space="preserve">銀行扣款檔資料查詢                   </v>
      </c>
      <c r="C311" s="129">
        <v>3</v>
      </c>
      <c r="D311" s="135" t="s">
        <v>2011</v>
      </c>
      <c r="E311" s="132">
        <v>44456</v>
      </c>
      <c r="F311" s="132">
        <v>44466</v>
      </c>
      <c r="G311" s="132">
        <v>44466</v>
      </c>
      <c r="I311" s="129" t="s">
        <v>672</v>
      </c>
      <c r="L311" s="129" t="s">
        <v>2094</v>
      </c>
    </row>
    <row r="312" spans="1:16" ht="34" x14ac:dyDescent="0.3">
      <c r="A312" s="129" t="s">
        <v>249</v>
      </c>
      <c r="B312" s="130" t="str">
        <f>VLOOKUP(A312,URS確認!$E:$F,2,FALSE)</f>
        <v xml:space="preserve">銀行扣款檔資料查詢                   </v>
      </c>
      <c r="C312" s="129">
        <v>4</v>
      </c>
      <c r="D312" s="135" t="s">
        <v>2012</v>
      </c>
      <c r="E312" s="132">
        <v>44456</v>
      </c>
      <c r="I312" s="129" t="s">
        <v>672</v>
      </c>
      <c r="M312" s="129" t="s">
        <v>2094</v>
      </c>
    </row>
    <row r="313" spans="1:16" ht="102" x14ac:dyDescent="0.3">
      <c r="A313" s="129" t="s">
        <v>249</v>
      </c>
      <c r="B313" s="130" t="str">
        <f>VLOOKUP(A313,URS確認!$E:$F,2,FALSE)</f>
        <v xml:space="preserve">銀行扣款檔資料查詢                   </v>
      </c>
      <c r="C313" s="129">
        <v>5</v>
      </c>
      <c r="D313" s="135" t="s">
        <v>2061</v>
      </c>
      <c r="E313" s="132">
        <v>44456</v>
      </c>
      <c r="F313" s="132">
        <v>44466</v>
      </c>
      <c r="G313" s="132">
        <v>44466</v>
      </c>
      <c r="I313" s="129" t="s">
        <v>672</v>
      </c>
      <c r="L313" s="129" t="s">
        <v>2094</v>
      </c>
    </row>
    <row r="314" spans="1:16" x14ac:dyDescent="0.3">
      <c r="B314" s="130" t="s">
        <v>2015</v>
      </c>
      <c r="C314" s="129">
        <v>1</v>
      </c>
      <c r="D314" s="135" t="s">
        <v>2013</v>
      </c>
      <c r="E314" s="132">
        <v>44456</v>
      </c>
      <c r="I314" s="129" t="s">
        <v>672</v>
      </c>
      <c r="M314" s="129" t="s">
        <v>2099</v>
      </c>
    </row>
    <row r="315" spans="1:16" ht="34" x14ac:dyDescent="0.3">
      <c r="B315" s="130" t="s">
        <v>2015</v>
      </c>
      <c r="C315" s="129">
        <v>2</v>
      </c>
      <c r="D315" s="135" t="s">
        <v>2014</v>
      </c>
      <c r="E315" s="132">
        <v>44456</v>
      </c>
      <c r="I315" s="129" t="s">
        <v>672</v>
      </c>
      <c r="M315" s="129" t="s">
        <v>2094</v>
      </c>
    </row>
    <row r="316" spans="1:16" x14ac:dyDescent="0.3">
      <c r="A316" s="129" t="s">
        <v>2016</v>
      </c>
      <c r="B316" s="130" t="s">
        <v>2017</v>
      </c>
      <c r="C316" s="129">
        <v>1</v>
      </c>
      <c r="D316" s="135" t="s">
        <v>2018</v>
      </c>
      <c r="E316" s="132">
        <v>44456</v>
      </c>
      <c r="F316" s="132">
        <v>44466</v>
      </c>
      <c r="G316" s="132">
        <v>44466</v>
      </c>
      <c r="I316" s="129" t="s">
        <v>672</v>
      </c>
      <c r="L316" s="129" t="s">
        <v>2094</v>
      </c>
    </row>
    <row r="317" spans="1:16" x14ac:dyDescent="0.3">
      <c r="A317" s="129" t="s">
        <v>2016</v>
      </c>
      <c r="B317" s="130" t="s">
        <v>2017</v>
      </c>
      <c r="C317" s="129">
        <v>2</v>
      </c>
      <c r="D317" s="135" t="s">
        <v>2019</v>
      </c>
      <c r="E317" s="132">
        <v>44456</v>
      </c>
      <c r="I317" s="129" t="s">
        <v>672</v>
      </c>
      <c r="M317" s="129" t="s">
        <v>2094</v>
      </c>
    </row>
    <row r="318" spans="1:16" x14ac:dyDescent="0.3">
      <c r="A318" s="129" t="s">
        <v>2038</v>
      </c>
      <c r="B318" s="130" t="str">
        <f>VLOOKUP(A318,URS確認!$E:$F,2,FALSE)</f>
        <v>債權維護</v>
      </c>
      <c r="C318" s="129">
        <v>1</v>
      </c>
      <c r="D318" s="135" t="s">
        <v>2039</v>
      </c>
      <c r="E318" s="132">
        <v>44462</v>
      </c>
      <c r="F318" s="132">
        <v>44467</v>
      </c>
      <c r="G318" s="132">
        <v>44467</v>
      </c>
      <c r="H318" s="132">
        <v>44473</v>
      </c>
      <c r="I318" s="129" t="str">
        <f>VLOOKUP(A318,URS確認!E:I,5,FALSE)</f>
        <v>蘇曉玲</v>
      </c>
      <c r="L318" s="129" t="s">
        <v>2100</v>
      </c>
    </row>
    <row r="319" spans="1:16" ht="34" x14ac:dyDescent="0.3">
      <c r="A319" s="129" t="s">
        <v>2038</v>
      </c>
      <c r="B319" s="130" t="str">
        <f>VLOOKUP(A319,URS確認!$E:$F,2,FALSE)</f>
        <v>債權維護</v>
      </c>
      <c r="C319" s="129">
        <v>2</v>
      </c>
      <c r="D319" s="135" t="s">
        <v>2040</v>
      </c>
      <c r="E319" s="132">
        <v>44462</v>
      </c>
      <c r="F319" s="132">
        <v>44468</v>
      </c>
      <c r="G319" s="132">
        <v>44468</v>
      </c>
      <c r="H319" s="132">
        <v>44473</v>
      </c>
      <c r="I319" s="129" t="str">
        <f>VLOOKUP(A319,URS確認!E:I,5,FALSE)</f>
        <v>蘇曉玲</v>
      </c>
      <c r="L319" s="129" t="s">
        <v>762</v>
      </c>
    </row>
    <row r="320" spans="1:16" x14ac:dyDescent="0.3">
      <c r="A320" s="129" t="s">
        <v>2038</v>
      </c>
      <c r="B320" s="130" t="str">
        <f>VLOOKUP(A320,URS確認!$E:$F,2,FALSE)</f>
        <v>債權維護</v>
      </c>
      <c r="C320" s="129">
        <v>3</v>
      </c>
      <c r="D320" s="135" t="s">
        <v>2041</v>
      </c>
      <c r="E320" s="132">
        <v>44462</v>
      </c>
      <c r="F320" s="132">
        <v>44468</v>
      </c>
      <c r="G320" s="132">
        <v>44468</v>
      </c>
      <c r="H320" s="132">
        <v>44473</v>
      </c>
      <c r="I320" s="129" t="str">
        <f>VLOOKUP(A320,URS確認!E:I,5,FALSE)</f>
        <v>蘇曉玲</v>
      </c>
      <c r="L320" s="129" t="s">
        <v>762</v>
      </c>
    </row>
    <row r="321" spans="1:13" x14ac:dyDescent="0.3">
      <c r="A321" s="129" t="s">
        <v>2038</v>
      </c>
      <c r="B321" s="130" t="str">
        <f>VLOOKUP(A321,URS確認!$E:$F,2,FALSE)</f>
        <v>債權維護</v>
      </c>
      <c r="C321" s="129">
        <v>4</v>
      </c>
      <c r="D321" s="135" t="s">
        <v>2042</v>
      </c>
      <c r="E321" s="132">
        <v>44462</v>
      </c>
      <c r="F321" s="132">
        <v>44467</v>
      </c>
      <c r="G321" s="132">
        <v>44467</v>
      </c>
      <c r="H321" s="132">
        <v>44473</v>
      </c>
      <c r="I321" s="129" t="str">
        <f>VLOOKUP(A321,URS確認!E:I,5,FALSE)</f>
        <v>蘇曉玲</v>
      </c>
      <c r="L321" s="129" t="s">
        <v>762</v>
      </c>
    </row>
    <row r="322" spans="1:13" x14ac:dyDescent="0.3">
      <c r="A322" s="129" t="s">
        <v>2038</v>
      </c>
      <c r="B322" s="130" t="str">
        <f>VLOOKUP(A322,URS確認!$E:$F,2,FALSE)</f>
        <v>債權維護</v>
      </c>
      <c r="C322" s="129">
        <v>5</v>
      </c>
      <c r="D322" s="135" t="s">
        <v>2043</v>
      </c>
      <c r="E322" s="132">
        <v>44462</v>
      </c>
      <c r="F322" s="132">
        <v>44475</v>
      </c>
      <c r="G322" s="132">
        <v>44469</v>
      </c>
      <c r="H322" s="132">
        <v>44473</v>
      </c>
      <c r="I322" s="129" t="str">
        <f>VLOOKUP(A322,URS確認!E:I,5,FALSE)</f>
        <v>蘇曉玲</v>
      </c>
      <c r="L322" s="129" t="s">
        <v>762</v>
      </c>
    </row>
    <row r="323" spans="1:13" x14ac:dyDescent="0.3">
      <c r="A323" s="129" t="s">
        <v>2038</v>
      </c>
      <c r="B323" s="130" t="str">
        <f>VLOOKUP(A323,URS確認!$E:$F,2,FALSE)</f>
        <v>債權維護</v>
      </c>
      <c r="C323" s="129">
        <v>6</v>
      </c>
      <c r="D323" s="135" t="s">
        <v>2044</v>
      </c>
      <c r="E323" s="132">
        <v>44462</v>
      </c>
      <c r="F323" s="132">
        <v>44475</v>
      </c>
      <c r="G323" s="132">
        <v>44469</v>
      </c>
      <c r="H323" s="132">
        <v>44473</v>
      </c>
      <c r="I323" s="129" t="str">
        <f>VLOOKUP(A323,URS確認!E:I,5,FALSE)</f>
        <v>蘇曉玲</v>
      </c>
      <c r="L323" s="129" t="s">
        <v>762</v>
      </c>
    </row>
    <row r="324" spans="1:13" x14ac:dyDescent="0.3">
      <c r="A324" s="129" t="s">
        <v>375</v>
      </c>
      <c r="B324" s="130" t="str">
        <f>VLOOKUP(A324,URS確認!$E:$F,2,FALSE)</f>
        <v xml:space="preserve">債務協商滯繳/應繳明細查詢             </v>
      </c>
      <c r="C324" s="129">
        <v>1</v>
      </c>
      <c r="D324" s="135" t="s">
        <v>2045</v>
      </c>
      <c r="E324" s="132">
        <v>44462</v>
      </c>
      <c r="F324" s="132">
        <v>44467</v>
      </c>
      <c r="G324" s="132">
        <v>44467</v>
      </c>
      <c r="H324" s="132">
        <v>44468</v>
      </c>
      <c r="I324" s="129" t="str">
        <f>VLOOKUP(A324,URS確認!E:I,5,FALSE)</f>
        <v>蘇曉玲</v>
      </c>
      <c r="L324" s="129" t="s">
        <v>762</v>
      </c>
    </row>
    <row r="325" spans="1:13" ht="34" x14ac:dyDescent="0.3">
      <c r="A325" s="129" t="s">
        <v>375</v>
      </c>
      <c r="B325" s="130" t="str">
        <f>VLOOKUP(A325,URS確認!$E:$F,2,FALSE)</f>
        <v xml:space="preserve">債務協商滯繳/應繳明細查詢             </v>
      </c>
      <c r="C325" s="129">
        <v>2</v>
      </c>
      <c r="D325" s="135" t="s">
        <v>2046</v>
      </c>
      <c r="E325" s="132">
        <v>44462</v>
      </c>
      <c r="F325" s="132">
        <v>44475</v>
      </c>
      <c r="I325" s="129" t="str">
        <f>VLOOKUP(A325,URS確認!E:I,5,FALSE)</f>
        <v>蘇曉玲</v>
      </c>
      <c r="M325" s="129" t="s">
        <v>774</v>
      </c>
    </row>
    <row r="326" spans="1:13" x14ac:dyDescent="0.3">
      <c r="A326" s="129" t="s">
        <v>375</v>
      </c>
      <c r="B326" s="130" t="str">
        <f>VLOOKUP(A326,URS確認!$E:$F,2,FALSE)</f>
        <v xml:space="preserve">債務協商滯繳/應繳明細查詢             </v>
      </c>
      <c r="C326" s="129">
        <v>3</v>
      </c>
      <c r="D326" s="135" t="s">
        <v>2047</v>
      </c>
      <c r="E326" s="132">
        <v>44462</v>
      </c>
      <c r="F326" s="132">
        <v>44467</v>
      </c>
      <c r="G326" s="132">
        <v>44467</v>
      </c>
      <c r="H326" s="132">
        <v>44468</v>
      </c>
      <c r="I326" s="129" t="str">
        <f>VLOOKUP(A326,URS確認!E:I,5,FALSE)</f>
        <v>蘇曉玲</v>
      </c>
      <c r="L326" s="129" t="s">
        <v>762</v>
      </c>
    </row>
    <row r="327" spans="1:13" x14ac:dyDescent="0.3">
      <c r="A327" s="129" t="s">
        <v>361</v>
      </c>
      <c r="B327" s="130" t="str">
        <f>VLOOKUP(A327,URS確認!$E:$F,2,FALSE)</f>
        <v>債權案件明細查詢</v>
      </c>
      <c r="C327" s="129">
        <v>1</v>
      </c>
      <c r="D327" s="135" t="s">
        <v>2048</v>
      </c>
      <c r="E327" s="132">
        <v>44462</v>
      </c>
      <c r="F327" s="132">
        <v>44468</v>
      </c>
      <c r="G327" s="132">
        <v>44468</v>
      </c>
      <c r="H327" s="132">
        <v>44470</v>
      </c>
      <c r="I327" s="129" t="str">
        <f>VLOOKUP(A327,URS確認!E:I,5,FALSE)</f>
        <v>蘇曉玲</v>
      </c>
      <c r="L327" s="129" t="s">
        <v>762</v>
      </c>
    </row>
    <row r="328" spans="1:13" x14ac:dyDescent="0.3">
      <c r="A328" s="129" t="s">
        <v>2049</v>
      </c>
      <c r="B328" s="130" t="str">
        <f>VLOOKUP(A328,URS確認!$E:$F,2,FALSE)</f>
        <v xml:space="preserve">期款試算                              </v>
      </c>
      <c r="C328" s="129">
        <v>1</v>
      </c>
      <c r="D328" s="135" t="s">
        <v>2050</v>
      </c>
      <c r="E328" s="132">
        <v>44462</v>
      </c>
      <c r="F328" s="132">
        <v>44467</v>
      </c>
      <c r="G328" s="132">
        <v>44467</v>
      </c>
      <c r="H328" s="132">
        <v>44468</v>
      </c>
      <c r="I328" s="129" t="str">
        <f>VLOOKUP(A328,URS確認!E:I,5,FALSE)</f>
        <v>蘇曉玲</v>
      </c>
      <c r="L328" s="129" t="s">
        <v>762</v>
      </c>
    </row>
    <row r="329" spans="1:13" ht="34" x14ac:dyDescent="0.3">
      <c r="A329" s="129" t="s">
        <v>393</v>
      </c>
      <c r="B329" s="130" t="str">
        <f>VLOOKUP(A329,URS確認!$E:$F,2,FALSE)</f>
        <v>整批處理</v>
      </c>
      <c r="C329" s="129">
        <v>1</v>
      </c>
      <c r="D329" s="135" t="s">
        <v>2052</v>
      </c>
      <c r="E329" s="132">
        <v>44463</v>
      </c>
      <c r="F329" s="132">
        <v>44475</v>
      </c>
      <c r="G329" s="132">
        <v>44474</v>
      </c>
      <c r="H329" s="132">
        <v>44474</v>
      </c>
      <c r="I329" s="129" t="str">
        <f>VLOOKUP(A329,URS確認!E:I,5,FALSE)</f>
        <v>蘇曉玲</v>
      </c>
      <c r="M329" s="129" t="s">
        <v>774</v>
      </c>
    </row>
    <row r="330" spans="1:13" x14ac:dyDescent="0.3">
      <c r="A330" s="129" t="s">
        <v>373</v>
      </c>
      <c r="B330" s="130" t="str">
        <f>VLOOKUP(A330,URS確認!$E:$F,2,FALSE)</f>
        <v xml:space="preserve">最大債權撥付回覆檔檢核                </v>
      </c>
      <c r="C330" s="129">
        <v>1</v>
      </c>
      <c r="D330" s="135" t="s">
        <v>2053</v>
      </c>
      <c r="E330" s="132">
        <v>44463</v>
      </c>
      <c r="F330" s="132">
        <v>44475</v>
      </c>
      <c r="G330" s="132">
        <v>44473</v>
      </c>
      <c r="H330" s="132">
        <v>44473</v>
      </c>
      <c r="I330" s="129" t="str">
        <f>VLOOKUP(A330,URS確認!E:I,5,FALSE)</f>
        <v>蘇曉玲</v>
      </c>
      <c r="L330" s="129" t="s">
        <v>762</v>
      </c>
    </row>
    <row r="331" spans="1:13" x14ac:dyDescent="0.3">
      <c r="A331" s="129" t="s">
        <v>391</v>
      </c>
      <c r="B331" s="130" t="str">
        <f>VLOOKUP(A331,URS確認!$E:$F,2,FALSE)</f>
        <v xml:space="preserve">一般債權撥付資料檢核                  </v>
      </c>
      <c r="C331" s="129">
        <v>1</v>
      </c>
      <c r="D331" s="135" t="s">
        <v>2053</v>
      </c>
      <c r="E331" s="132">
        <v>44463</v>
      </c>
      <c r="F331" s="132">
        <v>44475</v>
      </c>
      <c r="G331" s="132">
        <v>44473</v>
      </c>
      <c r="H331" s="132">
        <v>44473</v>
      </c>
      <c r="I331" s="129" t="str">
        <f>VLOOKUP(A331,URS確認!E:I,5,FALSE)</f>
        <v>蘇曉玲</v>
      </c>
      <c r="L331" s="129" t="s">
        <v>762</v>
      </c>
    </row>
    <row r="332" spans="1:13" ht="34" x14ac:dyDescent="0.3">
      <c r="A332" s="129" t="s">
        <v>361</v>
      </c>
      <c r="B332" s="130" t="str">
        <f>VLOOKUP(A332,URS確認!$E:$F,2,FALSE)</f>
        <v>債權案件明細查詢</v>
      </c>
      <c r="C332" s="129">
        <v>1</v>
      </c>
      <c r="D332" s="135" t="s">
        <v>2054</v>
      </c>
      <c r="E332" s="132">
        <v>44463</v>
      </c>
      <c r="F332" s="132">
        <v>44475</v>
      </c>
      <c r="G332" s="132">
        <v>44469</v>
      </c>
      <c r="H332" s="132">
        <v>44470</v>
      </c>
      <c r="I332" s="129" t="str">
        <f>VLOOKUP(A332,URS確認!E:I,5,FALSE)</f>
        <v>蘇曉玲</v>
      </c>
      <c r="M332" s="129" t="s">
        <v>774</v>
      </c>
    </row>
    <row r="333" spans="1:13" x14ac:dyDescent="0.3">
      <c r="A333" s="129" t="s">
        <v>2055</v>
      </c>
      <c r="B333" s="130" t="str">
        <f>VLOOKUP(A333,URS確認!$E:$F,2,FALSE)</f>
        <v xml:space="preserve">債務協商交易資料查詢                  </v>
      </c>
      <c r="C333" s="129">
        <v>1</v>
      </c>
      <c r="D333" s="135" t="s">
        <v>2056</v>
      </c>
      <c r="E333" s="132">
        <v>44463</v>
      </c>
      <c r="F333" s="132">
        <v>44467</v>
      </c>
      <c r="G333" s="132">
        <v>44467</v>
      </c>
      <c r="H333" s="132">
        <v>44468</v>
      </c>
      <c r="I333" s="129" t="str">
        <f>VLOOKUP(A333,URS確認!E:I,5,FALSE)</f>
        <v>蘇曉玲</v>
      </c>
      <c r="L333" s="129" t="s">
        <v>762</v>
      </c>
    </row>
    <row r="334" spans="1:13" ht="68" x14ac:dyDescent="0.3">
      <c r="A334" s="129" t="s">
        <v>2055</v>
      </c>
      <c r="B334" s="130" t="str">
        <f>VLOOKUP(A334,URS確認!$E:$F,2,FALSE)</f>
        <v xml:space="preserve">債務協商交易資料查詢                  </v>
      </c>
      <c r="C334" s="129">
        <v>2</v>
      </c>
      <c r="D334" s="135" t="s">
        <v>2057</v>
      </c>
      <c r="E334" s="132">
        <v>44463</v>
      </c>
      <c r="F334" s="132">
        <v>44475</v>
      </c>
      <c r="G334" s="132">
        <v>44474</v>
      </c>
      <c r="H334" s="132">
        <v>44474</v>
      </c>
      <c r="I334" s="129" t="str">
        <f>VLOOKUP(A334,URS確認!E:I,5,FALSE)</f>
        <v>蘇曉玲</v>
      </c>
      <c r="M334" s="129" t="s">
        <v>774</v>
      </c>
    </row>
    <row r="335" spans="1:13" x14ac:dyDescent="0.3">
      <c r="A335" s="129" t="s">
        <v>542</v>
      </c>
      <c r="B335" s="130" t="str">
        <f>VLOOKUP(A335,URS確認!$E:$F,2,FALSE)</f>
        <v>單位及主管代碼檔維護</v>
      </c>
      <c r="C335" s="129">
        <v>1</v>
      </c>
      <c r="D335" s="135" t="s">
        <v>2083</v>
      </c>
      <c r="E335" s="132">
        <v>44466</v>
      </c>
      <c r="F335" s="132">
        <v>44475</v>
      </c>
      <c r="G335" s="132">
        <v>44475</v>
      </c>
      <c r="H335" s="132">
        <v>44475</v>
      </c>
      <c r="I335" s="129" t="str">
        <f>VLOOKUP(A335,URS確認!E:I,5,FALSE)</f>
        <v>楊智誠</v>
      </c>
      <c r="L335" s="129" t="s">
        <v>2095</v>
      </c>
    </row>
    <row r="336" spans="1:13" x14ac:dyDescent="0.3">
      <c r="A336" s="129" t="s">
        <v>542</v>
      </c>
      <c r="B336" s="130" t="str">
        <f>VLOOKUP(A336,URS確認!$E:$F,2,FALSE)</f>
        <v>單位及主管代碼檔維護</v>
      </c>
      <c r="C336" s="129">
        <v>2</v>
      </c>
      <c r="D336" s="135" t="s">
        <v>2084</v>
      </c>
      <c r="E336" s="132">
        <v>44466</v>
      </c>
      <c r="F336" s="132">
        <v>44475</v>
      </c>
      <c r="G336" s="132">
        <v>44475</v>
      </c>
      <c r="H336" s="132">
        <v>44475</v>
      </c>
      <c r="I336" s="129" t="str">
        <f>VLOOKUP(A336,URS確認!E:I,5,FALSE)</f>
        <v>楊智誠</v>
      </c>
      <c r="L336" s="129" t="s">
        <v>2094</v>
      </c>
    </row>
    <row r="337" spans="1:12" x14ac:dyDescent="0.3">
      <c r="A337" s="129" t="s">
        <v>540</v>
      </c>
      <c r="B337" s="130" t="str">
        <f>VLOOKUP(A337,URS確認!$E:$F,2,FALSE)</f>
        <v>單位及主管代碼檔查詢</v>
      </c>
      <c r="C337" s="129">
        <v>1</v>
      </c>
      <c r="D337" s="135" t="s">
        <v>2083</v>
      </c>
      <c r="E337" s="132">
        <v>44466</v>
      </c>
      <c r="F337" s="132">
        <v>44475</v>
      </c>
      <c r="G337" s="132">
        <v>44475</v>
      </c>
      <c r="H337" s="132">
        <v>44475</v>
      </c>
      <c r="I337" s="129" t="str">
        <f>VLOOKUP(A337,URS確認!E:I,5,FALSE)</f>
        <v>楊智誠</v>
      </c>
      <c r="L337" s="129" t="s">
        <v>2094</v>
      </c>
    </row>
    <row r="338" spans="1:12" x14ac:dyDescent="0.3">
      <c r="A338" s="129" t="s">
        <v>540</v>
      </c>
      <c r="B338" s="130" t="str">
        <f>VLOOKUP(A338,URS確認!$E:$F,2,FALSE)</f>
        <v>單位及主管代碼檔查詢</v>
      </c>
      <c r="C338" s="129">
        <v>2</v>
      </c>
      <c r="D338" s="135" t="s">
        <v>2085</v>
      </c>
      <c r="E338" s="132">
        <v>44466</v>
      </c>
      <c r="F338" s="132">
        <v>44475</v>
      </c>
      <c r="G338" s="132">
        <v>44475</v>
      </c>
      <c r="H338" s="132">
        <v>44475</v>
      </c>
      <c r="I338" s="129" t="str">
        <f>VLOOKUP(A338,URS確認!E:I,5,FALSE)</f>
        <v>楊智誠</v>
      </c>
      <c r="L338" s="129" t="s">
        <v>2094</v>
      </c>
    </row>
    <row r="339" spans="1:12" x14ac:dyDescent="0.3">
      <c r="A339" s="129" t="s">
        <v>540</v>
      </c>
      <c r="B339" s="130" t="str">
        <f>VLOOKUP(A339,URS確認!$E:$F,2,FALSE)</f>
        <v>單位及主管代碼檔查詢</v>
      </c>
      <c r="C339" s="129">
        <v>3</v>
      </c>
      <c r="D339" s="135" t="s">
        <v>2086</v>
      </c>
      <c r="E339" s="132">
        <v>44466</v>
      </c>
      <c r="F339" s="132">
        <v>44475</v>
      </c>
      <c r="G339" s="132">
        <v>44475</v>
      </c>
      <c r="H339" s="132">
        <v>44475</v>
      </c>
      <c r="I339" s="129" t="str">
        <f>VLOOKUP(A339,URS確認!E:I,5,FALSE)</f>
        <v>楊智誠</v>
      </c>
      <c r="L339" s="129" t="s">
        <v>2101</v>
      </c>
    </row>
    <row r="340" spans="1:12" ht="68" x14ac:dyDescent="0.3">
      <c r="A340" s="129" t="s">
        <v>637</v>
      </c>
      <c r="B340" s="130" t="str">
        <f>VLOOKUP(A340,URS確認!$E:$F,2,FALSE)</f>
        <v>單位代號查詢</v>
      </c>
      <c r="C340" s="129">
        <v>1</v>
      </c>
      <c r="D340" s="135" t="s">
        <v>2175</v>
      </c>
      <c r="E340" s="132">
        <v>44466</v>
      </c>
      <c r="F340" s="132">
        <v>44475</v>
      </c>
      <c r="G340" s="132">
        <v>44475</v>
      </c>
      <c r="H340" s="132">
        <v>44475</v>
      </c>
      <c r="I340" s="129" t="str">
        <f>VLOOKUP(A340,URS確認!E:I,5,FALSE)</f>
        <v>楊智誠</v>
      </c>
      <c r="L340" s="129" t="s">
        <v>2102</v>
      </c>
    </row>
    <row r="341" spans="1:12" x14ac:dyDescent="0.3">
      <c r="A341" s="129" t="s">
        <v>585</v>
      </c>
      <c r="B341" s="130" t="str">
        <f>VLOOKUP(A341,URS確認!$E:$F,2,FALSE)</f>
        <v>各類代碼檔查詢</v>
      </c>
      <c r="C341" s="129">
        <v>1</v>
      </c>
      <c r="D341" s="135" t="s">
        <v>2087</v>
      </c>
      <c r="E341" s="132">
        <v>44466</v>
      </c>
      <c r="F341" s="132">
        <v>44475</v>
      </c>
      <c r="G341" s="132">
        <v>44475</v>
      </c>
      <c r="H341" s="132">
        <v>44475</v>
      </c>
      <c r="I341" s="129" t="str">
        <f>VLOOKUP(A341,URS確認!E:I,5,FALSE)</f>
        <v>楊智誠</v>
      </c>
      <c r="L341" s="129" t="s">
        <v>2094</v>
      </c>
    </row>
    <row r="342" spans="1:12" x14ac:dyDescent="0.3">
      <c r="A342" s="129" t="s">
        <v>585</v>
      </c>
      <c r="B342" s="130" t="str">
        <f>VLOOKUP(A342,URS確認!$E:$F,2,FALSE)</f>
        <v>各類代碼檔查詢</v>
      </c>
      <c r="C342" s="129">
        <v>2</v>
      </c>
      <c r="D342" s="135" t="s">
        <v>2085</v>
      </c>
      <c r="E342" s="132">
        <v>44466</v>
      </c>
      <c r="F342" s="132">
        <v>44475</v>
      </c>
      <c r="G342" s="132">
        <v>44475</v>
      </c>
      <c r="H342" s="132">
        <v>44475</v>
      </c>
      <c r="I342" s="129" t="str">
        <f>VLOOKUP(A342,URS確認!E:I,5,FALSE)</f>
        <v>楊智誠</v>
      </c>
      <c r="L342" s="129" t="s">
        <v>2094</v>
      </c>
    </row>
    <row r="343" spans="1:12" x14ac:dyDescent="0.3">
      <c r="A343" s="129" t="s">
        <v>587</v>
      </c>
      <c r="B343" s="130" t="str">
        <f>VLOOKUP(A343,URS確認!$E:$F,2,FALSE)</f>
        <v>各類代碼檔維護</v>
      </c>
      <c r="C343" s="129">
        <v>1</v>
      </c>
      <c r="D343" s="135" t="s">
        <v>2088</v>
      </c>
      <c r="E343" s="132">
        <v>44466</v>
      </c>
      <c r="F343" s="132">
        <v>44475</v>
      </c>
      <c r="G343" s="132">
        <v>44475</v>
      </c>
      <c r="H343" s="132">
        <v>44475</v>
      </c>
      <c r="I343" s="129" t="str">
        <f>VLOOKUP(A343,URS確認!E:I,5,FALSE)</f>
        <v>楊智誠</v>
      </c>
      <c r="L343" s="129" t="s">
        <v>2095</v>
      </c>
    </row>
    <row r="344" spans="1:12" x14ac:dyDescent="0.3">
      <c r="A344" s="129" t="s">
        <v>557</v>
      </c>
      <c r="B344" s="130" t="str">
        <f>VLOOKUP(A344,URS確認!$E:$F,2,FALSE)</f>
        <v>特殊/例假日查詢</v>
      </c>
      <c r="C344" s="129">
        <v>1</v>
      </c>
      <c r="D344" s="135" t="s">
        <v>2089</v>
      </c>
      <c r="E344" s="132">
        <v>44466</v>
      </c>
      <c r="F344" s="132">
        <v>44475</v>
      </c>
      <c r="G344" s="132">
        <v>44475</v>
      </c>
      <c r="H344" s="132">
        <v>44475</v>
      </c>
      <c r="I344" s="129" t="str">
        <f>VLOOKUP(A344,URS確認!E:I,5,FALSE)</f>
        <v>楊智誠</v>
      </c>
      <c r="L344" s="129" t="s">
        <v>2103</v>
      </c>
    </row>
    <row r="345" spans="1:12" x14ac:dyDescent="0.3">
      <c r="A345" s="129" t="s">
        <v>613</v>
      </c>
      <c r="B345" s="130" t="str">
        <f>VLOOKUP(A345,URS確認!$E:$F,2,FALSE)</f>
        <v>地區別資料查詢</v>
      </c>
      <c r="C345" s="129">
        <v>1</v>
      </c>
      <c r="D345" s="135" t="s">
        <v>2130</v>
      </c>
      <c r="E345" s="132">
        <v>44467</v>
      </c>
      <c r="F345" s="132">
        <v>44475</v>
      </c>
      <c r="G345" s="132">
        <v>44475</v>
      </c>
      <c r="H345" s="132">
        <v>44475</v>
      </c>
      <c r="I345" s="129" t="str">
        <f>VLOOKUP(A345,URS確認!E:I,5,FALSE)</f>
        <v>楊智誠</v>
      </c>
      <c r="L345" s="129" t="s">
        <v>2103</v>
      </c>
    </row>
    <row r="346" spans="1:12" x14ac:dyDescent="0.3">
      <c r="A346" s="129" t="s">
        <v>615</v>
      </c>
      <c r="B346" s="130" t="str">
        <f>VLOOKUP(A346,URS確認!$E:$F,2,FALSE)</f>
        <v>地區別資料維護</v>
      </c>
      <c r="C346" s="129">
        <v>1</v>
      </c>
      <c r="D346" s="135" t="s">
        <v>2131</v>
      </c>
      <c r="E346" s="132">
        <v>44467</v>
      </c>
      <c r="F346" s="132">
        <v>44475</v>
      </c>
      <c r="G346" s="132">
        <v>44475</v>
      </c>
      <c r="H346" s="132">
        <v>44475</v>
      </c>
      <c r="I346" s="129" t="str">
        <f>VLOOKUP(A346,URS確認!E:I,5,FALSE)</f>
        <v>楊智誠</v>
      </c>
      <c r="L346" s="129" t="s">
        <v>2103</v>
      </c>
    </row>
    <row r="347" spans="1:12" x14ac:dyDescent="0.3">
      <c r="A347" s="129" t="s">
        <v>617</v>
      </c>
      <c r="B347" s="130" t="str">
        <f>VLOOKUP(A347,URS確認!$E:$F,2,FALSE)</f>
        <v>聯徵報送-地區別資料查詢</v>
      </c>
      <c r="C347" s="129">
        <v>1</v>
      </c>
      <c r="D347" s="135" t="s">
        <v>2132</v>
      </c>
      <c r="E347" s="132">
        <v>44467</v>
      </c>
      <c r="F347" s="132">
        <v>44475</v>
      </c>
      <c r="G347" s="132">
        <v>44475</v>
      </c>
      <c r="H347" s="132">
        <v>44475</v>
      </c>
      <c r="I347" s="129" t="str">
        <f>VLOOKUP(A347,URS確認!E:I,5,FALSE)</f>
        <v>楊智誠</v>
      </c>
      <c r="L347" s="129" t="s">
        <v>2103</v>
      </c>
    </row>
    <row r="348" spans="1:12" x14ac:dyDescent="0.3">
      <c r="A348" s="129" t="s">
        <v>617</v>
      </c>
      <c r="B348" s="130" t="str">
        <f>VLOOKUP(A348,URS確認!$E:$F,2,FALSE)</f>
        <v>聯徵報送-地區別資料查詢</v>
      </c>
      <c r="C348" s="129">
        <v>2</v>
      </c>
      <c r="D348" s="135" t="s">
        <v>2133</v>
      </c>
      <c r="E348" s="132">
        <v>44467</v>
      </c>
      <c r="F348" s="132">
        <v>44475</v>
      </c>
      <c r="G348" s="132">
        <v>44475</v>
      </c>
      <c r="H348" s="132">
        <v>44475</v>
      </c>
      <c r="I348" s="129" t="str">
        <f>VLOOKUP(A348,URS確認!E:I,5,FALSE)</f>
        <v>楊智誠</v>
      </c>
      <c r="L348" s="129" t="s">
        <v>2103</v>
      </c>
    </row>
    <row r="349" spans="1:12" x14ac:dyDescent="0.3">
      <c r="A349" s="129" t="s">
        <v>618</v>
      </c>
      <c r="B349" s="130" t="str">
        <f>VLOOKUP(A349,URS確認!$E:$F,2,FALSE)</f>
        <v>聯徵報送-地區別資料維護</v>
      </c>
      <c r="C349" s="129">
        <v>1</v>
      </c>
      <c r="D349" s="135" t="s">
        <v>2134</v>
      </c>
      <c r="E349" s="132">
        <v>44467</v>
      </c>
      <c r="F349" s="132">
        <v>44475</v>
      </c>
      <c r="G349" s="132">
        <v>44475</v>
      </c>
      <c r="H349" s="132">
        <v>44475</v>
      </c>
      <c r="I349" s="129" t="str">
        <f>VLOOKUP(A349,URS確認!E:I,5,FALSE)</f>
        <v>楊智誠</v>
      </c>
      <c r="L349" s="129" t="s">
        <v>2103</v>
      </c>
    </row>
    <row r="350" spans="1:12" x14ac:dyDescent="0.3">
      <c r="A350" s="129" t="s">
        <v>618</v>
      </c>
      <c r="B350" s="130" t="str">
        <f>VLOOKUP(A350,URS確認!$E:$F,2,FALSE)</f>
        <v>聯徵報送-地區別資料維護</v>
      </c>
      <c r="C350" s="129">
        <v>2</v>
      </c>
      <c r="D350" s="135" t="s">
        <v>2135</v>
      </c>
      <c r="E350" s="132">
        <v>44467</v>
      </c>
      <c r="F350" s="132">
        <v>44475</v>
      </c>
      <c r="G350" s="132">
        <v>44475</v>
      </c>
      <c r="H350" s="132">
        <v>44475</v>
      </c>
      <c r="I350" s="129" t="str">
        <f>VLOOKUP(A350,URS確認!E:I,5,FALSE)</f>
        <v>楊智誠</v>
      </c>
      <c r="L350" s="129" t="s">
        <v>2103</v>
      </c>
    </row>
    <row r="351" spans="1:12" x14ac:dyDescent="0.3">
      <c r="A351" s="129" t="s">
        <v>618</v>
      </c>
      <c r="B351" s="130" t="str">
        <f>VLOOKUP(A351,URS確認!$E:$F,2,FALSE)</f>
        <v>聯徵報送-地區別資料維護</v>
      </c>
      <c r="C351" s="129">
        <v>3</v>
      </c>
      <c r="D351" s="135" t="s">
        <v>2136</v>
      </c>
      <c r="E351" s="132">
        <v>44467</v>
      </c>
      <c r="F351" s="132">
        <v>44475</v>
      </c>
      <c r="G351" s="132">
        <v>44475</v>
      </c>
      <c r="H351" s="132">
        <v>44475</v>
      </c>
      <c r="I351" s="129" t="str">
        <f>VLOOKUP(A351,URS確認!E:I,5,FALSE)</f>
        <v>楊智誠</v>
      </c>
      <c r="L351" s="129" t="s">
        <v>2103</v>
      </c>
    </row>
    <row r="352" spans="1:12" x14ac:dyDescent="0.3">
      <c r="A352" s="129" t="s">
        <v>618</v>
      </c>
      <c r="B352" s="130" t="str">
        <f>VLOOKUP(A352,URS確認!$E:$F,2,FALSE)</f>
        <v>聯徵報送-地區別資料維護</v>
      </c>
      <c r="C352" s="129">
        <v>4</v>
      </c>
      <c r="D352" s="135" t="s">
        <v>2137</v>
      </c>
      <c r="E352" s="132">
        <v>44467</v>
      </c>
      <c r="F352" s="132">
        <v>44475</v>
      </c>
      <c r="G352" s="132">
        <v>44475</v>
      </c>
      <c r="H352" s="132">
        <v>44475</v>
      </c>
      <c r="I352" s="129" t="str">
        <f>VLOOKUP(A352,URS確認!E:I,5,FALSE)</f>
        <v>楊智誠</v>
      </c>
      <c r="L352" s="129" t="s">
        <v>2103</v>
      </c>
    </row>
    <row r="353" spans="1:13" x14ac:dyDescent="0.3">
      <c r="A353" s="129" t="s">
        <v>987</v>
      </c>
      <c r="B353" s="130" t="str">
        <f>VLOOKUP(A353,URS確認!$E:$F,2,FALSE)</f>
        <v>顧客明細資料查詢</v>
      </c>
      <c r="C353" s="129">
        <v>1</v>
      </c>
      <c r="D353" s="135" t="s">
        <v>2138</v>
      </c>
      <c r="E353" s="132">
        <v>44467</v>
      </c>
      <c r="F353" s="132">
        <v>44477</v>
      </c>
      <c r="G353" s="132">
        <v>44475</v>
      </c>
      <c r="H353" s="132">
        <v>44475</v>
      </c>
      <c r="I353" s="129" t="str">
        <f>VLOOKUP(A353,URS確認!E:I,5,FALSE)</f>
        <v>張嘉榮</v>
      </c>
      <c r="L353" s="129" t="s">
        <v>2103</v>
      </c>
    </row>
    <row r="354" spans="1:13" ht="34" x14ac:dyDescent="0.3">
      <c r="A354" s="129" t="s">
        <v>563</v>
      </c>
      <c r="B354" s="130" t="str">
        <f>VLOOKUP(A354,URS確認!$E:$F,2,FALSE)</f>
        <v>使用者資料維護</v>
      </c>
      <c r="C354" s="129">
        <v>1</v>
      </c>
      <c r="D354" s="135" t="s">
        <v>2139</v>
      </c>
      <c r="E354" s="132">
        <v>44467</v>
      </c>
      <c r="F354" s="132">
        <v>44476</v>
      </c>
      <c r="G354" s="132">
        <v>44476</v>
      </c>
      <c r="H354" s="132">
        <v>44476</v>
      </c>
      <c r="I354" s="129" t="str">
        <f>VLOOKUP(A354,URS確認!E:I,5,FALSE)</f>
        <v>楊智誠</v>
      </c>
      <c r="L354" s="129" t="s">
        <v>2103</v>
      </c>
    </row>
    <row r="355" spans="1:13" x14ac:dyDescent="0.3">
      <c r="A355" s="129" t="s">
        <v>611</v>
      </c>
      <c r="B355" s="130" t="str">
        <f>VLOOKUP(A355,URS確認!$E:$F,2,FALSE)</f>
        <v>保險/鑑定公司資料維護</v>
      </c>
      <c r="C355" s="129">
        <v>1</v>
      </c>
      <c r="D355" s="135" t="s">
        <v>2141</v>
      </c>
      <c r="E355" s="132">
        <v>44467</v>
      </c>
      <c r="F355" s="132">
        <v>44475</v>
      </c>
      <c r="G355" s="132">
        <v>44475</v>
      </c>
      <c r="H355" s="132">
        <v>44475</v>
      </c>
      <c r="I355" s="129" t="str">
        <f>VLOOKUP(A355,URS確認!E:I,5,FALSE)</f>
        <v>楊智誠</v>
      </c>
      <c r="L355" s="129" t="s">
        <v>2103</v>
      </c>
    </row>
    <row r="356" spans="1:13" x14ac:dyDescent="0.3">
      <c r="A356" s="129" t="s">
        <v>625</v>
      </c>
      <c r="B356" s="130" t="str">
        <f>VLOOKUP(A356,URS確認!$E:$F,2,FALSE)</f>
        <v>變動數值設定</v>
      </c>
      <c r="C356" s="129">
        <v>1</v>
      </c>
      <c r="D356" s="135" t="s">
        <v>2142</v>
      </c>
      <c r="E356" s="132">
        <v>44467</v>
      </c>
      <c r="F356" s="132">
        <v>44475</v>
      </c>
      <c r="G356" s="132">
        <v>44475</v>
      </c>
      <c r="H356" s="132">
        <v>44475</v>
      </c>
      <c r="I356" s="129" t="str">
        <f>VLOOKUP(A356,URS確認!E:I,5,FALSE)</f>
        <v>楊智誠</v>
      </c>
      <c r="L356" s="129" t="s">
        <v>2103</v>
      </c>
    </row>
    <row r="357" spans="1:13" x14ac:dyDescent="0.3">
      <c r="A357" s="129" t="s">
        <v>627</v>
      </c>
      <c r="B357" s="130" t="str">
        <f>VLOOKUP(A357,URS確認!$E:$F,2,FALSE)</f>
        <v>變動數值設定維護</v>
      </c>
      <c r="C357" s="129">
        <v>1</v>
      </c>
      <c r="D357" s="135" t="s">
        <v>2143</v>
      </c>
      <c r="E357" s="132">
        <v>44467</v>
      </c>
      <c r="F357" s="132">
        <v>44475</v>
      </c>
      <c r="G357" s="132">
        <v>44475</v>
      </c>
      <c r="H357" s="132">
        <v>44475</v>
      </c>
      <c r="I357" s="129" t="str">
        <f>VLOOKUP(A357,URS確認!E:I,5,FALSE)</f>
        <v>楊智誠</v>
      </c>
      <c r="L357" s="129" t="s">
        <v>2103</v>
      </c>
    </row>
    <row r="358" spans="1:13" ht="85" x14ac:dyDescent="0.3">
      <c r="A358" s="129" t="s">
        <v>269</v>
      </c>
      <c r="B358" s="130" t="str">
        <f>VLOOKUP(A358,URS確認!$E:$F,2,FALSE)</f>
        <v>產出員工扣薪明細檔</v>
      </c>
      <c r="C358" s="129">
        <v>1</v>
      </c>
      <c r="D358" s="135" t="s">
        <v>2146</v>
      </c>
      <c r="E358" s="132">
        <v>44468</v>
      </c>
      <c r="I358" s="129" t="s">
        <v>2343</v>
      </c>
      <c r="M358" s="129" t="s">
        <v>2346</v>
      </c>
    </row>
    <row r="359" spans="1:13" x14ac:dyDescent="0.3">
      <c r="A359" s="129" t="s">
        <v>269</v>
      </c>
      <c r="B359" s="130" t="str">
        <f>VLOOKUP(A359,URS確認!$E:$F,2,FALSE)</f>
        <v>產出員工扣薪明細檔</v>
      </c>
      <c r="C359" s="129">
        <v>2</v>
      </c>
      <c r="D359" s="135" t="s">
        <v>2147</v>
      </c>
      <c r="E359" s="132">
        <v>44468</v>
      </c>
      <c r="I359" s="129" t="s">
        <v>2343</v>
      </c>
      <c r="L359" s="129" t="s">
        <v>2342</v>
      </c>
    </row>
    <row r="360" spans="1:13" ht="51" x14ac:dyDescent="0.3">
      <c r="A360" s="129" t="s">
        <v>269</v>
      </c>
      <c r="B360" s="130" t="str">
        <f>VLOOKUP(A360,URS確認!$E:$F,2,FALSE)</f>
        <v>產出員工扣薪明細檔</v>
      </c>
      <c r="C360" s="129">
        <v>3</v>
      </c>
      <c r="D360" s="135" t="s">
        <v>2151</v>
      </c>
      <c r="E360" s="132">
        <v>44468</v>
      </c>
      <c r="I360" s="129" t="s">
        <v>2343</v>
      </c>
      <c r="L360" s="129" t="s">
        <v>2340</v>
      </c>
    </row>
    <row r="361" spans="1:13" x14ac:dyDescent="0.3">
      <c r="A361" s="129" t="s">
        <v>269</v>
      </c>
      <c r="B361" s="130" t="str">
        <f>VLOOKUP(A361,URS確認!$E:$F,2,FALSE)</f>
        <v>產出員工扣薪明細檔</v>
      </c>
      <c r="C361" s="129">
        <v>4</v>
      </c>
      <c r="D361" s="135" t="s">
        <v>2152</v>
      </c>
      <c r="E361" s="132">
        <v>44468</v>
      </c>
      <c r="I361" s="129" t="s">
        <v>2343</v>
      </c>
      <c r="L361" s="129" t="s">
        <v>2345</v>
      </c>
    </row>
    <row r="362" spans="1:13" ht="51" x14ac:dyDescent="0.3">
      <c r="A362" s="129" t="s">
        <v>2148</v>
      </c>
      <c r="B362" s="130" t="str">
        <f>VLOOKUP(A362,URS確認!$E:$F,2,FALSE)</f>
        <v xml:space="preserve">入帳檔上傳作業                       </v>
      </c>
      <c r="C362" s="129">
        <v>1</v>
      </c>
      <c r="D362" s="135" t="s">
        <v>2149</v>
      </c>
      <c r="E362" s="132">
        <v>44468</v>
      </c>
      <c r="I362" s="129" t="s">
        <v>2343</v>
      </c>
      <c r="L362" s="129" t="s">
        <v>2340</v>
      </c>
    </row>
    <row r="363" spans="1:13" ht="119" x14ac:dyDescent="0.3">
      <c r="A363" s="129" t="s">
        <v>2148</v>
      </c>
      <c r="B363" s="130" t="str">
        <f>VLOOKUP(A363,URS確認!$E:$F,2,FALSE)</f>
        <v xml:space="preserve">入帳檔上傳作業                       </v>
      </c>
      <c r="C363" s="129">
        <v>2</v>
      </c>
      <c r="D363" s="135" t="s">
        <v>2150</v>
      </c>
      <c r="E363" s="132">
        <v>44468</v>
      </c>
      <c r="I363" s="129" t="s">
        <v>2343</v>
      </c>
      <c r="L363" s="129" t="s">
        <v>2340</v>
      </c>
    </row>
    <row r="364" spans="1:13" ht="51" x14ac:dyDescent="0.3">
      <c r="A364" s="129" t="s">
        <v>2153</v>
      </c>
      <c r="B364" s="130" t="str">
        <f>VLOOKUP(A364,URS確認!$E:$F,2,FALSE)</f>
        <v>產出員工扣薪媒體檔</v>
      </c>
      <c r="C364" s="129">
        <v>1</v>
      </c>
      <c r="D364" s="135" t="s">
        <v>2151</v>
      </c>
      <c r="E364" s="132">
        <v>44468</v>
      </c>
      <c r="I364" s="129" t="s">
        <v>2343</v>
      </c>
      <c r="L364" s="129" t="s">
        <v>2340</v>
      </c>
    </row>
    <row r="365" spans="1:13" x14ac:dyDescent="0.3">
      <c r="A365" s="129" t="s">
        <v>2154</v>
      </c>
      <c r="B365" s="130" t="str">
        <f>VLOOKUP(A365,URS確認!$E:$F,2,FALSE)</f>
        <v xml:space="preserve">產生員工扣薪回傳報表      </v>
      </c>
      <c r="C365" s="129">
        <v>1</v>
      </c>
      <c r="D365" s="135" t="s">
        <v>2152</v>
      </c>
      <c r="E365" s="132">
        <v>44468</v>
      </c>
      <c r="I365" s="129" t="s">
        <v>2343</v>
      </c>
      <c r="L365" s="129" t="s">
        <v>2340</v>
      </c>
    </row>
    <row r="366" spans="1:13" ht="51" x14ac:dyDescent="0.3">
      <c r="A366" s="129" t="s">
        <v>2154</v>
      </c>
      <c r="B366" s="130" t="str">
        <f>VLOOKUP(A366,URS確認!$E:$F,2,FALSE)</f>
        <v xml:space="preserve">產生員工扣薪回傳報表      </v>
      </c>
      <c r="C366" s="129">
        <v>2</v>
      </c>
      <c r="D366" s="135" t="s">
        <v>2155</v>
      </c>
      <c r="E366" s="132">
        <v>44468</v>
      </c>
      <c r="I366" s="129" t="s">
        <v>2343</v>
      </c>
      <c r="M366" s="129" t="s">
        <v>2344</v>
      </c>
    </row>
    <row r="367" spans="1:13" x14ac:dyDescent="0.3">
      <c r="A367" s="129" t="s">
        <v>2156</v>
      </c>
      <c r="B367" s="130" t="str">
        <f>VLOOKUP(A367,URS確認!$E:$F,2,FALSE)</f>
        <v>日結明細查詢</v>
      </c>
      <c r="C367" s="129">
        <v>1</v>
      </c>
      <c r="D367" s="135" t="s">
        <v>2157</v>
      </c>
      <c r="E367" s="132">
        <v>44468</v>
      </c>
      <c r="F367" s="132">
        <v>44477</v>
      </c>
      <c r="G367" s="132">
        <v>44477</v>
      </c>
      <c r="H367" s="132">
        <v>44477</v>
      </c>
      <c r="I367" s="129" t="str">
        <f>VLOOKUP(A367,URS確認!E:I,5,FALSE)</f>
        <v>楊智誠</v>
      </c>
      <c r="L367" s="129" t="s">
        <v>2340</v>
      </c>
    </row>
    <row r="368" spans="1:13" ht="34" x14ac:dyDescent="0.3">
      <c r="B368" s="130" t="s">
        <v>2164</v>
      </c>
      <c r="C368" s="129">
        <v>1</v>
      </c>
      <c r="D368" s="135" t="s">
        <v>2165</v>
      </c>
      <c r="E368" s="132">
        <v>44468</v>
      </c>
      <c r="I368" s="129" t="s">
        <v>2348</v>
      </c>
      <c r="L368" s="129" t="s">
        <v>2347</v>
      </c>
    </row>
    <row r="369" spans="1:12" ht="51" x14ac:dyDescent="0.3">
      <c r="B369" s="130" t="s">
        <v>2164</v>
      </c>
      <c r="C369" s="129">
        <v>2</v>
      </c>
      <c r="D369" s="135" t="s">
        <v>2166</v>
      </c>
      <c r="E369" s="132">
        <v>44468</v>
      </c>
      <c r="I369" s="129" t="s">
        <v>2348</v>
      </c>
      <c r="L369" s="129" t="s">
        <v>2340</v>
      </c>
    </row>
    <row r="370" spans="1:12" x14ac:dyDescent="0.3">
      <c r="A370" s="129" t="s">
        <v>2148</v>
      </c>
      <c r="B370" s="130" t="str">
        <f>VLOOKUP(A370,URS確認!$E:$F,2,FALSE)</f>
        <v xml:space="preserve">入帳檔上傳作業                       </v>
      </c>
      <c r="C370" s="129">
        <v>1</v>
      </c>
      <c r="D370" s="135" t="s">
        <v>2160</v>
      </c>
      <c r="E370" s="132">
        <v>44470</v>
      </c>
      <c r="I370" s="129" t="s">
        <v>672</v>
      </c>
    </row>
    <row r="371" spans="1:12" x14ac:dyDescent="0.3">
      <c r="A371" s="129" t="s">
        <v>2161</v>
      </c>
      <c r="B371" s="130" t="str">
        <f>VLOOKUP(A371,URS確認!$E:$F,2,FALSE)</f>
        <v xml:space="preserve">應處理清單      </v>
      </c>
      <c r="C371" s="129">
        <v>1</v>
      </c>
      <c r="D371" s="135" t="s">
        <v>2162</v>
      </c>
      <c r="E371" s="132">
        <v>44470</v>
      </c>
      <c r="I371" s="129" t="str">
        <f>VLOOKUP(A371,URS確認!E:I,5,FALSE)</f>
        <v>余家興</v>
      </c>
      <c r="L371" s="129" t="s">
        <v>2342</v>
      </c>
    </row>
    <row r="372" spans="1:12" x14ac:dyDescent="0.3">
      <c r="A372" s="129" t="s">
        <v>2161</v>
      </c>
      <c r="B372" s="130" t="str">
        <f>VLOOKUP(A372,URS確認!$E:$F,2,FALSE)</f>
        <v xml:space="preserve">應處理清單      </v>
      </c>
      <c r="C372" s="129">
        <v>2</v>
      </c>
      <c r="D372" s="135" t="s">
        <v>2163</v>
      </c>
      <c r="E372" s="132">
        <v>44470</v>
      </c>
      <c r="I372" s="129" t="str">
        <f>VLOOKUP(A372,URS確認!E:I,5,FALSE)</f>
        <v>余家興</v>
      </c>
      <c r="L372" s="129" t="s">
        <v>2341</v>
      </c>
    </row>
    <row r="373" spans="1:12" x14ac:dyDescent="0.3">
      <c r="A373" s="129" t="s">
        <v>112</v>
      </c>
      <c r="B373" s="130" t="str">
        <f>VLOOKUP(A373,URS確認!$E:$F,2,FALSE)</f>
        <v xml:space="preserve">法拍費用明細資料查詢              </v>
      </c>
      <c r="C373" s="129">
        <v>1</v>
      </c>
      <c r="D373" s="135" t="s">
        <v>2189</v>
      </c>
      <c r="E373" s="132">
        <v>44475</v>
      </c>
      <c r="I373" s="129" t="str">
        <f>VLOOKUP(A373,URS確認!E:I,5,FALSE)</f>
        <v>陳昱衡</v>
      </c>
      <c r="L373" s="129" t="s">
        <v>2340</v>
      </c>
    </row>
    <row r="374" spans="1:12" x14ac:dyDescent="0.3">
      <c r="A374" s="129" t="s">
        <v>2519</v>
      </c>
      <c r="B374" s="130" t="s">
        <v>2520</v>
      </c>
      <c r="C374" s="129">
        <v>1</v>
      </c>
      <c r="D374" s="135" t="s">
        <v>2521</v>
      </c>
      <c r="E374" s="132">
        <v>44487</v>
      </c>
      <c r="I374" s="129" t="s">
        <v>1212</v>
      </c>
    </row>
    <row r="375" spans="1:12" x14ac:dyDescent="0.3">
      <c r="A375" s="129" t="s">
        <v>2322</v>
      </c>
      <c r="B375" s="130" t="str">
        <f>VLOOKUP(A375,URS確認!$E:$F,2,FALSE)</f>
        <v>核心傳票相關單獨作業</v>
      </c>
      <c r="C375" s="129">
        <v>1</v>
      </c>
      <c r="D375" s="135" t="s">
        <v>2522</v>
      </c>
      <c r="E375" s="132">
        <v>44487</v>
      </c>
      <c r="I375" s="129" t="str">
        <f>VLOOKUP(A375,URS確認!E:I,5,FALSE)</f>
        <v>楊智誠</v>
      </c>
    </row>
  </sheetData>
  <autoFilter ref="A1:Q373" xr:uid="{00000000-0001-0000-0400-000000000000}">
    <filterColumn colId="9" showButton="0"/>
    <filterColumn colId="10" showButton="0"/>
    <filterColumn colId="11" showButton="0"/>
    <filterColumn colId="12" showButton="0"/>
  </autoFilter>
  <mergeCells count="13">
    <mergeCell ref="P1:P3"/>
    <mergeCell ref="A1:A3"/>
    <mergeCell ref="B1:B3"/>
    <mergeCell ref="D1:D3"/>
    <mergeCell ref="E1:E3"/>
    <mergeCell ref="J2:J3"/>
    <mergeCell ref="F1:F3"/>
    <mergeCell ref="K2:K3"/>
    <mergeCell ref="J1:N1"/>
    <mergeCell ref="C1:C3"/>
    <mergeCell ref="G1:G3"/>
    <mergeCell ref="I1:I3"/>
    <mergeCell ref="L2:O2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zoomScale="120" zoomScaleNormal="120" workbookViewId="0">
      <selection activeCell="B9" sqref="B9"/>
    </sheetView>
  </sheetViews>
  <sheetFormatPr defaultColWidth="9" defaultRowHeight="14.5" x14ac:dyDescent="0.35"/>
  <cols>
    <col min="1" max="1" width="9" style="29"/>
    <col min="2" max="2" width="91.69921875" style="27" customWidth="1"/>
    <col min="3" max="3" width="23.3984375" style="27" customWidth="1"/>
    <col min="4" max="16384" width="9" style="27"/>
  </cols>
  <sheetData>
    <row r="1" spans="1:3" x14ac:dyDescent="0.35">
      <c r="A1" s="28" t="s">
        <v>1164</v>
      </c>
      <c r="B1" s="28" t="s">
        <v>982</v>
      </c>
      <c r="C1" s="28" t="s">
        <v>1165</v>
      </c>
    </row>
    <row r="2" spans="1:3" x14ac:dyDescent="0.35">
      <c r="A2" s="29">
        <v>1</v>
      </c>
      <c r="B2" s="83" t="s">
        <v>1167</v>
      </c>
      <c r="C2" s="27" t="s">
        <v>1166</v>
      </c>
    </row>
    <row r="3" spans="1:3" x14ac:dyDescent="0.35">
      <c r="A3" s="29">
        <v>2</v>
      </c>
      <c r="B3" s="27" t="s">
        <v>1215</v>
      </c>
      <c r="C3" s="27" t="s">
        <v>1216</v>
      </c>
    </row>
    <row r="4" spans="1:3" ht="43.5" x14ac:dyDescent="0.35">
      <c r="A4" s="29">
        <v>3</v>
      </c>
      <c r="B4" s="83" t="s">
        <v>2186</v>
      </c>
      <c r="C4" s="27" t="s">
        <v>2185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H62"/>
  <sheetViews>
    <sheetView zoomScale="85" zoomScaleNormal="85" workbookViewId="0">
      <pane ySplit="1" topLeftCell="A2" activePane="bottomLeft" state="frozen"/>
      <selection pane="bottomLeft" activeCell="A21" sqref="A21:XFD21"/>
    </sheetView>
  </sheetViews>
  <sheetFormatPr defaultColWidth="9" defaultRowHeight="17" x14ac:dyDescent="0.3"/>
  <cols>
    <col min="1" max="1" width="14.59765625" style="151" bestFit="1" customWidth="1"/>
    <col min="2" max="2" width="5.59765625" style="143" bestFit="1" customWidth="1"/>
    <col min="3" max="3" width="62.3984375" style="139" bestFit="1" customWidth="1"/>
    <col min="4" max="4" width="14.59765625" style="151" bestFit="1" customWidth="1"/>
    <col min="5" max="5" width="16.69921875" style="142" customWidth="1"/>
    <col min="6" max="6" width="63.69921875" style="143" bestFit="1" customWidth="1"/>
    <col min="7" max="7" width="15.59765625" style="142" bestFit="1" customWidth="1"/>
    <col min="8" max="8" width="27.5" style="143" customWidth="1"/>
    <col min="9" max="16384" width="9" style="143"/>
  </cols>
  <sheetData>
    <row r="1" spans="1:8" s="211" customFormat="1" x14ac:dyDescent="0.3">
      <c r="A1" s="208" t="s">
        <v>765</v>
      </c>
      <c r="B1" s="209" t="s">
        <v>1047</v>
      </c>
      <c r="C1" s="208" t="s">
        <v>1008</v>
      </c>
      <c r="D1" s="208" t="s">
        <v>1009</v>
      </c>
      <c r="E1" s="210" t="s">
        <v>1011</v>
      </c>
      <c r="F1" s="208" t="s">
        <v>1010</v>
      </c>
      <c r="G1" s="210" t="s">
        <v>1045</v>
      </c>
      <c r="H1" s="210" t="s">
        <v>1386</v>
      </c>
    </row>
    <row r="2" spans="1:8" s="161" customFormat="1" ht="34" x14ac:dyDescent="0.3">
      <c r="A2" s="142">
        <v>44399</v>
      </c>
      <c r="B2" s="151">
        <v>1</v>
      </c>
      <c r="C2" s="139" t="s">
        <v>1022</v>
      </c>
      <c r="D2" s="151" t="s">
        <v>424</v>
      </c>
      <c r="E2" s="142">
        <v>44403</v>
      </c>
      <c r="F2" s="141" t="s">
        <v>1306</v>
      </c>
      <c r="G2" s="142">
        <v>44403</v>
      </c>
      <c r="H2" s="143"/>
    </row>
    <row r="3" spans="1:8" hidden="1" x14ac:dyDescent="0.3">
      <c r="A3" s="142">
        <v>44397</v>
      </c>
      <c r="B3" s="151">
        <v>1</v>
      </c>
      <c r="C3" s="139" t="s">
        <v>1013</v>
      </c>
      <c r="D3" s="151" t="s">
        <v>1014</v>
      </c>
      <c r="E3" s="142">
        <v>44407</v>
      </c>
      <c r="F3" s="143" t="s">
        <v>2176</v>
      </c>
      <c r="G3" s="142">
        <v>44474</v>
      </c>
    </row>
    <row r="4" spans="1:8" hidden="1" x14ac:dyDescent="0.3">
      <c r="A4" s="142">
        <v>44397</v>
      </c>
      <c r="B4" s="151">
        <v>2</v>
      </c>
      <c r="C4" s="139" t="s">
        <v>1015</v>
      </c>
      <c r="D4" s="151" t="s">
        <v>1014</v>
      </c>
      <c r="E4" s="142">
        <v>44407</v>
      </c>
      <c r="F4" s="143" t="s">
        <v>2176</v>
      </c>
      <c r="G4" s="142">
        <v>44474</v>
      </c>
    </row>
    <row r="5" spans="1:8" s="161" customFormat="1" ht="34" hidden="1" x14ac:dyDescent="0.3">
      <c r="A5" s="142">
        <v>44398</v>
      </c>
      <c r="B5" s="151">
        <v>3</v>
      </c>
      <c r="C5" s="162" t="s">
        <v>1018</v>
      </c>
      <c r="D5" s="151" t="s">
        <v>715</v>
      </c>
      <c r="E5" s="142">
        <v>44407</v>
      </c>
      <c r="F5" s="141" t="s">
        <v>1371</v>
      </c>
      <c r="G5" s="142">
        <v>44407</v>
      </c>
      <c r="H5" s="143" t="s">
        <v>1387</v>
      </c>
    </row>
    <row r="6" spans="1:8" s="161" customFormat="1" ht="34" hidden="1" x14ac:dyDescent="0.3">
      <c r="A6" s="142">
        <v>44399</v>
      </c>
      <c r="B6" s="151">
        <v>2</v>
      </c>
      <c r="C6" s="139" t="s">
        <v>1023</v>
      </c>
      <c r="D6" s="151" t="s">
        <v>1024</v>
      </c>
      <c r="E6" s="142">
        <v>44407</v>
      </c>
      <c r="F6" s="141" t="s">
        <v>1304</v>
      </c>
      <c r="G6" s="142">
        <v>44400</v>
      </c>
      <c r="H6" s="143" t="s">
        <v>1389</v>
      </c>
    </row>
    <row r="7" spans="1:8" s="161" customFormat="1" ht="34" hidden="1" x14ac:dyDescent="0.3">
      <c r="A7" s="142">
        <v>44399</v>
      </c>
      <c r="B7" s="151">
        <v>3</v>
      </c>
      <c r="C7" s="139" t="s">
        <v>1025</v>
      </c>
      <c r="D7" s="151" t="s">
        <v>1024</v>
      </c>
      <c r="E7" s="142">
        <v>44407</v>
      </c>
      <c r="F7" s="139" t="s">
        <v>1303</v>
      </c>
      <c r="G7" s="142">
        <v>44400</v>
      </c>
      <c r="H7" s="143"/>
    </row>
    <row r="8" spans="1:8" s="161" customFormat="1" hidden="1" x14ac:dyDescent="0.3">
      <c r="A8" s="142">
        <v>44400</v>
      </c>
      <c r="B8" s="151">
        <v>1</v>
      </c>
      <c r="C8" s="139" t="s">
        <v>1037</v>
      </c>
      <c r="D8" s="151" t="s">
        <v>1046</v>
      </c>
      <c r="E8" s="142">
        <v>44407</v>
      </c>
      <c r="F8" s="143" t="s">
        <v>1534</v>
      </c>
      <c r="G8" s="142">
        <v>44407</v>
      </c>
      <c r="H8" s="143"/>
    </row>
    <row r="9" spans="1:8" s="161" customFormat="1" x14ac:dyDescent="0.3">
      <c r="A9" s="142">
        <v>44403</v>
      </c>
      <c r="B9" s="151">
        <v>6</v>
      </c>
      <c r="C9" s="139" t="s">
        <v>1312</v>
      </c>
      <c r="D9" s="151" t="s">
        <v>1316</v>
      </c>
      <c r="E9" s="142">
        <v>44414</v>
      </c>
      <c r="F9" s="143"/>
      <c r="G9" s="142">
        <v>44481</v>
      </c>
      <c r="H9" s="143" t="s">
        <v>1387</v>
      </c>
    </row>
    <row r="10" spans="1:8" s="161" customFormat="1" ht="34" x14ac:dyDescent="0.3">
      <c r="A10" s="142">
        <v>44398</v>
      </c>
      <c r="B10" s="151">
        <v>1</v>
      </c>
      <c r="C10" s="162" t="s">
        <v>1016</v>
      </c>
      <c r="D10" s="151" t="s">
        <v>424</v>
      </c>
      <c r="E10" s="142">
        <v>44414</v>
      </c>
      <c r="F10" s="139" t="s">
        <v>1385</v>
      </c>
      <c r="G10" s="142">
        <v>44413</v>
      </c>
      <c r="H10" s="143" t="s">
        <v>1387</v>
      </c>
    </row>
    <row r="11" spans="1:8" s="161" customFormat="1" ht="34" hidden="1" x14ac:dyDescent="0.3">
      <c r="A11" s="142">
        <v>44398</v>
      </c>
      <c r="B11" s="151">
        <v>2</v>
      </c>
      <c r="C11" s="162" t="s">
        <v>1017</v>
      </c>
      <c r="D11" s="151" t="s">
        <v>478</v>
      </c>
      <c r="E11" s="142">
        <v>44414</v>
      </c>
      <c r="F11" s="143" t="s">
        <v>1388</v>
      </c>
      <c r="G11" s="142">
        <v>44413</v>
      </c>
      <c r="H11" s="143"/>
    </row>
    <row r="12" spans="1:8" s="161" customFormat="1" x14ac:dyDescent="0.3">
      <c r="A12" s="142">
        <v>44403</v>
      </c>
      <c r="B12" s="151">
        <v>7</v>
      </c>
      <c r="C12" s="139" t="s">
        <v>1313</v>
      </c>
      <c r="D12" s="151" t="s">
        <v>1316</v>
      </c>
      <c r="E12" s="142">
        <v>44414</v>
      </c>
      <c r="F12" s="143"/>
      <c r="G12" s="142">
        <v>44481</v>
      </c>
      <c r="H12" s="143"/>
    </row>
    <row r="13" spans="1:8" s="161" customFormat="1" ht="34" x14ac:dyDescent="0.3">
      <c r="A13" s="142">
        <v>44398</v>
      </c>
      <c r="B13" s="151">
        <v>5</v>
      </c>
      <c r="C13" s="162" t="s">
        <v>1020</v>
      </c>
      <c r="D13" s="151" t="s">
        <v>424</v>
      </c>
      <c r="E13" s="142">
        <v>44414</v>
      </c>
      <c r="F13" s="143" t="s">
        <v>1384</v>
      </c>
      <c r="G13" s="142">
        <v>44413</v>
      </c>
      <c r="H13" s="143"/>
    </row>
    <row r="14" spans="1:8" s="161" customFormat="1" ht="34" x14ac:dyDescent="0.3">
      <c r="A14" s="142">
        <v>44398</v>
      </c>
      <c r="B14" s="151">
        <v>6</v>
      </c>
      <c r="C14" s="162" t="s">
        <v>1021</v>
      </c>
      <c r="D14" s="151" t="s">
        <v>424</v>
      </c>
      <c r="E14" s="142">
        <v>44414</v>
      </c>
      <c r="F14" s="143" t="s">
        <v>1384</v>
      </c>
      <c r="G14" s="142">
        <v>44413</v>
      </c>
      <c r="H14" s="143"/>
    </row>
    <row r="15" spans="1:8" s="161" customFormat="1" ht="22" hidden="1" x14ac:dyDescent="0.3">
      <c r="A15" s="142">
        <v>44403</v>
      </c>
      <c r="B15" s="151">
        <v>1</v>
      </c>
      <c r="C15" s="139" t="s">
        <v>1309</v>
      </c>
      <c r="D15" s="151" t="s">
        <v>678</v>
      </c>
      <c r="E15" s="142">
        <v>44414</v>
      </c>
      <c r="F15" s="141" t="s">
        <v>1307</v>
      </c>
      <c r="G15" s="142">
        <v>44406</v>
      </c>
      <c r="H15" s="143"/>
    </row>
    <row r="16" spans="1:8" s="161" customFormat="1" ht="22" hidden="1" x14ac:dyDescent="0.3">
      <c r="A16" s="142">
        <v>44403</v>
      </c>
      <c r="B16" s="151">
        <v>2</v>
      </c>
      <c r="C16" s="139" t="s">
        <v>1308</v>
      </c>
      <c r="D16" s="151" t="s">
        <v>678</v>
      </c>
      <c r="E16" s="142">
        <v>44414</v>
      </c>
      <c r="F16" s="159" t="s">
        <v>1421</v>
      </c>
      <c r="G16" s="142">
        <v>44417</v>
      </c>
      <c r="H16" s="143"/>
    </row>
    <row r="17" spans="1:8" s="161" customFormat="1" hidden="1" x14ac:dyDescent="0.3">
      <c r="A17" s="142">
        <v>44403</v>
      </c>
      <c r="B17" s="151">
        <v>3</v>
      </c>
      <c r="C17" s="139" t="s">
        <v>1436</v>
      </c>
      <c r="D17" s="151" t="s">
        <v>678</v>
      </c>
      <c r="E17" s="142">
        <v>44414</v>
      </c>
      <c r="F17" s="160" t="s">
        <v>1437</v>
      </c>
      <c r="G17" s="142">
        <v>44404</v>
      </c>
      <c r="H17" s="143"/>
    </row>
    <row r="18" spans="1:8" hidden="1" x14ac:dyDescent="0.3">
      <c r="A18" s="142">
        <v>44403</v>
      </c>
      <c r="B18" s="151">
        <v>5</v>
      </c>
      <c r="C18" s="139" t="s">
        <v>1311</v>
      </c>
      <c r="D18" s="151" t="s">
        <v>676</v>
      </c>
      <c r="E18" s="142">
        <v>44414</v>
      </c>
      <c r="F18" s="143" t="s">
        <v>1411</v>
      </c>
      <c r="G18" s="142">
        <v>44412</v>
      </c>
    </row>
    <row r="19" spans="1:8" x14ac:dyDescent="0.3">
      <c r="A19" s="142">
        <v>44405</v>
      </c>
      <c r="B19" s="151">
        <v>3</v>
      </c>
      <c r="C19" s="139" t="s">
        <v>1322</v>
      </c>
      <c r="D19" s="151" t="s">
        <v>1316</v>
      </c>
      <c r="E19" s="142">
        <v>44419</v>
      </c>
      <c r="G19" s="142">
        <v>44481</v>
      </c>
    </row>
    <row r="20" spans="1:8" s="161" customFormat="1" ht="34" x14ac:dyDescent="0.3">
      <c r="A20" s="142">
        <v>44405</v>
      </c>
      <c r="B20" s="151">
        <v>4</v>
      </c>
      <c r="C20" s="139" t="s">
        <v>1323</v>
      </c>
      <c r="D20" s="151" t="s">
        <v>1316</v>
      </c>
      <c r="E20" s="142">
        <v>44419</v>
      </c>
      <c r="F20" s="143"/>
      <c r="G20" s="142">
        <v>44481</v>
      </c>
      <c r="H20" s="143"/>
    </row>
    <row r="21" spans="1:8" s="161" customFormat="1" ht="34" x14ac:dyDescent="0.3">
      <c r="A21" s="142">
        <v>44405</v>
      </c>
      <c r="B21" s="151">
        <v>5</v>
      </c>
      <c r="C21" s="139" t="s">
        <v>1324</v>
      </c>
      <c r="D21" s="151" t="s">
        <v>1316</v>
      </c>
      <c r="E21" s="142">
        <v>44419</v>
      </c>
      <c r="F21" s="143"/>
      <c r="G21" s="142"/>
      <c r="H21" s="143"/>
    </row>
    <row r="22" spans="1:8" hidden="1" x14ac:dyDescent="0.3">
      <c r="A22" s="142">
        <v>44405</v>
      </c>
      <c r="B22" s="151">
        <v>1</v>
      </c>
      <c r="C22" s="139" t="s">
        <v>1238</v>
      </c>
      <c r="D22" s="151" t="s">
        <v>1046</v>
      </c>
      <c r="E22" s="142">
        <v>44419</v>
      </c>
      <c r="F22" s="143" t="s">
        <v>1320</v>
      </c>
      <c r="G22" s="142">
        <v>44405</v>
      </c>
    </row>
    <row r="23" spans="1:8" ht="66" hidden="1" x14ac:dyDescent="0.3">
      <c r="A23" s="142">
        <v>44405</v>
      </c>
      <c r="B23" s="151">
        <v>2</v>
      </c>
      <c r="C23" s="139" t="s">
        <v>1321</v>
      </c>
      <c r="D23" s="151" t="s">
        <v>1173</v>
      </c>
      <c r="E23" s="142">
        <v>44419</v>
      </c>
      <c r="F23" s="159" t="s">
        <v>1435</v>
      </c>
      <c r="G23" s="142">
        <v>44419</v>
      </c>
    </row>
    <row r="24" spans="1:8" s="161" customFormat="1" ht="34" hidden="1" x14ac:dyDescent="0.3">
      <c r="A24" s="142">
        <v>44405</v>
      </c>
      <c r="B24" s="151">
        <v>6</v>
      </c>
      <c r="C24" s="139" t="s">
        <v>1536</v>
      </c>
      <c r="D24" s="151" t="s">
        <v>1305</v>
      </c>
      <c r="E24" s="142">
        <v>44419</v>
      </c>
      <c r="F24" s="139" t="s">
        <v>1535</v>
      </c>
      <c r="G24" s="142">
        <v>44407</v>
      </c>
      <c r="H24" s="143"/>
    </row>
    <row r="25" spans="1:8" s="161" customFormat="1" ht="33" hidden="1" x14ac:dyDescent="0.3">
      <c r="A25" s="142">
        <v>44399</v>
      </c>
      <c r="B25" s="151">
        <v>4</v>
      </c>
      <c r="C25" s="139" t="s">
        <v>1026</v>
      </c>
      <c r="D25" s="151" t="s">
        <v>1046</v>
      </c>
      <c r="E25" s="140">
        <v>44421</v>
      </c>
      <c r="F25" s="159" t="s">
        <v>1511</v>
      </c>
      <c r="G25" s="140">
        <v>44420</v>
      </c>
      <c r="H25" s="143" t="s">
        <v>1512</v>
      </c>
    </row>
    <row r="26" spans="1:8" s="161" customFormat="1" hidden="1" x14ac:dyDescent="0.3">
      <c r="A26" s="142">
        <v>44404</v>
      </c>
      <c r="B26" s="151">
        <v>3</v>
      </c>
      <c r="C26" s="139" t="s">
        <v>1422</v>
      </c>
      <c r="D26" s="151" t="s">
        <v>678</v>
      </c>
      <c r="E26" s="142">
        <v>44421</v>
      </c>
      <c r="F26" s="160" t="s">
        <v>1319</v>
      </c>
      <c r="G26" s="142">
        <v>44406</v>
      </c>
      <c r="H26" s="143"/>
    </row>
    <row r="27" spans="1:8" s="161" customFormat="1" ht="187" hidden="1" x14ac:dyDescent="0.3">
      <c r="A27" s="140">
        <v>44404</v>
      </c>
      <c r="B27" s="163">
        <v>4</v>
      </c>
      <c r="C27" s="164" t="s">
        <v>1196</v>
      </c>
      <c r="D27" s="163" t="s">
        <v>1413</v>
      </c>
      <c r="E27" s="140">
        <v>44421</v>
      </c>
      <c r="F27" s="159" t="s">
        <v>1434</v>
      </c>
      <c r="G27" s="140">
        <v>44419</v>
      </c>
      <c r="H27" s="143"/>
    </row>
    <row r="28" spans="1:8" s="161" customFormat="1" x14ac:dyDescent="0.3">
      <c r="A28" s="142">
        <v>44400</v>
      </c>
      <c r="B28" s="151">
        <v>2</v>
      </c>
      <c r="C28" s="139" t="s">
        <v>1038</v>
      </c>
      <c r="D28" s="151" t="s">
        <v>424</v>
      </c>
      <c r="E28" s="142">
        <v>44428</v>
      </c>
      <c r="F28" s="143"/>
      <c r="G28" s="142">
        <v>44456</v>
      </c>
      <c r="H28" s="143"/>
    </row>
    <row r="29" spans="1:8" s="166" customFormat="1" ht="22" hidden="1" x14ac:dyDescent="0.3">
      <c r="A29" s="142">
        <v>44403</v>
      </c>
      <c r="B29" s="151">
        <v>9</v>
      </c>
      <c r="C29" s="139" t="s">
        <v>1314</v>
      </c>
      <c r="D29" s="151" t="s">
        <v>1315</v>
      </c>
      <c r="E29" s="140">
        <v>44428</v>
      </c>
      <c r="F29" s="159" t="s">
        <v>1684</v>
      </c>
      <c r="G29" s="142">
        <v>44432</v>
      </c>
      <c r="H29" s="165" t="s">
        <v>1685</v>
      </c>
    </row>
    <row r="30" spans="1:8" s="161" customFormat="1" x14ac:dyDescent="0.3">
      <c r="A30" s="142">
        <v>44396</v>
      </c>
      <c r="B30" s="151">
        <v>1</v>
      </c>
      <c r="C30" s="139" t="s">
        <v>1012</v>
      </c>
      <c r="D30" s="151" t="s">
        <v>424</v>
      </c>
      <c r="E30" s="142">
        <v>44438</v>
      </c>
      <c r="F30" s="143"/>
      <c r="G30" s="142"/>
      <c r="H30" s="143"/>
    </row>
    <row r="31" spans="1:8" s="161" customFormat="1" ht="34" hidden="1" x14ac:dyDescent="0.3">
      <c r="A31" s="142">
        <v>44398</v>
      </c>
      <c r="B31" s="151">
        <v>4</v>
      </c>
      <c r="C31" s="162" t="s">
        <v>1019</v>
      </c>
      <c r="D31" s="151" t="s">
        <v>1014</v>
      </c>
      <c r="E31" s="142">
        <v>44439</v>
      </c>
      <c r="F31" s="143"/>
      <c r="G31" s="142"/>
      <c r="H31" s="143"/>
    </row>
    <row r="32" spans="1:8" s="161" customFormat="1" hidden="1" x14ac:dyDescent="0.3">
      <c r="A32" s="142">
        <v>44403</v>
      </c>
      <c r="B32" s="151">
        <v>4</v>
      </c>
      <c r="C32" s="139" t="s">
        <v>1310</v>
      </c>
      <c r="D32" s="151" t="s">
        <v>1315</v>
      </c>
      <c r="E32" s="142">
        <v>44439</v>
      </c>
      <c r="F32" s="143"/>
      <c r="G32" s="142"/>
      <c r="H32" s="143"/>
    </row>
    <row r="33" spans="1:8" s="161" customFormat="1" ht="34" hidden="1" x14ac:dyDescent="0.3">
      <c r="A33" s="142">
        <v>44403</v>
      </c>
      <c r="B33" s="151">
        <v>8</v>
      </c>
      <c r="C33" s="139" t="s">
        <v>1996</v>
      </c>
      <c r="D33" s="151" t="s">
        <v>678</v>
      </c>
      <c r="E33" s="142">
        <v>44439</v>
      </c>
      <c r="F33" s="159" t="s">
        <v>1420</v>
      </c>
      <c r="G33" s="142"/>
      <c r="H33" s="143"/>
    </row>
    <row r="34" spans="1:8" s="161" customFormat="1" ht="34" hidden="1" x14ac:dyDescent="0.3">
      <c r="A34" s="142">
        <v>44404</v>
      </c>
      <c r="B34" s="151">
        <v>2</v>
      </c>
      <c r="C34" s="139" t="s">
        <v>1318</v>
      </c>
      <c r="D34" s="151" t="s">
        <v>1315</v>
      </c>
      <c r="E34" s="142">
        <v>44439</v>
      </c>
      <c r="F34" s="143"/>
      <c r="G34" s="142"/>
      <c r="H34" s="143"/>
    </row>
    <row r="35" spans="1:8" s="161" customFormat="1" ht="34" x14ac:dyDescent="0.3">
      <c r="A35" s="142">
        <v>44404</v>
      </c>
      <c r="B35" s="151">
        <v>1</v>
      </c>
      <c r="C35" s="139" t="s">
        <v>1317</v>
      </c>
      <c r="D35" s="151" t="s">
        <v>1316</v>
      </c>
      <c r="E35" s="142" t="s">
        <v>1256</v>
      </c>
      <c r="F35" s="143"/>
      <c r="G35" s="142"/>
      <c r="H35" s="143"/>
    </row>
    <row r="36" spans="1:8" x14ac:dyDescent="0.3">
      <c r="A36" s="142">
        <v>44431</v>
      </c>
      <c r="B36" s="129">
        <v>1</v>
      </c>
      <c r="C36" s="139" t="s">
        <v>1528</v>
      </c>
      <c r="D36" s="151" t="s">
        <v>1316</v>
      </c>
      <c r="E36" s="132">
        <v>44454</v>
      </c>
    </row>
    <row r="37" spans="1:8" x14ac:dyDescent="0.4">
      <c r="A37" s="142">
        <v>44431</v>
      </c>
      <c r="B37" s="129">
        <v>2</v>
      </c>
      <c r="C37" s="128" t="s">
        <v>1529</v>
      </c>
      <c r="D37" s="151" t="s">
        <v>1316</v>
      </c>
      <c r="E37" s="132">
        <v>44454</v>
      </c>
    </row>
    <row r="38" spans="1:8" ht="33" hidden="1" x14ac:dyDescent="0.3">
      <c r="A38" s="132">
        <v>44432</v>
      </c>
      <c r="B38" s="129">
        <v>1</v>
      </c>
      <c r="C38" s="139" t="s">
        <v>1540</v>
      </c>
      <c r="D38" s="129" t="s">
        <v>1046</v>
      </c>
      <c r="E38" s="132">
        <v>44442</v>
      </c>
      <c r="F38" s="141" t="s">
        <v>1997</v>
      </c>
      <c r="G38" s="142">
        <v>44433</v>
      </c>
    </row>
    <row r="39" spans="1:8" ht="34" hidden="1" x14ac:dyDescent="0.3">
      <c r="A39" s="132">
        <v>44432</v>
      </c>
      <c r="B39" s="129">
        <v>2</v>
      </c>
      <c r="C39" s="139" t="s">
        <v>1541</v>
      </c>
      <c r="D39" s="129" t="s">
        <v>672</v>
      </c>
      <c r="E39" s="132">
        <v>44454</v>
      </c>
    </row>
    <row r="40" spans="1:8" x14ac:dyDescent="0.3">
      <c r="A40" s="132">
        <v>44432</v>
      </c>
      <c r="B40" s="129">
        <v>3</v>
      </c>
      <c r="C40" s="139" t="s">
        <v>1542</v>
      </c>
      <c r="D40" s="129" t="s">
        <v>1316</v>
      </c>
      <c r="E40" s="132">
        <v>44439</v>
      </c>
    </row>
    <row r="41" spans="1:8" x14ac:dyDescent="0.3">
      <c r="A41" s="132">
        <v>44432</v>
      </c>
      <c r="B41" s="129">
        <v>4</v>
      </c>
      <c r="C41" s="139" t="s">
        <v>1543</v>
      </c>
      <c r="D41" s="129" t="s">
        <v>1316</v>
      </c>
      <c r="E41" s="132">
        <v>44435</v>
      </c>
    </row>
    <row r="42" spans="1:8" ht="34" x14ac:dyDescent="0.3">
      <c r="A42" s="132">
        <v>44432</v>
      </c>
      <c r="B42" s="129">
        <v>5</v>
      </c>
      <c r="C42" s="139" t="s">
        <v>1544</v>
      </c>
      <c r="D42" s="129" t="s">
        <v>1316</v>
      </c>
      <c r="E42" s="132">
        <v>44435</v>
      </c>
      <c r="G42" s="142">
        <v>44456</v>
      </c>
    </row>
    <row r="43" spans="1:8" x14ac:dyDescent="0.3">
      <c r="A43" s="132">
        <v>44432</v>
      </c>
      <c r="B43" s="129">
        <v>6</v>
      </c>
      <c r="C43" s="139" t="s">
        <v>1545</v>
      </c>
      <c r="D43" s="129" t="s">
        <v>1316</v>
      </c>
      <c r="E43" s="132">
        <v>44435</v>
      </c>
    </row>
    <row r="44" spans="1:8" ht="34" x14ac:dyDescent="0.3">
      <c r="A44" s="132">
        <v>44433</v>
      </c>
      <c r="B44" s="129">
        <v>1</v>
      </c>
      <c r="C44" s="139" t="s">
        <v>1578</v>
      </c>
      <c r="D44" s="129" t="s">
        <v>1316</v>
      </c>
      <c r="E44" s="132">
        <v>44449</v>
      </c>
    </row>
    <row r="45" spans="1:8" x14ac:dyDescent="0.3">
      <c r="A45" s="132">
        <v>44433</v>
      </c>
      <c r="B45" s="129">
        <v>2</v>
      </c>
      <c r="C45" s="139" t="s">
        <v>1579</v>
      </c>
      <c r="D45" s="129" t="s">
        <v>1316</v>
      </c>
      <c r="E45" s="132">
        <v>44469</v>
      </c>
    </row>
    <row r="46" spans="1:8" ht="34" hidden="1" x14ac:dyDescent="0.3">
      <c r="A46" s="132">
        <v>44438</v>
      </c>
      <c r="B46" s="129">
        <v>1</v>
      </c>
      <c r="C46" s="135" t="s">
        <v>1651</v>
      </c>
      <c r="D46" s="215" t="s">
        <v>1655</v>
      </c>
      <c r="E46" s="132">
        <v>44449</v>
      </c>
      <c r="F46" s="141" t="s">
        <v>1998</v>
      </c>
      <c r="G46" s="142">
        <v>44462</v>
      </c>
    </row>
    <row r="47" spans="1:8" ht="36.65" hidden="1" customHeight="1" x14ac:dyDescent="0.3">
      <c r="A47" s="132">
        <v>44438</v>
      </c>
      <c r="B47" s="129">
        <v>2</v>
      </c>
      <c r="C47" s="135" t="s">
        <v>1652</v>
      </c>
      <c r="D47" s="215" t="s">
        <v>1655</v>
      </c>
      <c r="E47" s="132">
        <v>44449</v>
      </c>
      <c r="F47" s="141" t="s">
        <v>1999</v>
      </c>
      <c r="G47" s="142">
        <v>44449</v>
      </c>
    </row>
    <row r="48" spans="1:8" ht="34" hidden="1" x14ac:dyDescent="0.3">
      <c r="A48" s="132">
        <v>44438</v>
      </c>
      <c r="B48" s="129">
        <v>3</v>
      </c>
      <c r="C48" s="139" t="s">
        <v>1653</v>
      </c>
      <c r="D48" s="129" t="s">
        <v>1014</v>
      </c>
      <c r="E48" s="132">
        <v>44469</v>
      </c>
      <c r="F48" s="141"/>
    </row>
    <row r="49" spans="1:7" hidden="1" x14ac:dyDescent="0.3">
      <c r="A49" s="132">
        <v>44438</v>
      </c>
      <c r="B49" s="129">
        <v>4</v>
      </c>
      <c r="C49" s="135" t="s">
        <v>1654</v>
      </c>
      <c r="D49" s="129" t="s">
        <v>1046</v>
      </c>
      <c r="E49" s="132">
        <v>44449</v>
      </c>
      <c r="F49" s="141" t="s">
        <v>2000</v>
      </c>
    </row>
    <row r="50" spans="1:7" hidden="1" x14ac:dyDescent="0.3">
      <c r="A50" s="132">
        <v>44439</v>
      </c>
      <c r="B50" s="129">
        <v>1</v>
      </c>
      <c r="C50" s="139" t="s">
        <v>1704</v>
      </c>
      <c r="D50" s="151" t="s">
        <v>1315</v>
      </c>
      <c r="E50" s="132">
        <v>44469</v>
      </c>
    </row>
    <row r="51" spans="1:7" ht="51" hidden="1" x14ac:dyDescent="0.3">
      <c r="A51" s="132">
        <v>44439</v>
      </c>
      <c r="B51" s="129">
        <v>2</v>
      </c>
      <c r="C51" s="213" t="s">
        <v>1705</v>
      </c>
      <c r="D51" s="215" t="s">
        <v>1706</v>
      </c>
      <c r="E51" s="132">
        <v>44449</v>
      </c>
      <c r="F51" s="141" t="s">
        <v>2001</v>
      </c>
      <c r="G51" s="142">
        <v>44435</v>
      </c>
    </row>
    <row r="52" spans="1:7" ht="34" hidden="1" x14ac:dyDescent="0.3">
      <c r="A52" s="142">
        <v>44452</v>
      </c>
      <c r="B52" s="151">
        <v>1</v>
      </c>
      <c r="C52" s="139" t="s">
        <v>1977</v>
      </c>
      <c r="D52" s="151" t="s">
        <v>672</v>
      </c>
      <c r="E52" s="132">
        <v>44469</v>
      </c>
    </row>
    <row r="53" spans="1:7" ht="51" hidden="1" x14ac:dyDescent="0.3">
      <c r="A53" s="142">
        <v>44452</v>
      </c>
      <c r="B53" s="151">
        <v>2</v>
      </c>
      <c r="C53" s="139" t="s">
        <v>1978</v>
      </c>
      <c r="D53" s="151" t="s">
        <v>672</v>
      </c>
      <c r="E53" s="132">
        <v>44469</v>
      </c>
    </row>
    <row r="54" spans="1:7" ht="34" hidden="1" x14ac:dyDescent="0.3">
      <c r="A54" s="142">
        <v>44455</v>
      </c>
      <c r="B54" s="151">
        <v>1</v>
      </c>
      <c r="C54" s="139" t="s">
        <v>2077</v>
      </c>
      <c r="D54" s="278" t="s">
        <v>2078</v>
      </c>
      <c r="E54" s="132">
        <v>44466</v>
      </c>
    </row>
    <row r="55" spans="1:7" ht="34" hidden="1" x14ac:dyDescent="0.3">
      <c r="A55" s="142">
        <v>44455</v>
      </c>
      <c r="B55" s="151">
        <v>2</v>
      </c>
      <c r="C55" s="139" t="s">
        <v>2079</v>
      </c>
      <c r="D55" s="151" t="s">
        <v>713</v>
      </c>
      <c r="E55" s="132">
        <v>44466</v>
      </c>
      <c r="F55" s="139" t="s">
        <v>2081</v>
      </c>
      <c r="G55" s="142">
        <v>44463</v>
      </c>
    </row>
    <row r="56" spans="1:7" hidden="1" x14ac:dyDescent="0.3">
      <c r="A56" s="142">
        <v>44455</v>
      </c>
      <c r="B56" s="151">
        <v>3</v>
      </c>
      <c r="C56" s="139" t="s">
        <v>2080</v>
      </c>
      <c r="D56" s="129" t="s">
        <v>676</v>
      </c>
      <c r="E56" s="132">
        <v>44466</v>
      </c>
      <c r="F56" s="143" t="s">
        <v>2129</v>
      </c>
      <c r="G56" s="142">
        <v>44468</v>
      </c>
    </row>
    <row r="57" spans="1:7" hidden="1" x14ac:dyDescent="0.3">
      <c r="A57" s="142">
        <v>44455</v>
      </c>
      <c r="B57" s="151">
        <v>4</v>
      </c>
      <c r="C57" s="139" t="s">
        <v>2128</v>
      </c>
      <c r="D57" s="129" t="s">
        <v>713</v>
      </c>
      <c r="E57" s="132">
        <v>44474</v>
      </c>
    </row>
    <row r="58" spans="1:7" ht="34" hidden="1" x14ac:dyDescent="0.3">
      <c r="A58" s="142">
        <v>44462</v>
      </c>
      <c r="B58" s="151">
        <v>1</v>
      </c>
      <c r="C58" s="139" t="s">
        <v>2051</v>
      </c>
      <c r="D58" s="151" t="s">
        <v>1995</v>
      </c>
      <c r="E58" s="142">
        <v>44467</v>
      </c>
      <c r="F58" s="143" t="s">
        <v>2169</v>
      </c>
      <c r="G58" s="142">
        <v>44463</v>
      </c>
    </row>
    <row r="59" spans="1:7" hidden="1" x14ac:dyDescent="0.3">
      <c r="A59" s="142">
        <v>44463</v>
      </c>
      <c r="B59" s="151">
        <v>1</v>
      </c>
      <c r="C59" s="139" t="s">
        <v>2058</v>
      </c>
      <c r="D59" s="151" t="s">
        <v>1995</v>
      </c>
      <c r="E59" s="142">
        <v>44469</v>
      </c>
      <c r="F59" s="143" t="s">
        <v>2170</v>
      </c>
      <c r="G59" s="142">
        <v>44469</v>
      </c>
    </row>
    <row r="60" spans="1:7" hidden="1" x14ac:dyDescent="0.3">
      <c r="A60" s="142">
        <v>44463</v>
      </c>
      <c r="B60" s="151">
        <v>2</v>
      </c>
      <c r="C60" s="139" t="s">
        <v>2059</v>
      </c>
      <c r="D60" s="151" t="s">
        <v>1522</v>
      </c>
      <c r="E60" s="142">
        <v>44469</v>
      </c>
      <c r="F60" s="143" t="s">
        <v>2170</v>
      </c>
      <c r="G60" s="142">
        <v>44469</v>
      </c>
    </row>
    <row r="61" spans="1:7" ht="32.4" hidden="1" customHeight="1" x14ac:dyDescent="0.3">
      <c r="A61" s="132">
        <v>44467</v>
      </c>
      <c r="B61" s="129">
        <v>1</v>
      </c>
      <c r="C61" s="139" t="s">
        <v>2140</v>
      </c>
      <c r="D61" s="129" t="s">
        <v>719</v>
      </c>
      <c r="E61" s="132">
        <v>44477</v>
      </c>
    </row>
    <row r="62" spans="1:7" ht="51" hidden="1" x14ac:dyDescent="0.3">
      <c r="A62" s="132">
        <v>44468</v>
      </c>
      <c r="B62" s="129">
        <v>1</v>
      </c>
      <c r="C62" s="139" t="s">
        <v>2158</v>
      </c>
      <c r="D62" s="215" t="s">
        <v>2159</v>
      </c>
      <c r="E62" s="132">
        <v>44475</v>
      </c>
    </row>
  </sheetData>
  <autoFilter ref="A1:H62" xr:uid="{00000000-0009-0000-0000-000006000000}">
    <filterColumn colId="3">
      <filters>
        <filter val="張金龍"/>
      </filters>
    </filterColumn>
  </autoFilter>
  <phoneticPr fontId="6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101600</xdr:colOff>
                <xdr:row>14</xdr:row>
                <xdr:rowOff>31750</xdr:rowOff>
              </from>
              <to>
                <xdr:col>8</xdr:col>
                <xdr:colOff>298450</xdr:colOff>
                <xdr:row>14</xdr:row>
                <xdr:rowOff>215900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63500</xdr:colOff>
                <xdr:row>34</xdr:row>
                <xdr:rowOff>25400</xdr:rowOff>
              </from>
              <to>
                <xdr:col>8</xdr:col>
                <xdr:colOff>292100</xdr:colOff>
                <xdr:row>34</xdr:row>
                <xdr:rowOff>215900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>
      <selection activeCell="C2" sqref="C2"/>
    </sheetView>
  </sheetViews>
  <sheetFormatPr defaultColWidth="9" defaultRowHeight="14.5" x14ac:dyDescent="0.3"/>
  <cols>
    <col min="1" max="1" width="12.5" style="286" bestFit="1" customWidth="1"/>
    <col min="2" max="2" width="12.5" style="286" customWidth="1"/>
    <col min="3" max="3" width="15.69921875" style="286" bestFit="1" customWidth="1"/>
    <col min="4" max="4" width="3.69921875" style="286" bestFit="1" customWidth="1"/>
    <col min="5" max="5" width="30.5" style="286" bestFit="1" customWidth="1"/>
    <col min="6" max="6" width="9.59765625" style="286" bestFit="1" customWidth="1"/>
    <col min="7" max="16384" width="9" style="286"/>
  </cols>
  <sheetData>
    <row r="1" spans="1:6" s="211" customFormat="1" ht="17" x14ac:dyDescent="0.3">
      <c r="A1" s="208" t="s">
        <v>765</v>
      </c>
      <c r="B1" s="208" t="s">
        <v>756</v>
      </c>
      <c r="C1" s="208" t="s">
        <v>759</v>
      </c>
      <c r="D1" s="209" t="s">
        <v>2145</v>
      </c>
      <c r="E1" s="208" t="s">
        <v>1008</v>
      </c>
      <c r="F1" s="208" t="s">
        <v>1009</v>
      </c>
    </row>
    <row r="2" spans="1:6" x14ac:dyDescent="0.3">
      <c r="A2" s="284">
        <v>44467</v>
      </c>
      <c r="B2" s="287" t="s">
        <v>603</v>
      </c>
      <c r="C2" s="284" t="str">
        <f>VLOOKUP(B2,URS確認!$E:$F,2,FALSE)</f>
        <v>行庫資料維護</v>
      </c>
      <c r="D2" s="285">
        <v>1</v>
      </c>
      <c r="E2" s="286" t="s">
        <v>2144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會議回覆追蹤</vt:lpstr>
      <vt:lpstr>統計表2</vt:lpstr>
      <vt:lpstr>統計表</vt:lpstr>
      <vt:lpstr>URS確認</vt:lpstr>
      <vt:lpstr>取消交易</vt:lpstr>
      <vt:lpstr>討論項目</vt:lpstr>
      <vt:lpstr>後續討論</vt:lpstr>
      <vt:lpstr>待辦事項</vt:lpstr>
      <vt:lpstr>上線注意事項</vt:lpstr>
      <vt:lpstr>追蹤議題備註</vt:lpstr>
      <vt:lpstr>備註</vt:lpstr>
      <vt:lpstr>SKL放款</vt:lpstr>
      <vt:lpstr>URS確認tmp</vt:lpstr>
      <vt:lpstr>討論項目tmp</vt:lpstr>
      <vt:lpstr>待辦事項tmp</vt:lpstr>
      <vt:lpstr>討論待辦tmp</vt:lpstr>
      <vt:lpstr>Menu</vt:lpstr>
      <vt:lpstr>統計表 (2)</vt:lpstr>
      <vt:lpstr>下週會議</vt:lpstr>
      <vt:lpstr>會議回覆追蹤tmp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2021-10-22T07:10:33Z</dcterms:modified>
</cp:coreProperties>
</file>