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947552A8-E617-4080-94FA-8E6BB1C27CCE}" xr6:coauthVersionLast="47" xr6:coauthVersionMax="47" xr10:uidLastSave="{00000000-0000-0000-0000-000000000000}"/>
  <bookViews>
    <workbookView xWindow="-110" yWindow="-110" windowWidth="19420" windowHeight="10560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0" r:id="rId33"/>
    <pivotCache cacheId="1" r:id="rId34"/>
    <pivotCache cacheId="2" r:id="rId35"/>
    <pivotCache cacheId="3" r:id="rId36"/>
    <pivotCache cacheId="4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6" i="43" l="1"/>
  <c r="AF45" i="43"/>
  <c r="AF44" i="43"/>
  <c r="AB47" i="43"/>
  <c r="AA47" i="43"/>
  <c r="Z47" i="43"/>
  <c r="Y47" i="43"/>
  <c r="X47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F47" i="43"/>
  <c r="E47" i="43"/>
  <c r="D47" i="43"/>
  <c r="J46" i="43"/>
  <c r="J45" i="43"/>
  <c r="J44" i="43"/>
  <c r="B13" i="33"/>
  <c r="AF37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V7" i="43"/>
  <c r="W7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V8" i="43"/>
  <c r="W8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V9" i="43"/>
  <c r="W9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V12" i="43"/>
  <c r="W12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V14" i="43"/>
  <c r="W14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V15" i="43"/>
  <c r="W15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Y534" i="5"/>
  <c r="AY535" i="5"/>
  <c r="AY536" i="5"/>
  <c r="AY422" i="5"/>
  <c r="AJ35" i="43"/>
  <c r="AJ34" i="43"/>
  <c r="AJ33" i="43"/>
  <c r="AJ32" i="43"/>
  <c r="AJ31" i="43"/>
  <c r="AJ30" i="43"/>
  <c r="AJ29" i="43"/>
  <c r="AJ28" i="43"/>
  <c r="AJ27" i="43"/>
  <c r="AJ26" i="43"/>
  <c r="AJ36" i="43"/>
  <c r="AD37" i="43"/>
  <c r="P554" i="5"/>
  <c r="AV554" i="5" s="1"/>
  <c r="AA554" i="5"/>
  <c r="AJ554" i="5"/>
  <c r="AR554" i="5"/>
  <c r="AX554" i="5"/>
  <c r="BE554" i="5" s="1"/>
  <c r="P553" i="5"/>
  <c r="AV553" i="5" s="1"/>
  <c r="AA553" i="5"/>
  <c r="AJ553" i="5"/>
  <c r="AR553" i="5"/>
  <c r="AX553" i="5"/>
  <c r="BE553" i="5" s="1"/>
  <c r="AB37" i="43" l="1"/>
  <c r="AJ11" i="43"/>
  <c r="AJ7" i="43"/>
  <c r="AJ9" i="43"/>
  <c r="AJ15" i="43"/>
  <c r="AJ14" i="43"/>
  <c r="AJ10" i="43"/>
  <c r="AJ6" i="43"/>
  <c r="AJ13" i="43"/>
  <c r="AJ8" i="43"/>
  <c r="N15" i="43"/>
  <c r="N13" i="43"/>
  <c r="N11" i="43"/>
  <c r="N9" i="43"/>
  <c r="N7" i="43"/>
  <c r="AJ12" i="43"/>
  <c r="N16" i="43"/>
  <c r="N14" i="43"/>
  <c r="N12" i="43"/>
  <c r="N10" i="43"/>
  <c r="N8" i="43"/>
  <c r="N6" i="43"/>
  <c r="AW554" i="5"/>
  <c r="AU554" i="5"/>
  <c r="BD553" i="5"/>
  <c r="BD554" i="5"/>
  <c r="BG554" i="5"/>
  <c r="AT554" i="5"/>
  <c r="AU553" i="5"/>
  <c r="BF554" i="5"/>
  <c r="AS554" i="5"/>
  <c r="BG553" i="5"/>
  <c r="AT553" i="5"/>
  <c r="BF553" i="5"/>
  <c r="AS553" i="5"/>
  <c r="AW553" i="5"/>
  <c r="AX549" i="5" l="1"/>
  <c r="BG549" i="5" s="1"/>
  <c r="AW549" i="5"/>
  <c r="AV549" i="5"/>
  <c r="AU549" i="5"/>
  <c r="AT549" i="5"/>
  <c r="AS549" i="5"/>
  <c r="AR549" i="5"/>
  <c r="AJ549" i="5"/>
  <c r="AA549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1" i="5"/>
  <c r="BG551" i="5" s="1"/>
  <c r="AW551" i="5"/>
  <c r="AV551" i="5"/>
  <c r="AU551" i="5"/>
  <c r="AT551" i="5"/>
  <c r="AS551" i="5"/>
  <c r="AR551" i="5"/>
  <c r="AJ551" i="5"/>
  <c r="AA551" i="5"/>
  <c r="AX550" i="5"/>
  <c r="BD550" i="5" s="1"/>
  <c r="AW550" i="5"/>
  <c r="AV550" i="5"/>
  <c r="AU550" i="5"/>
  <c r="AT550" i="5"/>
  <c r="AS550" i="5"/>
  <c r="AR550" i="5"/>
  <c r="AJ550" i="5"/>
  <c r="AA550" i="5"/>
  <c r="V4" i="33"/>
  <c r="V5" i="33"/>
  <c r="X3" i="43"/>
  <c r="AY567" i="5"/>
  <c r="AY566" i="5"/>
  <c r="AY565" i="5"/>
  <c r="AY564" i="5"/>
  <c r="AY562" i="5"/>
  <c r="AY559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AX257" i="5"/>
  <c r="BG257" i="5" s="1"/>
  <c r="AR257" i="5"/>
  <c r="AJ257" i="5"/>
  <c r="AA257" i="5"/>
  <c r="P257" i="5"/>
  <c r="AT257" i="5" s="1"/>
  <c r="P545" i="5"/>
  <c r="AV545" i="5" s="1"/>
  <c r="AA545" i="5"/>
  <c r="AJ545" i="5"/>
  <c r="AR545" i="5"/>
  <c r="AX545" i="5"/>
  <c r="BE545" i="5" s="1"/>
  <c r="C47" i="35"/>
  <c r="BB570" i="5"/>
  <c r="BB571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49" i="5" l="1"/>
  <c r="BE549" i="5"/>
  <c r="BF549" i="5"/>
  <c r="J37" i="43"/>
  <c r="F37" i="43"/>
  <c r="BE550" i="5"/>
  <c r="BF550" i="5"/>
  <c r="BG550" i="5"/>
  <c r="BD551" i="5"/>
  <c r="BE551" i="5"/>
  <c r="BF551" i="5"/>
  <c r="AJ1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2" i="5"/>
  <c r="BG552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6" i="5"/>
  <c r="BF566" i="5"/>
  <c r="BE566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4" i="5"/>
  <c r="BF564" i="5"/>
  <c r="BE564" i="5"/>
  <c r="BD556" i="5"/>
  <c r="BF556" i="5"/>
  <c r="BE556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63" i="5"/>
  <c r="BF563" i="5"/>
  <c r="BE563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8" i="5"/>
  <c r="BF558" i="5"/>
  <c r="BE558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2" i="5"/>
  <c r="BF552" i="5"/>
  <c r="BE552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62" i="5"/>
  <c r="BF562" i="5"/>
  <c r="BE562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60" i="5"/>
  <c r="BF560" i="5"/>
  <c r="BE560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7" i="5"/>
  <c r="BF567" i="5"/>
  <c r="BE567" i="5"/>
  <c r="BD559" i="5"/>
  <c r="BF559" i="5"/>
  <c r="BE559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9" i="5" l="1"/>
  <c r="BG570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9" i="5"/>
  <c r="BF569" i="5"/>
  <c r="BF570" i="5" s="1"/>
  <c r="BD569" i="5"/>
  <c r="BD571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0" i="5"/>
  <c r="BE571" i="5"/>
  <c r="BH569" i="5"/>
  <c r="BD570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0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7" i="5"/>
  <c r="AA567" i="5"/>
  <c r="AJ567" i="5"/>
  <c r="AR567" i="5"/>
  <c r="AU566" i="5"/>
  <c r="AA566" i="5"/>
  <c r="AJ566" i="5"/>
  <c r="AR566" i="5"/>
  <c r="AT565" i="5"/>
  <c r="AA565" i="5"/>
  <c r="AJ565" i="5"/>
  <c r="AR565" i="5"/>
  <c r="AS564" i="5"/>
  <c r="AA564" i="5"/>
  <c r="AJ564" i="5"/>
  <c r="AR564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7" i="5"/>
  <c r="AS567" i="5"/>
  <c r="AW567" i="5"/>
  <c r="AV567" i="5"/>
  <c r="AT566" i="5"/>
  <c r="AS566" i="5"/>
  <c r="AW566" i="5"/>
  <c r="AV566" i="5"/>
  <c r="AS565" i="5"/>
  <c r="AW565" i="5"/>
  <c r="AV565" i="5"/>
  <c r="AU565" i="5"/>
  <c r="AW564" i="5"/>
  <c r="AV564" i="5"/>
  <c r="AU564" i="5"/>
  <c r="AT564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2" i="5"/>
  <c r="AR556" i="5"/>
  <c r="AR557" i="5"/>
  <c r="AR558" i="5"/>
  <c r="AR559" i="5"/>
  <c r="AR560" i="5"/>
  <c r="AR561" i="5"/>
  <c r="AR562" i="5"/>
  <c r="AR563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2" i="5"/>
  <c r="AT556" i="5"/>
  <c r="AT557" i="5"/>
  <c r="AT558" i="5"/>
  <c r="AT559" i="5"/>
  <c r="AT560" i="5"/>
  <c r="AT561" i="5"/>
  <c r="AT562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2" i="5"/>
  <c r="AW556" i="5"/>
  <c r="AW557" i="5"/>
  <c r="AW558" i="5"/>
  <c r="AW559" i="5"/>
  <c r="AW560" i="5"/>
  <c r="AW561" i="5"/>
  <c r="AW562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2" i="5"/>
  <c r="AV556" i="5"/>
  <c r="AV557" i="5"/>
  <c r="AV558" i="5"/>
  <c r="AV559" i="5"/>
  <c r="AV560" i="5"/>
  <c r="AV561" i="5"/>
  <c r="AV562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2" i="5"/>
  <c r="AU556" i="5"/>
  <c r="AU557" i="5"/>
  <c r="AU558" i="5"/>
  <c r="AU559" i="5"/>
  <c r="AU560" i="5"/>
  <c r="AU561" i="5"/>
  <c r="AU562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2" i="5"/>
  <c r="AR569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3" i="5"/>
  <c r="AA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6" i="5"/>
  <c r="AA556" i="5"/>
  <c r="AS556" i="5"/>
  <c r="AJ552" i="5"/>
  <c r="AA552" i="5"/>
  <c r="AS548" i="5"/>
  <c r="P547" i="5"/>
  <c r="P546" i="5"/>
  <c r="P543" i="5"/>
  <c r="AJ538" i="5"/>
  <c r="AA538" i="5"/>
  <c r="AA537" i="5"/>
  <c r="AJ537" i="5"/>
  <c r="AJ536" i="5"/>
  <c r="AA536" i="5"/>
  <c r="AA535" i="5"/>
  <c r="AJ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63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3" i="5"/>
  <c r="AW563" i="5"/>
  <c r="AV563" i="5"/>
  <c r="AU563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9" i="5"/>
  <c r="AW569" i="5"/>
  <c r="AC20" i="35" s="1"/>
  <c r="AU569" i="5"/>
  <c r="AA41" i="35" s="1"/>
  <c r="AS569" i="5"/>
  <c r="AV569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<sst xmlns="http://schemas.openxmlformats.org/spreadsheetml/2006/main" count="15044" uniqueCount="3276">
  <si>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</si>
  <si>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</si>
  <si>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</si>
  <si>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</si>
  <si>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</si>
  <si>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</si>
  <si>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</si>
  <si>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</si>
  <si>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</si>
  <si>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</si>
  <si>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</si>
  <si>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</si>
  <si>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</si>
  <si>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</si>
  <si>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</si>
  <si>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</si>
  <si>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</si>
  <si>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</si>
  <si>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</si>
  <si>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</si>
  <si>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</si>
  <si>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</si>
  <si>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</si>
  <si>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</si>
  <si>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</si>
  <si>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</si>
  <si>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</si>
  <si>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</si>
  <si>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</si>
  <si>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</si>
  <si>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</si>
  <si>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</si>
  <si>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</si>
  <si>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</si>
  <si>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</si>
  <si>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</si>
  <si>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</si>
  <si>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</si>
  <si>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</si>
  <si>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</si>
  <si>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</si>
  <si>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</si>
  <si>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</si>
  <si>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</si>
  <si>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</si>
  <si>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</si>
  <si>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</si>
  <si>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</si>
  <si>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</si>
  <si>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</si>
  <si>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</si>
  <si>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</si>
  <si>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</si>
  <si>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</si>
  <si>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</si>
  <si>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</si>
  <si>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</si>
  <si>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</si>
  <si>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</si>
  <si>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</si>
  <si>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</si>
  <si>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</si>
  <si>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</si>
  <si>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</si>
  <si>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</si>
  <si>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</si>
  <si>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</si>
  <si>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</si>
  <si>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</si>
  <si>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</si>
  <si>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</si>
  <si>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</si>
  <si>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</si>
  <si>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</si>
  <si>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</si>
  <si>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</si>
  <si>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</si>
  <si>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</si>
  <si>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</si>
  <si>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</si>
  <si>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</si>
  <si>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</si>
  <si>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</si>
  <si>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</si>
  <si>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</si>
  <si>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</si>
  <si>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</si>
  <si>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</si>
  <si>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</si>
  <si>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</si>
  <si>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</si>
  <si>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</si>
  <si>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</si>
  <si>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</si>
  <si>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</si>
  <si>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</si>
  <si>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</si>
  <si>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</si>
  <si>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</si>
  <si>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</si>
  <si>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</si>
  <si>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</si>
  <si>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</si>
  <si>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</si>
  <si>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</si>
  <si>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</si>
  <si>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</si>
  <si>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</si>
  <si>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</si>
  <si>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</si>
  <si>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</si>
  <si>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</si>
  <si>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</si>
  <si>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</si>
  <si>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</si>
  <si>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</si>
  <si>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</si>
  <si>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</si>
  <si>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</si>
  <si>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</si>
  <si>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</si>
  <si>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</si>
  <si>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</si>
  <si>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</si>
  <si>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</si>
  <si>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</si>
  <si>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</si>
  <si>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</si>
  <si>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</si>
  <si>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</si>
  <si>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</si>
  <si>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</si>
  <si>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</si>
  <si>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</si>
  <si>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</si>
  <si>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</si>
  <si>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</si>
  <si>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</si>
  <si>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</si>
  <si>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</si>
  <si>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</si>
  <si>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</si>
  <si>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</si>
  <si>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</si>
  <si>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</si>
  <si>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</si>
  <si>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</si>
  <si>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</si>
  <si>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</si>
  <si>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</si>
  <si>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</si>
  <si>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</si>
  <si>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</si>
  <si>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</si>
  <si>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</si>
  <si>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</si>
  <si>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</si>
  <si>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</si>
  <si>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</si>
  <si>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</si>
  <si>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</si>
  <si>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</si>
  <si>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</si>
  <si>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</si>
  <si>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</si>
  <si>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</si>
  <si>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</si>
  <si>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</si>
  <si>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</si>
  <si>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</si>
  <si>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</si>
  <si>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</si>
  <si>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</si>
  <si>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</si>
  <si>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</si>
  <si>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</si>
  <si>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</si>
  <si>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</si>
  <si>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</si>
  <si>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</si>
  <si>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</si>
  <si>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</si>
  <si>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</si>
  <si>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</si>
  <si>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</si>
  <si>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</si>
  <si>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</si>
  <si>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</si>
  <si>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</si>
  <si>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</si>
  <si>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</si>
  <si>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</si>
  <si>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</si>
  <si>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</si>
  <si>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</si>
  <si>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</si>
  <si>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</si>
  <si>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</si>
  <si>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</si>
  <si>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</si>
  <si>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</si>
  <si>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</si>
  <si>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</si>
  <si>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</si>
  <si>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</si>
  <si>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</si>
  <si>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</si>
  <si>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</si>
  <si>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</si>
  <si>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</si>
  <si>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</si>
  <si>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</si>
  <si>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</si>
  <si>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</si>
  <si>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</si>
  <si>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</si>
  <si>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</si>
  <si>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</si>
  <si>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</si>
  <si>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</si>
  <si>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</si>
  <si>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</si>
  <si>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</si>
  <si>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</si>
  <si>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</si>
  <si>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</si>
  <si>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</si>
  <si>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</si>
  <si>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</si>
  <si>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</si>
  <si>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</si>
  <si>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</si>
  <si>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</si>
  <si>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</si>
  <si>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</si>
  <si>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</si>
  <si>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</si>
  <si>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</si>
  <si>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</si>
  <si>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</si>
  <si>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</si>
  <si>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</si>
  <si>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</si>
  <si>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</si>
  <si>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</si>
  <si>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</si>
  <si>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</si>
  <si>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</si>
  <si>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</si>
  <si>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</si>
  <si>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</si>
  <si>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</si>
  <si>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</si>
  <si>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</si>
  <si>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</si>
  <si>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</si>
  <si>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</si>
  <si>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</si>
  <si>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</si>
  <si>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</si>
  <si>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</si>
  <si>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</si>
  <si>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</si>
  <si>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</si>
  <si>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</si>
  <si>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</si>
  <si>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</si>
  <si>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</si>
  <si>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</si>
  <si>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</si>
  <si>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</si>
  <si>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</si>
  <si>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</si>
  <si>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</si>
  <si>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</si>
  <si>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</si>
  <si>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</si>
  <si>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</si>
  <si>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</si>
  <si>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</si>
  <si>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</si>
  <si>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</si>
  <si>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</si>
  <si>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</si>
  <si>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</si>
  <si>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</si>
  <si>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</si>
  <si>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</si>
  <si>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</si>
  <si>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</si>
  <si>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</si>
  <si>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</si>
  <si>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</si>
  <si>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</si>
  <si>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</si>
  <si>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</si>
  <si>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</si>
  <si>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</si>
  <si>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</si>
  <si>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</si>
  <si>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</si>
  <si>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</si>
  <si>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</si>
  <si>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</si>
  <si>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</si>
  <si>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</si>
  <si>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</si>
  <si>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</si>
  <si>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</si>
  <si>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</si>
  <si>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</si>
  <si>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</si>
  <si>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</si>
  <si>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</si>
  <si>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</si>
  <si>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</si>
  <si>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</si>
  <si>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</si>
  <si>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</si>
  <si>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</si>
  <si>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</si>
  <si>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</si>
  <si>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</si>
  <si>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</si>
  <si>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</si>
  <si>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</si>
  <si>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</si>
  <si>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</si>
  <si>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</si>
  <si>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</si>
  <si>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</si>
  <si>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</si>
  <si>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</si>
  <si>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</si>
  <si>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</si>
  <si>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</si>
  <si>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</si>
  <si>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</si>
  <si>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</si>
  <si>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</si>
  <si>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</si>
  <si>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</si>
  <si>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</si>
  <si>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</si>
  <si>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</si>
  <si>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</si>
  <si>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</si>
  <si>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</si>
  <si>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</si>
  <si>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</si>
  <si>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</si>
  <si>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</si>
  <si>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</si>
  <si>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</si>
  <si>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</si>
  <si>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</si>
  <si>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</si>
  <si>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</si>
  <si>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</si>
  <si>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</si>
  <si>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</si>
  <si>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</si>
  <si>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</si>
  <si>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</si>
  <si>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</si>
  <si>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</si>
  <si>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</si>
  <si>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</si>
  <si>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</si>
  <si>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</si>
  <si>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</si>
  <si>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</si>
  <si>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</si>
  <si>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</si>
  <si>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</si>
  <si>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</si>
  <si>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</si>
  <si>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</si>
  <si>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</si>
  <si>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</si>
  <si>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</si>
  <si>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</si>
  <si>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</si>
  <si>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</si>
  <si>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</si>
  <si>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</si>
  <si>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</si>
  <si>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</si>
  <si>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</si>
  <si>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</si>
  <si>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</si>
  <si>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</si>
  <si>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</si>
  <si>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</si>
  <si>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</si>
  <si>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</si>
  <si>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</si>
  <si>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</si>
  <si>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</si>
  <si>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</si>
  <si>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</si>
  <si>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</si>
  <si>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</si>
  <si>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</si>
  <si>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</si>
  <si>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</si>
  <si>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</si>
  <si>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</si>
  <si>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</si>
  <si>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</si>
  <si>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</si>
  <si>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</si>
  <si>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</si>
  <si>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</si>
  <si>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</si>
  <si>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</si>
  <si>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</si>
  <si>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</si>
  <si>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</si>
  <si>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</si>
  <si>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</si>
  <si>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</si>
  <si>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</si>
  <si>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</si>
  <si>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</si>
  <si>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</si>
  <si>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</si>
  <si>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</si>
  <si>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</si>
  <si>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</si>
  <si>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</si>
  <si>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</si>
  <si>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</si>
  <si>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</si>
  <si>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</si>
  <si>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</si>
  <si>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</si>
  <si>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</si>
  <si>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</si>
  <si>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</si>
  <si>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</si>
  <si>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</si>
  <si>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</si>
  <si>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</si>
  <si>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</si>
  <si>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</si>
  <si>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</si>
  <si>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</si>
  <si>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</si>
  <si>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</si>
  <si>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</si>
  <si>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</si>
  <si>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</si>
  <si>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</si>
  <si>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</si>
  <si>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</si>
  <si>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</si>
  <si>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</si>
  <si>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</si>
  <si>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</si>
  <si>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</si>
  <si>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</si>
  <si>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</si>
  <si>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</si>
  <si>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</si>
  <si>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</si>
  <si>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</si>
  <si>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</si>
  <si>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</si>
  <si>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</si>
  <si>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</si>
  <si>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</si>
  <si>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</si>
  <si>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</si>
  <si>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</si>
  <si>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</si>
  <si>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</si>
  <si>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</si>
  <si>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</si>
  <si>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</si>
  <si>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</si>
  <si>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</si>
  <si>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</si>
  <si>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</si>
  <si>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</si>
  <si>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</si>
  <si>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</si>
  <si>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</si>
  <si>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</si>
  <si>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</si>
  <si>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</si>
  <si>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</si>
  <si>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</si>
  <si>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</si>
  <si>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</si>
  <si>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</si>
  <si>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</si>
  <si>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</si>
  <si>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</si>
  <si>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</si>
  <si>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</si>
  <si>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</si>
  <si>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</si>
  <si>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</si>
  <si>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</si>
  <si>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</si>
  <si>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</si>
  <si>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</si>
  <si>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</si>
  <si>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</si>
  <si>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</si>
  <si>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</si>
  <si>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</si>
  <si>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</si>
  <si>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</si>
  <si>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</si>
  <si>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</si>
  <si>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</si>
  <si>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</si>
  <si>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</si>
  <si>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</si>
  <si>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</si>
  <si>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</si>
  <si>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</si>
  <si>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</si>
  <si>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</si>
  <si>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</si>
  <si>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</si>
  <si>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</si>
  <si>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</si>
  <si>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</si>
  <si>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</si>
  <si>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</si>
  <si>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</si>
  <si>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</si>
  <si>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</si>
  <si>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</si>
  <si>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</si>
  <si>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</si>
  <si>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</si>
  <si>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</si>
  <si>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</si>
  <si>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</si>
  <si>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</si>
  <si>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</si>
  <si>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</si>
  <si>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</si>
  <si>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</si>
  <si>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</si>
  <si>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</si>
  <si>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</si>
  <si>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</si>
  <si>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</si>
  <si>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</si>
  <si>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</si>
  <si>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</si>
  <si>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</si>
  <si>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</si>
  <si>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</si>
  <si>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</si>
  <si>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</si>
  <si>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</si>
  <si>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</si>
  <si>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</si>
  <si>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</si>
  <si>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</si>
  <si>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</si>
  <si>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</si>
  <si>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</si>
  <si>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</si>
  <si>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</si>
  <si>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</si>
  <si>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</si>
  <si>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</si>
  <si>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</si>
  <si>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</si>
  <si>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</si>
  <si>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</si>
  <si>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</si>
  <si>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</si>
  <si>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</si>
  <si>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</si>
  <si>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</si>
  <si>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</si>
  <si>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</si>
  <si>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</si>
  <si>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</si>
  <si>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</si>
  <si>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</si>
  <si>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</si>
  <si>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</si>
  <si>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</si>
  <si>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</si>
  <si>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</si>
  <si>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</si>
  <si>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</si>
  <si>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</si>
  <si>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</si>
  <si>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</si>
  <si>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</si>
  <si>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</si>
  <si>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</si>
  <si>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</si>
  <si>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</si>
  <si>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</si>
  <si>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</si>
  <si>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</si>
  <si>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</si>
  <si>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</si>
  <si>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</si>
  <si>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</si>
  <si>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</si>
  <si>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</si>
  <si>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</si>
  <si>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</si>
  <si>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</si>
  <si>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</si>
  <si>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</si>
  <si>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</si>
  <si>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</si>
  <si>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</si>
  <si>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</si>
  <si>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</si>
  <si>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</si>
  <si>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</si>
  <si>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</si>
  <si>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</si>
  <si>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</si>
  <si>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</si>
  <si>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</si>
  <si>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</si>
  <si>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</si>
  <si>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</si>
  <si>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</si>
  <si>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</si>
  <si>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</si>
  <si>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</si>
  <si>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</si>
  <si>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</si>
  <si>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</si>
  <si>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</si>
  <si>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</si>
  <si>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</si>
  <si>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</si>
  <si>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</si>
  <si>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</si>
  <si>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</si>
  <si>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</si>
  <si>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</si>
  <si>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</si>
  <si>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</si>
  <si>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</si>
  <si>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</si>
  <si>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</si>
  <si>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</si>
  <si>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</si>
  <si>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</si>
  <si>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</si>
  <si>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</si>
  <si>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</si>
  <si>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</si>
  <si>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</si>
  <si>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</si>
  <si>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</si>
  <si>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</si>
  <si>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</si>
  <si>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</si>
  <si>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</si>
  <si>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</si>
  <si>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</si>
  <si>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</si>
  <si>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</si>
  <si>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</si>
  <si>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</si>
  <si>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</si>
  <si>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</si>
  <si>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</si>
  <si>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</si>
  <si>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</si>
  <si>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</si>
  <si>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</si>
  <si>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</si>
  <si>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</si>
  <si>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</si>
  <si>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</si>
  <si>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</si>
  <si>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</si>
  <si>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</si>
  <si>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</si>
  <si>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</si>
  <si>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</si>
  <si>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</si>
  <si>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</si>
  <si>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</si>
  <si>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</si>
  <si>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</si>
  <si>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</si>
  <si>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</si>
  <si>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</si>
  <si>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</si>
  <si>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</si>
  <si>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</si>
  <si>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</si>
  <si>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</si>
  <si>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</si>
  <si>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</si>
  <si>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</si>
  <si>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</si>
  <si>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</si>
  <si>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</si>
  <si>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</si>
  <si>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</si>
  <si>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</si>
  <si>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</si>
  <si>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</si>
  <si>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</si>
  <si>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</si>
  <si>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</si>
  <si>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</si>
  <si>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</si>
  <si>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</si>
  <si>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</si>
  <si>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</si>
  <si>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</si>
  <si>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</si>
  <si>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</si>
  <si>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</si>
  <si>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</si>
  <si>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</si>
  <si>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</si>
  <si>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</si>
  <si>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</si>
  <si>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</si>
  <si>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</si>
  <si>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</si>
  <si>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</si>
  <si>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</si>
  <si>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</si>
  <si>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</si>
  <si>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</si>
  <si>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</si>
  <si>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</si>
  <si>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</si>
  <si>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</si>
  <si>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</si>
  <si>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</si>
  <si>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</si>
  <si>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</si>
  <si>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</si>
  <si>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</si>
  <si>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</si>
  <si>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</si>
  <si>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</si>
  <si>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</si>
  <si>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</si>
  <si>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</si>
  <si>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</si>
  <si>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</si>
  <si>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</si>
  <si>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</si>
  <si>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</si>
  <si>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</si>
  <si>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</si>
  <si>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</si>
  <si>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</si>
  <si>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</si>
  <si>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</si>
  <si>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</si>
  <si>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</si>
  <si>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</si>
  <si>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</si>
  <si>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</si>
  <si>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</si>
  <si>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</si>
  <si>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</si>
  <si>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</si>
  <si>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</si>
  <si>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</si>
  <si>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</si>
  <si>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</si>
  <si>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</si>
  <si>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</si>
  <si>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</si>
  <si>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</si>
  <si>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</si>
  <si>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</si>
  <si>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</si>
  <si>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</si>
  <si>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</si>
  <si>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</si>
  <si>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</si>
  <si>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</si>
  <si>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</si>
  <si>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</si>
  <si>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</si>
  <si>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</si>
  <si>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</si>
  <si>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</si>
  <si>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</si>
  <si>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</si>
  <si>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</si>
  <si>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</si>
  <si>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</si>
  <si>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</si>
  <si>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</si>
  <si>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</si>
  <si>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</si>
  <si>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</si>
  <si>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</si>
  <si>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</si>
  <si>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</si>
  <si>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</si>
  <si>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</si>
  <si>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</si>
  <si>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</si>
  <si>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</si>
  <si>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</si>
  <si>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</si>
  <si>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</si>
  <si>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</si>
  <si>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</si>
  <si>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</si>
  <si>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</si>
  <si>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</si>
  <si>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</si>
  <si>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</si>
  <si>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</si>
  <si>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</si>
  <si>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</si>
  <si>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</si>
  <si>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</si>
  <si>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</si>
  <si>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</si>
  <si>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</si>
  <si>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</si>
  <si>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</si>
  <si>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</si>
  <si>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</si>
  <si>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</si>
  <si>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</si>
  <si>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</si>
  <si>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</si>
  <si>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</si>
  <si>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</si>
  <si>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</si>
  <si>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</si>
  <si>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</si>
  <si>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</si>
  <si>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</si>
  <si>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</si>
  <si>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</si>
  <si>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</si>
  <si>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</si>
  <si>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</si>
  <si>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</si>
  <si>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</si>
  <si>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</si>
  <si>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</si>
  <si>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</si>
  <si>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</si>
  <si>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</si>
  <si>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</si>
  <si>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</si>
  <si>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</si>
  <si>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</si>
  <si>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</si>
  <si>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</si>
  <si>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</si>
  <si>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</si>
  <si>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</si>
  <si>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</si>
  <si>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</si>
  <si>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</si>
  <si>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</si>
  <si>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</si>
  <si>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</si>
  <si>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</si>
  <si>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</si>
  <si>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</si>
  <si>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</si>
  <si>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</si>
  <si>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</si>
  <si>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</si>
  <si>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</si>
  <si>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</si>
  <si>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</si>
  <si>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</si>
  <si>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</si>
  <si>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</si>
  <si>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</si>
  <si>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</si>
  <si>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</si>
  <si>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</si>
  <si>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</si>
  <si>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</si>
  <si>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</si>
  <si>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</si>
  <si>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</si>
  <si>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</si>
  <si>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</si>
  <si>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</si>
  <si>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</si>
  <si>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</si>
  <si>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</si>
  <si>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</si>
  <si>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</si>
  <si>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</si>
  <si>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</si>
  <si>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</si>
  <si>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</si>
  <si>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</si>
  <si>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</si>
  <si>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</si>
  <si>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</si>
  <si>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</si>
  <si>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</si>
  <si>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</si>
  <si>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</si>
  <si>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</si>
  <si>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</si>
  <si>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</si>
  <si>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</si>
  <si>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</si>
  <si>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</si>
  <si>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</si>
  <si>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</si>
  <si>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</si>
  <si>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</si>
  <si>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</si>
  <si>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</si>
  <si>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</si>
  <si>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</si>
  <si>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</si>
  <si>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</si>
  <si>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</si>
  <si>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</si>
  <si>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</si>
  <si>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</si>
  <si>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</si>
  <si>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</si>
  <si>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</si>
  <si>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</si>
  <si>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</si>
  <si>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</si>
  <si>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</si>
  <si>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</si>
  <si>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</si>
  <si>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</si>
  <si>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</si>
  <si>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</si>
  <si>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</si>
  <si>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</si>
  <si>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</si>
  <si>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</si>
  <si>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</si>
  <si>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</si>
  <si>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</si>
  <si>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</si>
  <si>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</si>
  <si>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</si>
  <si>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</si>
  <si>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</si>
  <si>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</si>
  <si>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</si>
  <si>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</si>
  <si>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</si>
  <si>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</si>
  <si>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</si>
  <si>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</si>
  <si>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</si>
  <si>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</si>
  <si>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</si>
  <si>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</si>
  <si>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</si>
  <si>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</si>
  <si>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</si>
  <si>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</si>
  <si>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</si>
  <si>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</si>
  <si>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</si>
  <si>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</si>
  <si>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</si>
  <si>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</si>
  <si>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</si>
  <si>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</si>
  <si>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</si>
  <si>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</si>
  <si>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</si>
  <si>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</si>
  <si>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</si>
  <si>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</si>
  <si>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</si>
  <si>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</si>
  <si>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</si>
  <si>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</si>
  <si>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</si>
  <si>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</si>
  <si>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</si>
  <si>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</si>
  <si>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</si>
  <si>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</si>
  <si>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</si>
  <si>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</si>
  <si>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</si>
  <si>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</si>
  <si>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</si>
  <si>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</si>
  <si>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</si>
  <si>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</si>
  <si>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</si>
  <si>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</si>
  <si>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</si>
  <si>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</si>
  <si>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</si>
  <si>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</si>
  <si>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</si>
  <si>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</si>
  <si>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</si>
  <si>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</si>
  <si>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</si>
  <si>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</si>
  <si>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</si>
  <si>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</si>
  <si>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</si>
  <si>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</si>
  <si>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</si>
  <si>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</si>
  <si>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</si>
  <si>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</si>
  <si>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</si>
  <si>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</si>
  <si>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</si>
  <si>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</si>
  <si>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</si>
  <si>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</si>
  <si>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</si>
  <si>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</si>
  <si>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</si>
  <si>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</si>
  <si>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</si>
  <si>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</si>
  <si>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</si>
  <si>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</si>
  <si>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</si>
  <si>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</si>
  <si>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</si>
  <si>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</si>
  <si>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</si>
  <si>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</si>
  <si>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</si>
  <si>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</si>
  <si>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</si>
  <si>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</si>
  <si>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</si>
  <si>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</si>
  <si>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</si>
  <si>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</si>
  <si>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</si>
  <si>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</si>
  <si>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</si>
  <si>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</si>
  <si>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</si>
  <si>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</si>
  <si>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</si>
  <si>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</si>
  <si>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</si>
  <si>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</si>
  <si>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</si>
  <si>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</si>
  <si>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</si>
  <si>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</si>
  <si>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</si>
  <si>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</si>
  <si>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</si>
  <si>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</si>
  <si>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</si>
  <si>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</si>
  <si>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</si>
  <si>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</si>
  <si>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</si>
  <si>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</si>
  <si>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</si>
  <si>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</si>
  <si>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</si>
  <si>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</si>
  <si>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</si>
  <si>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</si>
  <si>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</si>
  <si>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</si>
  <si>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</si>
  <si>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</si>
  <si>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</si>
  <si>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</si>
  <si>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</si>
  <si>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</si>
  <si>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</si>
  <si>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</si>
  <si>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</si>
  <si>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</si>
  <si>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</si>
  <si>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</si>
  <si>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</si>
  <si>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</si>
  <si>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</si>
  <si>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</si>
  <si>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</si>
  <si>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</si>
  <si>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</si>
  <si>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</si>
  <si>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</si>
  <si>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</si>
  <si>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</si>
  <si>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</si>
  <si>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</si>
  <si>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</si>
  <si>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</si>
  <si>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</si>
  <si>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</si>
  <si>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</si>
  <si>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</si>
  <si>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</si>
  <si>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</si>
  <si>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</si>
  <si>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</si>
  <si>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</si>
  <si>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</si>
  <si>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</si>
  <si>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</si>
  <si>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</si>
  <si>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</si>
  <si>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</si>
  <si>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</si>
  <si>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</si>
  <si>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</si>
  <si>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</si>
  <si>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</si>
  <si>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</si>
  <si>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</si>
  <si>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</si>
  <si>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</si>
  <si>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</si>
  <si>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</si>
  <si>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</si>
  <si>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</si>
  <si>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</si>
  <si>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</si>
  <si>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</si>
  <si>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</si>
  <si>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</si>
  <si>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</si>
  <si>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</si>
  <si>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</si>
  <si>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</si>
  <si>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</si>
  <si>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</si>
  <si>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</si>
  <si>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</si>
  <si>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</si>
  <si>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</si>
  <si>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</si>
  <si>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</si>
  <si>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</si>
  <si>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</si>
  <si>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</si>
  <si>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</si>
  <si>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</si>
  <si>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</si>
  <si>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</si>
  <si>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</si>
  <si>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</si>
  <si>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</si>
  <si>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</si>
  <si>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</si>
  <si>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</si>
  <si>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</si>
  <si>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</si>
  <si>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</si>
  <si>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</si>
  <si>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</si>
  <si>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</si>
  <si>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</si>
  <si>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</si>
  <si>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</si>
  <si>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</si>
  <si>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</si>
  <si>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</si>
  <si>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</si>
  <si>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</si>
  <si>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</si>
  <si>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</si>
  <si>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</si>
  <si>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</si>
  <si>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</si>
  <si>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</si>
  <si>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</si>
  <si>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</si>
  <si>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</si>
  <si>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</si>
  <si>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</si>
  <si>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</si>
  <si>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</si>
  <si>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</si>
  <si>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</si>
  <si>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</si>
  <si>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</si>
  <si>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</si>
  <si>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</si>
  <si>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</si>
  <si>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</si>
  <si>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</si>
  <si>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</si>
  <si>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</si>
  <si>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</si>
  <si>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</si>
  <si>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</si>
  <si>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</si>
  <si>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</si>
  <si>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</si>
  <si>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</si>
  <si>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</si>
  <si>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</si>
  <si>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</si>
  <si>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</si>
  <si>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</si>
  <si>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</si>
  <si>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</si>
  <si>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</si>
  <si>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</si>
  <si>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</si>
  <si>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</si>
  <si>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</si>
  <si>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</si>
  <si>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</si>
  <si>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</si>
  <si>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</si>
  <si>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</si>
  <si>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</si>
  <si>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</si>
  <si>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</si>
  <si>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</si>
  <si>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</si>
  <si>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</si>
  <si>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</si>
  <si>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</si>
  <si>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</si>
  <si>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</si>
  <si>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</si>
  <si>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</si>
  <si>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</si>
  <si>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</si>
  <si>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</si>
  <si>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</si>
  <si>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</si>
  <si>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</si>
  <si>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</si>
  <si>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</si>
  <si>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</si>
  <si>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</si>
  <si>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</si>
  <si>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</si>
  <si>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</si>
  <si>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</si>
  <si>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</si>
  <si>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</si>
  <si>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</si>
  <si>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</si>
  <si>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</si>
  <si>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</si>
  <si>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</si>
  <si>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</si>
  <si>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</si>
  <si>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</si>
  <si>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</si>
  <si>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</si>
  <si>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</si>
  <si>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</si>
  <si>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</si>
  <si>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</si>
  <si>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</si>
  <si>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</si>
  <si>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</si>
  <si>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</si>
  <si>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</si>
  <si>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</si>
  <si>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</si>
  <si>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</si>
  <si>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</si>
  <si>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</si>
  <si>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</si>
  <si>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</si>
  <si>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</si>
  <si>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</si>
  <si>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</si>
  <si>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</si>
  <si>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</si>
  <si>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</si>
  <si>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</si>
  <si>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</si>
  <si>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</si>
  <si>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</si>
  <si>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</si>
  <si>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</si>
  <si>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</si>
  <si>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</si>
  <si>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</si>
  <si>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</si>
  <si>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</si>
  <si>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</si>
  <si>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</si>
  <si>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</si>
  <si>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</si>
  <si>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</si>
  <si>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</si>
  <si>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</si>
  <si>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</si>
  <si>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</si>
  <si>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</si>
  <si>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</si>
  <si>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</si>
  <si>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</si>
  <si>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</si>
  <si>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</si>
  <si>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</si>
  <si>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</si>
  <si>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</si>
  <si>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</si>
  <si>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</si>
  <si>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</si>
  <si>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</si>
  <si>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</si>
  <si>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</si>
  <si>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</si>
  <si>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</si>
  <si>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</si>
  <si>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</si>
  <si>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</si>
  <si>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</si>
  <si>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</si>
  <si>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</si>
  <si>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</si>
  <si>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</si>
  <si>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</si>
  <si>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</si>
  <si>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</si>
  <si>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</si>
  <si>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</si>
  <si>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</si>
  <si>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</si>
  <si>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</si>
  <si>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</si>
  <si>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</si>
  <si>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</si>
  <si>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</si>
  <si>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</si>
  <si>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</si>
  <si>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</si>
  <si>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</si>
  <si>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</si>
  <si>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</si>
  <si>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</si>
  <si>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</si>
  <si>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</si>
  <si>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</si>
  <si>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</si>
  <si>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</si>
  <si>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</si>
  <si>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</si>
  <si>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</si>
  <si>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</si>
  <si>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</si>
  <si>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</si>
  <si>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</si>
  <si>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</si>
  <si>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</si>
  <si>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</si>
  <si>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</si>
  <si>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</si>
  <si>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</si>
  <si>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</si>
  <si>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</si>
  <si>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</si>
  <si>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</si>
  <si>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</si>
  <si>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</si>
  <si>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</si>
  <si>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</si>
  <si>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</si>
  <si>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</si>
  <si>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</si>
  <si>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</si>
  <si>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</si>
  <si>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</si>
  <si>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</si>
  <si>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</si>
  <si>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</si>
  <si>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</si>
  <si>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</si>
  <si>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</si>
  <si>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</si>
  <si>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</si>
  <si>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</si>
  <si>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</si>
  <si>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</si>
  <si>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</si>
  <si>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</si>
  <si>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</si>
  <si>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</si>
  <si>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</si>
  <si>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</si>
  <si>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</si>
  <si>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</si>
  <si>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</si>
  <si>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</si>
  <si>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</si>
  <si>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</si>
  <si>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</si>
  <si>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</si>
  <si>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</si>
  <si>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</si>
  <si>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</si>
  <si>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</si>
  <si>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</si>
  <si>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</si>
  <si>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</si>
  <si>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</si>
  <si>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</si>
  <si>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</si>
  <si>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</si>
  <si>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</si>
  <si>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</si>
  <si>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</si>
  <si>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</si>
  <si>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</si>
  <si>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</si>
  <si>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</si>
  <si>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</si>
  <si>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</si>
  <si>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</si>
  <si>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</si>
  <si>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</si>
  <si>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</si>
  <si>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</si>
  <si>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</si>
  <si>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</si>
  <si>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</si>
  <si>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</si>
  <si>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</si>
  <si>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</si>
  <si>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</si>
  <si>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</si>
  <si>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</si>
  <si>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</si>
  <si>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</si>
  <si>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</si>
  <si>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</si>
  <si>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</si>
  <si>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</si>
  <si>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</si>
  <si>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</si>
  <si>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</si>
  <si>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</si>
  <si>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</si>
  <si>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</si>
  <si>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</si>
  <si>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</si>
  <si>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</si>
  <si>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</si>
  <si>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</si>
  <si>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</si>
  <si>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</si>
  <si>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</si>
  <si>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</si>
  <si>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</si>
  <si>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</si>
  <si>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</si>
  <si>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</si>
  <si>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</si>
  <si>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</si>
  <si>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</si>
  <si>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</si>
  <si>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</si>
  <si>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</si>
  <si>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</si>
  <si>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</si>
  <si>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</si>
  <si>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</si>
  <si>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</si>
  <si>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</si>
  <si>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</si>
  <si>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</si>
  <si>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</si>
  <si>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</si>
  <si>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</si>
  <si>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</si>
  <si>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</si>
  <si>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</si>
  <si>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</si>
  <si>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</si>
  <si>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</si>
  <si>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</si>
  <si>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</si>
  <si>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</si>
  <si>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</si>
  <si>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</si>
  <si>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</si>
  <si>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</si>
  <si>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</si>
  <si>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</si>
  <si>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</si>
  <si>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</si>
  <si>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</si>
  <si>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</si>
  <si>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</si>
  <si>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</si>
  <si>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</si>
  <si>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</si>
  <si>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</si>
  <si>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</si>
  <si>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</si>
  <si>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</si>
  <si>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</si>
  <si>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</si>
  <si>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</si>
  <si>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</si>
  <si>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</si>
  <si>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</si>
  <si>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</si>
  <si>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</si>
  <si>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</si>
  <si>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</si>
  <si>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</si>
  <si>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</si>
  <si>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</si>
  <si>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</si>
  <si>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</si>
  <si>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</si>
  <si>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</si>
  <si>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</si>
  <si>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</si>
  <si>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</si>
  <si>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</si>
  <si>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</si>
  <si>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</si>
  <si>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</si>
  <si>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</si>
  <si>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</si>
  <si>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</si>
  <si>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</si>
  <si>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</si>
  <si>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</si>
  <si>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</si>
  <si>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</si>
  <si>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</si>
  <si>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</si>
  <si>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</si>
  <si>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</si>
  <si>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</si>
  <si>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</si>
  <si>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</si>
  <si>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</si>
  <si>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</si>
  <si>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</si>
  <si>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</si>
  <si>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</si>
  <si>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</si>
  <si>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</si>
  <si>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</si>
  <si>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</si>
  <si>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</si>
  <si>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</si>
  <si>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</si>
  <si>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</si>
  <si>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</si>
  <si>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</si>
  <si>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</si>
  <si>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</si>
  <si>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</si>
  <si>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</si>
  <si>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</si>
  <si>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</si>
  <si>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</si>
  <si>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</si>
  <si>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</si>
  <si>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</si>
  <si>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</si>
  <si>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</si>
  <si>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</si>
  <si>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</si>
  <si>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</si>
  <si>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</si>
  <si>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</si>
  <si>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</si>
  <si>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</si>
  <si>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</si>
  <si>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</si>
  <si>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</si>
  <si>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</si>
  <si>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</si>
  <si>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</si>
  <si>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</si>
  <si>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</si>
  <si>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</si>
  <si>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</si>
  <si>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</si>
  <si>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</si>
  <si>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</si>
  <si>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</si>
  <si>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</si>
  <si>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</si>
  <si>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</si>
  <si>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</si>
  <si>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</si>
  <si>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</si>
  <si>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</si>
  <si>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</si>
  <si>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</si>
  <si>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</si>
  <si>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</si>
  <si>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</si>
  <si>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</si>
  <si>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</si>
  <si>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</si>
  <si>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</si>
  <si>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</si>
  <si>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</si>
  <si>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</si>
  <si>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</si>
  <si>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</si>
  <si>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</si>
  <si>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</si>
  <si>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</si>
  <si>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</si>
  <si>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</si>
  <si>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</si>
  <si>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</si>
  <si>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</si>
  <si>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</si>
  <si>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</si>
  <si>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</si>
  <si>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</si>
  <si>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</si>
  <si>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</si>
  <si>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</si>
  <si>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</si>
  <si>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</si>
  <si>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</si>
  <si>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</si>
  <si>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</si>
  <si>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</si>
  <si>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</si>
  <si>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</si>
  <si>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</si>
  <si>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</si>
  <si>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</si>
  <si>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</si>
  <si>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</si>
  <si>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</si>
  <si>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</si>
  <si>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</si>
  <si>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</si>
  <si>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</si>
  <si>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</si>
  <si>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</si>
  <si>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</si>
  <si>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</si>
  <si>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</si>
  <si>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</si>
  <si>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</si>
  <si>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</si>
  <si>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</si>
  <si>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</si>
  <si>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</si>
  <si>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</si>
  <si>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</si>
  <si>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</si>
  <si>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</si>
  <si>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</si>
  <si>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</si>
  <si>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</si>
  <si>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</si>
  <si>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</si>
  <si>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</si>
  <si>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</si>
  <si>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</si>
  <si>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</si>
  <si>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</si>
  <si>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</si>
  <si>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</si>
  <si>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</si>
  <si>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</si>
  <si>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</si>
  <si>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</si>
  <si>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</si>
  <si>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</si>
  <si>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</si>
  <si>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</si>
  <si>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</si>
  <si>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</si>
  <si>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</si>
  <si>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</si>
  <si>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</si>
  <si>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</si>
  <si>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</si>
  <si>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</si>
  <si>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</si>
  <si>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</si>
  <si>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</si>
  <si>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</si>
  <si>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</si>
  <si>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</si>
  <si>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</si>
  <si>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</si>
  <si>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</si>
  <si>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</si>
  <si>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</si>
  <si>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</si>
  <si>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</si>
  <si>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</si>
  <si>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</si>
  <si>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</si>
  <si>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</si>
  <si>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</si>
  <si>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</si>
  <si>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</si>
  <si>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</si>
  <si>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</si>
  <si>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</si>
  <si>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</si>
  <si>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</si>
  <si>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</si>
  <si>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</si>
  <si>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</si>
  <si>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</si>
  <si>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</si>
  <si>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</si>
  <si>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</si>
  <si>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</si>
  <si>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</si>
  <si>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</si>
  <si>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</si>
  <si>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</si>
  <si>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</si>
  <si>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</si>
  <si>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</si>
  <si>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</si>
  <si>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</si>
  <si>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</si>
  <si>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</si>
  <si>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</si>
  <si>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</si>
  <si>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</si>
  <si>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</si>
  <si>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</si>
  <si>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</si>
  <si>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</si>
  <si>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</si>
  <si>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</si>
  <si>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</si>
  <si>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</si>
  <si>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</si>
  <si>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</si>
  <si>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</si>
  <si>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</si>
  <si>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</si>
  <si>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</si>
  <si>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</si>
  <si>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</si>
  <si>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</si>
  <si>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</si>
  <si>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</si>
  <si>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</si>
  <si>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</si>
  <si>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</si>
  <si>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</si>
  <si>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</si>
  <si>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</si>
  <si>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</si>
  <si>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</si>
  <si>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</si>
  <si>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</si>
  <si>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</si>
  <si>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</si>
  <si>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</si>
  <si>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</si>
  <si>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</si>
  <si>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</si>
  <si>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</si>
  <si>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</si>
  <si>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</si>
  <si>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</si>
  <si>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</si>
  <si>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</si>
  <si>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</si>
  <si>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</si>
  <si>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</si>
  <si>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</si>
  <si>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</si>
  <si>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</si>
  <si>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</si>
  <si>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</si>
  <si>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</si>
  <si>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</si>
  <si>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</si>
  <si>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</si>
  <si>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</si>
  <si>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</si>
  <si>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</si>
  <si>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</si>
  <si>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</si>
  <si>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</si>
  <si>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</si>
  <si>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</si>
  <si>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</si>
  <si>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</si>
  <si>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</si>
  <si>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</si>
  <si>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</si>
  <si>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</si>
  <si>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</si>
  <si>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</si>
  <si>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</si>
  <si>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</si>
  <si>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</si>
  <si>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</si>
  <si>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</si>
  <si>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</si>
  <si>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</si>
  <si>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</si>
  <si>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</si>
  <si>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</si>
  <si>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</si>
  <si>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</si>
  <si>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</si>
  <si>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</si>
  <si>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</si>
  <si>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</si>
  <si>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</si>
  <si>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</si>
  <si>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</si>
  <si>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</si>
  <si>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</si>
  <si>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</si>
  <si>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</si>
  <si>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</si>
  <si>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</si>
  <si>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</si>
  <si>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</si>
  <si>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</si>
  <si>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</si>
  <si>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</si>
  <si>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</si>
  <si>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</si>
  <si>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</si>
  <si>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</si>
  <si>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</si>
  <si>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</si>
  <si>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</si>
  <si>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</si>
  <si>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</si>
  <si>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</si>
  <si>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</si>
  <si>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</si>
  <si>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</si>
  <si>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</si>
  <si>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</si>
  <si>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</si>
  <si>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</si>
  <si>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</si>
  <si>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</si>
  <si>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</si>
  <si>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</si>
  <si>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</si>
  <si>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</si>
  <si>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</si>
  <si>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</si>
  <si>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</si>
  <si>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</si>
  <si>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</si>
  <si>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</si>
  <si>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</si>
  <si>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</si>
  <si>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</si>
  <si>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</si>
  <si>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</si>
  <si>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</si>
  <si>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</si>
  <si>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</si>
  <si>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</si>
  <si>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</si>
  <si>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</si>
  <si>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</si>
  <si>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</si>
  <si>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</si>
  <si>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</si>
  <si>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</si>
  <si>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</si>
  <si>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</si>
  <si>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</si>
  <si>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</si>
  <si>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</si>
  <si>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</si>
  <si>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</si>
  <si>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</si>
  <si>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</si>
  <si>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</si>
  <si>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</si>
  <si>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</si>
  <si>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</si>
  <si>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</si>
  <si>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</si>
  <si>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</si>
  <si>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</si>
  <si>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</si>
  <si>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</si>
  <si>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</si>
  <si>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</si>
  <si>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</si>
  <si>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</si>
  <si>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</si>
  <si>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</si>
  <si>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</si>
  <si>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</si>
  <si>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</si>
  <si>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</si>
  <si>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</si>
  <si>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</si>
  <si>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</si>
  <si>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</si>
  <si>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</si>
  <si>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</si>
  <si>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</si>
  <si>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</si>
  <si>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</si>
  <si>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</si>
  <si>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</si>
  <si>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</si>
  <si>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</si>
  <si>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</si>
  <si>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</si>
  <si>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</si>
  <si>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</si>
  <si>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</si>
  <si>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</si>
  <si>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</si>
  <si>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</si>
  <si>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</si>
  <si>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</si>
  <si>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</si>
  <si>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</si>
  <si>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</si>
  <si>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</si>
  <si>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</si>
  <si>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</si>
  <si>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</si>
  <si>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</si>
  <si>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</si>
  <si>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</si>
  <si>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</si>
  <si>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</si>
  <si>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</si>
  <si>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</si>
  <si>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</si>
  <si>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</si>
  <si>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</si>
  <si>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</si>
  <si>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</si>
  <si>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</si>
  <si>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</si>
  <si>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</si>
  <si>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</si>
  <si>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</si>
  <si>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</si>
  <si>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</si>
  <si>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</si>
  <si>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</si>
  <si>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</si>
  <si>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</si>
  <si>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</si>
  <si>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</si>
  <si>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</si>
  <si>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</si>
  <si>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</si>
  <si>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</si>
  <si>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</si>
  <si>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</si>
  <si>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</si>
  <si>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</si>
  <si>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</si>
  <si>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</si>
  <si>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</si>
  <si>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</si>
  <si>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</si>
  <si>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</si>
  <si>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</si>
  <si>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</si>
  <si>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</si>
  <si>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</si>
  <si>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</si>
  <si>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</si>
  <si>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</si>
  <si>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</si>
  <si>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</si>
  <si>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</si>
  <si>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</si>
  <si>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</si>
  <si>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</si>
  <si>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</si>
  <si>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</si>
  <si>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</si>
  <si>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</si>
  <si>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</si>
  <si>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</si>
  <si>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</si>
  <si>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</si>
  <si>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</si>
  <si>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</si>
  <si>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</si>
  <si>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</si>
  <si>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</si>
  <si>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</si>
  <si>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</si>
  <si>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</si>
  <si>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</si>
  <si>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</si>
  <si>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</si>
  <si>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</si>
  <si>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</si>
  <si>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</si>
  <si>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</si>
  <si>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</si>
  <si>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</si>
  <si>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</si>
  <si>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</si>
  <si>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</si>
  <si>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</si>
  <si>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</si>
  <si>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</si>
  <si>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</si>
  <si>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</si>
  <si>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</si>
  <si>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</si>
  <si>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</si>
  <si>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</si>
  <si>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</si>
  <si>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</si>
  <si>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</si>
  <si>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</si>
  <si>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</si>
  <si>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</si>
  <si>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</si>
  <si>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</si>
  <si>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</si>
  <si>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</si>
  <si>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</si>
  <si>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</si>
  <si>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</si>
  <si>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</si>
  <si>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</si>
  <si>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</si>
  <si>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</si>
  <si>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</si>
  <si>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</si>
  <si>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</si>
  <si>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</si>
  <si>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</si>
  <si>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</si>
  <si>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</si>
  <si>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</si>
  <si>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</si>
  <si>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</si>
  <si>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</si>
  <si>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</si>
  <si>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</si>
  <si>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</si>
  <si>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</si>
  <si>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</si>
  <si>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</si>
  <si>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</si>
  <si>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</si>
  <si>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</si>
  <si>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</si>
  <si>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</si>
  <si>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</si>
  <si>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</si>
  <si>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</si>
  <si>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</si>
  <si>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</si>
  <si>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</si>
  <si>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</si>
  <si>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</si>
  <si>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</si>
  <si>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</si>
  <si>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</si>
  <si>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</si>
  <si>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</si>
  <si>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</si>
  <si>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</si>
  <si>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</si>
  <si>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</si>
  <si>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</si>
  <si>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</si>
  <si>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</si>
  <si>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</si>
  <si>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</si>
  <si>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</si>
  <si>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</si>
  <si>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</si>
  <si>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</si>
  <si>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</si>
  <si>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</si>
  <si>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</si>
  <si>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</si>
  <si>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</si>
  <si>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</si>
  <si>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</si>
  <si>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</si>
  <si>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</si>
  <si>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</si>
  <si>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</si>
  <si>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</si>
  <si>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</si>
  <si>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</si>
  <si>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</si>
  <si>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</si>
  <si>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</si>
  <si>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</si>
  <si>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</si>
  <si>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</si>
  <si>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</si>
  <si>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</si>
  <si>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</si>
  <si>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</si>
  <si>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</si>
  <si>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</si>
  <si>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</si>
  <si>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</si>
  <si>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</si>
  <si>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</si>
  <si>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</si>
  <si>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</si>
  <si>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</si>
  <si>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</si>
  <si>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</si>
  <si>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</si>
  <si>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</si>
  <si>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</si>
  <si>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</si>
  <si>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</si>
  <si>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</si>
  <si>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</si>
  <si>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</si>
  <si>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</si>
  <si>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</si>
  <si>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</si>
  <si>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</si>
  <si>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</si>
  <si>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</si>
  <si>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</si>
  <si>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</si>
  <si>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</si>
  <si>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</si>
  <si>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</si>
  <si>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</si>
  <si>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</si>
  <si>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</si>
  <si>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</si>
  <si>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</si>
  <si>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</si>
  <si>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</si>
  <si>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</si>
  <si>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</si>
  <si>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</si>
  <si>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</si>
  <si>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</si>
  <si>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</si>
  <si>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</si>
  <si>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</si>
  <si>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</si>
  <si>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</si>
  <si>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</si>
  <si>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</si>
  <si>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</si>
  <si>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</si>
  <si>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</si>
  <si>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</si>
  <si>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</si>
  <si>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</si>
  <si>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</si>
  <si>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</si>
  <si>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</si>
  <si>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</si>
  <si>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</si>
  <si>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</si>
  <si>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</si>
  <si>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</si>
  <si>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</si>
  <si>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</si>
  <si>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</si>
  <si>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</si>
  <si>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</si>
  <si>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</si>
  <si>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</si>
  <si>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</si>
  <si>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</si>
  <si>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</si>
  <si>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</si>
  <si>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</si>
  <si>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</si>
  <si>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</si>
  <si>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</si>
  <si>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</si>
  <si>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</si>
  <si>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</si>
  <si>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</si>
  <si>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</si>
  <si>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</si>
  <si>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</si>
  <si>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</si>
  <si>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</si>
  <si>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</si>
  <si>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</si>
  <si>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</si>
  <si>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</si>
  <si>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</si>
  <si>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</si>
  <si>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</si>
  <si>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</si>
  <si>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</si>
  <si>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</si>
  <si>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</si>
  <si>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</si>
  <si>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</si>
  <si>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</si>
  <si>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</si>
  <si>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</si>
  <si>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</si>
  <si>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</si>
  <si>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</si>
  <si>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</si>
  <si>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</si>
  <si>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</si>
  <si>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</si>
  <si>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</si>
  <si>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</si>
  <si>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</si>
  <si>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</si>
  <si>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</si>
  <si>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</si>
  <si>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</si>
  <si>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</si>
  <si>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</si>
  <si>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</si>
  <si>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</si>
  <si>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</si>
  <si>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</si>
  <si>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</si>
  <si>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</si>
  <si>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</si>
  <si>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</si>
  <si>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</si>
  <si>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</si>
  <si>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</si>
  <si>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</si>
  <si>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</si>
  <si>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</si>
  <si>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</si>
  <si>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</si>
  <si>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</si>
  <si>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</si>
  <si>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</si>
  <si>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</si>
  <si>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</si>
  <si>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</si>
  <si>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</si>
  <si>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</si>
  <si>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</si>
  <si>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</si>
  <si>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</si>
  <si>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</si>
  <si>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</si>
  <si>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</si>
  <si>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</si>
  <si>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</si>
  <si>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</si>
  <si>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</si>
  <si>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</si>
  <si>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</si>
  <si>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</si>
  <si>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</si>
  <si>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</si>
  <si>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</si>
  <si>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</si>
  <si>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</si>
  <si>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</si>
  <si>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</si>
  <si>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</si>
  <si>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</si>
  <si>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</si>
  <si>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</si>
  <si>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</si>
  <si>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</si>
  <si>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</si>
  <si>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</si>
  <si>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</si>
  <si>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</si>
  <si>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</si>
  <si>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</si>
  <si>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</si>
  <si>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</si>
  <si>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</si>
  <si>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</si>
  <si>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</si>
  <si>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</si>
  <si>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</si>
  <si>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</si>
  <si>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</si>
  <si>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</si>
  <si>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</si>
  <si>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</si>
  <si>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</si>
  <si>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</si>
  <si>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</si>
  <si>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</si>
  <si>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</si>
  <si>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</si>
  <si>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</si>
  <si>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</si>
  <si>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</si>
  <si>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</si>
  <si>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</si>
  <si>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</si>
  <si>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</si>
  <si>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</si>
  <si>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</si>
  <si>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</si>
  <si>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</si>
  <si>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</si>
  <si>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</si>
  <si>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</si>
  <si>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</si>
  <si>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</si>
  <si>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</si>
  <si>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</si>
  <si>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</si>
  <si>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</si>
  <si>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</si>
  <si>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</si>
  <si>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</si>
  <si>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</si>
  <si>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</si>
  <si>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</si>
  <si>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</si>
  <si>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</si>
  <si>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</si>
  <si>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</si>
  <si>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</si>
  <si>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</si>
  <si>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</si>
  <si>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</si>
  <si>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</si>
  <si>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</si>
  <si>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</si>
  <si>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</si>
  <si>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</si>
  <si>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</si>
  <si>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</si>
  <si>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</si>
  <si>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</si>
  <si>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</si>
  <si>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</si>
  <si>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</si>
  <si>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</si>
  <si>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</si>
  <si>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</si>
  <si>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</si>
  <si>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</si>
  <si>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</si>
  <si>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</si>
  <si>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</si>
  <si>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</si>
  <si>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</si>
  <si>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</si>
  <si>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</si>
  <si>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</si>
  <si>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</si>
  <si>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</si>
  <si>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</si>
  <si>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</si>
  <si>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</si>
  <si>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</si>
  <si>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</si>
  <si>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</si>
  <si>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</si>
  <si>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</si>
  <si>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</si>
  <si>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</si>
  <si>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</si>
  <si>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</si>
  <si>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</si>
  <si>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</si>
  <si>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</si>
  <si>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</si>
  <si>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</si>
  <si>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</si>
  <si>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</si>
  <si>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</si>
  <si>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</si>
  <si>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</si>
  <si>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</si>
  <si>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</si>
  <si>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</si>
  <si>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</si>
  <si>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</si>
  <si>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</si>
  <si>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</si>
  <si>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</si>
  <si>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</si>
  <si>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</si>
  <si>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</si>
  <si>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</si>
  <si>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</si>
  <si>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</si>
  <si>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</si>
  <si>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</si>
  <si>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</si>
  <si>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</si>
  <si>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</si>
  <si>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</si>
  <si>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</si>
  <si>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</si>
  <si>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</si>
  <si>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</si>
  <si>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</si>
  <si>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</si>
  <si>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</si>
  <si>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</si>
  <si>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</si>
  <si>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</si>
  <si>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</si>
  <si>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</si>
  <si>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</si>
  <si>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</si>
  <si>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</si>
  <si>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</si>
  <si>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</si>
  <si>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</si>
  <si>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</si>
  <si>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</si>
  <si>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</si>
  <si>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</si>
  <si>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</si>
  <si>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</si>
  <si>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</si>
  <si>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</si>
  <si>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</si>
  <si>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</si>
  <si>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</si>
  <si>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</si>
  <si>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</si>
  <si>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</si>
  <si>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</si>
  <si>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</si>
  <si>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</si>
  <si>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</si>
  <si>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</si>
  <si>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</si>
  <si>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</si>
  <si>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</si>
  <si>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</si>
  <si>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</si>
  <si>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</si>
  <si>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</si>
  <si>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</si>
  <si>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</si>
  <si>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</si>
  <si>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</si>
  <si>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</si>
  <si>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</si>
  <si>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</si>
  <si>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</si>
  <si>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</si>
  <si>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</si>
  <si>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</si>
  <si>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</si>
  <si>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</si>
  <si>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</si>
  <si>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</si>
  <si>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</si>
  <si>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</si>
  <si>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</si>
  <si>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</si>
  <si>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</si>
  <si>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</si>
  <si>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</si>
  <si>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</si>
  <si>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</si>
  <si>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</si>
  <si>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</si>
  <si>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</si>
  <si>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</si>
  <si>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</si>
  <si>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</si>
  <si>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</si>
  <si>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</si>
  <si>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</si>
  <si>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</si>
  <si>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</si>
  <si>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</si>
  <si>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</si>
  <si>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</si>
  <si>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</si>
  <si>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</si>
  <si>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</si>
  <si>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</si>
  <si>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</si>
  <si>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</si>
  <si>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</si>
  <si>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</si>
  <si>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</si>
  <si>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</si>
  <si>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</si>
  <si>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</si>
  <si>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</si>
  <si>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</si>
  <si>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</si>
  <si>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</si>
  <si>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</si>
  <si>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</si>
  <si>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</si>
  <si>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</si>
  <si>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</si>
  <si>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</si>
  <si>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</si>
  <si>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</si>
  <si>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</si>
  <si>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</si>
  <si>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</si>
  <si>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</si>
  <si>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</si>
  <si>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</si>
  <si>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</si>
  <si>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</si>
  <si>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</si>
  <si>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</si>
  <si>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</si>
  <si>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</si>
  <si>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</si>
  <si>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</si>
  <si>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</si>
  <si>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</si>
  <si>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</si>
  <si>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</si>
  <si>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</si>
  <si>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</si>
  <si>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</si>
  <si>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</si>
  <si>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</si>
  <si>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</si>
  <si>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</si>
  <si>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</si>
  <si>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</si>
  <si>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</si>
  <si>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</si>
  <si>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</si>
  <si>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</si>
  <si>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</si>
  <si>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</si>
  <si>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</si>
  <si>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</si>
  <si>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</si>
  <si>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</si>
  <si>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</si>
  <si>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</si>
  <si>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</si>
  <si>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</si>
  <si>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</si>
  <si>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</si>
  <si>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</si>
  <si>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</si>
  <si>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</si>
  <si>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</si>
  <si>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</si>
  <si>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</si>
  <si>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</si>
  <si>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</si>
  <si>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</si>
  <si>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</si>
  <si>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</si>
  <si>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</si>
  <si>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</si>
  <si>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</si>
  <si>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</si>
  <si>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</si>
  <si>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</si>
  <si>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</si>
  <si>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</si>
  <si>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</si>
  <si>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</si>
  <si>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</si>
  <si>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</si>
  <si>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</si>
  <si>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</si>
  <si>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</si>
  <si>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</si>
  <si>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</si>
  <si>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</si>
  <si>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</si>
  <si>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</si>
  <si>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</si>
  <si>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</si>
  <si>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</si>
  <si>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</si>
  <si>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</si>
  <si>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</si>
  <si>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</si>
  <si>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</si>
  <si>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</si>
  <si>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</si>
  <si>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</si>
  <si>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</si>
  <si>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</si>
  <si>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</si>
  <si>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</si>
  <si>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</si>
  <si>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</si>
  <si>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</si>
  <si>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</si>
  <si>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</si>
  <si>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</si>
  <si>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</si>
  <si>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</si>
  <si>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</si>
  <si>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</si>
  <si>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</si>
  <si>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</si>
  <si>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</si>
  <si>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</si>
  <si>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</si>
  <si>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</si>
  <si>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</si>
  <si>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</si>
  <si>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</si>
  <si>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</si>
  <si>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</si>
  <si>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</si>
  <si>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</si>
  <si>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</si>
  <si>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</si>
  <si>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</si>
  <si>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</si>
  <si>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</si>
  <si>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</si>
  <si>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</si>
  <si>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</si>
  <si>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</si>
  <si>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</si>
  <si>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</si>
  <si>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</si>
  <si>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</si>
  <si>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</si>
  <si>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</si>
  <si>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</si>
  <si>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</si>
  <si>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</si>
  <si>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</si>
  <si>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</si>
  <si>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</si>
  <si>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</si>
  <si>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</si>
  <si>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</si>
  <si>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</si>
  <si>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</si>
  <si>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</si>
  <si>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</si>
  <si>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</si>
  <si>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</si>
  <si>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</si>
  <si>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</si>
  <si>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</si>
  <si>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</si>
  <si>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</si>
  <si>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</si>
  <si>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</si>
  <si>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</si>
  <si>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</si>
  <si>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</si>
  <si>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</si>
  <si>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</si>
  <si>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</si>
  <si>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</si>
  <si>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</si>
  <si>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</si>
  <si>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</si>
  <si>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</si>
  <si>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</si>
  <si>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</si>
  <si>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</si>
  <si>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</si>
  <si>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</si>
  <si>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</si>
  <si>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</si>
  <si>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</si>
  <si>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</si>
  <si>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</si>
  <si>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</si>
  <si>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</si>
  <si>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</si>
  <si>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</si>
  <si>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</si>
  <si>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</si>
  <si>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</si>
  <si>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</si>
  <si>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</si>
  <si>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</si>
  <si>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</si>
  <si>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</si>
  <si>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</si>
  <si>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</si>
  <si>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</si>
  <si>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</si>
  <si>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</si>
  <si>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</si>
  <si>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</si>
  <si>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</si>
  <si>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</si>
  <si>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</si>
  <si>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</si>
  <si>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</si>
  <si>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</si>
  <si>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</si>
  <si>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</si>
  <si>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</si>
  <si>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</si>
  <si>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</si>
  <si>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</si>
  <si>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</si>
  <si>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</si>
  <si>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</si>
  <si>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</si>
  <si>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</si>
  <si>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</si>
  <si>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</si>
  <si>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</si>
  <si>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</si>
  <si>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</si>
  <si>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</si>
  <si>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</si>
  <si>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</si>
  <si>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</si>
  <si>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</si>
  <si>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</si>
  <si>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</si>
  <si>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</si>
  <si>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</si>
  <si>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</si>
  <si>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</si>
  <si>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</si>
  <si>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</si>
  <si>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</si>
  <si>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</si>
  <si>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</si>
  <si>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</si>
  <si>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</si>
  <si>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</si>
  <si>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</si>
  <si>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</si>
  <si>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</si>
  <si>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</si>
  <si>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</si>
  <si>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</si>
  <si>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</si>
  <si>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</si>
  <si>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</si>
  <si>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</si>
  <si>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</si>
  <si>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</si>
  <si>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</si>
  <si>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</si>
  <si>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</si>
  <si>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</si>
  <si>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</si>
  <si>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</si>
  <si>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</si>
  <si>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</si>
  <si>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</si>
  <si>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</si>
  <si>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</si>
  <si>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</si>
  <si>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</si>
  <si>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</si>
  <si>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</si>
  <si>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</si>
  <si>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</si>
  <si>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</si>
  <si>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</si>
  <si>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</si>
  <si>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</si>
  <si>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</si>
  <si>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</si>
  <si>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</si>
  <si>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</si>
  <si>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</si>
  <si>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</si>
  <si>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</si>
  <si>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</si>
  <si>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</si>
  <si>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</si>
  <si>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</si>
  <si>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</si>
  <si>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</si>
  <si>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</si>
  <si>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</si>
  <si>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</si>
  <si>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</si>
  <si>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</si>
  <si>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</si>
  <si>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</si>
  <si>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</si>
  <si>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</si>
  <si>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</si>
  <si>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</si>
  <si>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</si>
  <si>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</si>
  <si>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</si>
  <si>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</si>
  <si>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</si>
  <si>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</si>
  <si>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</si>
  <si>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</si>
  <si>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</si>
  <si>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</si>
  <si>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</si>
  <si>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</si>
  <si>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</si>
  <si>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</si>
  <si>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</si>
  <si>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</si>
  <si>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</si>
  <si>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</si>
  <si>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</si>
  <si>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</si>
  <si>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</si>
  <si>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</si>
  <si>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</si>
  <si>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</si>
  <si>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</si>
  <si>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</si>
  <si>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</si>
  <si>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</si>
  <si>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</si>
  <si>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</si>
  <si>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</si>
  <si>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</si>
  <si>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</si>
  <si>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</si>
  <si>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</si>
  <si>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</si>
  <si>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</si>
  <si>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</si>
  <si>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</si>
  <si>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</si>
  <si>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</si>
  <si>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</si>
  <si>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</si>
  <si>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</si>
  <si>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</si>
  <si>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</si>
  <si>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</si>
  <si>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</si>
  <si>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</si>
  <si>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</si>
  <si>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</si>
  <si>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</si>
  <si>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</si>
  <si>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</si>
  <si>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</si>
  <si>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</si>
  <si>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</si>
  <si>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</si>
  <si>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</si>
  <si>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</si>
  <si>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</si>
  <si>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</si>
  <si>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</si>
  <si>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</si>
  <si>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</si>
  <si>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</si>
  <si>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</si>
  <si>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</si>
  <si>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</si>
  <si>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</si>
  <si>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</si>
  <si>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</si>
  <si>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</si>
  <si>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</si>
  <si>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</si>
  <si>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</si>
  <si>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</si>
  <si>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</si>
  <si>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</si>
  <si>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</si>
  <si>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</si>
  <si>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</si>
  <si>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</si>
  <si>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</si>
  <si>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</si>
  <si>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</si>
  <si>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</si>
  <si>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</si>
  <si>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</si>
  <si>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</si>
  <si>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</si>
  <si>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</si>
  <si>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</si>
  <si>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</si>
  <si>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</si>
  <si>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</si>
  <si>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</si>
  <si>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</si>
  <si>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</si>
  <si>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</si>
  <si>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</si>
  <si>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</si>
  <si>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</si>
  <si>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</si>
  <si>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</si>
  <si>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</si>
  <si>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</si>
  <si>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</si>
  <si>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</si>
  <si>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</si>
  <si>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</si>
  <si>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</si>
  <si>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</si>
  <si>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</si>
  <si>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</si>
  <si>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</si>
  <si>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</si>
  <si>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</si>
  <si>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</si>
  <si>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</si>
  <si>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</si>
  <si>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</si>
  <si>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</si>
  <si>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</si>
  <si>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</si>
  <si>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</si>
  <si>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</si>
  <si>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</si>
  <si>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</si>
  <si>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</si>
  <si>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</si>
  <si>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</si>
  <si>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</si>
  <si>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</si>
  <si>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</si>
  <si>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</si>
  <si>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</si>
  <si>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</si>
  <si>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</si>
  <si>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</si>
  <si>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</si>
  <si>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</si>
  <si>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</si>
  <si>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</si>
  <si>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</si>
  <si>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</si>
  <si>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</si>
  <si>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</si>
  <si>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</si>
  <si>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</si>
  <si>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</si>
  <si>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</si>
  <si>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</si>
  <si>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</si>
  <si>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</si>
  <si>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</si>
  <si>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</si>
  <si>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</si>
  <si>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</si>
  <si>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</si>
  <si>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</si>
  <si>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</si>
  <si>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</si>
  <si>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</si>
  <si>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</si>
  <si>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</si>
  <si>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</si>
  <si>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</si>
  <si>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</si>
  <si>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</si>
  <si>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</si>
  <si>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</si>
  <si>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</si>
  <si>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</si>
  <si>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</si>
  <si>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</si>
  <si>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</si>
  <si>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</si>
  <si>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</si>
  <si>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</si>
  <si>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</si>
  <si>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</si>
  <si>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</si>
  <si>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</si>
  <si>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</si>
  <si>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</si>
  <si>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</si>
  <si>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</si>
  <si>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</si>
  <si>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</si>
  <si>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</si>
  <si>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</si>
  <si>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</si>
  <si>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</si>
  <si>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</si>
  <si>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</si>
  <si>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</si>
  <si>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</si>
  <si>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</si>
  <si>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</si>
  <si>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</si>
  <si>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</si>
  <si>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</si>
  <si>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</si>
  <si>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</si>
  <si>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</si>
  <si>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</si>
  <si>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</si>
  <si>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</si>
  <si>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</si>
  <si>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</si>
  <si>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</si>
  <si>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</si>
  <si>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</si>
  <si>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</si>
  <si>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</si>
  <si>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</si>
  <si>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</si>
  <si>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</si>
  <si>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</si>
  <si>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</si>
  <si>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</si>
  <si>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</si>
  <si>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</si>
  <si>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</si>
  <si>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</si>
  <si>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</si>
  <si>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</si>
  <si>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</si>
  <si>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</si>
  <si>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</si>
  <si>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</si>
  <si>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</si>
  <si>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</si>
  <si>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</si>
  <si>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</si>
  <si>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</si>
  <si>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</si>
  <si>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</si>
  <si>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</si>
  <si>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</si>
  <si>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</si>
  <si>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</si>
  <si>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</si>
  <si>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</si>
  <si>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</si>
  <si>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</si>
  <si>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</si>
  <si>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</si>
  <si>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</si>
  <si>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</si>
  <si>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</si>
  <si>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</si>
  <si>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</si>
  <si>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</si>
  <si>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</si>
  <si>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</si>
  <si>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</si>
  <si>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</si>
  <si>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</si>
  <si>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</si>
  <si>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</si>
  <si>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</si>
  <si>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</si>
  <si>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</si>
  <si>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</si>
  <si>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</si>
  <si>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</si>
  <si>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</si>
  <si>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</si>
  <si>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</si>
  <si>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</si>
  <si>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</si>
  <si>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</si>
  <si>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</si>
  <si>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</si>
  <si>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</si>
  <si>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</si>
  <si>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</si>
  <si>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</si>
  <si>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</si>
  <si>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</si>
  <si>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</si>
  <si>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</si>
  <si>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</si>
  <si>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</si>
  <si>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</si>
  <si>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</si>
  <si>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</si>
  <si>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</si>
  <si>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</si>
  <si>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</si>
  <si>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</si>
  <si>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</si>
  <si>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</si>
  <si>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</si>
  <si>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</si>
  <si>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</si>
  <si>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</si>
  <si>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</si>
  <si>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</si>
  <si>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</si>
  <si>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</si>
  <si>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</si>
  <si>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</si>
  <si>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</si>
  <si>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</si>
  <si>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</si>
  <si>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</si>
  <si>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</si>
  <si>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</si>
  <si>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</si>
  <si>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</si>
  <si>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</si>
  <si>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</si>
  <si>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</si>
  <si>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</si>
  <si>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</si>
  <si>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</si>
  <si>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</si>
  <si>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</si>
  <si>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</si>
  <si>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</si>
  <si>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</si>
  <si>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</si>
  <si>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</si>
  <si>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</si>
  <si>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</si>
  <si>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</si>
  <si>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</si>
  <si>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</si>
  <si>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</si>
  <si>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</si>
  <si>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</si>
  <si>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</si>
  <si>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</si>
  <si>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</si>
  <si>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</si>
  <si>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</si>
  <si>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</si>
  <si>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</si>
  <si>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</si>
  <si>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</si>
  <si>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</si>
  <si>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</si>
  <si>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</si>
  <si>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</si>
  <si>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</si>
  <si>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</si>
  <si>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</si>
  <si>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</si>
  <si>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</si>
  <si>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</si>
  <si>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</si>
  <si>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</si>
  <si>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</si>
  <si>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</si>
  <si>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</si>
  <si>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</si>
  <si>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</si>
  <si>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</si>
  <si>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</si>
  <si>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</si>
  <si>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</si>
  <si>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</si>
  <si>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</si>
  <si>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</si>
  <si>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</si>
  <si>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</si>
  <si>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</si>
  <si>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</si>
  <si>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</si>
  <si>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</si>
  <si>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</si>
  <si>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</si>
  <si>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</si>
  <si>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</si>
  <si>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</si>
  <si>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</si>
  <si>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</si>
  <si>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</si>
  <si>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</si>
  <si>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</si>
  <si>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</si>
  <si>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</si>
  <si>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</si>
  <si>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</si>
  <si>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</si>
  <si>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</si>
  <si>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</si>
  <si>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</si>
  <si>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</si>
  <si>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</si>
  <si>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</si>
  <si>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</si>
  <si>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</si>
  <si>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</si>
  <si>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</si>
  <si>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</si>
  <si>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</si>
  <si>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</si>
  <si>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</si>
  <si>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</si>
  <si>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</si>
  <si>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</si>
  <si>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</si>
  <si>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</si>
  <si>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</si>
  <si>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</si>
  <si>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</si>
  <si>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</si>
  <si>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</si>
  <si>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</si>
  <si>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</si>
  <si>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</si>
  <si>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</si>
  <si>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</si>
  <si>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</si>
  <si>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</si>
  <si>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</si>
  <si>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</si>
  <si>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</si>
  <si>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</si>
  <si>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</si>
  <si>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</si>
  <si>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</si>
  <si>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</si>
  <si>
    <t>何書溱</t>
    <phoneticPr fontId="3" type="noConversion"/>
  </si>
  <si>
    <t>2022/1/24, 2021/12/9</t>
    <phoneticPr fontId="3" type="noConversion"/>
  </si>
  <si>
    <t xml:space="preserve">2022/1/24, 2021/12/14, 2022/1/20(1.91L7), 2022/1/17(eloan-L7), </t>
    <phoneticPr fontId="3" type="noConversion"/>
  </si>
  <si>
    <t>PJ201800012_URS_2業務作業_V1.29.doc, PJ201800012_URS_7介接外部系統_V1.92.docx</t>
    <phoneticPr fontId="3" type="noConversion"/>
  </si>
  <si>
    <t>PJ201800012_URS_2業務作業_V1.28.doc, PJ201800012_URS_7介接外部系統_V1.92.docx</t>
    <phoneticPr fontId="3" type="noConversion"/>
  </si>
  <si>
    <t>列標籤</t>
  </si>
  <si>
    <t>計數 - URS版本</t>
  </si>
  <si>
    <t>L618E</t>
  </si>
  <si>
    <t>L6870</t>
  </si>
  <si>
    <t>L6880</t>
  </si>
  <si>
    <t>L7201</t>
  </si>
  <si>
    <t>L4104</t>
  </si>
  <si>
    <t>L6871</t>
  </si>
  <si>
    <t>L6872</t>
  </si>
  <si>
    <t>L6970</t>
  </si>
  <si>
    <t>L6987</t>
  </si>
  <si>
    <t>L7100</t>
  </si>
  <si>
    <t>L7911</t>
  </si>
  <si>
    <t>L7912</t>
  </si>
  <si>
    <t>L8082</t>
  </si>
  <si>
    <t>L8205</t>
  </si>
  <si>
    <t>LC014</t>
  </si>
  <si>
    <t>LC104</t>
  </si>
  <si>
    <t>LC109</t>
  </si>
  <si>
    <t>LC110</t>
  </si>
  <si>
    <t>LI001</t>
  </si>
  <si>
    <t>LI002</t>
  </si>
  <si>
    <t>LI003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</si>
</sst>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1"/>
      <color theme="1"/>
      <name val="Candara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2" fillId="7" borderId="0" xfId="5" applyFont="1" applyFill="1">
      <alignment vertical="center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14" fontId="4" fillId="0" borderId="0" xfId="0" applyNumberFormat="1" applyFont="1" applyAlignment="1">
      <alignment horizontal="right" vertical="top" wrapText="1"/>
    </xf>
    <xf numFmtId="14" fontId="93" fillId="0" borderId="0" xfId="0" applyNumberFormat="1" applyFont="1"/>
    <xf numFmtId="0" fontId="93" fillId="0" borderId="0" xfId="0" pivotButton="1" applyFont="1" applyAlignment="1">
      <alignment horizontal="right"/>
    </xf>
    <xf numFmtId="0" fontId="93" fillId="0" borderId="0" xfId="0" applyNumberFormat="1" applyFont="1"/>
    <xf numFmtId="0" fontId="93" fillId="0" borderId="0" xfId="0" applyFont="1"/>
    <xf numFmtId="14" fontId="93" fillId="0" borderId="0" xfId="0" pivotButton="1" applyNumberFormat="1" applyFont="1"/>
    <xf numFmtId="14" fontId="93" fillId="0" borderId="0" xfId="0" applyNumberFormat="1" applyFont="1" applyAlignment="1">
      <alignment horizontal="left"/>
    </xf>
    <xf numFmtId="0" fontId="93" fillId="0" borderId="0" xfId="0" pivotButton="1" applyFont="1"/>
    <xf numFmtId="0" fontId="93" fillId="0" borderId="0" xfId="0" applyFont="1" applyAlignment="1">
      <alignment horizontal="left"/>
    </xf>
    <xf numFmtId="0" fontId="93" fillId="0" borderId="0" xfId="0" pivotButton="1" applyFont="1" applyAlignment="1"/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227"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pivotCacheDefinition" Target="pivotCache/pivotCacheDefinition5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2361113" createdVersion="7" refreshedVersion="7" minRefreshableVersion="3" recordCount="571" xr:uid="{00000000-000A-0000-FFFF-FFFF00000000}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1-27T00:00:00"/>
        <d v="2021-12-28T00:00:00"/>
        <d v="2021-12-21T00:00:00"/>
        <d v="2022-01-22T00:00:00"/>
        <d v="2022-02-22T00:00:00"/>
        <d v="2022-01-28T00:00:00"/>
        <d v="2022-02-11T00:00:00"/>
        <d v="2021-11-15T00:00:00"/>
        <d v="2022-01-24T00:00:00"/>
        <d v="2022-01-25T00:00:00"/>
        <d v="2022-01-21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實際完成" numFmtId="0">
      <sharedItems containsNonDate="0" containsDate="1" containsString="0" containsBlank="1" minDate="1899-12-30T00:00:00" maxDate="2022-01-25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537102473498235" maxValue="320"/>
    </cacheField>
    <cacheField name="已SIT待FT" numFmtId="0">
      <sharedItems containsBlank="1" containsMixedTypes="1" containsNumber="1" minValue="3.5335689045936395E-3" maxValue="2"/>
    </cacheField>
    <cacheField name="待SIT已FT" numFmtId="0">
      <sharedItems containsBlank="1" containsMixedTypes="1" containsNumber="1" minValue="0.33922261484098942" maxValue="192"/>
    </cacheField>
    <cacheField name="待SIT待FT" numFmtId="0">
      <sharedItems containsBlank="1" containsMixedTypes="1" containsNumber="1" minValue="9.0106007067137811E-2" maxValue="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2939814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4328707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4675923" createdVersion="7" refreshedVersion="7" minRefreshableVersion="3" recordCount="571" xr:uid="{00000000-000A-0000-FFFF-FFFF03000000}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97495601849" createdVersion="7" refreshedVersion="7" minRefreshableVersion="3" recordCount="571" xr:uid="{6F9E4DDB-42FC-4BEB-BF7D-FD8412C86C49}">
  <cacheSource type="worksheet">
    <worksheetSource ref="A1:BH1048576" sheet="URS確認"/>
  </cacheSource>
  <cacheFields count="60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/>
    </cacheField>
    <cacheField name="流程" numFmtId="0">
      <sharedItems containsBlank="1"/>
    </cacheField>
    <cacheField name="功能代號" numFmtId="0">
      <sharedItems containsBlank="1" count="567">
        <s v="L1001"/>
        <s v="L1101"/>
        <s v="L1102"/>
        <s v="L1103"/>
        <s v="L1104"/>
        <s v="L1110"/>
        <s v="L1111"/>
        <s v="L1905"/>
        <s v="L1105"/>
        <s v="L1908"/>
        <s v="L1108"/>
        <s v="L1109"/>
        <s v="L1907"/>
        <s v="L1107"/>
        <s v="L1909"/>
        <s v="L2001"/>
        <s v="L2101"/>
        <s v="L2010"/>
        <s v="L2111"/>
        <s v="L2153"/>
        <s v="L2151"/>
        <s v="L2112"/>
        <s v="L2015"/>
        <s v="L2154"/>
        <s v="L2016"/>
        <s v="L2020"/>
        <s v="L2250"/>
        <s v="L2902"/>
        <s v="L6070"/>
        <s v="L6700"/>
        <s v="L2921"/>
        <s v="L2801"/>
        <s v="L2018"/>
        <s v="L2118"/>
        <s v="L291A"/>
        <s v="L2019"/>
        <s v="L2119"/>
        <s v="L291B"/>
        <s v="L2021"/>
        <s v="L2221"/>
        <s v="L2038"/>
        <s v="L2411"/>
        <s v="L2911"/>
        <s v="L2415"/>
        <s v="L2416"/>
        <s v="L2915"/>
        <s v="L2916"/>
        <s v="L2918"/>
        <s v="L2418"/>
        <s v="L6023"/>
        <s v="L6203"/>
        <s v="L2017"/>
        <s v="L2417"/>
        <s v="L2412"/>
        <s v="L2912"/>
        <s v="L2413"/>
        <s v="L2913"/>
        <s v="L2414"/>
        <s v="L2914"/>
        <s v="L2702"/>
        <s v="L2072"/>
        <s v="L3901"/>
        <s v="L5901"/>
        <s v="L3003"/>
        <s v="L3110"/>
        <s v="L3120"/>
        <s v="L6984"/>
        <s v="L3100"/>
        <s v="L3002"/>
        <s v="L3916"/>
        <s v="L3001"/>
        <s v="L2060"/>
        <s v="L2600"/>
        <s v="L2604"/>
        <s v="L2064"/>
        <s v="L6022"/>
        <s v="L6202"/>
        <s v="L3912"/>
        <s v="L3005"/>
        <s v="L3932"/>
        <s v="L3721"/>
        <s v="L3701"/>
        <s v="L4101"/>
        <s v="L4001"/>
        <s v="L4901"/>
        <s v="L6001"/>
        <s v="L4042"/>
        <s v="L4410"/>
        <s v="L4040"/>
        <s v="L4414"/>
        <s v="L4940"/>
        <s v="L4941"/>
        <s v="L4043"/>
        <s v="L4412"/>
        <s v="L4041"/>
        <s v="L4942"/>
        <s v="L3210"/>
        <s v="L3220"/>
        <s v="L4102"/>
        <s v="L4103"/>
        <s v="L4104"/>
        <s v="L4922"/>
        <s v="L4923"/>
        <s v="L5101"/>
        <s v="L4701"/>
        <s v="L3007"/>
        <s v="L3009"/>
        <s v="L3943"/>
        <s v="L2061"/>
        <s v="L2670"/>
        <s v="L2062"/>
        <s v="L4060"/>
        <s v="L4610"/>
        <s v="L4600"/>
        <s v="L4601"/>
        <s v="L4611"/>
        <s v="L4602"/>
        <s v="L4603"/>
        <s v="L4962"/>
        <s v="L4960"/>
        <s v="L4961"/>
        <s v="L4964"/>
        <s v="L4965"/>
        <s v="L4450"/>
        <s v="L4943"/>
        <s v="L4451"/>
        <s v="L4452"/>
        <s v="L4453"/>
        <s v="L5705"/>
        <s v="L5706"/>
        <s v="L5071"/>
        <s v="L5701"/>
        <s v="L5981"/>
        <s v="L5075"/>
        <s v="L5974"/>
        <s v="L5073"/>
        <s v="L5970"/>
        <s v="L5074"/>
        <s v="L597A"/>
        <s v="L5702"/>
        <s v="L5712"/>
        <s v="L5971"/>
        <s v="L5972"/>
        <s v="L5703"/>
        <s v="L5704"/>
        <s v="L5707"/>
        <s v="L5973"/>
        <s v="L5975"/>
        <s v="L5976"/>
        <s v="L5977"/>
        <s v="L5711"/>
        <s v="L5708"/>
        <s v="L5709"/>
        <s v="L5710"/>
        <s v="L5903"/>
        <s v="L5103"/>
        <s v="L5104"/>
        <s v="L5982"/>
        <s v="L5812"/>
        <s v="L5811"/>
        <s v="L5813"/>
        <s v="L6101"/>
        <s v="L6102"/>
        <s v="L6104"/>
        <s v="L6103"/>
        <s v="L6201"/>
        <s v="L6901"/>
        <s v="L6902"/>
        <s v="L6903"/>
        <s v="L6904"/>
        <s v="L6905"/>
        <s v="L6906"/>
        <s v="L6907"/>
        <s v="L6908"/>
        <s v="L6030"/>
        <s v="L6310"/>
        <s v="L6031"/>
        <s v="L6032"/>
        <s v="L6301"/>
        <s v="L6302"/>
        <s v="L6042"/>
        <s v="L6402"/>
        <s v="L6043"/>
        <s v="L6403"/>
        <s v="L6041"/>
        <s v="L6401"/>
        <s v="L6943"/>
        <s v="L6044"/>
        <s v="L6932"/>
        <s v="L6088"/>
        <s v="L4500"/>
        <s v="L4950"/>
        <s v="L4510"/>
        <s v="L4951"/>
        <s v="L4512"/>
        <s v="L4511"/>
        <s v="L4200"/>
        <s v="L4520"/>
        <s v="L4204"/>
        <s v="L4205"/>
        <s v="L4002"/>
        <s v="L420A"/>
        <s v="L420B"/>
        <s v="L4920"/>
        <s v="L4925"/>
        <s v="L4930"/>
        <s v="L4202"/>
        <s v="L4203"/>
        <s v="L4454"/>
        <s v="L4455"/>
        <s v="L3911"/>
        <s v="L3917"/>
        <s v="L3913"/>
        <s v="L4210"/>
        <s v="L4921"/>
        <s v="L4201"/>
        <s v="L4211"/>
        <s v="L492A"/>
        <s v="L4702"/>
        <s v="L4703"/>
        <s v="L3921"/>
        <s v="L3922"/>
        <s v="L3923"/>
        <s v="L3924"/>
        <s v="L3925"/>
        <s v="L3926"/>
        <s v="L3004"/>
        <s v="L3130"/>
        <s v="L3200"/>
        <s v="L3230"/>
        <s v="L3240"/>
        <s v="L3410"/>
        <s v="L3420"/>
        <s v="L3731"/>
        <s v="L6987"/>
        <s v="L3711"/>
        <s v="L3712"/>
        <s v="L2603"/>
        <s v="L2078"/>
        <s v="L2601"/>
        <s v="L2602"/>
        <s v="L2941"/>
        <s v="L2942"/>
        <s v="L2605"/>
        <s v="L2613"/>
        <s v="L2614"/>
        <s v="L4604"/>
        <s v="L4605"/>
        <s v="L4606"/>
        <s v="L4607"/>
        <s v="L4966"/>
        <s v="L6982"/>
        <s v="L6983"/>
        <s v="L618B"/>
        <s v="L618C"/>
        <s v="L618E"/>
        <s v="L698A"/>
        <s v="L3440"/>
        <s v="L2079"/>
        <s v="L6981"/>
        <s v="L6933"/>
        <s v="L6934"/>
        <s v="L6052"/>
        <s v="L6502"/>
        <s v="L6501"/>
        <s v="L6061"/>
        <s v="L6062"/>
        <s v="L6063"/>
        <s v="L6064"/>
        <s v="L6069"/>
        <s v="L6065"/>
        <s v="L2076"/>
        <s v="L2631"/>
        <s v="L2931"/>
        <s v="L2077"/>
        <s v="L2932"/>
        <s v="L2632"/>
        <s v="L4322"/>
        <s v="L4320"/>
        <s v="L4031"/>
        <s v="L4321"/>
        <s v="L4325"/>
        <s v="L4931"/>
        <s v="L4721"/>
        <s v="L4030"/>
        <s v="L6066"/>
        <s v="L6067"/>
        <s v="L6068"/>
        <s v="L6601"/>
        <s v="L2036"/>
        <s v="L2035"/>
        <s v="L2305"/>
        <s v="L2306"/>
        <s v="L2022"/>
        <s v="L2023"/>
        <s v="L2222"/>
        <s v="L2903"/>
        <s v="L2980"/>
        <s v="L2073"/>
        <s v="L2703"/>
        <s v="L2039"/>
        <s v="L2040"/>
        <s v="L2480"/>
        <s v="L5060"/>
        <s v="L5960"/>
        <s v="L5961"/>
        <s v="L5601"/>
        <s v="L5962"/>
        <s v="L5602"/>
        <s v="L5963"/>
        <s v="L5603"/>
        <s v="L5964"/>
        <s v="L5604"/>
        <s v="L5965"/>
        <s v="L5605"/>
        <s v="L5061"/>
        <s v="L5062"/>
        <s v="L5606"/>
        <s v="L8080"/>
        <s v="L6602"/>
        <s v="L8081"/>
        <s v="L8082"/>
        <s v="L8083"/>
        <s v="L8084"/>
        <s v="L8110"/>
        <s v="L8101"/>
        <s v="L6603"/>
        <s v="L6604"/>
        <s v="L6605"/>
        <s v="L6606"/>
        <s v="L6607"/>
        <s v="L6608"/>
        <s v="L6071"/>
        <s v="L6072"/>
        <s v="L6073"/>
        <s v="L6074"/>
        <s v="L6075"/>
        <s v="L5801"/>
        <s v="L6077"/>
        <s v="L6078"/>
        <s v="L6079"/>
        <s v="L6081"/>
        <s v="L6082"/>
        <s v="L6084"/>
        <s v="L5902"/>
        <s v="L5102"/>
        <s v="L6085"/>
        <s v="L6086"/>
        <s v="L6701"/>
        <s v="L5905"/>
        <s v="L5105"/>
        <s v="L5106"/>
        <s v="L5906"/>
        <s v="L5116"/>
        <s v="L5907"/>
        <s v="L5107"/>
        <s v="L6702"/>
        <s v="L6703"/>
        <s v="L5402"/>
        <s v="L5021"/>
        <s v="L5401"/>
        <s v="L5023"/>
        <s v="L5406"/>
        <s v="L5024"/>
        <s v="L5405"/>
        <s v="L5022"/>
        <s v="L5914"/>
        <s v="L5407"/>
        <s v="L6704"/>
        <s v="L6994"/>
        <s v="L6705"/>
        <s v="L6757"/>
        <s v="L6707"/>
        <s v="L6708"/>
        <s v="L6087"/>
        <s v="L6787"/>
        <s v="L6709"/>
        <s v="L650A"/>
        <s v="L650B"/>
        <s v="L650C"/>
        <s v="L650D"/>
        <s v="L5051"/>
        <s v="L5501"/>
        <s v="L5505"/>
        <s v="L5052"/>
        <s v="L5502"/>
        <s v="L5056"/>
        <s v="L5506"/>
        <s v="L5500"/>
        <s v="L5510"/>
        <s v="L5511"/>
        <s v="L5053"/>
        <s v="L5503"/>
        <s v="L5512"/>
        <s v="L5054"/>
        <s v="L5504"/>
        <s v="L5910"/>
        <s v="L5912"/>
        <s v="L6751"/>
        <s v="L6752"/>
        <s v="L6754"/>
        <s v="L6755"/>
        <s v="L6970"/>
        <s v="L6870"/>
        <s v="L6871"/>
        <s v="L6872"/>
        <s v="L6880"/>
        <s v="L8100"/>
        <s v="L8921"/>
        <s v="L8201"/>
        <s v="L8924"/>
        <s v="L8925"/>
        <s v="L8202"/>
        <s v="L8922"/>
        <s v="L8203"/>
        <s v="L8923"/>
        <s v="L8204"/>
        <s v="L8205"/>
        <s v="L8701"/>
        <s v="L9110"/>
        <s v="L8030"/>
        <s v="L8031"/>
        <s v="L8032"/>
        <s v="L8033"/>
        <s v="L8034"/>
        <s v="L8035"/>
        <s v="L8036"/>
        <s v="L8037"/>
        <s v="L8038"/>
        <s v="L8039"/>
        <s v="L8040"/>
        <s v="L8041"/>
        <s v="L8042"/>
        <s v="L8043"/>
        <s v="L8044"/>
        <s v="L8045"/>
        <s v="L8046"/>
        <s v="L8047"/>
        <s v="L8048"/>
        <s v="L8049"/>
        <s v="L8050"/>
        <s v="L8051"/>
        <s v="L8052"/>
        <s v="L8053"/>
        <s v="L8054"/>
        <s v="L8055"/>
        <s v="L8056"/>
        <s v="L8057"/>
        <s v="L8058"/>
        <s v="L8059"/>
        <s v="L8060"/>
        <s v="L8061"/>
        <s v="L8062"/>
        <s v="L8063"/>
        <s v="L8064"/>
        <s v="L8065"/>
        <s v="L8066"/>
        <s v="L8067"/>
        <s v="L8301"/>
        <s v="L8302"/>
        <s v="L8303"/>
        <s v="L8304"/>
        <s v="L8305"/>
        <s v="L8306"/>
        <s v="L8307"/>
        <s v="L8308"/>
        <s v="L8309"/>
        <s v="L8310"/>
        <s v="L8311"/>
        <s v="L8312"/>
        <s v="L8313"/>
        <s v="L8314"/>
        <s v="L8315"/>
        <s v="L8316"/>
        <s v="L8317"/>
        <s v="L8318"/>
        <s v="L8319"/>
        <s v="L8320"/>
        <s v="L8321"/>
        <s v="L8322"/>
        <s v="L8323"/>
        <s v="L8324"/>
        <s v="L8325"/>
        <s v="L8326"/>
        <s v="L8327"/>
        <s v="L8328"/>
        <s v="L8329"/>
        <s v="L8330"/>
        <s v="L8331"/>
        <s v="L8332"/>
        <s v="L8333"/>
        <s v="L8334"/>
        <s v="L8335"/>
        <s v="L8336"/>
        <s v="L8337"/>
        <s v="L8403"/>
        <s v="L8404"/>
        <s v="L8405"/>
        <s v="L8406"/>
        <s v="L8407"/>
        <s v="L8408"/>
        <s v="L8409"/>
        <s v="L8410"/>
        <s v="L8411"/>
        <s v="L8412"/>
        <s v="L8413"/>
        <s v="L8414"/>
        <s v="L8415"/>
        <s v="L8416"/>
        <s v="L8417"/>
        <s v="L8418"/>
        <s v="L8419"/>
        <s v="L8420"/>
        <s v="L8421"/>
        <s v="L8422"/>
        <s v="L8423"/>
        <s v="L8424"/>
        <s v="L8425"/>
        <s v="L8426"/>
        <s v="L8427"/>
        <s v="L8428"/>
        <s v="L8429"/>
        <s v="L8430"/>
        <s v="L8431"/>
        <s v="L8432"/>
        <s v="L8433"/>
        <s v="L8434"/>
        <s v="L8435"/>
        <s v="L8436"/>
        <s v="L8437"/>
        <s v="L8438"/>
        <s v="L8439"/>
        <s v="L8950"/>
        <s v="L8350"/>
        <s v="L8351"/>
        <s v="L8401"/>
        <s v="L8402"/>
        <s v="L7022"/>
        <s v="L7202"/>
        <s v="L7903"/>
        <s v="L7210"/>
        <s v="L7904"/>
        <s v="L7204"/>
        <s v="L7201"/>
        <s v="L7203"/>
        <s v="L7901"/>
        <s v="L7902"/>
        <s v="L7100"/>
        <s v="L7911"/>
        <s v="L7912"/>
        <s v="L7913"/>
        <s v="LI001"/>
        <s v="LI002"/>
        <s v="LI003"/>
        <s v="LC001"/>
        <s v="LC002"/>
        <s v="LC003"/>
        <s v="LC004"/>
        <s v="LC005"/>
        <s v="LC009"/>
        <s v="LC010"/>
        <s v="LC011"/>
        <s v="LC109"/>
        <s v="LC110"/>
        <s v="LC014"/>
        <s v="LC104"/>
        <m/>
      </sharedItems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 count="50">
        <s v="PJ201800012_URS_1顧客管理作業_V1.45.docx"/>
        <s v="PJ201800012_URS_1顧客管理作業_V1.45.docx, PJ201800012_URS_7介接外部系統_V1.91.docx"/>
        <s v="PJ201800012_URS_1顧客管理作業_V1.44.docx"/>
        <s v="PJ201800012_URS_1顧客管理作業_V1.43.docx"/>
        <s v="PJ201800012_URS_1顧客管理作業_V1.42.docx"/>
        <s v="PJ201800012_URS_2業務作業_V1.5.doc"/>
        <s v="PJ201800012_URS_2業務作業_V1.28.doc, PJ201800012_URS_7介接外部系統_V1.92.docx"/>
        <s v="PJ201800012_URS_2業務作業_V1.29.doc"/>
        <s v="PJ201800012_URS_2業務作業_V1.29.doc, PJ201800012_URS_7介接外部系統_V1.91.docx"/>
        <s v="PJ201800012_URS_2業務作業_V1.29.doc, PJ201800012_URS_7介接外部系統_V1.92.docx"/>
        <s v="PJ201800012_URS_2業務作業_V1.28.doc"/>
        <s v="PJ201800012_URS_6共同作業_V1.11.docx"/>
        <s v="PJ201800012_URS_2業務作業_V1.29.doc, PJ201800012_URS_7介接外部系統_V1.9.docx"/>
        <s v="PJ201800012_URS_2業務作業_V1.31.docx"/>
        <s v="PJ201800012_URS_3帳務作業_V1.92"/>
        <s v="PJ201800012_URS_5管理性作業_V1.4"/>
        <s v="PJ201800012_URS_2業務作業_V1.4.docx"/>
        <s v="PJ201800012_URS_3帳務作業_V1.81"/>
        <s v="PJ201800012_URS_4批次作業_V1.10.doc"/>
        <s v="PJ201800012_URS_4批次作業_V1.14.doc"/>
        <s v="PJ201800012_URS_4批次作業_V1.13.doc"/>
        <s v="PJ201800012_URS_4批次作業_V1.10.doc, PJ201800012_URS_7介接外部系統_V1.91.docx"/>
        <s v="PJ201800012_URS_5管理性作業_V1.2.DOCX"/>
        <s v="PJ201800012_URS_5管理性作業_V1.63.DOCX"/>
        <s v="PJ201800012_URS_6共同作業_V1.9"/>
        <s v="PJ201800012_URS_6共同作業_V1.12.docx"/>
        <s v="PJ201800012_URS_4批次作業_V1.13.docx"/>
        <s v="PJ201800012_URS_3帳務作業_V1.84"/>
        <s v="PJ201800012_URS_6共同作業_V1.13.docx"/>
        <s v="PJ201800012_URS_4批次作業_V1.12.docx"/>
        <s v="PJ201800012_URS_5管理性作業_V1.3.DOCX"/>
        <s v="PJ201800012_URS_5管理性作業_V1.62.DOCX"/>
        <s v="PJ201800012_URS_8遵循法令作業_V1.5.docx"/>
        <s v="PJ201800012_URS_5管理性作業_V1.64.docx"/>
        <s v="PJ201800012_URS_5管理性作業_V1.6.docx"/>
        <s v="PJ201800012_URS_5管理性作業_V1.61.docx"/>
        <m/>
        <s v="PJ201800012_URS_8遵循法令作業_V1.3"/>
        <s v="PJ201800012_URS_8遵循法令作業__V1.52.docx"/>
        <s v="PJ201800012_URS_9報表作業_V1.3"/>
        <s v="PJ201800012_URS_8遵循法令作業_債協報送_V1.02"/>
        <s v="PJ201800012_URS_8遵循法令作業_V1.51"/>
        <s v="PJ201800012_URS_7介接外部系統_V1.8.docx"/>
        <s v="PJ201800012_URS_7介接外部系統_V1.9.docx"/>
        <s v="PJ201800012_URS_7介接外部系統_V1.91.docx"/>
        <s v="PJ201800012_URS_7介接外部系統_V1.6(eLoan)"/>
        <s v="CdEmp-員工資料檔v1.1.docx"/>
        <s v="資料倉儲v1.1.docx"/>
        <s v="公司利害關係人v1.1.docx"/>
        <s v="PJ201800012_URS_C共同作業_V1.00.docx"/>
      </sharedItems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 count="43">
        <s v="2022/1/20(1.45), 2021/12/24(1.43)、11/15(1.42)、10/15(1.41)、10/1(1.4)"/>
        <s v="2022/1/20(1.45), 2022/1/20(1.91L7), 2022/1/17(eloan-L7), 1/4(1.44)、2021/12/24(1.43)、11/15(1.42)、10/1(1.4)"/>
        <s v="2022/1/20(1.45), 2021/12/24(1.43)、11/15(1.42)、2021/10/1"/>
        <s v="2022/1/4(1.44)、2021/12/24(1.43)、11/15(1.42)、2021/10/1"/>
        <s v="2021/12/24(1.43)、2021/10/1"/>
        <d v="2021-11-15T00:00:00"/>
        <s v="2021/11/15(1.42)、2021/10/1"/>
        <s v="2022/1/20(1.45), 2021/11/15(1.42)、10/1(1.4)"/>
        <s v="2022/1/20(1.45), 2022/1/20(1.91L7), 2022/1/17(eloan-L7), 2021/11/15(1.42)、2021/10/1"/>
        <d v="2021-10-01T00:00:00"/>
        <s v="2022/1/7, 2021/12/9"/>
        <s v="2022/1/24, 2021/12/9"/>
        <d v="2021-12-14T00:00:00"/>
        <s v="2021/12/14, 2022/1/20(1.91L7), "/>
        <s v="2022/1/24, 2021/12/14, 2022/1/20(1.91L7), 2022/1/17(eloan-L7), "/>
        <d v="2021-12-09T00:00:00"/>
        <d v="2021-12-20T00:00:00"/>
        <s v="2022/1/17(eloan-L7), 2021/12/14"/>
        <s v="2022/1/7, 2021/12/14"/>
        <d v="2021-12-16T00:00:00"/>
        <s v="2022/1/12, 2021/11/12"/>
        <d v="2021-11-12T00:00:00"/>
        <s v="2022/1/22, 2021/12/9"/>
        <s v="2022/1/12, 2021/12/9, 11/12"/>
        <d v="2022-01-07T00:00:00"/>
        <s v="2021/12/9, 2022/1/20(1.91L7), "/>
        <s v="2022/1/22, 2022/1/7, 2021/12/20"/>
        <d v="2021-10-20T00:00:00"/>
        <s v="2022/1/17, 2021/12/14"/>
        <s v="2022/1/7, 2021/12/20、12/14"/>
        <s v="2022/1/7, 2021/12/20"/>
        <s v="2022/1/12, 2021/12/9"/>
        <d v="2022-01-17T00:00:00"/>
        <s v="2022/1/17, 2021/12/9"/>
        <s v="2022/1/17, 2022/1/7, 2021/12/9"/>
        <s v="2022/1/17, 2021/12/20"/>
        <m/>
        <s v="2022/1/7, 2021/12/15"/>
        <s v="2022/1/17, 2021/12/16"/>
        <d v="2022-01-20T00:00:00"/>
        <d v="2021-07-16T00:00:00"/>
        <d v="2021-07-23T00:00:00"/>
        <d v="2021-12-15T00:00:00"/>
      </sharedItems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/>
    </cacheField>
    <cacheField name="SIT實際完成" numFmtId="0">
      <sharedItems containsNonDate="0" containsDate="1" containsString="0" containsBlank="1" minDate="1899-12-30T00:00:00" maxDate="2022-01-25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537102473498235" maxValue="320"/>
    </cacheField>
    <cacheField name="已SIT待FT" numFmtId="0">
      <sharedItems containsBlank="1" containsMixedTypes="1" containsNumber="1" minValue="3.5335689045936395E-3" maxValue="2"/>
    </cacheField>
    <cacheField name="待SIT已FT" numFmtId="0">
      <sharedItems containsBlank="1" containsMixedTypes="1" containsNumber="1" minValue="0.33922261484098942" maxValue="192"/>
    </cacheField>
    <cacheField name="待SIT待FT" numFmtId="0">
      <sharedItems containsBlank="1" containsMixedTypes="1" containsNumber="1" minValue="9.0106007067137811E-2" maxValue="51"/>
    </cacheField>
    <cacheField name="欄3" numFmtId="0">
      <sharedItems containsString="0" containsBlank="1" containsNumber="1" minValue="0.99823321554770317" maxValue="5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1-2"/>
    <s v="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1-2"/>
    <s v="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1-1"/>
    <s v="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s v="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24, 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x v="0"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4-2"/>
    <s v="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6-8"/>
    <s v="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25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x v="29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x v="29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x v="0"/>
    <s v=""/>
    <s v=""/>
    <s v=""/>
    <s v=""/>
    <s v=""/>
    <s v="6-9"/>
    <s v=""/>
    <x v="27"/>
    <m/>
    <s v=""/>
    <s v=""/>
    <m/>
    <s v=""/>
    <s v=""/>
    <s v="6-9"/>
    <s v="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31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2"/>
    <d v="2022-01-19T00:00:00"/>
    <s v="何書溱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19T00:00:00"/>
    <s v="何書溱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19T00:00:00"/>
    <s v="何書溱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19T00:00:00"/>
    <s v="何書溱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d v="2022-01-24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8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8"/>
    <m/>
    <s v=""/>
    <s v=""/>
    <m/>
    <s v=""/>
    <s v=""/>
    <s v="7-2"/>
    <s v="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1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2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s v="黃智偉"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s v="黃智偉"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x v="19"/>
    <m/>
    <m/>
    <m/>
    <m/>
    <m/>
    <m/>
    <m/>
    <x v="33"/>
    <d v="1899-12-30T00:00:00"/>
    <s v="黃智偉"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1"/>
    <x v="8"/>
    <d v="2021-12-17T00:00:00"/>
    <s v="鮑培平"/>
    <s v="3-07-撥款流程"/>
    <m/>
    <s v="LC."/>
    <s v="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2"/>
    <x v="8"/>
    <d v="2021-12-17T00:00:00"/>
    <s v="鮑培平"/>
    <s v="3-07-撥款流程"/>
    <m/>
    <s v="LC."/>
    <s v="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3"/>
    <x v="9"/>
    <d v="2021-12-30T00:00:00"/>
    <s v="鮑培平"/>
    <s v="2-10-合併額度控管"/>
    <m/>
    <s v="LC."/>
    <s v="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5"/>
    <x v="8"/>
    <d v="2021-12-17T00:00:00"/>
    <s v="鮑培平"/>
    <s v="3-07-撥款流程"/>
    <m/>
    <s v="LC."/>
    <s v="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9"/>
    <x v="0"/>
    <d v="2021-11-16T00:00:00"/>
    <s v="鮑培平"/>
    <s v="2-05-寬限條件控管"/>
    <m/>
    <s v="LC."/>
    <s v="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11"/>
    <x v="8"/>
    <d v="2021-12-17T00:00:00"/>
    <s v="鮑培平"/>
    <s v="3-07-撥款流程"/>
    <m/>
    <s v="LC."/>
    <s v="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0"/>
    <n v="0"/>
    <n v="0"/>
    <n v="10"/>
    <n v="1"/>
    <m/>
    <x v="34"/>
    <m/>
    <m/>
    <m/>
    <m/>
    <n v="320"/>
    <n v="2"/>
    <n v="192"/>
    <n v="51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總交易"/>
    <m/>
    <n v="0.56537102473498235"/>
    <n v="3.5335689045936395E-3"/>
    <n v="0.33922261484098942"/>
    <n v="9.0106007067137811E-2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已SIT"/>
    <m/>
    <n v="0.99378881987577639"/>
    <n v="6.2111801242236021E-3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d v="2022-01-20T00:00:00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d v="2022-01-20T00:00:00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s v="1.顧客管理作業"/>
    <s v="1-1顧客基本資料"/>
    <x v="0"/>
    <s v="顧客明細資料查詢"/>
    <m/>
    <s v="張金龍"/>
    <s v="張嘉榮"/>
    <x v="0"/>
    <s v="意見回覆"/>
    <d v="2022-01-17T00:00:0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0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1"/>
    <s v="顧客基本資料維護-自然人"/>
    <m/>
    <s v="張金龍"/>
    <s v="張嘉榮"/>
    <x v="1"/>
    <s v="意見回覆(另含eloan)"/>
    <d v="2022-01-17T00:00:0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1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2"/>
    <s v="顧客基本資料維護-法人"/>
    <m/>
    <s v="張金龍"/>
    <s v="張嘉榮"/>
    <x v="0"/>
    <s v="意見回覆"/>
    <d v="2022-01-17T00:00:0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x v="2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3"/>
    <s v="顧客基本資料修改-自然人"/>
    <m/>
    <s v="張金龍"/>
    <s v="張嘉榮"/>
    <x v="2"/>
    <m/>
    <d v="2022-01-17T00:00:0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3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4"/>
    <s v="顧客基本資料修改-自然人"/>
    <m/>
    <s v="張金龍"/>
    <s v="張嘉榮"/>
    <x v="3"/>
    <m/>
    <d v="2022-01-17T00:00:0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x v="4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5"/>
    <s v="顧客基本資料維護-開放查詢變更"/>
    <m/>
    <s v="張金龍"/>
    <s v="張嘉榮"/>
    <x v="4"/>
    <m/>
    <d v="2022-01-18T00:00:00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x v="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6"/>
    <s v="顧客基本資料維護-身份證號／統一編號變更"/>
    <m/>
    <s v="張金龍"/>
    <s v="張嘉榮"/>
    <x v="4"/>
    <m/>
    <d v="2022-01-18T00:00:00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x v="6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7"/>
    <s v="顧客聯絡電話查詢"/>
    <m/>
    <s v="張金龍"/>
    <s v="張嘉榮"/>
    <x v="0"/>
    <s v="意見回覆"/>
    <d v="2022-01-18T00:00:00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x v="7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8"/>
    <s v="顧客聯絡電話維護"/>
    <m/>
    <s v="張金龍"/>
    <s v="張嘉榮"/>
    <x v="1"/>
    <s v="意見回覆(另含eloan)"/>
    <d v="2022-01-18T00:00:00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x v="8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3申請不列印書面通知書"/>
    <x v="9"/>
    <s v="申請不列印書面通知書查詢"/>
    <m/>
    <s v="張金龍"/>
    <s v="張嘉榮"/>
    <x v="4"/>
    <m/>
    <d v="2022-01-19T00:00:00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3申請不列印書面通知書"/>
    <x v="10"/>
    <s v="申請不列印書面通知書維護"/>
    <m/>
    <s v="張金龍"/>
    <s v="張嘉榮"/>
    <x v="4"/>
    <m/>
    <d v="2022-01-19T00:00:00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1顧客基本資料"/>
    <x v="11"/>
    <s v="客戶交互運用維護"/>
    <m/>
    <s v="張金龍"/>
    <s v="張嘉榮"/>
    <x v="4"/>
    <m/>
    <d v="2022-01-20T00:00:00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2公司戶財務狀況"/>
    <x v="12"/>
    <s v="公司戶財務報表查詢"/>
    <m/>
    <s v="張金龍"/>
    <s v="張金龍"/>
    <x v="4"/>
    <m/>
    <d v="2022-01-20T00:00:00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2公司戶財務狀況"/>
    <x v="13"/>
    <s v="公司戶財務報表維護"/>
    <m/>
    <s v="張金龍"/>
    <s v="張金龍"/>
    <x v="4"/>
    <m/>
    <d v="2022-01-20T00:00:00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x v="6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1顧客基本資料"/>
    <x v="14"/>
    <s v="疑似準利害關係人明細查詢"/>
    <s v="新增 2021/11/2"/>
    <s v="張金龍"/>
    <s v="張金龍"/>
    <x v="4"/>
    <m/>
    <d v="2022-01-20T00:00:00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x v="5"/>
    <s v="吳承憲"/>
    <m/>
    <m/>
    <d v="2021-09-22T00:00:00"/>
    <m/>
    <m/>
    <m/>
    <m/>
    <m/>
    <s v="新交易"/>
    <x v="0"/>
    <s v="1-1"/>
    <s v=""/>
    <s v=""/>
    <s v=""/>
    <s v=""/>
    <s v=""/>
    <s v="L1909"/>
    <d v="2021-11-16T00:00:00"/>
    <d v="2021-11-16T00:00:00"/>
    <s v="鮑培平"/>
    <s v="2-01-客戶基本資料維護作業"/>
    <m/>
    <s v="1-1"/>
    <s v=""/>
    <s v=""/>
    <s v=""/>
    <m/>
  </r>
  <r>
    <m/>
    <m/>
    <s v="2.業務作業"/>
    <s v="2-1商品作業"/>
    <x v="15"/>
    <s v="商品參數明細資料查詢                    "/>
    <m/>
    <s v="賴文育"/>
    <s v="余家興"/>
    <x v="5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x v="10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d v="2021-11-12T00:00:00"/>
    <d v="2021-11-12T00:00:00"/>
    <s v="鮑培平"/>
    <s v="1-01-商品建立"/>
    <m/>
    <s v="2-1"/>
    <s v=""/>
    <s v=""/>
    <s v=""/>
    <m/>
  </r>
  <r>
    <m/>
    <m/>
    <s v="2.業務作業"/>
    <s v="2-1商品作業"/>
    <x v="16"/>
    <s v="商品參數維護"/>
    <m/>
    <s v="賴文育"/>
    <s v="余家興"/>
    <x v="6"/>
    <s v="eloan意見回覆"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x v="11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d v="2021-11-12T00:00:00"/>
    <d v="2021-11-12T00:00:00"/>
    <s v="鮑培平"/>
    <s v="1-01-商品建立"/>
    <m/>
    <s v="2-1"/>
    <s v=""/>
    <s v=""/>
    <s v=""/>
    <m/>
  </r>
  <r>
    <m/>
    <m/>
    <s v="2.業務作業"/>
    <s v="2-2案件申請、額度"/>
    <x v="17"/>
    <s v="申請案件明細資料查詢                    "/>
    <m/>
    <s v="賴文育"/>
    <s v="陳昱衡"/>
    <x v="7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8"/>
    <s v="案件申請登錄"/>
    <m/>
    <s v="賴文育"/>
    <s v="余家興"/>
    <x v="8"/>
    <s v="eloan意見回覆"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3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9"/>
    <s v="核准額度登錄"/>
    <m/>
    <s v="賴文育"/>
    <s v="余家興"/>
    <x v="9"/>
    <s v="eloan意見回覆"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4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d v="2021-11-19T00:00:00"/>
    <d v="2021-11-19T00:00:00"/>
    <s v="鮑培平"/>
    <s v="2-07-案件申請准駁作業"/>
    <m/>
    <s v="2-2"/>
    <s v=""/>
    <s v=""/>
    <s v=""/>
    <m/>
  </r>
  <r>
    <m/>
    <m/>
    <s v="2.業務作業"/>
    <s v="2-2案件申請、額度"/>
    <x v="20"/>
    <s v="額度登錄准駁查詢"/>
    <m/>
    <s v="賴文育"/>
    <s v="陳昱衡"/>
    <x v="7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1"/>
    <s v="團體戶申請登錄                          "/>
    <m/>
    <s v="賴文育"/>
    <s v="陳昱衡"/>
    <x v="7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2"/>
    <s v="團體戶申請登錄"/>
    <x v="0"/>
    <s v="2-2"/>
    <s v=""/>
    <s v=""/>
    <s v=""/>
    <s v=""/>
    <s v=""/>
    <s v="L2112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2"/>
    <s v="額度明細資料查詢                        "/>
    <m/>
    <s v="賴文育"/>
    <s v="陳昱衡"/>
    <x v="7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3"/>
    <s v="額度資料維護                            "/>
    <m/>
    <s v="賴文育"/>
    <s v="余家興"/>
    <x v="7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2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4"/>
    <s v="核准號碼明細資料查詢                    "/>
    <m/>
    <s v="賴文育"/>
    <s v="余家興"/>
    <x v="7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x v="12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d v="2021-11-24T00:00:00"/>
    <d v="2021-11-24T00:00:00"/>
    <s v="鮑培平"/>
    <s v="2-13-擔保品建檔"/>
    <m/>
    <s v="2-2"/>
    <s v=""/>
    <s v=""/>
    <s v=""/>
    <m/>
  </r>
  <r>
    <m/>
    <m/>
    <s v="2.業務作業"/>
    <s v="2-3保證人、關係人"/>
    <x v="25"/>
    <s v="保證人明細資料查詢                      "/>
    <m/>
    <s v="賴文育"/>
    <s v="陳昱衡"/>
    <x v="10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6"/>
    <s v="保證人資料登錄"/>
    <m/>
    <s v="賴文育"/>
    <s v="陳昱衡"/>
    <x v="10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7"/>
    <s v="保證人保證資料查詢                      "/>
    <m/>
    <s v="賴文育"/>
    <s v="陳昱衡"/>
    <x v="10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d v="2021-11-25T00:00:00"/>
    <d v="2021-11-25T00:00:00"/>
    <s v="鮑培平"/>
    <s v="2-15-保證人建檔"/>
    <m/>
    <s v="2-3"/>
    <s v=""/>
    <s v=""/>
    <s v=""/>
    <m/>
  </r>
  <r>
    <m/>
    <m/>
    <s v="6.共同作業"/>
    <s v="6-6各類代碼檔維護"/>
    <x v="28"/>
    <s v="未齊件代碼查詢                          "/>
    <m/>
    <s v="賴文育"/>
    <s v="陳昱衡"/>
    <x v="11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x v="16"/>
    <m/>
    <m/>
    <m/>
    <d v="2021-07-27T00:00:00"/>
    <m/>
    <m/>
    <m/>
    <m/>
    <s v="新交易"/>
    <m/>
    <x v="0"/>
    <s v="6-6"/>
    <s v=""/>
    <s v=""/>
    <s v=""/>
    <s v=""/>
    <s v=""/>
    <s v="L6070"/>
    <d v="2021-12-17T00:00:00"/>
    <d v="2021-12-17T00:00:00"/>
    <s v="鮑培平"/>
    <s v="3-07-撥款流程"/>
    <m/>
    <s v="6-6"/>
    <s v=""/>
    <s v=""/>
    <s v=""/>
    <m/>
  </r>
  <r>
    <m/>
    <m/>
    <s v="6.共同作業"/>
    <s v="6-6各類代碼檔維護"/>
    <x v="29"/>
    <s v="未齊件代碼維護"/>
    <m/>
    <s v="賴文育"/>
    <s v="陳昱衡"/>
    <x v="11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x v="16"/>
    <m/>
    <m/>
    <m/>
    <d v="2021-07-27T00:00:00"/>
    <m/>
    <m/>
    <m/>
    <m/>
    <s v="新交易"/>
    <m/>
    <x v="4"/>
    <s v="6-6"/>
    <s v=""/>
    <s v=""/>
    <s v=""/>
    <s v=""/>
    <s v=""/>
    <s v="L6700"/>
    <d v="2021-12-17T00:00:00"/>
    <d v="2021-12-17T00:00:00"/>
    <s v="鮑培平"/>
    <s v="3-07-撥款流程"/>
    <m/>
    <s v="6-6"/>
    <s v=""/>
    <s v=""/>
    <s v=""/>
    <m/>
  </r>
  <r>
    <m/>
    <m/>
    <s v="2.業務作業"/>
    <s v="2-2案件申請、額度"/>
    <x v="30"/>
    <s v="未齊件資料查詢                          "/>
    <m/>
    <s v="賴文育"/>
    <s v="陳昱衡"/>
    <x v="7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2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1"/>
    <s v="未齊案件管理             "/>
    <m/>
    <s v="賴文育"/>
    <s v="陳昱衡"/>
    <x v="12"/>
    <s v="eloan意見回覆"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7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2"/>
    <s v="共同借款人資料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3"/>
    <s v="共同借款人資料登錄"/>
    <m/>
    <s v="賴文育"/>
    <s v="余家興"/>
    <x v="5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8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4"/>
    <s v="共同借款人額度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5"/>
    <s v="合併額度控管資料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6"/>
    <s v="合併額度控管登錄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7"/>
    <s v="合併額度控管額度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d v="2021-12-30T00:00:00"/>
    <d v="2021-12-30T00:00:00"/>
    <s v="鮑培平"/>
    <s v="2-10-合併額度控管"/>
    <m/>
    <s v="2-2"/>
    <s v=""/>
    <s v=""/>
    <s v=""/>
    <m/>
  </r>
  <r>
    <m/>
    <m/>
    <s v="2.業務作業"/>
    <s v="2-3保證人、關係人"/>
    <x v="38"/>
    <s v="交易關係人查詢"/>
    <m/>
    <s v="賴文育"/>
    <s v="陳昱衡"/>
    <x v="10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m/>
    <x v="0"/>
    <s v="2-3"/>
    <s v=""/>
    <s v=""/>
    <s v=""/>
    <s v=""/>
    <s v=""/>
    <s v="L2021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39"/>
    <s v="交易關係人維護"/>
    <m/>
    <s v="賴文育"/>
    <s v="陳昱衡"/>
    <x v="10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m/>
    <x v="9"/>
    <s v="2-3"/>
    <s v=""/>
    <s v=""/>
    <s v=""/>
    <s v=""/>
    <s v=""/>
    <s v="L2221"/>
    <d v="2021-11-29T00:00:00"/>
    <d v="2021-11-29T00:00:00"/>
    <s v="鮑培平"/>
    <s v="2-17-關係人建檔"/>
    <m/>
    <s v="2-3"/>
    <s v=""/>
    <s v=""/>
    <s v=""/>
    <m/>
  </r>
  <r>
    <m/>
    <m/>
    <s v="2.業務作業"/>
    <s v="2-4擔保品"/>
    <x v="40"/>
    <s v="擔保品明細資料查詢                      "/>
    <m/>
    <s v="賴文育"/>
    <s v="陳昱衡"/>
    <x v="7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m/>
    <s v="新交易"/>
    <m/>
    <x v="0"/>
    <s v="2-4"/>
    <s v=""/>
    <s v=""/>
    <s v=""/>
    <s v=""/>
    <s v=""/>
    <s v="L203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1"/>
    <s v="不動產擔保品資料登錄"/>
    <m/>
    <s v="賴文育"/>
    <s v="陳昱衡"/>
    <x v="8"/>
    <s v="eloan意見回覆"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2"/>
    <s v="不動產擔保品資料查詢                    "/>
    <m/>
    <s v="賴文育"/>
    <s v="陳昱衡"/>
    <x v="7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3"/>
    <s v="不動產建物擔保品資料登錄"/>
    <m/>
    <s v="賴文育"/>
    <s v="陳昱衡"/>
    <x v="8"/>
    <s v="eloan意見回覆"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新交易"/>
    <m/>
    <x v="11"/>
    <s v="2-4"/>
    <s v=""/>
    <s v=""/>
    <s v=""/>
    <s v=""/>
    <s v=""/>
    <s v="L24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4"/>
    <s v="不動產土地擔保品資料登錄"/>
    <m/>
    <s v="賴文育"/>
    <s v="陳昱衡"/>
    <x v="8"/>
    <s v="eloan意見回覆"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5"/>
    <s v="不動產建物資料查詢                      "/>
    <m/>
    <s v="賴文育"/>
    <s v="陳昱衡"/>
    <x v="7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6"/>
    <s v="不動產土地資料查詢                      "/>
    <m/>
    <s v="賴文育"/>
    <s v="陳昱衡"/>
    <x v="7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新交易"/>
    <m/>
    <x v="0"/>
    <s v="2-4"/>
    <s v=""/>
    <s v=""/>
    <s v=""/>
    <s v=""/>
    <s v=""/>
    <s v="L29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7"/>
    <s v="擔保品他項權利查詢"/>
    <m/>
    <s v="賴文育"/>
    <s v="余家興"/>
    <x v="7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x v="12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8"/>
    <s v="擔保品他項權利登錄"/>
    <m/>
    <s v="賴文育"/>
    <s v="余家興"/>
    <x v="8"/>
    <s v="eloan意見回覆"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d v="2021-11-24T00:00:00"/>
    <d v="2021-11-24T00:00:00"/>
    <s v="鮑培平"/>
    <s v="2-13-擔保品建檔"/>
    <m/>
    <s v="2-4"/>
    <s v=""/>
    <s v=""/>
    <s v=""/>
    <m/>
  </r>
  <r>
    <m/>
    <m/>
    <s v="6.共同作業"/>
    <s v="6-6各類代碼檔維護"/>
    <x v="49"/>
    <s v="收件字代碼查詢"/>
    <s v="審後新增2021/10/08 (L2418)"/>
    <s v="賴文育"/>
    <s v="余家興"/>
    <x v="11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023"/>
    <d v="2021-12-22T00:00:00"/>
    <d v="2021-12-22T00:00:00"/>
    <s v="陳玫玲"/>
    <s v="1-09.2-收件字代碼"/>
    <m/>
    <s v="6-6"/>
    <s v=""/>
    <s v=""/>
    <s v=""/>
    <m/>
  </r>
  <r>
    <m/>
    <m/>
    <s v="6.共同作業"/>
    <s v="6-6各類代碼檔維護"/>
    <x v="50"/>
    <s v="收件字代碼維護"/>
    <s v="審後新增2021/10/08 (L2418)"/>
    <s v="賴文育"/>
    <s v="余家興"/>
    <x v="11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203"/>
    <d v="2021-12-22T00:00:00"/>
    <d v="2021-12-22T00:00:00"/>
    <s v="陳玫玲"/>
    <s v="1-09.2-收件字代碼"/>
    <m/>
    <s v="6-6"/>
    <s v=""/>
    <s v=""/>
    <s v=""/>
    <m/>
  </r>
  <r>
    <m/>
    <m/>
    <s v="2.業務作業"/>
    <s v="2-4擔保品"/>
    <x v="51"/>
    <s v="額度與擔保品關聯查詢 "/>
    <m/>
    <s v="賴文育"/>
    <s v="陳昱衡"/>
    <x v="7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x v="12"/>
    <m/>
    <m/>
    <m/>
    <s v=""/>
    <m/>
    <m/>
    <m/>
    <d v="2021-10-25T00:00:00"/>
    <s v="新交易"/>
    <m/>
    <x v="0"/>
    <s v="2-4"/>
    <s v=""/>
    <s v=""/>
    <s v=""/>
    <s v=""/>
    <s v=""/>
    <s v="L20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2"/>
    <s v="額度與擔保品關聯登錄"/>
    <m/>
    <s v="賴文育"/>
    <s v="陳昱衡"/>
    <x v="7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x v="12"/>
    <s v="預計2021/11/12"/>
    <m/>
    <m/>
    <s v=""/>
    <m/>
    <m/>
    <m/>
    <m/>
    <s v="新交易"/>
    <m/>
    <x v="13"/>
    <s v="2-4"/>
    <s v=""/>
    <s v=""/>
    <s v=""/>
    <s v=""/>
    <s v=""/>
    <s v="L24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3"/>
    <s v="動產擔保品資料登錄"/>
    <m/>
    <s v="賴文育"/>
    <s v="陳昱衡"/>
    <x v="7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4"/>
    <s v="動產擔保品資料查詢                      "/>
    <m/>
    <s v="賴文育"/>
    <s v="陳昱衡"/>
    <x v="7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5T00:00:00"/>
    <m/>
    <m/>
    <m/>
    <m/>
    <s v="新交易"/>
    <m/>
    <x v="0"/>
    <s v="2-4"/>
    <s v=""/>
    <s v=""/>
    <s v=""/>
    <s v=""/>
    <s v=""/>
    <s v="L29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5"/>
    <s v="股票擔保品資料登錄"/>
    <m/>
    <s v="賴文育"/>
    <s v="陳昱衡"/>
    <x v="7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6"/>
    <s v="股票擔保品資料查詢                      "/>
    <m/>
    <s v="賴文育"/>
    <s v="陳昱衡"/>
    <x v="7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m/>
    <x v="0"/>
    <s v="2-4"/>
    <s v=""/>
    <s v=""/>
    <s v=""/>
    <s v=""/>
    <s v=""/>
    <s v="L29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7"/>
    <s v="其他擔保品資料登錄"/>
    <m/>
    <s v="賴文育"/>
    <s v="陳昱衡"/>
    <x v="7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m/>
    <x v="16"/>
    <s v="2-4"/>
    <s v=""/>
    <s v=""/>
    <s v=""/>
    <s v=""/>
    <s v=""/>
    <s v="L2414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8"/>
    <s v="其他擔保品資料查詢                      "/>
    <m/>
    <s v="賴文育"/>
    <s v="陳昱衡"/>
    <x v="7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x v="12"/>
    <s v="預計2021/11/12"/>
    <m/>
    <m/>
    <d v="2021-08-26T00:00:00"/>
    <m/>
    <m/>
    <m/>
    <m/>
    <s v="新交易"/>
    <m/>
    <x v="0"/>
    <s v="2-4"/>
    <s v=""/>
    <s v=""/>
    <s v=""/>
    <s v=""/>
    <s v=""/>
    <s v="L2914"/>
    <d v="2021-11-24T00:00:00"/>
    <d v="2021-11-24T00:00:00"/>
    <s v="鮑培平"/>
    <s v="2-13-擔保品建檔"/>
    <m/>
    <s v="2-4"/>
    <s v=""/>
    <s v=""/>
    <s v=""/>
    <m/>
  </r>
  <r>
    <m/>
    <m/>
    <s v="2.業務作業"/>
    <s v="2-9其他"/>
    <x v="59"/>
    <s v="顧客控管警訊資料維護                    "/>
    <m/>
    <s v="賴文育"/>
    <s v="陳昱衡"/>
    <x v="13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d v="2021-11-16T00:00:00"/>
    <d v="2021-11-16T00:00:00"/>
    <s v="鮑培平"/>
    <s v="2-02-顧客控管警訊"/>
    <m/>
    <s v="2-9"/>
    <s v=""/>
    <s v=""/>
    <s v=""/>
    <m/>
  </r>
  <r>
    <m/>
    <m/>
    <s v="2.業務作業"/>
    <s v="2-9其他"/>
    <x v="60"/>
    <s v="顧客控管警訊明細資料查詢                "/>
    <m/>
    <s v="賴文育"/>
    <s v="陳昱衡"/>
    <x v="13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d v="2021-11-16T00:00:00"/>
    <d v="2021-11-16T00:00:00"/>
    <s v="鮑培平"/>
    <s v="2-02-顧客控管警訊"/>
    <m/>
    <s v="2-9"/>
    <s v=""/>
    <s v=""/>
    <s v=""/>
    <m/>
  </r>
  <r>
    <m/>
    <n v="1"/>
    <s v="3.帳務作業"/>
    <s v="3-1試算"/>
    <x v="61"/>
    <s v="貸款試算                 "/>
    <m/>
    <s v="賴文育"/>
    <s v="余家興"/>
    <x v="14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d v="2021-12-17T00:00:00"/>
    <d v="2021-12-17T00:00:00"/>
    <s v="鮑培平"/>
    <s v="3-07-撥款流程"/>
    <m/>
    <s v="3-1"/>
    <s v=""/>
    <s v=""/>
    <s v=""/>
    <m/>
  </r>
  <r>
    <m/>
    <m/>
    <s v="5.管理性作業 "/>
    <s v="5-1一般作業"/>
    <x v="62"/>
    <s v="資金運用概況明細資料查詢              "/>
    <m/>
    <s v="賴文育"/>
    <s v="楊智誠"/>
    <x v="15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x v="12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d v="2021-11-12T00:00:00"/>
    <d v="2021-11-12T00:00:00"/>
    <s v="鮑培平"/>
    <s v="1-12-其他作業"/>
    <m/>
    <s v="5-1"/>
    <s v=""/>
    <s v=""/>
    <s v=""/>
    <m/>
  </r>
  <r>
    <m/>
    <n v="1"/>
    <s v="3.帳務作業"/>
    <s v="3-2撥款"/>
    <x v="63"/>
    <s v="預約撥款明細資料查詢     "/>
    <m/>
    <s v="賴文育"/>
    <s v="余家興"/>
    <x v="14"/>
    <s v="審查意見回覆"/>
    <d v="2022-01-20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m/>
    <x v="0"/>
    <s v="3-2"/>
    <s v=""/>
    <s v=""/>
    <s v=""/>
    <s v=""/>
    <s v=""/>
    <s v="L3003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4"/>
    <s v="預約撥款                 "/>
    <m/>
    <s v="賴文育"/>
    <s v="余家興"/>
    <x v="14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08-31T00:00:00"/>
    <m/>
    <m/>
    <m/>
    <m/>
    <s v="新交易"/>
    <m/>
    <x v="0"/>
    <s v="3-2"/>
    <s v=""/>
    <s v=""/>
    <s v=""/>
    <s v=""/>
    <s v=""/>
    <s v="L311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5"/>
    <s v="預約撥款維護        "/>
    <s v="更名(原名預約撥款刪除)2022/1/12"/>
    <s v="賴文育"/>
    <s v="余家興"/>
    <x v="14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m/>
    <x v="0"/>
    <s v="3-2"/>
    <s v=""/>
    <s v=""/>
    <s v=""/>
    <s v=""/>
    <s v=""/>
    <s v="L3120"/>
    <d v="2021-11-19T00:00:00"/>
    <d v="2021-11-19T00:00:00"/>
    <s v="鮑培平"/>
    <s v="3-05-撥款—預約到期"/>
    <m/>
    <s v="3-2"/>
    <s v=""/>
    <s v=""/>
    <s v=""/>
    <m/>
  </r>
  <r>
    <m/>
    <m/>
    <s v="6.共同作業"/>
    <s v="6-8其他作業"/>
    <x v="66"/>
    <s v="預約撥款到期作業"/>
    <m/>
    <s v="賴文育"/>
    <s v="余家興"/>
    <x v="11"/>
    <m/>
    <d v="2022-01-10T00:00:00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x v="16"/>
    <m/>
    <m/>
    <m/>
    <d v="2021-08-31T00:00:00"/>
    <m/>
    <m/>
    <m/>
    <m/>
    <s v="新交易"/>
    <s v="新交易"/>
    <x v="0"/>
    <s v="6-8"/>
    <s v=""/>
    <s v=""/>
    <s v=""/>
    <s v=""/>
    <s v=""/>
    <s v="L6984"/>
    <d v="2021-12-30T00:00:00"/>
    <d v="2021-12-30T00:00:00"/>
    <s v="鮑培平"/>
    <s v="2-10-合併額度控管"/>
    <m/>
    <s v="6-8"/>
    <s v=""/>
    <s v=""/>
    <s v=""/>
    <m/>
  </r>
  <r>
    <m/>
    <n v="1"/>
    <s v="3.帳務作業"/>
    <s v="3-2撥款"/>
    <x v="67"/>
    <s v="撥款                     "/>
    <m/>
    <s v="賴文育"/>
    <s v="余家興"/>
    <x v="14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8"/>
    <s v="撥款明細資料查詢         "/>
    <m/>
    <s v="賴文育"/>
    <s v="余家興"/>
    <x v="14"/>
    <s v="審查意見回覆"/>
    <d v="2022-01-20T00:00:00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69"/>
    <s v="撥款內容查詢             "/>
    <m/>
    <s v="賴文育"/>
    <s v="余家興"/>
    <x v="14"/>
    <s v="審查意見回覆"/>
    <d v="2022-01-20T00:00:00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70"/>
    <s v="放款明細資料查詢"/>
    <m/>
    <s v="賴文育"/>
    <s v="余家興"/>
    <x v="14"/>
    <s v="審查意見回覆"/>
    <d v="2022-01-20T00:00:00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d v="2021-12-30T00:00:00"/>
    <d v="2021-12-30T00:00:00"/>
    <s v="鮑培平"/>
    <s v="2-10-合併額度控管"/>
    <m/>
    <s v="3-2"/>
    <s v=""/>
    <s v=""/>
    <s v=""/>
    <m/>
  </r>
  <r>
    <m/>
    <m/>
    <s v="2.業務作業"/>
    <s v="2-9其他"/>
    <x v="71"/>
    <s v="聯貸案訂約明細資料查詢"/>
    <s v="由L3010更名2021/9/7"/>
    <s v="賴文育"/>
    <s v="余家興"/>
    <x v="13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2"/>
    <s v="聯貸案訂約登錄"/>
    <s v="由L3600更名2021/9/7"/>
    <s v="賴文育"/>
    <s v="余家興"/>
    <x v="13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3"/>
    <s v="聯貸費用維護"/>
    <s v="審後新增2021/11/18 (L2600)"/>
    <s v="賴文育"/>
    <s v="余家興"/>
    <x v="16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604"/>
    <d v="2021-12-22T00:00:00"/>
    <d v="2021-12-22T00:00:00"/>
    <s v="鮑培平"/>
    <s v="5-03-暫收登錄、銷帳、退還"/>
    <m/>
    <s v="2-9"/>
    <s v=""/>
    <s v=""/>
    <s v=""/>
    <m/>
  </r>
  <r>
    <m/>
    <m/>
    <s v="2.業務作業"/>
    <s v="2-9其他"/>
    <x v="74"/>
    <s v="聯貸費用明細資料查詢"/>
    <s v="審後新增2021/11/18 (L2600)"/>
    <s v="賴文育"/>
    <s v="余家興"/>
    <x v="16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064"/>
    <d v="2021-12-22T00:00:00"/>
    <d v="2021-12-22T00:00:00"/>
    <s v="鮑培平"/>
    <s v="5-03-暫收登錄、銷帳、退還"/>
    <m/>
    <s v="2-9"/>
    <s v=""/>
    <s v=""/>
    <s v=""/>
    <m/>
  </r>
  <r>
    <m/>
    <m/>
    <s v="6.共同作業"/>
    <s v="6-6各類代碼檔維護"/>
    <x v="75"/>
    <s v="聯貸費用代碼查詢"/>
    <s v="審後新增2021/11/23 (L2604)"/>
    <s v="賴文育"/>
    <s v="余家興"/>
    <x v="11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022"/>
    <d v="2021-11-19T00:00:00"/>
    <d v="2021-11-19T00:00:00"/>
    <s v="鮑培平"/>
    <s v="1-09.1-聯貸費用"/>
    <m/>
    <s v="6-6"/>
    <s v=""/>
    <s v=""/>
    <s v=""/>
    <m/>
  </r>
  <r>
    <m/>
    <m/>
    <s v="6.共同作業"/>
    <s v="6-6各類代碼檔維護"/>
    <x v="76"/>
    <s v="聯貸費用代碼維護"/>
    <s v="審後新增2021/11/23 (L2604)"/>
    <s v="賴文育"/>
    <s v="余家興"/>
    <x v="11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202"/>
    <d v="2021-11-19T00:00:00"/>
    <d v="2021-11-19T00:00:00"/>
    <s v="鮑培平"/>
    <s v="1-09.1-聯貸費用"/>
    <m/>
    <s v="6-6"/>
    <s v=""/>
    <s v=""/>
    <s v=""/>
    <m/>
  </r>
  <r>
    <m/>
    <n v="1"/>
    <s v="3.帳務作業"/>
    <s v="3-2撥款"/>
    <x v="77"/>
    <s v="交易內容查詢             "/>
    <m/>
    <s v="賴文育"/>
    <s v="余家興"/>
    <x v="14"/>
    <s v="審查意見回覆"/>
    <d v="2022-01-20T00:00:00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d v="2021-11-19T00:00:00"/>
    <d v="2021-11-19T00:00:00"/>
    <s v="鮑培平"/>
    <s v="3-06-撥款退款作業"/>
    <m/>
    <s v="3-2"/>
    <s v=""/>
    <s v=""/>
    <s v=""/>
    <m/>
  </r>
  <r>
    <m/>
    <n v="1"/>
    <s v="3.帳務作業"/>
    <s v="3-2撥款"/>
    <x v="78"/>
    <s v="交易明細資料查詢         "/>
    <m/>
    <s v="賴文育"/>
    <s v="余家興"/>
    <x v="17"/>
    <m/>
    <d v="2022-01-20T00:00:00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d v="2021-12-06T00:00:00"/>
    <d v="2021-12-06T00:00:00"/>
    <s v="陳玫玲"/>
    <s v="5-02-還款來源—其他"/>
    <m/>
    <s v="3-2"/>
    <s v=""/>
    <s v=""/>
    <s v=""/>
    <m/>
  </r>
  <r>
    <m/>
    <n v="1"/>
    <s v="3.帳務作業"/>
    <s v="3-5變更、延長年期"/>
    <x v="79"/>
    <s v="借戶利率查詢             "/>
    <m/>
    <s v="賴文育"/>
    <s v="余家興"/>
    <x v="17"/>
    <m/>
    <d v="2022-01-20T00:00:00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d v="2021-12-20T00:00:00"/>
    <d v="2021-12-20T00:00:00"/>
    <s v="陳玫玲"/>
    <s v="A-01-定期機動調整"/>
    <m/>
    <s v="3-5"/>
    <s v=""/>
    <s v=""/>
    <s v=""/>
    <m/>
  </r>
  <r>
    <m/>
    <n v="1"/>
    <s v="3.帳務作業"/>
    <s v="3-5變更、延長年期"/>
    <x v="80"/>
    <s v="借戶利率變更             "/>
    <m/>
    <s v="賴文育"/>
    <s v="余家興"/>
    <x v="17"/>
    <m/>
    <d v="2022-01-14T00:00:00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d v="2021-12-15T00:00:00"/>
    <d v="2021-12-15T00:00:00"/>
    <s v="陳玫玲"/>
    <s v="A-06-員工身分變動"/>
    <m/>
    <s v="3-5"/>
    <s v=""/>
    <s v=""/>
    <s v=""/>
    <m/>
  </r>
  <r>
    <m/>
    <n v="1"/>
    <s v="3.帳務作業"/>
    <s v="3-5變更、延長年期"/>
    <x v="81"/>
    <s v="放款內容變更             "/>
    <m/>
    <s v="賴文育"/>
    <s v="余家興"/>
    <x v="14"/>
    <s v="審查意見回覆"/>
    <d v="2022-01-14T00:00:00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x v="20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d v="2021-12-29T00:00:00"/>
    <d v="2021-12-29T00:00:00"/>
    <s v="鮑培平"/>
    <s v="8-02-內容變更"/>
    <m/>
    <s v="3-5"/>
    <s v=""/>
    <s v=""/>
    <s v=""/>
    <m/>
  </r>
  <r>
    <m/>
    <m/>
    <s v="4.批次作業"/>
    <s v="4-1撥款退款作業"/>
    <x v="82"/>
    <s v="撥款退款作業"/>
    <m/>
    <s v="賴文育"/>
    <s v="余家興"/>
    <x v="18"/>
    <m/>
    <d v="2022-01-21T00:00:00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3"/>
    <s v="撥款退款彙總查詢"/>
    <m/>
    <s v="賴文育"/>
    <s v="余家興"/>
    <x v="18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0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4"/>
    <s v="撥款匯款記錄檔查詢                   "/>
    <m/>
    <s v="賴文育"/>
    <s v="余家興"/>
    <x v="18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901"/>
    <d v="2021-11-19T00:00:00"/>
    <d v="2021-11-19T00:00:00"/>
    <s v="鮑培平"/>
    <s v="3-06-撥款退款作業"/>
    <m/>
    <s v="4-1"/>
    <s v=""/>
    <s v=""/>
    <s v=""/>
    <m/>
  </r>
  <r>
    <m/>
    <m/>
    <s v="6.共同作業"/>
    <s v="6-8其他作業"/>
    <x v="85"/>
    <s v="應處理清單      "/>
    <m/>
    <s v="賴文育"/>
    <s v="余家興"/>
    <x v="11"/>
    <m/>
    <d v="2022-01-20T00:00:00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x v="16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d v="2021-12-30T00:00:00"/>
    <d v="2021-12-30T00:00:00"/>
    <s v="鮑培平"/>
    <s v="2-10-合併額度控管"/>
    <m/>
    <s v="6-8"/>
    <s v=""/>
    <s v=""/>
    <s v=""/>
    <m/>
  </r>
  <r>
    <m/>
    <m/>
    <s v="4.批次作業"/>
    <s v="4-4銀行扣款授權"/>
    <x v="86"/>
    <s v="ACH授權資料查詢                      "/>
    <m/>
    <s v="賴文育"/>
    <s v="余家興"/>
    <x v="18"/>
    <m/>
    <d v="2022-01-21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042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7"/>
    <s v="ACH授權資料建檔                      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8"/>
    <s v="產生ACH授權提出資料                  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9"/>
    <s v="上傳授權提回檔                       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d v="2021-11-29T00:00:00"/>
    <d v="2021-11-29T00:00:00"/>
    <s v="陳玫玲"/>
    <s v="3-03-授權提回"/>
    <m/>
    <s v="4-4"/>
    <s v=""/>
    <s v=""/>
    <s v=""/>
    <m/>
  </r>
  <r>
    <m/>
    <m/>
    <s v="4.批次作業"/>
    <s v="4-4銀行扣款授權"/>
    <x v="90"/>
    <s v="帳號授權檔查詢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1"/>
    <s v="ACH授權資料歷史紀錄查詢"/>
    <m/>
    <s v="賴文育"/>
    <s v="余家興"/>
    <x v="18"/>
    <m/>
    <d v="2022-01-25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1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2"/>
    <s v="郵局授權資料查詢                     "/>
    <m/>
    <s v="賴文育"/>
    <s v="余家興"/>
    <x v="18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新交易"/>
    <s v="新交易"/>
    <x v="0"/>
    <s v="4-4"/>
    <s v=""/>
    <s v=""/>
    <s v=""/>
    <s v=""/>
    <s v=""/>
    <s v="L4043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3"/>
    <s v="郵局授權資料建檔                     "/>
    <m/>
    <s v="賴文育"/>
    <s v="余家興"/>
    <x v="18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4"/>
    <s v="產生郵局授權資料"/>
    <m/>
    <s v="賴文育"/>
    <s v="余家興"/>
    <x v="18"/>
    <m/>
    <d v="2022-01-25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5"/>
    <s v="郵局授權資料歷史紀錄查詢"/>
    <m/>
    <s v="賴文育"/>
    <s v="余家興"/>
    <x v="19"/>
    <m/>
    <d v="2022-01-26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x v="22"/>
    <m/>
    <m/>
    <m/>
    <d v="2021-09-09T00:00:00"/>
    <m/>
    <m/>
    <m/>
    <m/>
    <s v="新交易"/>
    <s v="新交易"/>
    <x v="0"/>
    <s v="4-4"/>
    <s v=""/>
    <s v=""/>
    <s v=""/>
    <s v=""/>
    <s v=""/>
    <s v="L4942"/>
    <d v="2021-11-19T00:00:00"/>
    <d v="2021-11-19T00:00:00"/>
    <s v="陳玫玲"/>
    <s v="3-02-郵局授權提出"/>
    <m/>
    <s v="4-4"/>
    <s v=""/>
    <s v=""/>
    <s v=""/>
    <m/>
  </r>
  <r>
    <m/>
    <n v="1"/>
    <s v="3.帳務作業"/>
    <s v="3-3回收、部分償還、暫收款"/>
    <x v="96"/>
    <s v="暫收款登錄               "/>
    <m/>
    <s v="賴文育"/>
    <s v="余家興"/>
    <x v="14"/>
    <s v="審查意見回覆"/>
    <d v="2022-01-14T00:00:00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97"/>
    <s v="暫收款退還               "/>
    <m/>
    <s v="賴文育"/>
    <s v="余家興"/>
    <x v="14"/>
    <s v="審查意見回覆"/>
    <d v="2022-01-14T00:00:00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x v="23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d v="2021-12-09T00:00:00"/>
    <d v="2021-12-09T00:00:00"/>
    <s v="陳玫玲"/>
    <s v="4-04-通知／退還支票"/>
    <m/>
    <s v="3-3"/>
    <s v=""/>
    <s v=""/>
    <s v=""/>
    <m/>
  </r>
  <r>
    <m/>
    <m/>
    <s v="4.批次作業"/>
    <s v="4-1撥款退款作業"/>
    <x v="98"/>
    <s v="撥款退款明細表"/>
    <s v="審後新增2021/10/26"/>
    <s v="賴文育"/>
    <s v="陳昱衡"/>
    <x v="18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2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99"/>
    <s v="抽退票傳票明細表"/>
    <s v="審後新增2021/10/26"/>
    <s v="賴文育"/>
    <s v="陳昱衡"/>
    <x v="18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3"/>
    <d v="2021-12-09T00:00:00"/>
    <d v="2021-12-09T00:00:00"/>
    <s v="陳玫玲"/>
    <s v="4-04-通知／退還支票"/>
    <m/>
    <s v="4-1"/>
    <s v=""/>
    <s v=""/>
    <s v=""/>
    <m/>
  </r>
  <r>
    <m/>
    <m/>
    <s v="4.批次作業"/>
    <s v="4-1撥款退款作業"/>
    <x v="100"/>
    <s v="更新銀行匯款狀態"/>
    <s v="審後新增2022/1/7"/>
    <s v="賴文育"/>
    <s v="余家興"/>
    <x v="20"/>
    <s v="配合撥款流程新增交易"/>
    <d v="2022-01-17T00:00:0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24"/>
    <m/>
    <m/>
    <m/>
    <d v="2021-10-15T00:00:00"/>
    <m/>
    <m/>
    <m/>
    <m/>
    <s v="新交易"/>
    <s v="新交易"/>
    <x v="0"/>
    <s v="4-1"/>
    <s v=""/>
    <s v=""/>
    <s v=""/>
    <s v=""/>
    <s v=""/>
    <s v=""/>
    <d v="2022-02-18T00:00:00"/>
    <m/>
    <s v=""/>
    <s v=""/>
    <m/>
    <s v=""/>
    <s v=""/>
    <s v="4-1"/>
    <s v=""/>
    <m/>
  </r>
  <r>
    <m/>
    <m/>
    <s v="4.批次作業"/>
    <s v="4-2整批入帳作業(匯款轉帳、銀行/郵局扣款、支票兌現)"/>
    <x v="101"/>
    <s v="客戶還款方式及還款帳號查詢"/>
    <s v="審後新增2021/10/26"/>
    <s v="賴文育"/>
    <s v="陳昱衡"/>
    <x v="18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102"/>
    <s v="還款帳號及還款方式變更紀錄查詢"/>
    <s v="審後新增2021/10/26"/>
    <s v="賴文育"/>
    <s v="陳昱衡"/>
    <x v="18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3"/>
    <d v="2021-12-16T00:00:00"/>
    <d v="2021-12-16T00:00:00"/>
    <s v="陳玫玲"/>
    <s v="5-01-整批入帳—銀行扣款／匯款轉帳"/>
    <m/>
    <s v="4-2"/>
    <s v=""/>
    <s v=""/>
    <s v=""/>
    <m/>
  </r>
  <r>
    <m/>
    <m/>
    <s v="5.管理性作業 "/>
    <s v="5-1一般作業"/>
    <x v="103"/>
    <s v="資金運用概況維護                      "/>
    <m/>
    <s v="賴文育"/>
    <s v="楊智誠"/>
    <x v="15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d v="2021-11-12T00:00:00"/>
    <d v="2021-11-12T00:00:00"/>
    <s v="鮑培平"/>
    <s v="1-12-其他作業"/>
    <m/>
    <s v="5-1"/>
    <s v=""/>
    <s v=""/>
    <s v=""/>
    <m/>
  </r>
  <r>
    <m/>
    <m/>
    <s v="4.批次作業"/>
    <s v="4-7其他"/>
    <x v="104"/>
    <s v="票據媒體製作                         "/>
    <m/>
    <s v="賴文育"/>
    <s v="余家興"/>
    <x v="18"/>
    <m/>
    <d v="2022-01-26T00:00:00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x v="15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d v="2021-12-02T00:00:00"/>
    <d v="2021-12-02T00:00:00"/>
    <s v="陳玫玲"/>
    <s v="4-03-支票繳款"/>
    <m/>
    <s v="4-7"/>
    <s v=""/>
    <s v=""/>
    <s v=""/>
    <m/>
  </r>
  <r>
    <m/>
    <n v="1"/>
    <s v="3.帳務作業"/>
    <s v="3-3回收、部分償還、暫收款"/>
    <x v="105"/>
    <s v="暫收支票明細資料查詢     "/>
    <m/>
    <s v="賴文育"/>
    <s v="余家興"/>
    <x v="14"/>
    <s v="審查意見回覆"/>
    <d v="2022-01-20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6"/>
    <s v="支票明細資料查詢-全部"/>
    <m/>
    <s v="賴文育"/>
    <s v="余家興"/>
    <x v="17"/>
    <m/>
    <d v="2022-01-19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7"/>
    <s v="支票內容查詢             "/>
    <m/>
    <s v="賴文育"/>
    <s v="余家興"/>
    <x v="14"/>
    <s v="審查意見回覆"/>
    <d v="2022-01-19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s v="新交易"/>
    <m/>
    <x v="0"/>
    <s v="3-3"/>
    <s v=""/>
    <s v=""/>
    <s v=""/>
    <s v=""/>
    <s v=""/>
    <s v="L3943"/>
    <d v="2021-12-02T00:00:00"/>
    <d v="2021-12-02T00:00:00"/>
    <s v="陳玫玲"/>
    <s v="4-03-支票繳款"/>
    <m/>
    <s v="3-3"/>
    <s v=""/>
    <s v=""/>
    <s v=""/>
    <m/>
  </r>
  <r>
    <m/>
    <m/>
    <s v="2.業務作業"/>
    <s v="2-9其他"/>
    <x v="108"/>
    <s v="貸後契變手續費明細資料查詢(未入帳)"/>
    <m/>
    <s v="賴文育"/>
    <s v="陳昱衡"/>
    <x v="13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09"/>
    <s v="貸後契變手續費維護                      "/>
    <m/>
    <s v="賴文育"/>
    <s v="陳昱衡"/>
    <x v="13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10"/>
    <s v="貸後契變手續費明細資料查詢"/>
    <m/>
    <s v="賴文育"/>
    <s v="陳昱衡"/>
    <x v="13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d v="2021-12-29T00:00:00"/>
    <d v="2021-12-29T00:00:00"/>
    <s v="鮑培平"/>
    <s v="8-02-內容變更"/>
    <m/>
    <s v="2-9"/>
    <s v=""/>
    <s v=""/>
    <s v=""/>
    <m/>
  </r>
  <r>
    <m/>
    <m/>
    <s v="4.批次作業"/>
    <s v="4-6火險作業"/>
    <x v="111"/>
    <s v="額度擔保品保險單關聯查詢   "/>
    <m/>
    <s v="賴文育"/>
    <s v="陳昱衡"/>
    <x v="18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060"/>
    <d v="2021-11-24T00:00:00"/>
    <d v="2021-11-24T00:00:00"/>
    <s v="鮑培平"/>
    <s v="2-13-擔保品建檔"/>
    <m/>
    <s v="4-6"/>
    <s v=""/>
    <s v=""/>
    <s v=""/>
    <m/>
  </r>
  <r>
    <m/>
    <m/>
    <s v="4.批次作業"/>
    <s v="4-6火險作業"/>
    <x v="112"/>
    <s v="保險單明細資料登錄"/>
    <m/>
    <s v="賴文育"/>
    <s v="陳昱衡"/>
    <x v="21"/>
    <s v="eloan意見回覆"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5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3"/>
    <s v="火險到期檔產生作業         "/>
    <m/>
    <s v="賴文育"/>
    <s v="陳昱衡"/>
    <x v="18"/>
    <m/>
    <d v="2022-01-17T00:00:0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4"/>
    <s v="火險詢價作業               "/>
    <m/>
    <s v="賴文育"/>
    <s v="陳昱衡"/>
    <x v="18"/>
    <m/>
    <d v="2022-01-17T00:00:0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5"/>
    <s v="續約保單資料維護           "/>
    <m/>
    <s v="賴文育"/>
    <s v="陳昱衡"/>
    <x v="19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6"/>
    <s v="火險出單明細表與媒體       "/>
    <m/>
    <s v="賴文育"/>
    <s v="陳昱衡"/>
    <x v="18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7"/>
    <s v="出單明細表"/>
    <x v="0"/>
    <s v="4-6"/>
    <s v=""/>
    <s v=""/>
    <s v=""/>
    <s v=""/>
    <s v=""/>
    <s v="L460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7"/>
    <s v="火險通知作業               "/>
    <m/>
    <s v="賴文育"/>
    <s v="陳昱衡"/>
    <x v="19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x v="26"/>
    <m/>
    <m/>
    <m/>
    <d v="2021-09-16T00:00:00"/>
    <m/>
    <m/>
    <m/>
    <m/>
    <s v="4-91-6"/>
    <s v="火險通知單"/>
    <x v="0"/>
    <s v="4-6"/>
    <s v=""/>
    <s v=""/>
    <s v=""/>
    <s v=""/>
    <s v=""/>
    <s v="L4603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8"/>
    <s v="保險單資料檢核作業       "/>
    <m/>
    <s v="賴文育"/>
    <s v="陳昱衡"/>
    <x v="18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9"/>
    <s v="火險保費資料查詢(By客戶) "/>
    <m/>
    <s v="賴文育"/>
    <s v="陳昱衡"/>
    <x v="18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960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0"/>
    <s v="火險保費明細查詢         "/>
    <m/>
    <s v="賴文育"/>
    <s v="陳昱衡"/>
    <x v="19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22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1"/>
    <s v="擔保品保險單資料查詢"/>
    <m/>
    <s v="賴文育"/>
    <s v="陳昱衡"/>
    <x v="18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12"/>
    <s v="火險保費查詢"/>
    <x v="0"/>
    <s v="4-6"/>
    <s v=""/>
    <s v=""/>
    <s v=""/>
    <s v=""/>
    <s v=""/>
    <s v="L4964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22"/>
    <s v="保險單明細資料查詢       "/>
    <m/>
    <s v="賴文育"/>
    <s v="陳昱衡"/>
    <x v="18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d v="2021-11-24T00:00:00"/>
    <d v="2021-11-24T00:00:00"/>
    <s v="鮑培平"/>
    <s v="2-13-擔保品建檔"/>
    <m/>
    <s v="4-6"/>
    <s v=""/>
    <s v=""/>
    <s v=""/>
    <m/>
  </r>
  <r>
    <m/>
    <m/>
    <s v="4.批次作業"/>
    <s v="4-4銀行扣款作業(產出銀扣媒體作業)"/>
    <x v="123"/>
    <s v="產出銀行扣帳檔                       "/>
    <m/>
    <s v="賴文育"/>
    <s v="陳昱衡"/>
    <x v="18"/>
    <m/>
    <d v="2022-01-17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4"/>
    <s v="銀行扣款檔資料查詢                   "/>
    <m/>
    <s v="賴文育"/>
    <s v="陳昱衡"/>
    <x v="18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5"/>
    <s v="銀行扣款檔資料維護                   "/>
    <m/>
    <s v="賴文育"/>
    <s v="陳昱衡"/>
    <x v="18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6"/>
    <s v="銀行扣款(媒體製作)                   "/>
    <m/>
    <s v="賴文育"/>
    <s v="陳昱衡"/>
    <x v="18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7"/>
    <s v="銀扣扣款前通知"/>
    <m/>
    <s v="賴文育"/>
    <s v="陳昱衡"/>
    <x v="18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d v="2021-12-10T00:00:00"/>
    <d v="2021-12-10T00:00:00"/>
    <s v="陳玫玲"/>
    <s v="4-01-銀行扣款"/>
    <m/>
    <s v="4-4"/>
    <s v=""/>
    <s v=""/>
    <s v=""/>
    <m/>
  </r>
  <r>
    <m/>
    <m/>
    <s v="5.管理性作業 "/>
    <s v="5-5債務協商作業"/>
    <x v="128"/>
    <s v="債權比例分攤(產出)"/>
    <m/>
    <s v="蘇曉玲"/>
    <s v="蘇曉玲"/>
    <x v="22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29"/>
    <s v="債權比例分攤資料維護(匯入)            "/>
    <m/>
    <s v="蘇曉玲"/>
    <s v="蘇曉玲"/>
    <x v="22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0"/>
    <s v="債權案件明細查詢"/>
    <m/>
    <s v="蘇曉玲"/>
    <s v="蘇曉玲"/>
    <x v="22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1"/>
    <s v="債權維護"/>
    <m/>
    <s v="蘇曉玲"/>
    <s v="蘇曉玲"/>
    <x v="22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2"/>
    <s v="債權異動歷程查詢"/>
    <m/>
    <s v="蘇曉玲"/>
    <s v="蘇曉玲"/>
    <x v="22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3"/>
    <s v="債務協商滯繳/應繳明細查詢             "/>
    <m/>
    <s v="蘇曉玲"/>
    <s v="蘇曉玲"/>
    <x v="22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4"/>
    <s v="債權銀行帳號明細資料查詢              "/>
    <m/>
    <s v="蘇曉玲"/>
    <s v="蘇曉玲"/>
    <x v="22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5"/>
    <s v="債務協商作業-撥付日期查詢"/>
    <m/>
    <s v="蘇曉玲"/>
    <s v="蘇曉玲"/>
    <x v="22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6"/>
    <s v="期款試算                              "/>
    <m/>
    <s v="蘇曉玲"/>
    <s v="蘇曉玲"/>
    <x v="22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7"/>
    <s v="債務協商作業－債協應處理事項清單"/>
    <m/>
    <s v="蘇曉玲"/>
    <s v="蘇曉玲"/>
    <x v="22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8"/>
    <s v="債務協商作業-整批處理"/>
    <m/>
    <s v="蘇曉玲"/>
    <s v="蘇曉玲"/>
    <x v="22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9"/>
    <s v="債務協商作業-暫收入帳"/>
    <m/>
    <s v="蘇曉玲"/>
    <s v="蘇曉玲"/>
    <x v="22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0"/>
    <s v="債務協商作業-暫收解入"/>
    <s v="審後新增2021/9/24"/>
    <s v="蘇曉玲"/>
    <s v="蘇曉玲"/>
    <x v="22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1"/>
    <s v="債務協商交易資料查詢                  "/>
    <m/>
    <s v="蘇曉玲"/>
    <s v="蘇曉玲"/>
    <x v="22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2"/>
    <s v="債務協商入帳明細資料查詢"/>
    <m/>
    <s v="蘇曉玲"/>
    <s v="蘇曉玲"/>
    <x v="22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3"/>
    <s v="債權銀行帳號登錄    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4"/>
    <s v="債務協商作業－撥付日期設定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45"/>
    <s v="最大債權撥付產檔    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6"/>
    <s v="最大債權撥付明細查詢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7"/>
    <s v="最大債權撥付統計查詢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8"/>
    <s v="債權案件主檔內容查詢"/>
    <m/>
    <s v="蘇曉玲"/>
    <s v="蘇曉玲"/>
    <x v="22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49"/>
    <s v="客戶最大債權撥付統計查詢"/>
    <m/>
    <s v="蘇曉玲"/>
    <s v="蘇曉玲"/>
    <x v="22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0"/>
    <s v="撥付金額調整"/>
    <m/>
    <s v="蘇曉玲"/>
    <s v="蘇曉玲"/>
    <x v="22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1"/>
    <s v="最大債權撥付出帳    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2"/>
    <s v="最大債權撥付回覆檔檢核                "/>
    <m/>
    <s v="蘇曉玲"/>
    <s v="蘇曉玲"/>
    <x v="22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3"/>
    <s v="一般債權撥付資料檢核                  "/>
    <m/>
    <s v="蘇曉玲"/>
    <s v="蘇曉玲"/>
    <x v="22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1一般作業"/>
    <x v="154"/>
    <s v="檔案借閱明細資料查詢                  "/>
    <m/>
    <s v="賴文育"/>
    <s v="楊智誠"/>
    <x v="15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1-27T00:00:00"/>
    <m/>
    <s v=""/>
    <s v=""/>
    <m/>
    <s v=""/>
    <s v=""/>
    <s v="5-1"/>
    <s v=""/>
    <m/>
  </r>
  <r>
    <m/>
    <m/>
    <s v="5.管理性作業 "/>
    <s v="5-1一般作業"/>
    <x v="155"/>
    <s v="檔案借閱維護                          "/>
    <m/>
    <s v="賴文育"/>
    <s v="楊智誠"/>
    <x v="23"/>
    <s v="申請、設定、對保資料欄位漏寫"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28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1-27T00:00:00"/>
    <m/>
    <s v=""/>
    <s v=""/>
    <m/>
    <s v=""/>
    <s v=""/>
    <s v="5-1"/>
    <s v=""/>
    <m/>
  </r>
  <r>
    <m/>
    <m/>
    <s v="5.管理性作業 "/>
    <s v="5-1一般作業"/>
    <x v="156"/>
    <s v="檔案借閱報表作業(列印)                "/>
    <m/>
    <s v="賴文育"/>
    <s v="楊智誠"/>
    <x v="15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d v="2022-01-27T00:00:00"/>
    <m/>
    <s v=""/>
    <s v=""/>
    <m/>
    <s v=""/>
    <s v=""/>
    <s v="5-1"/>
    <s v=""/>
    <m/>
  </r>
  <r>
    <m/>
    <m/>
    <s v="5.管理性作業 "/>
    <s v="5-7國稅局申報作業"/>
    <x v="157"/>
    <s v="國稅局申報檔查詢"/>
    <m/>
    <s v="賴文育"/>
    <s v="楊智誠"/>
    <x v="15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x v="12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5.管理性作業 "/>
    <s v="5-7國稅局申報作業"/>
    <x v="158"/>
    <s v="國稅局申報檔維護"/>
    <m/>
    <s v="賴文育"/>
    <s v="楊智誠"/>
    <x v="23"/>
    <s v="貸款起迄日欄位名稱修改"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x v="28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5.管理性作業 "/>
    <s v="5-7國稅局申報作業"/>
    <x v="159"/>
    <s v="產生國稅局申報檢核檔"/>
    <m/>
    <s v="賴文育"/>
    <s v="楊智誠"/>
    <x v="15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5.管理性作業 "/>
    <s v="5-7國稅局申報作業"/>
    <x v="160"/>
    <s v="產生國稅局申報媒體檔"/>
    <m/>
    <s v="賴文育"/>
    <s v="楊智誠"/>
    <x v="15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6.共同作業"/>
    <s v="6-1控制類"/>
    <x v="161"/>
    <s v="業務關帳作業"/>
    <m/>
    <s v="賴文育"/>
    <s v="楊智誠"/>
    <x v="11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x v="16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d v="2021-12-02T00:00:00"/>
    <d v="2021-12-02T00:00:00"/>
    <s v="陳玫玲"/>
    <s v="4-03-支票繳款"/>
    <m/>
    <s v="6-1"/>
    <s v=""/>
    <s v=""/>
    <s v=""/>
    <m/>
  </r>
  <r>
    <m/>
    <m/>
    <s v="6.共同作業"/>
    <s v="6-1控制類"/>
    <x v="162"/>
    <s v="核心傳票相關單獨作業"/>
    <s v="審後新增2021/10/18"/>
    <s v="賴文育"/>
    <s v="楊智誠"/>
    <x v="11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x v="16"/>
    <m/>
    <m/>
    <m/>
    <d v="2021-10-18T00:00:00"/>
    <m/>
    <m/>
    <m/>
    <m/>
    <s v="新交易"/>
    <m/>
    <x v="0"/>
    <s v="6-1"/>
    <s v=""/>
    <s v=""/>
    <s v=""/>
    <s v=""/>
    <s v=""/>
    <s v=""/>
    <d v="2022-01-27T00:00:00"/>
    <m/>
    <s v=""/>
    <s v=""/>
    <m/>
    <s v=""/>
    <s v=""/>
    <s v="6-1"/>
    <s v=""/>
    <m/>
  </r>
  <r>
    <m/>
    <m/>
    <s v="6.共同作業"/>
    <s v="6-1控制類"/>
    <x v="163"/>
    <s v="代理人設定"/>
    <m/>
    <s v="張金龍"/>
    <s v="楊智誠"/>
    <x v="11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1-29T00:00:00"/>
    <m/>
    <m/>
    <m/>
    <m/>
    <s v="新交易"/>
    <m/>
    <x v="0"/>
    <s v="6-1"/>
    <s v=""/>
    <s v=""/>
    <s v=""/>
    <s v=""/>
    <s v=""/>
    <s v="L6104"/>
    <d v="2021-11-17T00:00:00"/>
    <d v="2021-11-17T00:00:00"/>
    <s v="鮑培平"/>
    <s v="1-16-使用者資料"/>
    <m/>
    <s v="6-1"/>
    <s v=""/>
    <s v=""/>
    <s v=""/>
    <m/>
  </r>
  <r>
    <m/>
    <m/>
    <s v="6.共同作業"/>
    <s v="6-1控制類"/>
    <x v="164"/>
    <s v="報表查詢作業申請    "/>
    <m/>
    <s v="賴文育"/>
    <s v="楊智誠"/>
    <x v="11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2-03T00:00:00"/>
    <m/>
    <m/>
    <m/>
    <m/>
    <s v="新交易"/>
    <m/>
    <x v="0"/>
    <s v="6-1"/>
    <s v=""/>
    <s v=""/>
    <s v=""/>
    <s v=""/>
    <s v=""/>
    <s v="L6103"/>
    <d v="2021-11-17T00:00:00"/>
    <d v="2021-11-17T00:00:00"/>
    <s v="鮑培平"/>
    <s v="1-16-使用者資料"/>
    <m/>
    <s v="6-1"/>
    <s v=""/>
    <s v=""/>
    <s v=""/>
    <m/>
  </r>
  <r>
    <m/>
    <m/>
    <s v="6.共同作業"/>
    <s v="6-2日結類"/>
    <x v="165"/>
    <s v="其他傳票輸入"/>
    <m/>
    <s v="賴文育"/>
    <s v="楊智誠"/>
    <x v="24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d v="2021-12-16T00:00:00"/>
    <d v="2021-12-16T00:00:00"/>
    <s v="陳玫玲"/>
    <s v="5-01-整批入帳—銀行扣款／匯款轉帳"/>
    <m/>
    <s v="6-2"/>
    <s v=""/>
    <s v=""/>
    <s v=""/>
    <m/>
  </r>
  <r>
    <m/>
    <m/>
    <s v="6.共同作業"/>
    <s v="6-2日結類"/>
    <x v="166"/>
    <s v="交易分錄清單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1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7"/>
    <s v="會計總帳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2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8"/>
    <s v="會計帳務明細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3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9"/>
    <s v="日結彙計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0"/>
    <s v="日結明細查詢"/>
    <m/>
    <s v="賴文育"/>
    <s v="楊智誠"/>
    <x v="24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1"/>
    <s v="會計分錄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6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2"/>
    <s v="未銷帳餘額明細查詢"/>
    <m/>
    <s v="賴文育"/>
    <s v="楊智誠"/>
    <x v="24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7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3"/>
    <s v="銷帳歷史明細查詢"/>
    <m/>
    <s v="賴文育"/>
    <s v="楊智誠"/>
    <x v="24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d v="2021-11-17T00:00:00"/>
    <d v="2021-11-17T00:00:00"/>
    <s v="鮑培平"/>
    <s v="1-11-帳務查詢"/>
    <m/>
    <s v="6-2"/>
    <s v=""/>
    <s v=""/>
    <s v=""/>
    <m/>
  </r>
  <r>
    <m/>
    <m/>
    <s v="6.共同作業"/>
    <s v="6-3共同資料維護(利率、營業日)"/>
    <x v="174"/>
    <s v="特殊/例假日查詢"/>
    <m/>
    <s v="賴文育"/>
    <s v="楊智誠"/>
    <x v="24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x v="12"/>
    <m/>
    <m/>
    <m/>
    <d v="2021-09-27T00:00:00"/>
    <m/>
    <m/>
    <m/>
    <m/>
    <s v="新交易"/>
    <m/>
    <x v="0"/>
    <s v="6-3"/>
    <s v=""/>
    <s v=""/>
    <s v=""/>
    <s v=""/>
    <s v=""/>
    <s v="L603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5"/>
    <s v="特殊/例假日登錄"/>
    <m/>
    <s v="賴文育"/>
    <s v="楊智誠"/>
    <x v="24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x v="12"/>
    <m/>
    <m/>
    <m/>
    <d v="2021-09-27T00:00:00"/>
    <m/>
    <m/>
    <m/>
    <m/>
    <s v="新交易"/>
    <m/>
    <x v="0"/>
    <s v="6-3"/>
    <s v=""/>
    <s v=""/>
    <s v=""/>
    <s v=""/>
    <s v=""/>
    <s v="L631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6"/>
    <s v="指標利率種類查詢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0"/>
    <s v="6-3"/>
    <s v=""/>
    <s v=""/>
    <s v=""/>
    <s v=""/>
    <s v=""/>
    <s v="L603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7"/>
    <s v="指標利率資料查詢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0"/>
    <s v="6-3"/>
    <s v=""/>
    <s v=""/>
    <s v=""/>
    <s v=""/>
    <s v=""/>
    <s v="L6032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8"/>
    <s v="指標利率種類維護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0"/>
    <s v="6-3"/>
    <s v=""/>
    <s v=""/>
    <s v=""/>
    <s v=""/>
    <s v=""/>
    <s v="L630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9"/>
    <s v="指標利率登錄/維護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4"/>
    <s v="6-3"/>
    <s v=""/>
    <s v=""/>
    <s v=""/>
    <s v=""/>
    <s v=""/>
    <s v="L6302"/>
    <d v="2021-11-12T00:00:00"/>
    <d v="2021-11-12T00:00:00"/>
    <s v="陳玫玲"/>
    <s v="1-02-指標利率維護"/>
    <m/>
    <s v="6-3"/>
    <s v=""/>
    <s v=""/>
    <s v=""/>
    <m/>
  </r>
  <r>
    <m/>
    <m/>
    <s v="6.共同作業"/>
    <s v="6-4作業控管維護"/>
    <x v="180"/>
    <s v="交易控制檔查詢"/>
    <m/>
    <s v="張金龍"/>
    <s v="楊智誠"/>
    <x v="25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1"/>
    <s v="交易控制檔維護"/>
    <m/>
    <s v="張金龍"/>
    <s v="楊智誠"/>
    <x v="25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m/>
    <x v="0"/>
    <s v="6-4"/>
    <s v=""/>
    <s v=""/>
    <s v=""/>
    <s v=""/>
    <s v=""/>
    <s v="L640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2"/>
    <s v="權限群組查詢"/>
    <m/>
    <s v="張金龍"/>
    <s v="楊智誠"/>
    <x v="25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18"/>
    <m/>
    <m/>
    <m/>
    <d v="2021-11-29T00:00:00"/>
    <m/>
    <m/>
    <m/>
    <m/>
    <s v="新交易"/>
    <m/>
    <x v="0"/>
    <s v="6-4"/>
    <s v=""/>
    <s v=""/>
    <s v=""/>
    <s v=""/>
    <s v=""/>
    <s v="L60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3"/>
    <s v="權限群組維護  "/>
    <m/>
    <s v="張金龍"/>
    <s v="楊智誠"/>
    <x v="11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40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4"/>
    <s v="使用者資料查詢"/>
    <m/>
    <s v="張金龍"/>
    <s v="楊智誠"/>
    <x v="25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m/>
    <x v="0"/>
    <s v="6-4"/>
    <s v=""/>
    <s v=""/>
    <s v=""/>
    <s v=""/>
    <s v=""/>
    <s v="L604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5"/>
    <s v="使用者資料維護"/>
    <m/>
    <s v="張金龍"/>
    <s v="楊智誠"/>
    <x v="25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x v="29"/>
    <m/>
    <m/>
    <m/>
    <d v="2021-11-20T00:00:00"/>
    <m/>
    <m/>
    <m/>
    <m/>
    <s v="新交易"/>
    <m/>
    <x v="0"/>
    <s v="6-4"/>
    <s v=""/>
    <s v=""/>
    <s v=""/>
    <s v=""/>
    <s v=""/>
    <s v="L640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6"/>
    <s v="使用者交易權限查詢"/>
    <s v="審後新增2021/12/20"/>
    <s v="張金龍"/>
    <s v="楊智誠"/>
    <x v="11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x v="16"/>
    <m/>
    <m/>
    <m/>
    <d v="2021-11-20T00:00:00"/>
    <m/>
    <m/>
    <m/>
    <m/>
    <s v="新交易"/>
    <e v="#N/A"/>
    <x v="0"/>
    <s v="6-4"/>
    <s v=""/>
    <s v=""/>
    <s v=""/>
    <s v=""/>
    <s v=""/>
    <s v="L69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7"/>
    <s v="主管授權紀錄查詢"/>
    <m/>
    <s v="張金龍"/>
    <s v="楊智誠"/>
    <x v="25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29"/>
    <m/>
    <m/>
    <m/>
    <d v="2021-11-29T00:00:00"/>
    <m/>
    <m/>
    <m/>
    <m/>
    <s v="新交易"/>
    <m/>
    <x v="0"/>
    <s v="6-4"/>
    <s v=""/>
    <s v=""/>
    <s v=""/>
    <s v=""/>
    <s v=""/>
    <s v="L6044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8"/>
    <s v="資料變更交易查詢"/>
    <m/>
    <s v="賴文育"/>
    <s v="楊智誠"/>
    <x v="24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932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7其他基本資料維護"/>
    <x v="189"/>
    <s v="員工資料檔查詢"/>
    <s v="由L190A更名 2021/12/20"/>
    <s v="張金龍"/>
    <s v="張嘉榮"/>
    <x v="11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x v="16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d v="2021-11-12T00:00:00"/>
    <d v="2021-11-12T00:00:00"/>
    <s v="陳玫玲"/>
    <s v="1-17-核心資料匯入"/>
    <m/>
    <s v="6-7"/>
    <s v=""/>
    <s v=""/>
    <s v=""/>
    <m/>
  </r>
  <r>
    <m/>
    <m/>
    <s v="4.批次作業"/>
    <s v="4-5員工扣薪作業-1產出媒體"/>
    <x v="190"/>
    <s v="設定員工扣薪日程表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50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1"/>
    <s v="員工扣薪設定檢核表    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2"/>
    <s v="產出員工扣薪明細檔"/>
    <m/>
    <s v="賴文育"/>
    <s v="陳昱衡"/>
    <x v="18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3"/>
    <s v="員工扣薪媒體檔查詢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4"/>
    <s v="員工扣薪媒體檔維護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5"/>
    <s v="產出員工扣薪媒體檔"/>
    <m/>
    <s v="賴文育"/>
    <s v="陳昱衡"/>
    <x v="18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196"/>
    <s v="入帳檔上傳作業                       "/>
    <m/>
    <s v="賴文育"/>
    <s v="陳昱衡"/>
    <x v="18"/>
    <m/>
    <d v="2022-01-19T00:00:00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d v="2021-12-29T00:00:00"/>
    <d v="2021-12-29T00:00:00"/>
    <s v="陳玫玲"/>
    <s v="4-02-員工扣薪"/>
    <m/>
    <s v="4-2"/>
    <s v=""/>
    <s v=""/>
    <s v=""/>
    <m/>
  </r>
  <r>
    <m/>
    <m/>
    <s v="4.批次作業"/>
    <s v="4-5員工扣薪作業-1產出媒體"/>
    <x v="197"/>
    <s v="產生員工扣薪報表"/>
    <m/>
    <s v="賴文育"/>
    <s v="陳昱衡"/>
    <x v="26"/>
    <s v="補齊前缺報表測試畫面"/>
    <d v="2022-01-19T00:00:00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x v="3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2入賬"/>
    <x v="198"/>
    <s v="員工扣薪-明細查詢"/>
    <m/>
    <s v="賴文育"/>
    <s v="陳昱衡"/>
    <x v="18"/>
    <m/>
    <d v="2022-01-19T00:00:00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204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199"/>
    <s v="支票兌現-明細查詢"/>
    <m/>
    <s v="賴文育"/>
    <s v="陳昱衡"/>
    <x v="18"/>
    <m/>
    <d v="2022-01-19T00:00:00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x v="15"/>
    <m/>
    <m/>
    <m/>
    <d v="2021-10-01T00:00:00"/>
    <m/>
    <m/>
    <m/>
    <m/>
    <s v="新交易"/>
    <s v="新交易"/>
    <x v="0"/>
    <s v="4-2"/>
    <s v=""/>
    <s v=""/>
    <s v=""/>
    <s v=""/>
    <s v=""/>
    <s v="L4205"/>
    <d v="2021-12-09T00:00:00"/>
    <d v="2021-12-09T00:00:00"/>
    <s v="陳玫玲"/>
    <s v="4-04-通知／退還支票"/>
    <m/>
    <s v="4-2"/>
    <s v=""/>
    <s v=""/>
    <s v=""/>
    <m/>
  </r>
  <r>
    <m/>
    <m/>
    <s v="4.批次作業"/>
    <s v="4-2整批入帳作業(匯款轉帳、銀行/郵局扣款、支票兌現)"/>
    <x v="200"/>
    <s v="整批入帳作業                         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1"/>
    <s v="整批批次檢核作業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A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2"/>
    <s v="整批批次入帳作業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B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3"/>
    <s v="整批入帳明細查詢"/>
    <m/>
    <s v="賴文育"/>
    <s v="陳昱衡"/>
    <x v="18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4"/>
    <s v="整批入帳明細查詢(By日期區間)         "/>
    <m/>
    <s v="賴文育"/>
    <s v="陳昱衡"/>
    <x v="18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5"/>
    <s v="整批勾選處理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3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06"/>
    <s v="銀行扣款-明細查詢"/>
    <m/>
    <s v="賴文育"/>
    <s v="陳昱衡"/>
    <x v="18"/>
    <m/>
    <d v="2022-01-20T00:00:00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7"/>
    <s v="郵局扣款-明細查詢"/>
    <m/>
    <s v="賴文育"/>
    <s v="陳昱衡"/>
    <x v="18"/>
    <m/>
    <d v="2022-01-21T00:00:00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3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4銀行扣款作業(產出銀扣媒體作業)"/>
    <x v="208"/>
    <s v="產生銀扣失敗通知"/>
    <m/>
    <s v="賴文育"/>
    <s v="陳昱衡"/>
    <x v="26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x v="3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d v="2021-12-16T00:00:00"/>
    <d v="2021-12-16T00:00:00"/>
    <s v="陳玫玲"/>
    <s v="5-01-整批入帳—銀行扣款／匯款轉帳"/>
    <m/>
    <s v="4-4"/>
    <s v=""/>
    <s v=""/>
    <s v=""/>
    <m/>
  </r>
  <r>
    <m/>
    <m/>
    <s v="4.批次作業"/>
    <s v="4-4銀行扣款作業(產出銀扣媒體作業)"/>
    <x v="209"/>
    <s v="銀行扣款報表"/>
    <s v="審後新增2021/11/19"/>
    <s v="賴文育"/>
    <s v="陳昱衡"/>
    <x v="18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4"/>
    <s v=""/>
    <s v=""/>
    <s v=""/>
    <s v=""/>
    <s v=""/>
    <s v="L4455"/>
    <d v="2021-12-16T00:00:00"/>
    <d v="2021-12-16T00:00:00"/>
    <s v="陳玫玲"/>
    <s v="5-01-整批入帳—銀行扣款／匯款轉帳"/>
    <m/>
    <s v="4-4"/>
    <s v=""/>
    <s v=""/>
    <s v=""/>
    <m/>
  </r>
  <r>
    <m/>
    <n v="1"/>
    <s v="3.帳務作業"/>
    <s v="3-3回收、部分償還、暫收款"/>
    <x v="210"/>
    <s v="繳息情形查詢             "/>
    <m/>
    <s v="賴文育"/>
    <s v="余家興"/>
    <x v="14"/>
    <s v="審查意見回覆"/>
    <d v="2022-01-19T00:00:00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3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d v="2021-12-29T00:00:00"/>
    <d v="2021-12-29T00:00:00"/>
    <s v="鮑培平"/>
    <s v="5-04-回收作業"/>
    <m/>
    <s v="3-3"/>
    <s v=""/>
    <s v=""/>
    <s v=""/>
    <m/>
  </r>
  <r>
    <m/>
    <m/>
    <s v="3.帳務作業"/>
    <s v="3-3回收、部分償還、暫收款"/>
    <x v="211"/>
    <s v="繳息情形明細查詢             "/>
    <s v="審後新增2021/12/3"/>
    <s v="賴文育"/>
    <s v="余家興"/>
    <x v="14"/>
    <s v="審查意見回覆"/>
    <d v="2022-01-19T00:00:00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x v="31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12"/>
    <s v="計息明細查詢"/>
    <s v="審後新增2021/10/19"/>
    <s v="賴文育"/>
    <s v="余家興"/>
    <x v="14"/>
    <s v="審查意見回覆"/>
    <d v="2022-01-19T00:00:00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22T00:00:00"/>
    <m/>
    <m/>
    <m/>
    <m/>
    <s v="新交易"/>
    <m/>
    <x v="0"/>
    <s v="3-3"/>
    <s v=""/>
    <s v=""/>
    <s v=""/>
    <s v=""/>
    <s v=""/>
    <s v="L3913"/>
    <d v="2021-12-06T00:00:00"/>
    <d v="2021-12-06T00:00:00"/>
    <s v="陳玫玲"/>
    <s v="5-02-還款來源—其他"/>
    <m/>
    <s v="3-3"/>
    <s v=""/>
    <s v=""/>
    <s v=""/>
    <m/>
  </r>
  <r>
    <m/>
    <m/>
    <s v="4.批次作業"/>
    <s v="4-2整批入帳作業(匯款轉帳、銀行/郵局扣款、支票兌現)"/>
    <x v="213"/>
    <s v="其他還款來源建檔                     "/>
    <m/>
    <s v="賴文育"/>
    <s v="陳昱衡"/>
    <x v="18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4"/>
    <s v="其他還款來源建檔查詢                 "/>
    <m/>
    <s v="賴文育"/>
    <s v="陳昱衡"/>
    <x v="18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2T00:00:00"/>
    <m/>
    <m/>
    <m/>
    <m/>
    <s v="新交易"/>
    <s v="新交易"/>
    <x v="0"/>
    <s v="4-2"/>
    <s v=""/>
    <s v=""/>
    <s v=""/>
    <s v=""/>
    <s v=""/>
    <s v="L4921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5"/>
    <s v="匯款轉帳-明細維護"/>
    <m/>
    <s v="賴文育"/>
    <s v="陳昱衡"/>
    <x v="19"/>
    <m/>
    <d v="2022-01-21T00:00:00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x v="22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6"/>
    <s v="匯款轉帳報表"/>
    <s v="審後新增2021/12/3"/>
    <s v="賴文育"/>
    <s v="陳昱衡"/>
    <x v="26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x v="3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7"/>
    <s v="已入帳未還款查詢(By戶號)              "/>
    <m/>
    <s v="賴文育"/>
    <s v="陳昱衡"/>
    <x v="18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3T00:00:00"/>
    <m/>
    <m/>
    <m/>
    <m/>
    <s v="新交易"/>
    <s v="新交易"/>
    <x v="0"/>
    <s v="4-2"/>
    <s v=""/>
    <s v=""/>
    <s v=""/>
    <s v=""/>
    <s v=""/>
    <s v="L492A"/>
    <d v="2021-12-22T00:00:00"/>
    <d v="2021-12-22T00:00:00"/>
    <s v="鮑培平"/>
    <s v="5-03-暫收登錄、銷帳、退還"/>
    <m/>
    <s v="4-2"/>
    <s v=""/>
    <s v=""/>
    <s v=""/>
    <m/>
  </r>
  <r>
    <m/>
    <m/>
    <s v="4.批次作業"/>
    <s v="4-7其他"/>
    <x v="218"/>
    <s v="產生放款本息攤還表暨繳息通知單       "/>
    <m/>
    <s v="賴文育"/>
    <s v="陳昱衡"/>
    <x v="26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x v="3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d v="2021-12-16T00:00:00"/>
    <d v="2021-12-16T00:00:00"/>
    <s v="陳玫玲"/>
    <s v="5-01-整批入帳—銀行扣款／匯款轉帳"/>
    <m/>
    <s v="4-7"/>
    <s v=""/>
    <s v=""/>
    <s v=""/>
    <m/>
  </r>
  <r>
    <m/>
    <m/>
    <s v="4.批次作業"/>
    <s v="4-7其他"/>
    <x v="219"/>
    <s v="產生滯繳通知單                       "/>
    <m/>
    <s v="賴文育"/>
    <s v="陳昱衡"/>
    <x v="18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x v="15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d v="2021-12-16T00:00:00"/>
    <d v="2021-12-16T00:00:00"/>
    <s v="陳玫玲"/>
    <s v="5-01-整批入帳—銀行扣款／匯款轉帳"/>
    <m/>
    <s v="4-7"/>
    <s v=""/>
    <s v=""/>
    <s v=""/>
    <m/>
  </r>
  <r>
    <m/>
    <n v="1"/>
    <s v="3.帳務作業"/>
    <s v="3-1試算"/>
    <x v="220"/>
    <s v="回收試算                 "/>
    <m/>
    <s v="賴文育"/>
    <s v="余家興"/>
    <x v="14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3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d v="2021-12-16T00:00:00"/>
    <d v="2021-12-16T00:00:00"/>
    <s v="陳玫玲"/>
    <s v="5-01-整批入帳—銀行扣款／匯款轉帳"/>
    <m/>
    <s v="3-1"/>
    <s v=""/>
    <s v=""/>
    <s v=""/>
    <m/>
  </r>
  <r>
    <m/>
    <n v="1"/>
    <s v="3.帳務作業"/>
    <s v="3-1試算"/>
    <x v="221"/>
    <s v="結案試算                 "/>
    <m/>
    <s v="賴文育"/>
    <s v="余家興"/>
    <x v="17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d v="2021-12-29T00:00:00"/>
    <d v="2021-12-29T00:00:00"/>
    <s v="鮑培平"/>
    <s v="6-02-轉催收"/>
    <m/>
    <s v="3-1"/>
    <s v=""/>
    <s v=""/>
    <s v=""/>
    <m/>
  </r>
  <r>
    <m/>
    <n v="1"/>
    <s v="3.帳務作業"/>
    <s v="3-1試算"/>
    <x v="222"/>
    <s v="應繳日試算               "/>
    <m/>
    <s v="賴文育"/>
    <s v="余家興"/>
    <x v="14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d v="2022-02-18T00:00:00"/>
    <m/>
    <s v=""/>
    <s v=""/>
    <m/>
    <s v=""/>
    <s v=""/>
    <s v="3-1"/>
    <s v=""/>
    <m/>
  </r>
  <r>
    <m/>
    <n v="1"/>
    <s v="3.帳務作業"/>
    <s v="3-1試算"/>
    <x v="223"/>
    <s v="催收回復試算             "/>
    <m/>
    <s v="賴文育"/>
    <s v="余家興"/>
    <x v="17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d v="2021-12-30T00:00:00"/>
    <d v="2021-12-30T00:00:00"/>
    <s v="鮑培平"/>
    <s v="6-04-催收回復、收回 "/>
    <m/>
    <s v="3-1"/>
    <s v=""/>
    <s v=""/>
    <s v=""/>
    <m/>
  </r>
  <r>
    <m/>
    <n v="1"/>
    <s v="3.帳務作業"/>
    <s v="3-1試算"/>
    <x v="224"/>
    <s v="還款分配試算             "/>
    <m/>
    <s v="賴文育"/>
    <s v="余家興"/>
    <x v="14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d v="2021-12-29T00:00:00"/>
    <d v="2021-12-29T00:00:00"/>
    <s v="鮑培平"/>
    <s v="5-04-回收作業"/>
    <m/>
    <s v="3-1"/>
    <s v=""/>
    <s v=""/>
    <s v=""/>
    <m/>
  </r>
  <r>
    <m/>
    <n v="1"/>
    <s v="3.帳務作業"/>
    <s v="3-1試算"/>
    <x v="225"/>
    <s v="變更期款試算             "/>
    <m/>
    <s v="賴文育"/>
    <s v="余家興"/>
    <x v="14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d v="2021-12-29T00:00:00"/>
    <d v="2021-12-29T00:00:00"/>
    <s v="鮑培平"/>
    <s v="5-04-回收作業"/>
    <m/>
    <s v="3-1"/>
    <s v=""/>
    <s v=""/>
    <s v=""/>
    <m/>
  </r>
  <r>
    <m/>
    <n v="1"/>
    <s v="3.帳務作業"/>
    <s v="3-3回收、部分償還、暫收款"/>
    <x v="226"/>
    <s v="約定部分償還明細資料查詢 "/>
    <m/>
    <s v="賴文育"/>
    <s v="余家興"/>
    <x v="14"/>
    <s v="審查意見回覆"/>
    <d v="2022-01-19T00:00:0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s v="新交易"/>
    <m/>
    <x v="0"/>
    <s v="3-3"/>
    <s v=""/>
    <s v=""/>
    <s v=""/>
    <s v=""/>
    <s v=""/>
    <s v="L3004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7"/>
    <s v="約定部分償還登錄         "/>
    <m/>
    <s v="賴文育"/>
    <s v="余家興"/>
    <x v="17"/>
    <m/>
    <d v="2022-01-19T00:00:00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x v="21"/>
    <s v="預計2021/11/12"/>
    <m/>
    <m/>
    <d v="2021-10-13T00:00:00"/>
    <m/>
    <m/>
    <m/>
    <m/>
    <s v="新交易"/>
    <m/>
    <x v="0"/>
    <s v="3-3"/>
    <s v=""/>
    <s v=""/>
    <s v=""/>
    <s v=""/>
    <s v=""/>
    <s v="L313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8"/>
    <s v="回收登錄                 "/>
    <m/>
    <s v="賴文育"/>
    <s v="余家興"/>
    <x v="14"/>
    <s v="審查意見回覆"/>
    <d v="2022-01-17T00:00:0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9"/>
    <s v="暫收款銷帳"/>
    <m/>
    <s v="賴文育"/>
    <s v="余家興"/>
    <x v="14"/>
    <s v="審查意見回覆"/>
    <d v="2022-01-17T00:00:0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d v="2021-12-22T00:00:00"/>
    <d v="2021-12-22T00:00:00"/>
    <s v="鮑培平"/>
    <s v="5-03-暫收登錄、銷帳、退還"/>
    <m/>
    <s v="3-3"/>
    <s v=""/>
    <s v=""/>
    <s v=""/>
    <m/>
  </r>
  <r>
    <m/>
    <m/>
    <s v="3.帳務作業"/>
    <s v="3-3回收、部分償還、暫收款"/>
    <x v="230"/>
    <s v="回收冲正(轉換前資料)"/>
    <s v="審後新增2021/12/3"/>
    <s v="賴文育"/>
    <s v="余家興"/>
    <x v="27"/>
    <m/>
    <d v="2022-01-17T00:00:0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x v="15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d v="2021-12-28T00:00:00"/>
    <d v="2021-12-28T00:00:00"/>
    <s v="陳玫玲"/>
    <s v="A-02-機動指數利率調整"/>
    <m/>
    <s v="3-3"/>
    <s v=""/>
    <s v=""/>
    <s v=""/>
    <m/>
  </r>
  <r>
    <m/>
    <n v="1"/>
    <s v="3.帳務作業"/>
    <s v="3-4展期、結案、轉催呆"/>
    <x v="231"/>
    <s v="結案登錄-可欠繳          "/>
    <m/>
    <s v="賴文育"/>
    <s v="余家興"/>
    <x v="17"/>
    <m/>
    <d v="2022-01-17T00:00:0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d v="2022-02-18T00:00:00"/>
    <m/>
    <s v=""/>
    <s v=""/>
    <m/>
    <s v=""/>
    <s v=""/>
    <s v="3-4"/>
    <s v=""/>
    <m/>
  </r>
  <r>
    <m/>
    <n v="1"/>
    <s v="3.帳務作業"/>
    <s v="3-4展期、結案、轉催呆"/>
    <x v="232"/>
    <s v="結案登錄-不可欠繳"/>
    <m/>
    <s v="賴文育"/>
    <s v="余家興"/>
    <x v="17"/>
    <m/>
    <d v="2022-01-18T00:00:00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d v="2021-12-29T00:00:00"/>
    <d v="2021-12-29T00:00:00"/>
    <s v="鮑培平"/>
    <s v="6-02-轉催收"/>
    <m/>
    <s v="3-4"/>
    <s v=""/>
    <s v=""/>
    <s v=""/>
    <m/>
  </r>
  <r>
    <m/>
    <n v="1"/>
    <s v="3.帳務作業"/>
    <s v="3-3回收、部分償還、暫收款"/>
    <x v="233"/>
    <s v="呆帳戶改呆帳結案戶"/>
    <m/>
    <s v="賴文育"/>
    <s v="余家興"/>
    <x v="14"/>
    <s v="審查意見回覆"/>
    <d v="2022-01-18T00:00:00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6.共同作業"/>
    <s v="6-8其他作業"/>
    <x v="234"/>
    <s v="呆帳戶產生法務費墊付"/>
    <s v="審後新增2021/12/20"/>
    <s v="賴文育"/>
    <s v="余家興"/>
    <x v="11"/>
    <m/>
    <d v="2022-01-10T00:00:00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x v="21"/>
    <m/>
    <m/>
    <m/>
    <d v="2021-10-13T00:00:00"/>
    <m/>
    <m/>
    <m/>
    <m/>
    <s v="新交易"/>
    <m/>
    <x v="0"/>
    <s v="6-8"/>
    <s v=""/>
    <s v=""/>
    <s v=""/>
    <s v=""/>
    <s v=""/>
    <s v=""/>
    <d v="2022-02-18T00:00:00"/>
    <m/>
    <s v=""/>
    <s v=""/>
    <m/>
    <s v=""/>
    <s v=""/>
    <s v="6-8"/>
    <s v=""/>
    <m/>
  </r>
  <r>
    <m/>
    <n v="1"/>
    <s v="3.帳務作業"/>
    <s v="3-3回收、部分償還、暫收款"/>
    <x v="235"/>
    <s v="應繳日變更-不可欠繳      "/>
    <m/>
    <s v="賴文育"/>
    <s v="余家興"/>
    <x v="14"/>
    <s v="審查意見回覆"/>
    <d v="2022-01-18T00:00:00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n v="1"/>
    <s v="3.帳務作業"/>
    <s v="3-3回收、部分償還、暫收款"/>
    <x v="236"/>
    <s v="應繳日變更-可欠繳        "/>
    <m/>
    <s v="賴文育"/>
    <s v="余家興"/>
    <x v="14"/>
    <s v="審查意見回覆"/>
    <d v="2022-01-18T00:00:00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2.業務作業"/>
    <s v="2-5法拍費用"/>
    <x v="237"/>
    <s v="法拍費用借支報表列印                    "/>
    <m/>
    <s v="賴文育"/>
    <s v="陳昱衡"/>
    <x v="10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38"/>
    <s v="法拍費用明細資料查詢              "/>
    <m/>
    <s v="賴文育"/>
    <s v="陳昱衡"/>
    <x v="10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x v="15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39"/>
    <s v="法拍費用新增                            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0"/>
    <s v="法拍費用維護                            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1"/>
    <s v="法拍費用查詢-依借戶戶號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2"/>
    <s v="法拍費用查詢-依會計日期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3"/>
    <s v="法拍費用未銷明細查詢                    "/>
    <m/>
    <s v="賴文育"/>
    <s v="陳昱衡"/>
    <x v="10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4"/>
    <s v="法務費轉催收明細表                      "/>
    <m/>
    <s v="賴文育"/>
    <s v="陳昱衡"/>
    <x v="10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45"/>
    <s v="法務費轉催收傳票開立作業(列印)"/>
    <m/>
    <s v="賴文育"/>
    <s v="陳昱衡"/>
    <x v="10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x v="15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d v="2021-12-29T00:00:00"/>
    <d v="2021-12-29T00:00:00"/>
    <s v="鮑培平"/>
    <s v="6-02-轉催收"/>
    <m/>
    <s v="2-5"/>
    <s v=""/>
    <s v=""/>
    <s v=""/>
    <m/>
  </r>
  <r>
    <m/>
    <m/>
    <s v="4.批次作業"/>
    <s v="4-6火險作業"/>
    <x v="246"/>
    <s v="火險保費未繳轉借支作業     "/>
    <m/>
    <s v="賴文育"/>
    <s v="陳昱衡"/>
    <x v="18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4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7"/>
    <s v="火險最終保單上傳作業       "/>
    <m/>
    <s v="賴文育"/>
    <s v="陳昱衡"/>
    <x v="19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8"/>
    <s v="火險佣金作業               "/>
    <m/>
    <s v="賴文育"/>
    <s v="陳昱衡"/>
    <x v="18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d v="2021-12-21T00:00:00"/>
    <d v="2021-12-21T00:00:00"/>
    <s v="陳玫玲"/>
    <s v="B-05-火險—佣金作業"/>
    <m/>
    <s v="4-6"/>
    <s v=""/>
    <s v=""/>
    <s v=""/>
    <m/>
  </r>
  <r>
    <m/>
    <m/>
    <s v="4.批次作業"/>
    <s v="4-6火險作業"/>
    <x v="249"/>
    <s v="建築造價參考資料維護             "/>
    <s v="審後新增2021/11/19"/>
    <s v="賴文育"/>
    <s v="陳昱衡"/>
    <x v="18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7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250"/>
    <s v="火險佣金資料查詢             "/>
    <s v="審後新增2021/11/19"/>
    <s v="賴文育"/>
    <s v="陳昱衡"/>
    <x v="19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x v="22"/>
    <m/>
    <m/>
    <m/>
    <d v="2021-10-19T00:00:00"/>
    <m/>
    <m/>
    <m/>
    <m/>
    <s v="新交易"/>
    <s v="新交易"/>
    <x v="0"/>
    <s v="4-6"/>
    <s v=""/>
    <s v=""/>
    <s v=""/>
    <s v=""/>
    <s v=""/>
    <s v="L4966"/>
    <d v="2021-12-21T00:00:00"/>
    <d v="2021-12-21T00:00:00"/>
    <s v="陳玫玲"/>
    <s v="B-05-火險—佣金作業"/>
    <m/>
    <s v="4-6"/>
    <s v=""/>
    <s v=""/>
    <s v=""/>
    <m/>
  </r>
  <r>
    <m/>
    <m/>
    <s v="6.共同作業"/>
    <s v="6-8其他作業"/>
    <x v="251"/>
    <s v="火險費轉列催收作業"/>
    <m/>
    <s v="賴文育"/>
    <s v="余家興"/>
    <x v="11"/>
    <m/>
    <d v="2022-01-10T00:00:00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22T00:00:00"/>
    <m/>
    <m/>
    <m/>
    <m/>
    <s v="新交易"/>
    <s v="新交易"/>
    <x v="0"/>
    <s v="6-8"/>
    <s v=""/>
    <s v=""/>
    <s v=""/>
    <s v=""/>
    <s v=""/>
    <s v="L6982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2"/>
    <s v="法務費轉列催收作業"/>
    <m/>
    <s v="賴文育"/>
    <s v="余家興"/>
    <x v="11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3"/>
    <s v="火險費轉催收"/>
    <s v="補列2022/1/14"/>
    <s v="賴文育"/>
    <s v="余家興"/>
    <x v="28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4"/>
    <s v="法務費轉催收"/>
    <s v="補列2022/1/14"/>
    <s v="賴文育"/>
    <s v="余家興"/>
    <x v="28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5"/>
    <s v="呆帳戶法務費墊付"/>
    <s v="補列2022/1/14"/>
    <s v="賴文育"/>
    <s v="余家興"/>
    <x v="28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6"/>
    <s v="應處理明細"/>
    <s v="補列2022/1/14"/>
    <s v="賴文育"/>
    <s v="余家興"/>
    <x v="28"/>
    <s v="新增交易"/>
    <d v="2022-01-17T00:00:00"/>
    <d v="2022-01-21T00:00:00"/>
    <m/>
    <m/>
    <m/>
    <s v="林清河"/>
    <s v="邵淑微"/>
    <m/>
    <m/>
    <m/>
    <m/>
    <m/>
    <m/>
    <m/>
    <m/>
    <m/>
    <m/>
    <m/>
    <m/>
    <m/>
    <x v="32"/>
    <m/>
    <m/>
    <m/>
    <m/>
    <m/>
    <m/>
    <m/>
    <m/>
    <s v="新交易"/>
    <s v="新交易"/>
    <x v="0"/>
    <m/>
    <m/>
    <m/>
    <m/>
    <m/>
    <m/>
    <s v=""/>
    <d v="2022-01-22T00:00:00"/>
    <d v="2021-12-10T00:00:00"/>
    <s v="陳玫玲"/>
    <s v="4-01-銀行扣款"/>
    <m/>
    <s v=""/>
    <s v=""/>
    <s v="6-8"/>
    <s v=""/>
    <m/>
  </r>
  <r>
    <m/>
    <n v="1"/>
    <s v="3.帳務作業"/>
    <s v="3-4展期、結案、轉催呆"/>
    <x v="257"/>
    <s v="催收回復登錄             "/>
    <m/>
    <s v="賴文育"/>
    <s v="余家興"/>
    <x v="17"/>
    <m/>
    <d v="2022-01-18T00:00:00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d v="2021-12-30T00:00:00"/>
    <d v="2021-12-30T00:00:00"/>
    <s v="鮑培平"/>
    <s v="6-04-催收回復、收回 "/>
    <m/>
    <s v="3-4"/>
    <s v=""/>
    <s v=""/>
    <s v=""/>
    <m/>
  </r>
  <r>
    <m/>
    <m/>
    <s v="2.業務作業"/>
    <s v="2-2案件申請、額度"/>
    <x v="258"/>
    <s v="展期件新舊對照查詢"/>
    <m/>
    <s v="賴文育"/>
    <s v="陳昱衡"/>
    <x v="5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x v="18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d v="2022-01-22T00:00:00"/>
    <m/>
    <s v=""/>
    <s v=""/>
    <m/>
    <s v=""/>
    <s v=""/>
    <s v="2-2"/>
    <s v=""/>
    <m/>
  </r>
  <r>
    <m/>
    <m/>
    <s v="6.共同作業"/>
    <s v="6-8其他作業"/>
    <x v="259"/>
    <s v="放款轉列催收作業"/>
    <m/>
    <s v="賴文育"/>
    <s v="余家興"/>
    <x v="11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d v="2021-12-30T00:00:00"/>
    <d v="2021-12-30T00:00:00"/>
    <s v="陳玫玲"/>
    <s v="6-03-轉催收-應處理清單"/>
    <m/>
    <s v="6-8"/>
    <s v=""/>
    <s v=""/>
    <s v=""/>
    <m/>
  </r>
  <r>
    <m/>
    <m/>
    <s v="6.共同作業"/>
    <s v="6-4作業控管維護"/>
    <x v="260"/>
    <s v="資料變更明細查詢"/>
    <s v="審後新增2021/11/29"/>
    <s v="賴文育"/>
    <s v="楊智誠"/>
    <x v="24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933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4作業控管維護"/>
    <x v="261"/>
    <s v="資料變更內容查詢"/>
    <s v="審後新增2021/11/29"/>
    <s v="賴文育"/>
    <s v="楊智誠"/>
    <x v="11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934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5系統變數維護"/>
    <x v="262"/>
    <s v="會計變動數值設定查詢"/>
    <m/>
    <s v="賴文育"/>
    <s v="楊智誠"/>
    <x v="24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m/>
    <x v="0"/>
    <s v="6-5"/>
    <s v=""/>
    <s v=""/>
    <s v=""/>
    <s v=""/>
    <s v=""/>
    <s v="L605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3"/>
    <s v="會計變動數值設定"/>
    <m/>
    <s v="賴文育"/>
    <s v="楊智誠"/>
    <x v="24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m/>
    <x v="0"/>
    <s v="6-5"/>
    <s v=""/>
    <s v=""/>
    <s v=""/>
    <s v=""/>
    <s v=""/>
    <s v="L650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4"/>
    <s v="系統變數及系統值設定"/>
    <m/>
    <s v="賴文育"/>
    <s v="楊智誠"/>
    <x v="24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d v="2021-11-12T00:00:00"/>
    <d v="2021-11-12T00:00:00"/>
    <s v="陳玫玲"/>
    <s v="1-19-系統參數"/>
    <m/>
    <s v="6-5"/>
    <s v=""/>
    <s v=""/>
    <s v=""/>
    <m/>
  </r>
  <r>
    <m/>
    <m/>
    <s v="6.共同作業"/>
    <s v="6-6各類代碼檔維護"/>
    <x v="265"/>
    <s v="會計科子細目查詢"/>
    <m/>
    <s v="賴文育"/>
    <s v="楊智誠"/>
    <x v="11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061"/>
    <d v="2021-11-17T00:00:00"/>
    <d v="2021-11-17T00:00:00"/>
    <s v="鮑培平"/>
    <s v="1-11-帳務查詢"/>
    <m/>
    <s v="6-6"/>
    <s v=""/>
    <s v=""/>
    <s v=""/>
    <m/>
  </r>
  <r>
    <m/>
    <m/>
    <s v="6.共同作業"/>
    <s v="6-6各類代碼檔維護"/>
    <x v="266"/>
    <s v="行業別代號資料查詢"/>
    <m/>
    <s v="賴文育"/>
    <s v="楊智誠"/>
    <x v="11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062"/>
    <d v="2021-11-12T00:00:00"/>
    <d v="2021-11-12T00:00:00"/>
    <s v="陳玫玲"/>
    <s v="1-04-行業別代號"/>
    <m/>
    <s v="6-6"/>
    <s v=""/>
    <s v=""/>
    <s v=""/>
    <m/>
  </r>
  <r>
    <m/>
    <m/>
    <s v="6.共同作業"/>
    <s v="6-6各類代碼檔維護"/>
    <x v="267"/>
    <s v="擔保品代號資料查詢"/>
    <m/>
    <s v="賴文育"/>
    <s v="楊智誠"/>
    <x v="11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06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268"/>
    <s v="各類代碼檔查詢"/>
    <m/>
    <s v="賴文育"/>
    <s v="楊智誠"/>
    <x v="11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m/>
    <x v="0"/>
    <s v="6-6"/>
    <s v=""/>
    <s v=""/>
    <s v=""/>
    <s v=""/>
    <s v=""/>
    <s v="L606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69"/>
    <s v="代碼檔代號查詢"/>
    <s v="補列2022/1/7"/>
    <s v="賴文育"/>
    <s v="楊智誠"/>
    <x v="25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24"/>
    <m/>
    <m/>
    <m/>
    <d v="2021-09-27T00:00:00"/>
    <m/>
    <m/>
    <m/>
    <m/>
    <s v="新交易"/>
    <s v="新交易"/>
    <x v="0"/>
    <s v="6-6"/>
    <s v=""/>
    <s v=""/>
    <s v=""/>
    <s v=""/>
    <s v=""/>
    <s v="L6069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70"/>
    <s v="逾期新增減少原因查詢"/>
    <m/>
    <s v="賴文育"/>
    <s v="楊智誠"/>
    <x v="11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d v="2021-11-12T00:00:00"/>
    <d v="2021-11-12T00:00:00"/>
    <s v="陳玫玲"/>
    <s v="1-05-逾期新增減少原因"/>
    <m/>
    <s v="6-6"/>
    <s v=""/>
    <s v=""/>
    <s v=""/>
    <m/>
  </r>
  <r>
    <m/>
    <m/>
    <s v="2.業務作業"/>
    <s v="2-6清償作業"/>
    <x v="271"/>
    <s v="領取清償證明作業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x v="12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2"/>
    <s v="清償作業                                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x v="12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3"/>
    <s v="清償違約明細                            "/>
    <m/>
    <s v="賴文育"/>
    <s v="余家興"/>
    <x v="7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4"/>
    <s v="清償作業明細資料查詢                    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5"/>
    <s v="額度清償資料"/>
    <m/>
    <s v="賴文育"/>
    <s v="余家興"/>
    <x v="7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6"/>
    <s v="清償作業維護                            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4.批次作業"/>
    <s v="4-3利率調整作業"/>
    <x v="277"/>
    <s v="地區別利率調整設定"/>
    <m/>
    <s v="賴文育"/>
    <s v="陳昱衡"/>
    <x v="18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78"/>
    <s v="產生利率即將變動資料                 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79"/>
    <s v="利率調整清單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0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0"/>
    <s v="利率調整確認作業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1"/>
    <s v="個別利率批次輸入"/>
    <s v="由L4105更名"/>
    <s v="賴文育"/>
    <s v="陳昱衡"/>
    <x v="18"/>
    <m/>
    <d v="2022-01-21T00:00:00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325"/>
    <d v="2021-12-21T00:00:00"/>
    <d v="2021-12-21T00:00:00"/>
    <s v="陳玫玲"/>
    <s v="A-05-按商品別調整"/>
    <m/>
    <s v="4-3"/>
    <s v=""/>
    <s v=""/>
    <s v=""/>
    <m/>
  </r>
  <r>
    <m/>
    <m/>
    <s v="4.批次作業"/>
    <s v="4-3利率調整作業"/>
    <x v="282"/>
    <s v="個別利率調整作業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9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3"/>
    <s v="整批批次產出利率變動對帳單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4"/>
    <s v="調整員工利率作業                     "/>
    <m/>
    <s v="賴文育"/>
    <s v="陳昱衡"/>
    <x v="29"/>
    <m/>
    <d v="2022-01-22T00:00:00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x v="16"/>
    <m/>
    <m/>
    <m/>
    <d v="2021-10-21T00:00:00"/>
    <m/>
    <m/>
    <m/>
    <m/>
    <s v="新交易"/>
    <s v="新交易"/>
    <x v="0"/>
    <s v="4-3"/>
    <s v=""/>
    <s v=""/>
    <s v=""/>
    <s v=""/>
    <s v=""/>
    <s v="L4030"/>
    <d v="2021-12-15T00:00:00"/>
    <d v="2021-12-15T00:00:00"/>
    <s v="陳玫玲"/>
    <s v="A-06-員工身分變動"/>
    <m/>
    <s v="4-3"/>
    <s v=""/>
    <s v=""/>
    <s v=""/>
    <m/>
  </r>
  <r>
    <m/>
    <m/>
    <s v="6.共同作業"/>
    <s v="6-6各類代碼檔維護"/>
    <x v="285"/>
    <s v="主管理由查詢"/>
    <m/>
    <s v="賴文育"/>
    <s v="楊智誠"/>
    <x v="11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06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286"/>
    <s v="保證人關係代碼查詢"/>
    <m/>
    <s v="賴文育"/>
    <s v="楊智誠"/>
    <x v="11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06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287"/>
    <s v="報表代號對照檔查詢"/>
    <m/>
    <s v="賴文育"/>
    <s v="楊智誠"/>
    <x v="11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x v="16"/>
    <m/>
    <m/>
    <m/>
    <d v="2021-12-03T00:00:00"/>
    <m/>
    <m/>
    <m/>
    <m/>
    <s v="新交易"/>
    <m/>
    <x v="0"/>
    <s v="6-6"/>
    <s v=""/>
    <s v=""/>
    <s v=""/>
    <s v=""/>
    <s v=""/>
    <s v="L6068"/>
    <d v="2021-11-12T00:00:00"/>
    <d v="2021-11-12T00:00:00"/>
    <s v="陳玫玲"/>
    <s v="1-19-系統參數"/>
    <m/>
    <s v="6-6"/>
    <s v=""/>
    <s v=""/>
    <s v=""/>
    <m/>
  </r>
  <r>
    <m/>
    <m/>
    <s v="6.共同作業"/>
    <s v="6-6各類代碼檔維護"/>
    <x v="288"/>
    <s v="會計科子細目維護"/>
    <m/>
    <s v="賴文育"/>
    <s v="楊智誠"/>
    <x v="11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601"/>
    <d v="2021-11-12T00:00:00"/>
    <d v="2021-11-12T00:00:00"/>
    <s v="鮑培平"/>
    <s v="1-12-其他作業"/>
    <m/>
    <s v="6-6"/>
    <s v=""/>
    <s v=""/>
    <s v=""/>
    <m/>
  </r>
  <r>
    <m/>
    <m/>
    <s v="2.業務作業"/>
    <s v="2-3保證人、關係人"/>
    <x v="289"/>
    <s v="借款戶關係人/關係企業明細查詢"/>
    <s v="審後新增2021/10/19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x v="15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0"/>
    <s v="借款戶關係人/關係企業查詢"/>
    <s v="由L1906併入 2021/7/26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1"/>
    <s v="借款戶關係人/關係企業維護(整批)         "/>
    <s v="審後新增2021/10/19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25T00:00:00"/>
    <m/>
    <m/>
    <m/>
    <m/>
    <s v="新交易"/>
    <m/>
    <x v="0"/>
    <s v="2-3"/>
    <s v=""/>
    <s v=""/>
    <s v=""/>
    <s v=""/>
    <s v=""/>
    <s v="L230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2"/>
    <s v="借款戶關係人/關係企業維護           "/>
    <s v="由L1106併入 2021/7/26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d v="2021-11-29T00:00:00"/>
    <d v="2021-11-29T00:00:00"/>
    <s v="鮑培平"/>
    <s v="2-17-關係人建檔"/>
    <m/>
    <s v="2-3"/>
    <s v=""/>
    <s v=""/>
    <s v=""/>
    <m/>
  </r>
  <r>
    <m/>
    <m/>
    <s v="2.業務作業"/>
    <s v="2-2案件申請、額度"/>
    <x v="293"/>
    <s v="所有關係人資料查詢"/>
    <s v="審後新增2021/10/19"/>
    <s v="張金龍"/>
    <s v="陳昱衡"/>
    <x v="7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x v="12"/>
    <s v="預計2021/11/12"/>
    <m/>
    <m/>
    <d v="2021-10-25T00:00:00"/>
    <m/>
    <m/>
    <m/>
    <m/>
    <s v="新交易"/>
    <m/>
    <x v="0"/>
    <s v="2-2"/>
    <s v=""/>
    <s v=""/>
    <s v=""/>
    <s v=""/>
    <s v=""/>
    <s v="L2022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4"/>
    <s v="ID所有人案件關係查詢"/>
    <s v="審後新增2021/10/25"/>
    <s v="張金龍"/>
    <s v="陳昱衡"/>
    <x v="7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x v="12"/>
    <m/>
    <m/>
    <m/>
    <d v="2021-10-25T00:00:00"/>
    <m/>
    <m/>
    <m/>
    <m/>
    <s v="新交易"/>
    <m/>
    <x v="0"/>
    <s v="2-2"/>
    <s v=""/>
    <s v=""/>
    <s v=""/>
    <s v=""/>
    <s v=""/>
    <s v="L2023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5"/>
    <s v="與授信戶關係登錄"/>
    <s v="審後新增2021/10/19"/>
    <s v="張金龍"/>
    <s v="陳昱衡"/>
    <x v="7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10-25T00:00:00"/>
    <m/>
    <m/>
    <m/>
    <m/>
    <s v="新交易"/>
    <m/>
    <x v="0"/>
    <s v="2-2"/>
    <s v=""/>
    <s v=""/>
    <s v=""/>
    <s v=""/>
    <s v=""/>
    <s v="L2222"/>
    <d v="2021-11-29T00:00:00"/>
    <d v="2021-11-29T00:00:00"/>
    <s v="鮑培平"/>
    <s v="2-17-關係人建檔"/>
    <m/>
    <s v="2-2"/>
    <s v=""/>
    <s v=""/>
    <s v=""/>
    <m/>
  </r>
  <r>
    <m/>
    <m/>
    <s v="2.業務作業"/>
    <s v="2-3保證人、關係人"/>
    <x v="296"/>
    <s v="關聯戶放款資料查詢                              "/>
    <m/>
    <s v="賴文育"/>
    <s v="陳昱衡"/>
    <x v="10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x v="15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d v="2021-11-29T00:00:00"/>
    <d v="2021-11-29T00:00:00"/>
    <s v="鮑培平"/>
    <s v="2-17-關係人建檔"/>
    <m/>
    <s v="2-3"/>
    <s v=""/>
    <s v=""/>
    <s v=""/>
    <m/>
  </r>
  <r>
    <m/>
    <m/>
    <s v="2.業務作業"/>
    <s v="2-9其他"/>
    <x v="297"/>
    <s v="個人房貸調整作業"/>
    <m/>
    <s v="賴文育"/>
    <s v="陳昱衡"/>
    <x v="13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新交易"/>
    <m/>
    <x v="0"/>
    <s v="2-9"/>
    <s v=""/>
    <s v=""/>
    <s v=""/>
    <s v=""/>
    <s v=""/>
    <s v="L2980"/>
    <d v="2021-12-15T00:00:00"/>
    <d v="2021-12-15T00:00:00"/>
    <s v="陳玫玲"/>
    <s v="A-07-個人房貸調整"/>
    <m/>
    <s v="2-9"/>
    <s v=""/>
    <s v=""/>
    <s v=""/>
    <m/>
  </r>
  <r>
    <m/>
    <m/>
    <s v="2.業務作業"/>
    <s v="2-9其他"/>
    <x v="298"/>
    <s v="結清客戶申請個人資料控管查詢"/>
    <m/>
    <s v="賴文育"/>
    <s v="陳昱衡"/>
    <x v="13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x v="19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9其他"/>
    <x v="299"/>
    <s v="結清客戶申請個人資料控管維護"/>
    <m/>
    <s v="賴文育"/>
    <s v="陳昱衡"/>
    <x v="13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x v="19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4擔保品"/>
    <x v="300"/>
    <s v="擔保品重評明細資料查詢                  "/>
    <m/>
    <s v="賴文育"/>
    <s v="陳昱衡"/>
    <x v="7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m/>
    <x v="0"/>
    <s v="2-4"/>
    <s v=""/>
    <s v=""/>
    <s v=""/>
    <s v=""/>
    <s v=""/>
    <s v="L2039"/>
    <d v="2021-11-25T00:00:00"/>
    <d v="2021-11-25T00:00:00"/>
    <s v="鮑培平"/>
    <s v="2-14-擔保品重評"/>
    <m/>
    <s v="2-4"/>
    <s v=""/>
    <s v=""/>
    <s v=""/>
    <m/>
  </r>
  <r>
    <m/>
    <m/>
    <s v="2.業務作業"/>
    <s v="2-4擔保品"/>
    <x v="301"/>
    <s v="擔保品號碼新舊對照查詢"/>
    <m/>
    <s v="賴文育"/>
    <s v="陳昱衡"/>
    <x v="13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x v="19"/>
    <m/>
    <m/>
    <m/>
    <d v="2021-11-17T00:00:00"/>
    <m/>
    <m/>
    <m/>
    <m/>
    <s v="新交易"/>
    <m/>
    <x v="0"/>
    <s v="2-4"/>
    <s v=""/>
    <s v=""/>
    <s v=""/>
    <s v=""/>
    <s v=""/>
    <s v="L2040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302"/>
    <s v="擔保品重評資料登錄                      "/>
    <m/>
    <s v="賴文育"/>
    <s v="陳昱衡"/>
    <x v="7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m/>
    <x v="0"/>
    <s v="2-4"/>
    <s v=""/>
    <s v=""/>
    <s v=""/>
    <s v=""/>
    <s v=""/>
    <s v="L2480"/>
    <d v="2021-11-25T00:00:00"/>
    <d v="2021-11-25T00:00:00"/>
    <s v="鮑培平"/>
    <s v="2-14-擔保品重評"/>
    <m/>
    <s v="2-4"/>
    <s v=""/>
    <s v=""/>
    <s v=""/>
    <m/>
  </r>
  <r>
    <m/>
    <m/>
    <s v="5.管理性作業 "/>
    <s v="5-4法催紀錄作業"/>
    <x v="303"/>
    <s v="案件處理清單         "/>
    <m/>
    <s v="蘇曉玲"/>
    <s v="蘇曉玲"/>
    <x v="23"/>
    <s v="敘述修正"/>
    <d v="2022-01-10T00:00:00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x v="33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4"/>
    <s v="案件資料查詢         "/>
    <m/>
    <s v="蘇曉玲"/>
    <s v="蘇曉玲"/>
    <x v="30"/>
    <m/>
    <d v="2022-01-10T00:00:00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5"/>
    <s v="電催明細資料查詢     "/>
    <m/>
    <s v="蘇曉玲"/>
    <s v="蘇曉玲"/>
    <x v="31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6"/>
    <s v="電催登錄             "/>
    <m/>
    <s v="蘇曉玲"/>
    <s v="蘇曉玲"/>
    <x v="23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33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7"/>
    <s v="面催明細資料查詢     "/>
    <m/>
    <s v="蘇曉玲"/>
    <s v="蘇曉玲"/>
    <x v="31"/>
    <s v="畫面截圖更新"/>
    <d v="2022-01-10T00:00:00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8"/>
    <s v="面催登錄             "/>
    <m/>
    <s v="蘇曉玲"/>
    <s v="蘇曉玲"/>
    <x v="23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33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9"/>
    <s v="函催明細資料查詢     "/>
    <m/>
    <s v="蘇曉玲"/>
    <s v="蘇曉玲"/>
    <x v="31"/>
    <s v="畫面截圖更新"/>
    <d v="2022-01-10T00:00:00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0"/>
    <s v="函催登錄             "/>
    <m/>
    <s v="蘇曉玲"/>
    <s v="蘇曉玲"/>
    <x v="23"/>
    <s v="敘述修正"/>
    <d v="2022-01-10T00:00:00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1"/>
    <s v="法務進度明細資料查詢 "/>
    <m/>
    <s v="蘇曉玲"/>
    <s v="蘇曉玲"/>
    <x v="31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2"/>
    <s v="法務進度登錄         "/>
    <m/>
    <s v="蘇曉玲"/>
    <s v="蘇曉玲"/>
    <x v="23"/>
    <s v="敘述修正"/>
    <d v="2022-01-17T00:00:0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3"/>
    <s v="提醒事項查詢         "/>
    <m/>
    <s v="蘇曉玲"/>
    <s v="蘇曉玲"/>
    <x v="31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4"/>
    <s v="提醒事項登錄         "/>
    <m/>
    <s v="蘇曉玲"/>
    <s v="蘇曉玲"/>
    <x v="23"/>
    <s v="敘述修正"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33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5"/>
    <s v="催收催繳明細"/>
    <m/>
    <s v="蘇曉玲"/>
    <s v="蘇曉玲"/>
    <x v="30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6"/>
    <s v="法務催收人員查詢"/>
    <s v="審後新增2021/10/28"/>
    <s v="蘇曉玲"/>
    <s v="蘇曉玲"/>
    <x v="30"/>
    <m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7"/>
    <s v="法務催收人員維護"/>
    <s v="審後新增2021/10/28"/>
    <s v="蘇曉玲"/>
    <s v="蘇曉玲"/>
    <x v="30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8.遵循法令作業"/>
    <s v="8-1AML檢核"/>
    <x v="318"/>
    <s v="AML姓名檢核查詢"/>
    <m/>
    <s v="賴文育"/>
    <s v="余家興"/>
    <x v="32"/>
    <m/>
    <d v="2022-01-26T00:00:00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x v="19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d v="2021-12-10T00:00:00"/>
    <d v="2021-12-10T00:00:00"/>
    <s v="陳玫玲"/>
    <s v="4-01-銀行扣款"/>
    <m/>
    <s v="8-1"/>
    <s v=""/>
    <s v=""/>
    <s v=""/>
    <m/>
  </r>
  <r>
    <m/>
    <m/>
    <s v="6.共同作業"/>
    <s v="6-6各類代碼檔維護"/>
    <x v="319"/>
    <s v="行業別代號維護"/>
    <m/>
    <s v="賴文育"/>
    <s v="楊智誠"/>
    <x v="11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602"/>
    <d v="2021-11-12T00:00:00"/>
    <d v="2021-11-12T00:00:00"/>
    <s v="陳玫玲"/>
    <s v="1-04-行業別代號"/>
    <m/>
    <s v="6-6"/>
    <s v=""/>
    <s v=""/>
    <s v=""/>
    <m/>
  </r>
  <r>
    <m/>
    <m/>
    <s v="8.遵循法令作業"/>
    <s v="8-1AML檢核"/>
    <x v="320"/>
    <s v="AML定審高風險資料查詢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1"/>
    <s v="AML定審中風險資料查詢"/>
    <s v="新增2021/11/2"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2"/>
    <s v="AML定審低風險資料查詢"/>
    <s v="新增2021/11/26"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3"/>
    <s v="AML定審通知查詢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4"/>
    <s v="產製AML每日有效客戶名單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5"/>
    <s v="AML定審通知處理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6.共同作業"/>
    <s v="6-6各類代碼檔維護"/>
    <x v="326"/>
    <s v="擔保品代號資料維護"/>
    <m/>
    <s v="賴文育"/>
    <s v="楊智誠"/>
    <x v="11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60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327"/>
    <s v="各類代碼檔維護"/>
    <m/>
    <s v="賴文育"/>
    <s v="楊智誠"/>
    <x v="11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m/>
    <x v="0"/>
    <s v="6-6"/>
    <s v=""/>
    <s v=""/>
    <s v=""/>
    <s v=""/>
    <s v=""/>
    <s v="L660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328"/>
    <s v="逾期新增減少原因維護"/>
    <m/>
    <s v="賴文育"/>
    <s v="楊智誠"/>
    <x v="11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d v="2021-11-12T00:00:00"/>
    <d v="2021-11-12T00:00:00"/>
    <s v="陳玫玲"/>
    <s v="1-05-逾期新增減少原因"/>
    <m/>
    <s v="6-6"/>
    <s v=""/>
    <s v=""/>
    <s v=""/>
    <m/>
  </r>
  <r>
    <m/>
    <m/>
    <s v="6.共同作業"/>
    <s v="6-6各類代碼檔維護"/>
    <x v="329"/>
    <s v="主管理由維護"/>
    <m/>
    <s v="賴文育"/>
    <s v="楊智誠"/>
    <x v="11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60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330"/>
    <s v="保證人關係代碼維護"/>
    <m/>
    <s v="賴文育"/>
    <s v="楊智誠"/>
    <x v="11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60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331"/>
    <s v="報表代號對照檔維護"/>
    <m/>
    <s v="賴文育"/>
    <s v="楊智誠"/>
    <x v="25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x v="30"/>
    <m/>
    <m/>
    <m/>
    <d v="2021-12-03T00:00:00"/>
    <m/>
    <m/>
    <m/>
    <m/>
    <s v="新交易"/>
    <m/>
    <x v="0"/>
    <s v="6-6"/>
    <s v=""/>
    <s v=""/>
    <s v=""/>
    <s v=""/>
    <s v=""/>
    <s v="L6608"/>
    <d v="2021-11-12T00:00:00"/>
    <d v="2021-11-12T00:00:00"/>
    <s v="陳玫玲"/>
    <s v="1-19-系統參數"/>
    <m/>
    <s v="6-6"/>
    <s v=""/>
    <s v=""/>
    <s v=""/>
    <m/>
  </r>
  <r>
    <m/>
    <m/>
    <s v="6.共同作業"/>
    <s v="6-7其他基本資料維護"/>
    <x v="332"/>
    <s v="行庫資料查詢"/>
    <m/>
    <s v="賴文育"/>
    <s v="楊智誠"/>
    <x v="11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071"/>
    <d v="2021-11-12T00:00:00"/>
    <d v="2021-11-12T00:00:00"/>
    <s v="陳玫玲"/>
    <s v="1-07-行庫資料"/>
    <m/>
    <s v="6-7"/>
    <s v=""/>
    <s v=""/>
    <s v=""/>
    <m/>
  </r>
  <r>
    <m/>
    <m/>
    <s v="6.共同作業"/>
    <s v="6-7其他基本資料維護"/>
    <x v="333"/>
    <s v="營業單位對照檔查詢"/>
    <m/>
    <s v="賴文育"/>
    <s v="楊智誠"/>
    <x v="25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x v="3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34"/>
    <s v="保險/鑑定公司資料查詢"/>
    <m/>
    <s v="賴文育"/>
    <s v="楊智誠"/>
    <x v="11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d v="2021-11-12T00:00:00"/>
    <d v="2021-11-12T00:00:00"/>
    <s v="陳玫玲"/>
    <s v="1-08-保險／鑑定公司"/>
    <m/>
    <s v="6-7"/>
    <s v=""/>
    <s v=""/>
    <s v=""/>
    <m/>
  </r>
  <r>
    <m/>
    <m/>
    <s v="6.共同作業"/>
    <s v="6-7其他基本資料維護"/>
    <x v="335"/>
    <s v="地區別資料查詢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36"/>
    <s v="聯徵報送-地區別資料查詢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d v="2021-11-12T00:00:00"/>
    <d v="2021-11-12T00:00:00"/>
    <s v="陳玫玲"/>
    <s v="1-09-鄉鎮區資料"/>
    <m/>
    <s v="6-7"/>
    <s v=""/>
    <s v=""/>
    <s v=""/>
    <m/>
  </r>
  <r>
    <m/>
    <m/>
    <s v="5.管理性作業 "/>
    <s v="5-1一般作業"/>
    <x v="337"/>
    <s v="補貼息作業"/>
    <m/>
    <s v="賴文育"/>
    <s v="陳昱衡"/>
    <x v="15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x v="12"/>
    <m/>
    <m/>
    <m/>
    <d v="2021-11-24T00:00:00"/>
    <m/>
    <m/>
    <m/>
    <m/>
    <s v="新交易"/>
    <m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38"/>
    <s v="現金流量預估資料查詢"/>
    <m/>
    <s v="賴文育"/>
    <s v="楊智誠"/>
    <x v="11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39"/>
    <s v="利息收入預算數查詢"/>
    <m/>
    <s v="賴文育"/>
    <s v="楊智誠"/>
    <x v="11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m/>
    <x v="0"/>
    <s v="6-7"/>
    <s v=""/>
    <s v=""/>
    <s v=""/>
    <s v=""/>
    <s v=""/>
    <s v="L607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40"/>
    <s v="帳冊別目標金額查詢"/>
    <m/>
    <s v="賴文育"/>
    <s v="楊智誠"/>
    <x v="11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7其他基本資料維護"/>
    <x v="341"/>
    <s v="介紹人加碼獎勵津貼標準設定數查詢"/>
    <m/>
    <s v="賴文育"/>
    <s v="楊智誠"/>
    <x v="11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42"/>
    <s v="放款業績工作月查詢"/>
    <m/>
    <s v="賴文育"/>
    <s v="楊智誠"/>
    <x v="11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343"/>
    <s v="業績件數及金額核算標準查詢"/>
    <m/>
    <s v="賴文育"/>
    <s v="楊智誠"/>
    <x v="11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d v="2021-11-15T00:00:00"/>
    <d v="2021-11-15T00:00:00"/>
    <s v="陳玫玲"/>
    <s v="D-06-業績作業參數、標準值設定"/>
    <m/>
    <s v="6-7"/>
    <s v=""/>
    <s v=""/>
    <s v=""/>
    <m/>
  </r>
  <r>
    <m/>
    <m/>
    <s v="5.管理性作業 "/>
    <s v="5-1一般作業"/>
    <x v="344"/>
    <s v="授信審議委員會會議紀錄明細資料查詢"/>
    <m/>
    <s v="賴文育"/>
    <s v="張嘉榮"/>
    <x v="15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x v="12"/>
    <m/>
    <m/>
    <m/>
    <d v="2021-11-03T00:00:00"/>
    <m/>
    <m/>
    <m/>
    <m/>
    <s v="2-12 "/>
    <s v="放審會維護"/>
    <x v="0"/>
    <s v="5-1"/>
    <s v=""/>
    <s v=""/>
    <s v=""/>
    <s v=""/>
    <s v=""/>
    <s v="L5902"/>
    <d v="2021-11-17T00:00:00"/>
    <d v="2021-11-17T00:00:00"/>
    <s v="陳玫玲"/>
    <s v="2-11-授信審議委員會會議紀錄"/>
    <m/>
    <s v="5-1"/>
    <s v=""/>
    <s v=""/>
    <s v=""/>
    <m/>
  </r>
  <r>
    <m/>
    <m/>
    <s v="5.管理性作業 "/>
    <s v="5-1一般作業"/>
    <x v="345"/>
    <s v="授信審議委員會會議紀錄維護"/>
    <m/>
    <s v="賴文育"/>
    <s v="張嘉榮"/>
    <x v="31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x v="18"/>
    <m/>
    <m/>
    <m/>
    <d v="2021-11-03T00:00:00"/>
    <m/>
    <m/>
    <m/>
    <m/>
    <s v="2-12 "/>
    <s v="放審會維護"/>
    <x v="0"/>
    <s v="5-1"/>
    <s v=""/>
    <s v=""/>
    <s v=""/>
    <s v=""/>
    <s v=""/>
    <s v="L5102"/>
    <d v="2021-11-17T00:00:00"/>
    <d v="2021-11-17T00:00:00"/>
    <s v="陳玫玲"/>
    <s v="2-11-授信審議委員會會議紀錄"/>
    <m/>
    <s v="5-1"/>
    <s v=""/>
    <s v=""/>
    <s v=""/>
    <m/>
  </r>
  <r>
    <m/>
    <m/>
    <s v="6.共同作業"/>
    <s v="6-7其他基本資料維護"/>
    <x v="346"/>
    <s v="單位及主管代號查詢"/>
    <m/>
    <s v="賴文育"/>
    <s v="楊智誠"/>
    <x v="11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7"/>
    <s v="單位代號查詢"/>
    <m/>
    <s v="賴文育"/>
    <s v="楊智誠"/>
    <x v="11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新交易"/>
    <m/>
    <x v="0"/>
    <s v="6-7"/>
    <s v=""/>
    <s v=""/>
    <s v=""/>
    <s v=""/>
    <s v=""/>
    <s v="L6086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8"/>
    <s v="行庫資料維護"/>
    <m/>
    <s v="賴文育"/>
    <s v="楊智誠"/>
    <x v="11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701"/>
    <d v="2021-11-12T00:00:00"/>
    <d v="2021-11-12T00:00:00"/>
    <s v="陳玫玲"/>
    <s v="1-07-行庫資料"/>
    <m/>
    <s v="6-7"/>
    <s v=""/>
    <s v=""/>
    <s v=""/>
    <m/>
  </r>
  <r>
    <m/>
    <m/>
    <s v="5.管理性作業 "/>
    <s v="5-1一般作業"/>
    <x v="349"/>
    <s v="覆審案件明細檔查詢"/>
    <m/>
    <s v="賴文育"/>
    <s v="張嘉榮"/>
    <x v="15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0"/>
    <s v="覆審案件明細檔維護"/>
    <m/>
    <s v="賴文育"/>
    <s v="張嘉榮"/>
    <x v="15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1"/>
    <s v="產生覆審案件資料明細"/>
    <m/>
    <s v="賴文育"/>
    <s v="張嘉榮"/>
    <x v="15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2"/>
    <s v="寬限條件控管繳息查詢"/>
    <m/>
    <s v="賴文育"/>
    <s v="張嘉榮"/>
    <x v="15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90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3"/>
    <s v="寬限條件控管維護"/>
    <m/>
    <s v="賴文育"/>
    <s v="張嘉榮"/>
    <x v="15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11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4"/>
    <s v="指定覆審名單查詢"/>
    <s v="審後新增2021/11/16 (L5905)"/>
    <s v="賴文育"/>
    <s v="張嘉榮"/>
    <x v="15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5"/>
    <s v="指定覆審案件資料維護"/>
    <s v="審後新增2021/11/16 (L5105)"/>
    <s v="賴文育"/>
    <s v="張嘉榮"/>
    <x v="15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56"/>
    <s v="營業單位對照檔維護"/>
    <m/>
    <s v="賴文育"/>
    <s v="楊智誠"/>
    <x v="25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x v="3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57"/>
    <s v="保險/鑑定公司資料維護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d v="2021-11-12T00:00:00"/>
    <d v="2021-11-12T00:00:00"/>
    <s v="陳玫玲"/>
    <s v="1-08-保險／鑑定公司"/>
    <m/>
    <s v="6-7"/>
    <s v=""/>
    <s v=""/>
    <s v=""/>
    <m/>
  </r>
  <r>
    <m/>
    <m/>
    <s v="5.管理性作業 "/>
    <s v="5-2房貸專員業績統計作業"/>
    <x v="358"/>
    <s v="年度業績目標更新                    "/>
    <m/>
    <s v="張金龍"/>
    <s v="張嘉榮"/>
    <x v="33"/>
    <s v="廠商更新畫面截圖、按鈕說明"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59"/>
    <s v="房貸專員明細資料查詢                "/>
    <m/>
    <s v="張金龍"/>
    <s v="張嘉榮"/>
    <x v="34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0"/>
    <s v="房貸專員資料維護                    "/>
    <m/>
    <s v="張金龍"/>
    <s v="張嘉榮"/>
    <x v="34"/>
    <m/>
    <d v="2022-01-21T00:00:00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1"/>
    <s v="晤談人員明細資料查詢                "/>
    <m/>
    <s v="張金龍"/>
    <s v="張嘉榮"/>
    <x v="34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2"/>
    <s v="晤談人員資料維護                    "/>
    <m/>
    <s v="張金龍"/>
    <s v="張嘉榮"/>
    <x v="35"/>
    <m/>
    <d v="2022-01-21T00:00:00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3"/>
    <s v="目標金額、累計目標金額查詢          "/>
    <m/>
    <s v="張金龍"/>
    <s v="張嘉榮"/>
    <x v="34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4"/>
    <s v="更改目標金額、累計目標金額          "/>
    <m/>
    <s v="張金龍"/>
    <s v="張嘉榮"/>
    <x v="35"/>
    <m/>
    <d v="2022-01-21T00:00:00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5"/>
    <s v="協辦人員等級明細資料查詢            "/>
    <m/>
    <s v="張金龍"/>
    <s v="張嘉榮"/>
    <x v="23"/>
    <s v="敘述修正"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x v="35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d v="2021-11-12T00:00:00"/>
    <d v="2021-11-12T00:00:00"/>
    <s v="陳玫玲"/>
    <s v="1-18-資料變更交易查詢"/>
    <m/>
    <s v="5-2"/>
    <s v=""/>
    <s v=""/>
    <s v=""/>
    <m/>
  </r>
  <r>
    <m/>
    <m/>
    <s v="5.管理性作業 "/>
    <s v="5-2房貸專員業績統計作業"/>
    <x v="366"/>
    <s v="協辦人員等級歷程查詢"/>
    <s v="審後新增2021/10/26"/>
    <s v="張金龍"/>
    <s v="張嘉榮"/>
    <x v="34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6"/>
    <m/>
    <m/>
    <m/>
    <d v="2021-07-20T00:00:00"/>
    <m/>
    <m/>
    <m/>
    <m/>
    <s v="新交易"/>
    <m/>
    <x v="0"/>
    <s v="5-2"/>
    <s v=""/>
    <s v=""/>
    <s v=""/>
    <s v=""/>
    <s v=""/>
    <s v="L5914"/>
    <d v="2021-11-12T00:00:00"/>
    <d v="2021-11-12T00:00:00"/>
    <s v="陳玫玲"/>
    <s v="D-05-維護協辦人員等級"/>
    <m/>
    <s v="5-2"/>
    <s v=""/>
    <s v=""/>
    <s v=""/>
    <m/>
  </r>
  <r>
    <m/>
    <m/>
    <s v="5.管理性作業 "/>
    <s v="5-2房貸專員業績統計作業"/>
    <x v="367"/>
    <s v="房貸協辦人員等級維護                "/>
    <m/>
    <s v="張金龍"/>
    <s v="張嘉榮"/>
    <x v="34"/>
    <m/>
    <d v="2022-01-21T00:00:00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d v="2021-11-12T00:00:00"/>
    <d v="2021-11-12T00:00:00"/>
    <s v="陳玫玲"/>
    <s v="1-18-資料變更交易查詢"/>
    <m/>
    <s v="5-2"/>
    <s v=""/>
    <s v=""/>
    <s v=""/>
    <m/>
  </r>
  <r>
    <m/>
    <m/>
    <s v="6.共同作業"/>
    <s v="6-7其他基本資料維護"/>
    <x v="368"/>
    <s v="地區別資料維護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69"/>
    <s v="業績件數及金額核算標準設定查詢"/>
    <m/>
    <s v="張金龍"/>
    <s v="張嘉榮"/>
    <x v="11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0"/>
    <s v="聯徵報送-地區別資料維護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71"/>
    <s v="業績件數及金額核算標準設定(整月)"/>
    <m/>
    <s v="張金龍"/>
    <s v="張嘉榮"/>
    <x v="11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2"/>
    <s v="現金流量預估資料維護"/>
    <m/>
    <s v="賴文育"/>
    <s v="楊智誠"/>
    <x v="11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3"/>
    <s v="利息收入預算數維護"/>
    <m/>
    <s v="賴文育"/>
    <s v="楊智誠"/>
    <x v="11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m/>
    <x v="0"/>
    <s v="6-7"/>
    <s v=""/>
    <s v=""/>
    <s v=""/>
    <s v=""/>
    <s v=""/>
    <s v="L670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4"/>
    <s v="協辦獎勵津貼標準查詢"/>
    <m/>
    <s v="張金龍"/>
    <s v="張嘉榮"/>
    <x v="11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5"/>
    <s v="協辦獎勵津貼標準設定"/>
    <m/>
    <s v="張金龍"/>
    <s v="張嘉榮"/>
    <x v="11"/>
    <m/>
    <d v="2022-01-21T00:00:00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6"/>
    <s v="帳冊別目標金額維護"/>
    <m/>
    <s v="賴文育"/>
    <s v="楊智誠"/>
    <x v="11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5系統變數維護"/>
    <x v="377"/>
    <s v="業績計算特殊參數設定(排除商品別)"/>
    <s v="由L6503更名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78"/>
    <s v="業績計算特殊參數設定(排除部門別)"/>
    <s v="審後新增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79"/>
    <s v="業績計算特殊參數設定(是否排除15日薪非業績人員)"/>
    <s v="審後新增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80"/>
    <s v="業績計算特殊參數設定(業績追回通知設定)"/>
    <s v="審後新增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d v="2021-11-15T00:00:00"/>
    <d v="2021-11-15T00:00:00"/>
    <s v="陳玫玲"/>
    <s v="D-06-業績作業參數、標準值設定"/>
    <m/>
    <s v="6-5"/>
    <s v=""/>
    <s v=""/>
    <s v=""/>
    <m/>
  </r>
  <r>
    <m/>
    <m/>
    <s v="5.管理性作業 "/>
    <s v="5-3業績調整作業"/>
    <x v="381"/>
    <s v="房貸介紹人業績維護查詢"/>
    <m/>
    <s v="張金龍"/>
    <s v="張金龍"/>
    <x v="35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2"/>
    <s v="介紹人業績案件維護            "/>
    <m/>
    <s v="張金龍"/>
    <s v="張金龍"/>
    <x v="34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3"/>
    <s v="業績案件計件代碼維護"/>
    <s v="新增 2021/11/10"/>
    <s v="張金龍"/>
    <s v="張金龍"/>
    <x v="34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4"/>
    <s v="房貸專員業績維護查詢"/>
    <m/>
    <s v="張金龍"/>
    <s v="張金龍"/>
    <x v="35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x v="16"/>
    <m/>
    <m/>
    <m/>
    <d v="2021-11-17T00:00:00"/>
    <m/>
    <m/>
    <m/>
    <m/>
    <s v="新交易"/>
    <m/>
    <x v="0"/>
    <s v="5-3"/>
    <s v=""/>
    <s v=""/>
    <s v=""/>
    <s v=""/>
    <s v=""/>
    <s v="L5052"/>
    <d v="2021-11-12T00:00:00"/>
    <d v="2021-11-12T00:00:00"/>
    <s v="陳玫玲"/>
    <s v="1-18-資料變更交易查詢"/>
    <m/>
    <s v=""/>
    <s v="5-3"/>
    <s v=""/>
    <s v=""/>
    <m/>
  </r>
  <r>
    <m/>
    <m/>
    <s v="5.管理性作業 "/>
    <s v="5-3業績調整作業"/>
    <x v="385"/>
    <s v="房貸專員件數金額資料維護"/>
    <m/>
    <s v="張金龍"/>
    <s v="張金龍"/>
    <x v="34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x v="16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d v="2021-11-12T00:00:00"/>
    <d v="2021-11-12T00:00:00"/>
    <s v="陳玫玲"/>
    <s v="1-18-資料變更交易查詢"/>
    <m/>
    <s v=""/>
    <s v="5-3"/>
    <s v=""/>
    <s v=""/>
    <m/>
  </r>
  <r>
    <m/>
    <m/>
    <s v="5.管理性作業 "/>
    <s v="5-3業績調整作業"/>
    <x v="386"/>
    <s v="內網報表業績維護查詢"/>
    <s v="新增 2021/11/10"/>
    <s v="張金龍"/>
    <s v="張金龍"/>
    <x v="34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7"/>
    <s v="內網報表業績維護"/>
    <s v="新增 2021/11/10"/>
    <s v="張金龍"/>
    <s v="張金龍"/>
    <x v="34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2-36-6"/>
    <s v="內網報表業績維護"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8"/>
    <s v="工作日業績結算"/>
    <m/>
    <s v="張金龍"/>
    <s v="張金龍"/>
    <x v="34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x v="16"/>
    <m/>
    <m/>
    <m/>
    <d v="2021-11-18T00:00:00"/>
    <m/>
    <m/>
    <m/>
    <d v="2021-07-21T00:00:00"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9"/>
    <s v="產生換算業績、業務報酬發放媒體"/>
    <m/>
    <s v="張金龍"/>
    <s v="張金龍"/>
    <x v="34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0"/>
    <s v="產生介紹、協辦、專業獎勵獎金發放媒體"/>
    <m/>
    <s v="張金龍"/>
    <s v="張金龍"/>
    <x v="34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1"/>
    <s v="介紹、協辦獎金明細查詢"/>
    <m/>
    <s v="張金龍"/>
    <s v="張金龍"/>
    <x v="34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2"/>
    <s v="介紹、協辦獎金案件維護            "/>
    <m/>
    <s v="張金龍"/>
    <s v="張金龍"/>
    <x v="34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3"/>
    <s v="產生介紹人加碼獎金發放媒體"/>
    <m/>
    <s v="張金龍"/>
    <s v="張金龍"/>
    <x v="34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4"/>
    <s v="介紹人加碼獎金處理清單"/>
    <m/>
    <s v="張金龍"/>
    <s v="張金龍"/>
    <x v="34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5"/>
    <s v="介紹人加碼獎金案件維護      "/>
    <m/>
    <s v="張金龍"/>
    <s v="張金龍"/>
    <x v="34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2房貸專員業績統計作業"/>
    <x v="396"/>
    <s v="新撥款利率案件資料產生              "/>
    <m/>
    <s v="張金龍"/>
    <s v="張嘉榮"/>
    <x v="34"/>
    <m/>
    <d v="2022-01-21T00:00:00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d v="2021-12-20T00:00:00"/>
    <d v="2021-12-20T00:00:00"/>
    <s v="陳玫玲"/>
    <s v="D-14-業績報表"/>
    <m/>
    <s v="5-2"/>
    <s v=""/>
    <s v=""/>
    <s v=""/>
    <m/>
  </r>
  <r>
    <m/>
    <m/>
    <s v="5.管理性作業 "/>
    <s v="5-2房貸專員業績統計作業"/>
    <x v="397"/>
    <s v="新光銀銀扣案件資料產生              "/>
    <m/>
    <s v="張金龍"/>
    <s v="張嘉榮"/>
    <x v="34"/>
    <m/>
    <d v="2022-01-21T00:00:00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d v="2021-12-20T00:00:00"/>
    <d v="2021-12-20T00:00:00"/>
    <s v="陳玫玲"/>
    <s v="D-14-業績報表"/>
    <m/>
    <s v="5-2"/>
    <s v=""/>
    <s v=""/>
    <s v=""/>
    <m/>
  </r>
  <r>
    <m/>
    <m/>
    <s v="6.共同作業"/>
    <s v="6-7其他基本資料維護"/>
    <x v="398"/>
    <s v="介紹人加碼獎勵津貼標準設定"/>
    <m/>
    <s v="賴文育"/>
    <s v="楊智誠"/>
    <x v="11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99"/>
    <s v="放款業績工作月維護"/>
    <m/>
    <s v="賴文育"/>
    <s v="楊智誠"/>
    <x v="11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400"/>
    <s v="業績件數及金額核算標準設定"/>
    <m/>
    <s v="賴文育"/>
    <s v="楊智誠"/>
    <x v="11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401"/>
    <s v="單位及主管代號維護"/>
    <m/>
    <s v="賴文育"/>
    <s v="楊智誠"/>
    <x v="11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d v="2021-11-12T00:00:00"/>
    <d v="2021-11-12T00:00:00"/>
    <s v="陳玫玲"/>
    <s v="1-17-核心資料匯入"/>
    <m/>
    <s v="6-7"/>
    <s v=""/>
    <s v=""/>
    <s v=""/>
    <m/>
  </r>
  <r>
    <m/>
    <m/>
    <s v="6.共同作業"/>
    <s v="6-9系統作業"/>
    <x v="402"/>
    <s v="批次執行結果查詢"/>
    <s v="原LC710，補列2022/1/14"/>
    <s v="張金龍"/>
    <s v="張金龍"/>
    <x v="36"/>
    <m/>
    <d v="2022-01-21T00:00:00"/>
    <d v="2022-01-21T00:00:00"/>
    <m/>
    <m/>
    <m/>
    <s v="林清河"/>
    <s v="陳政皓"/>
    <m/>
    <m/>
    <m/>
    <m/>
    <m/>
    <m/>
    <m/>
    <m/>
    <s v="放款服務課"/>
    <m/>
    <m/>
    <m/>
    <m/>
    <x v="36"/>
    <s v="6-29"/>
    <s v="單位主管代碼檔維護"/>
    <m/>
    <s v=""/>
    <m/>
    <m/>
    <m/>
    <m/>
    <s v="新交易"/>
    <m/>
    <x v="0"/>
    <s v=""/>
    <s v=""/>
    <s v=""/>
    <s v=""/>
    <s v=""/>
    <s v="6-9"/>
    <s v=""/>
    <d v="2022-01-28T00:00:00"/>
    <m/>
    <s v=""/>
    <s v=""/>
    <m/>
    <s v=""/>
    <s v=""/>
    <s v="6-9"/>
    <s v=""/>
    <m/>
  </r>
  <r>
    <m/>
    <m/>
    <s v="6.共同作業"/>
    <s v="6-9系統作業"/>
    <x v="403"/>
    <s v="夜間批次"/>
    <s v="原LC700，補列2022/1/14"/>
    <s v="張金龍"/>
    <s v="張金龍"/>
    <x v="28"/>
    <s v="新增交易"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9"/>
    <s v=""/>
    <s v=""/>
    <s v=""/>
    <s v="6-9"/>
    <s v=""/>
    <s v=""/>
    <d v="2022-01-28T00:00:00"/>
    <m/>
    <s v=""/>
    <s v=""/>
    <m/>
    <s v=""/>
    <s v=""/>
    <s v="6-9"/>
    <s v=""/>
    <m/>
  </r>
  <r>
    <m/>
    <m/>
    <s v="6.共同作業"/>
    <s v="6-9系統作業"/>
    <x v="404"/>
    <s v="月底日日終維護"/>
    <s v="原LC701，補列2022/1/14"/>
    <s v="張金龍"/>
    <s v="張金龍"/>
    <x v="36"/>
    <m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6"/>
    <m/>
    <m/>
    <m/>
    <s v=""/>
    <m/>
    <m/>
    <m/>
    <m/>
    <s v="新交易"/>
    <m/>
    <x v="0"/>
    <s v=""/>
    <s v=""/>
    <s v=""/>
    <s v=""/>
    <s v="6-9"/>
    <s v=""/>
    <s v=""/>
    <d v="2022-01-28T00:00:00"/>
    <m/>
    <s v=""/>
    <s v=""/>
    <m/>
    <s v=""/>
    <s v=""/>
    <s v="6-9"/>
    <s v=""/>
    <m/>
  </r>
  <r>
    <m/>
    <m/>
    <s v="6.共同作業"/>
    <s v="6-9系統作業"/>
    <x v="405"/>
    <s v="年底日日終維護"/>
    <s v="原LC702，補列2022/1/14"/>
    <s v="張金龍"/>
    <s v="楊智誠"/>
    <x v="36"/>
    <m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6"/>
    <m/>
    <m/>
    <m/>
    <s v=""/>
    <m/>
    <m/>
    <m/>
    <m/>
    <s v="新交易"/>
    <m/>
    <x v="0"/>
    <s v=""/>
    <s v=""/>
    <s v=""/>
    <s v=""/>
    <s v="6-9"/>
    <s v=""/>
    <s v=""/>
    <d v="2022-01-28T00:00:00"/>
    <m/>
    <s v=""/>
    <s v=""/>
    <m/>
    <s v=""/>
    <s v=""/>
    <s v="6-9"/>
    <s v=""/>
    <m/>
  </r>
  <r>
    <m/>
    <m/>
    <s v="6.共同作業"/>
    <s v="6-9系統作業"/>
    <x v="406"/>
    <s v="系統換日"/>
    <s v="原LC800，補列2022/1/14"/>
    <s v="張金龍"/>
    <s v="張金龍"/>
    <x v="28"/>
    <s v="新增交易"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9"/>
    <s v=""/>
    <s v=""/>
    <s v=""/>
    <s v="6-9"/>
    <s v=""/>
    <s v=""/>
    <d v="2022-01-28T00:00:00"/>
    <m/>
    <s v=""/>
    <s v=""/>
    <m/>
    <s v=""/>
    <s v=""/>
    <s v="6-9"/>
    <s v=""/>
    <m/>
  </r>
  <r>
    <m/>
    <m/>
    <s v="8.遵循法令作業"/>
    <s v="8-1AML檢核"/>
    <x v="407"/>
    <s v="AML姓名檢核"/>
    <m/>
    <s v="賴文育"/>
    <s v="楊智誠"/>
    <x v="32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x v="19"/>
    <m/>
    <m/>
    <m/>
    <d v="2021-11-03T00:00:00"/>
    <m/>
    <m/>
    <m/>
    <m/>
    <s v="新交易"/>
    <m/>
    <x v="0"/>
    <s v="8-1"/>
    <s v=""/>
    <s v=""/>
    <s v=""/>
    <s v=""/>
    <s v=""/>
    <s v="L8100"/>
    <d v="2021-12-10T00:00:00"/>
    <d v="2021-12-10T00:00:00"/>
    <s v="陳玫玲"/>
    <s v="4-01-銀行扣款"/>
    <m/>
    <s v="8-1"/>
    <s v=""/>
    <s v=""/>
    <s v=""/>
    <m/>
  </r>
  <r>
    <m/>
    <m/>
    <s v="8.遵循法令作業"/>
    <s v="8-2疑似洗錢"/>
    <x v="408"/>
    <s v="疑似洗錢樣態檢核查詢"/>
    <m/>
    <s v="賴文育"/>
    <s v="楊智誠"/>
    <x v="37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x v="12"/>
    <m/>
    <m/>
    <m/>
    <d v="2021-10-29T00:00:00"/>
    <m/>
    <m/>
    <m/>
    <m/>
    <s v="新交易"/>
    <m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09"/>
    <s v="疑似洗錢樣態條件設定"/>
    <m/>
    <s v="賴文育"/>
    <s v="楊智誠"/>
    <x v="37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0"/>
    <s v="疑似洗錢資料變更查詢"/>
    <m/>
    <s v="賴文育"/>
    <s v="楊智誠"/>
    <x v="38"/>
    <s v="查詢按鈕名稱修改"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x v="28"/>
    <m/>
    <m/>
    <m/>
    <d v="2021-10-29T00:00:00"/>
    <m/>
    <m/>
    <m/>
    <m/>
    <s v="新交易"/>
    <m/>
    <x v="0"/>
    <s v="8-2"/>
    <s v=""/>
    <s v=""/>
    <s v=""/>
    <s v=""/>
    <s v=""/>
    <s v="L892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1"/>
    <s v="疑似洗錢資料明細查詢"/>
    <s v="二審後新增2021/12/9"/>
    <s v="賴文育"/>
    <s v="楊智誠"/>
    <x v="37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x v="12"/>
    <m/>
    <m/>
    <m/>
    <d v="2021-10-29T00:00:00"/>
    <m/>
    <m/>
    <m/>
    <m/>
    <s v="新交易"/>
    <m/>
    <x v="0"/>
    <s v="8-2"/>
    <s v=""/>
    <s v=""/>
    <s v=""/>
    <s v=""/>
    <s v=""/>
    <s v="L8925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2"/>
    <s v="疑似洗錢樣態資料產生"/>
    <m/>
    <s v="賴文育"/>
    <s v="楊智誠"/>
    <x v="37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x v="12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3"/>
    <s v="疑似洗錢交易合理性查詢"/>
    <m/>
    <s v="賴文育"/>
    <s v="楊智誠"/>
    <x v="37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4"/>
    <s v="疑似洗錢交易合理性維護"/>
    <m/>
    <s v="賴文育"/>
    <s v="楊智誠"/>
    <x v="37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5"/>
    <s v="疑似洗錢交易訪談記錄查詢"/>
    <m/>
    <s v="賴文育"/>
    <s v="楊智誠"/>
    <x v="38"/>
    <s v="訪談日期檢核 會計日改為日曆日"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28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6"/>
    <s v="疑似洗錢交易訪談記錄維護"/>
    <m/>
    <s v="賴文育"/>
    <s v="楊智誠"/>
    <x v="37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7"/>
    <s v="產生疑似洗錢報表"/>
    <s v="審後新增2021/10/29"/>
    <s v="賴文育"/>
    <s v="楊智誠"/>
    <x v="37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7公務人員報送"/>
    <x v="418"/>
    <s v="產製公務人員報送資料"/>
    <m/>
    <s v="賴文育"/>
    <s v="楊智誠"/>
    <x v="37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x v="12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d v="2022-01-25T00:00:00"/>
    <m/>
    <s v=""/>
    <s v=""/>
    <m/>
    <s v=""/>
    <s v=""/>
    <s v="8-7"/>
    <s v=""/>
    <m/>
  </r>
  <r>
    <m/>
    <m/>
    <s v="9.報表作業 "/>
    <s v="9-9其他"/>
    <x v="419"/>
    <s v="首次撥款審核資料表"/>
    <m/>
    <s v="賴文育"/>
    <s v="楊智誠"/>
    <x v="39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x v="12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d v="2021-12-17T00:00:00"/>
    <d v="2021-12-17T00:00:00"/>
    <s v="鮑培平"/>
    <s v="3-07-撥款流程"/>
    <m/>
    <s v="9-9"/>
    <s v=""/>
    <s v=""/>
    <s v=""/>
    <m/>
  </r>
  <r>
    <m/>
    <m/>
    <s v="8.遵循法令作業"/>
    <s v="8-3債協報送作業"/>
    <x v="420"/>
    <s v="消債條列JCIC報送資料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1-21T00:00:00"/>
    <d v="2022-01-19T00:00:00"/>
    <s v="何書溱"/>
    <s v=""/>
    <m/>
    <s v=""/>
    <s v=""/>
    <s v="8-3"/>
    <s v=""/>
    <m/>
  </r>
  <r>
    <m/>
    <m/>
    <s v="8.遵循法令作業"/>
    <s v="8-3債協報送作業"/>
    <x v="421"/>
    <s v="消債條列JCIC報送資料歷程查詢(040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19T00:00:00"/>
    <s v="何書溱"/>
    <s v=""/>
    <m/>
    <s v=""/>
    <s v=""/>
    <s v="8-3"/>
    <s v=""/>
    <m/>
  </r>
  <r>
    <m/>
    <m/>
    <s v="8.遵循法令作業"/>
    <s v="8-3債協報送作業"/>
    <x v="422"/>
    <s v="消債條列JCIC報送資料歷程查詢(041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3"/>
    <s v="消債條列JCIC報送資料歷程查詢(042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4"/>
    <s v="消債條列JCIC報送資料歷程查詢(043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5"/>
    <s v="消債條列JCIC報送資料歷程查詢(044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6"/>
    <s v="消債條列JCIC報送資料歷程查詢(045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7"/>
    <s v="消債條列JCIC報送資料歷程查詢(046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28"/>
    <s v="消債條列JCIC報送資料歷程查詢(047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29"/>
    <s v="消債條列JCIC報送資料歷程查詢(048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30"/>
    <s v="消債條列JCIC報送資料歷程查詢(049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31"/>
    <s v="消債條列JCIC報送資料歷程查詢(050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2"/>
    <s v="消債條列JCIC報送資料歷程查詢(051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3"/>
    <s v="消債條列JCIC報送資料歷程查詢(052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4"/>
    <s v="消債條列JCIC報送資料歷程查詢(053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5"/>
    <s v="消債條列JCIC報送資料歷程查詢(054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6"/>
    <s v="消債條列JCIC報送資料歷程查詢(055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7"/>
    <s v="消債條列JCIC報送資料歷程查詢(056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8"/>
    <s v="消債條列JCIC報送資料歷程查詢(060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39"/>
    <s v="消債條列JCIC報送資料歷程查詢(061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40"/>
    <s v="消債條列JCIC報送資料歷程查詢(062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41"/>
    <s v="消債條列JCIC報送資料歷程查詢(063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42"/>
    <s v="消債條列JCIC報送資料歷程查詢(440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3"/>
    <s v="消債條列JCIC報送資料歷程查詢(442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4"/>
    <s v="消債條列JCIC報送資料歷程查詢(443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5"/>
    <s v="消債條列JCIC報送資料歷程查詢(444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6"/>
    <s v="消債條列JCIC報送資料歷程查詢(446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7"/>
    <s v="消債條列JCIC報送資料歷程查詢(447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8"/>
    <s v="消債條列JCIC報送資料歷程查詢(448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9"/>
    <s v="消債條列JCIC報送資料歷程查詢(450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0"/>
    <s v="消債條列JCIC報送資料歷程查詢(451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1"/>
    <s v="消債條列JCIC報送資料歷程查詢(454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2"/>
    <s v="消債條列JCIC報送資料歷程查詢(570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3"/>
    <s v="消債條列JCIC報送資料歷程查詢(571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4"/>
    <s v="消債條列JCIC報送資料歷程查詢(572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5"/>
    <s v="消債條列JCIC報送資料歷程查詢(573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6"/>
    <s v="消債條列JCIC報送資料歷程查詢(574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7"/>
    <s v="消債條列JCIC報送資料歷程查詢(575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8"/>
    <s v="(40)前置協商受理申請暨請求回報償權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19T00:00:00"/>
    <s v="何書溱"/>
    <s v=""/>
    <m/>
    <s v=""/>
    <s v=""/>
    <s v=""/>
    <s v="8-3"/>
    <m/>
  </r>
  <r>
    <m/>
    <m/>
    <s v="8.遵循法令作業"/>
    <s v="8-3債協報送作業"/>
    <x v="459"/>
    <s v="(41)協商開始暨停催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0"/>
    <s v="(42)回報無擔保債權金額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1"/>
    <s v="(43)回報有擔保債權金額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2"/>
    <s v="(44)請求同意債務清償方案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3"/>
    <s v="(45)回報是否同意債務清償方案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4"/>
    <s v="(46)結案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5"/>
    <s v="(47)金融機構無擔保債務協議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6"/>
    <s v="(48)債務人基本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7"/>
    <s v="(49)債務清償方案法院認可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8"/>
    <s v="(50)債務人繳款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9"/>
    <s v="(51)延期繳款（喘息期）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0"/>
    <s v="(52)前置協商相關資料報送例外處理檔案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1"/>
    <s v="(53)同意報送例外處理檔案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2"/>
    <s v="(54)單獨全數受清償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3"/>
    <s v="(55)更生案件通報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4"/>
    <s v="(56)清算案件通報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5"/>
    <s v="(60)前置協商受理變更還款條件申請暨請求回報剩餘債權通知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6"/>
    <s v="(61)回報協商剩餘債權金額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7"/>
    <s v="(62)金融機構無擔保債務變更還款條件協議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8"/>
    <s v="(63)變更還款方案結案通知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9"/>
    <s v="(440)前置調解受理申請暨請求回報債權通知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0"/>
    <s v="(442)前置調解回報無擔保債權金額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1"/>
    <s v="(443)前置調解回報有擔保債權金額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2"/>
    <s v="(444)前置調解債務人基本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3"/>
    <s v="(446)前置調解結案通知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4"/>
    <s v="(447)前置調解金融機構無擔保債務協議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5"/>
    <s v="(448)前置調解無擔保債務還款分配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6"/>
    <s v="(450)前置調解債務人繳款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7"/>
    <s v="(451)前置調解延期繳款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8"/>
    <s v="(454)前置調解單獨全數受清償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9"/>
    <s v="(570)受理更生款項統一收付通知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0"/>
    <s v="(571)更生款項統一收付回報債權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1"/>
    <s v="(572)更生款項統一收款及撥付款項分配表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2"/>
    <s v="(573)債務人繳款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3"/>
    <s v="(574)更生款項統一收付結案通知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4"/>
    <s v="(575)債權金額異動通知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5"/>
    <s v="JCIC檔案匯出作業(040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19T00:00:00"/>
    <s v="何書溱"/>
    <s v=""/>
    <m/>
    <s v=""/>
    <s v=""/>
    <s v="8-3"/>
    <s v=""/>
    <m/>
  </r>
  <r>
    <m/>
    <m/>
    <s v="8.遵循法令作業"/>
    <s v="8-3債協報送作業"/>
    <x v="496"/>
    <s v="JCIC檔案匯出作業(041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97"/>
    <s v="JCIC檔案匯出作業(042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98"/>
    <s v="JCIC檔案匯出作業(043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99"/>
    <s v="JCIC檔案匯出作業(044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500"/>
    <s v="JCIC檔案匯出作業(045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501"/>
    <s v="JCIC檔案匯出作業(046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2"/>
    <s v="JCIC檔案匯出作業(047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3"/>
    <s v="JCIC檔案匯出作業(048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4"/>
    <s v="JCIC檔案匯出作業(049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5"/>
    <s v="JCIC檔案匯出作業(050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6"/>
    <s v="JCIC檔案匯出作業(051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7"/>
    <s v="JCIC檔案匯出作業(052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8"/>
    <s v="JCIC檔案匯出作業(053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9"/>
    <s v="JCIC檔案匯出作業(054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10"/>
    <s v="JCIC檔案匯出作業(055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11"/>
    <s v="JCIC檔案匯出作業(056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12"/>
    <s v="JCIC檔案匯出作業(060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3"/>
    <s v="JCIC檔案匯出作業(061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4"/>
    <s v="JCIC檔案匯出作業(062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5"/>
    <s v="JCIC檔案匯出作業(063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6"/>
    <s v="JCIC檔案匯出作業(440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7"/>
    <s v="JCIC檔案匯出作業(442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8"/>
    <s v="JCIC檔案匯出作業(443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9"/>
    <s v="JCIC檔案匯出作業(444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0"/>
    <s v="JCIC檔案匯出作業(446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1"/>
    <s v="JCIC檔案匯出作業(447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2"/>
    <s v="JCIC檔案匯出作業(448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3"/>
    <s v="JCIC檔案匯出作業(450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4"/>
    <s v="JCIC檔案匯出作業(451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5"/>
    <s v="JCIC檔案匯出作業(454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6"/>
    <s v="JCIC檔案匯出作業(570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7"/>
    <s v="JCIC檔案匯出作業(571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8"/>
    <s v="JCIC檔案匯出作業(572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9"/>
    <s v="JCIC檔案匯出作業(573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30"/>
    <s v="JCIC檔案匯出作業(574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31"/>
    <s v="JCIC檔案匯出作業(575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5聯徵產品報送"/>
    <x v="532"/>
    <s v="MU1人員名冊查詢"/>
    <s v="新增2021/10/26"/>
    <s v="張金龍"/>
    <s v="張嘉榮"/>
    <x v="37"/>
    <m/>
    <d v="2022-01-14T00:00:00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d v="2022-01-21T00:00:00"/>
    <m/>
    <s v=""/>
    <s v=""/>
    <m/>
    <s v=""/>
    <s v=""/>
    <s v="8-5"/>
    <s v=""/>
    <m/>
  </r>
  <r>
    <m/>
    <m/>
    <s v="8.遵循法令作業"/>
    <s v="8-5聯徵產品報送"/>
    <x v="533"/>
    <s v="MU1人員名冊報送"/>
    <s v="新增2021/10/26"/>
    <s v="張金龍"/>
    <s v="張嘉榮"/>
    <x v="37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d v="2022-01-21T00:00:00"/>
    <m/>
    <s v=""/>
    <s v=""/>
    <m/>
    <s v=""/>
    <s v=""/>
    <s v=""/>
    <s v="8-5"/>
    <m/>
  </r>
  <r>
    <m/>
    <m/>
    <s v="8.遵循法令作業"/>
    <s v="8-5聯徵產品報送"/>
    <x v="534"/>
    <s v="聯徵產品檔案匯出作業"/>
    <s v="新增2021/10/26"/>
    <s v="張金龍"/>
    <s v="張嘉榮"/>
    <x v="41"/>
    <s v="畫面截圖更新"/>
    <d v="2022-01-14T00:00:00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x v="18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d v="2022-01-21T00:00:00"/>
    <m/>
    <s v=""/>
    <s v=""/>
    <m/>
    <s v=""/>
    <s v=""/>
    <s v="8-5"/>
    <s v=""/>
    <m/>
  </r>
  <r>
    <m/>
    <m/>
    <s v="8.遵循法令作業"/>
    <s v="8-4JCIC放款報送"/>
    <x v="535"/>
    <s v="產生JCIC日報媒體檔"/>
    <s v="新增2021/11/17，B204 聯徵授信餘額日報檔、B211 聯徵每日授信餘額變動資料檔"/>
    <s v="蘇曉玲"/>
    <s v="蘇曉玲"/>
    <x v="38"/>
    <s v="敘述修正"/>
    <d v="2022-01-28T00:00:0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8.遵循法令作業"/>
    <s v="8-4JCIC放款報送"/>
    <x v="536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x v="38"/>
    <s v="敘述修正"/>
    <d v="2022-01-28T00:00:00"/>
    <d v="2022-01-24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7.介接外部系統"/>
    <s v="7-2IFRS9作業"/>
    <x v="537"/>
    <s v="違約損失率檔查詢"/>
    <s v="新增2021/11/17"/>
    <s v="蘇曉玲"/>
    <s v="蘇曉玲"/>
    <x v="42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38"/>
    <s v="違約損失率登錄"/>
    <s v="新增2021/11/17"/>
    <s v="蘇曉玲"/>
    <s v="蘇曉玲"/>
    <x v="42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19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39"/>
    <s v="商品分類資料查詢"/>
    <s v="新增2021/11/17"/>
    <s v="蘇曉玲"/>
    <s v="蘇曉玲"/>
    <x v="42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0"/>
    <s v="商品分類資料維護"/>
    <s v="新增2021/11/17"/>
    <s v="蘇曉玲"/>
    <s v="蘇曉玲"/>
    <x v="43"/>
    <s v="敘述修正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1"/>
    <s v="特殊客觀減損狀況查詢"/>
    <s v="新增2021/11/17"/>
    <s v="蘇曉玲"/>
    <s v="蘇曉玲"/>
    <x v="43"/>
    <s v="畫面截圖更新"/>
    <d v="2022-01-24T00:00:00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2"/>
    <s v="特殊客觀減損狀況維護"/>
    <s v="新增2021/11/17"/>
    <s v="蘇曉玲"/>
    <s v="蘇曉玲"/>
    <x v="43"/>
    <s v="畫面截圖更新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3"/>
    <s v="表外放款承諾資料產出"/>
    <s v="補列2022/1/17"/>
    <s v="蘇曉玲"/>
    <s v="蘇曉玲"/>
    <x v="43"/>
    <s v="新增交易"/>
    <d v="2022-01-24T00:00:00"/>
    <d v="2022-01-18T00:00:00"/>
    <m/>
    <m/>
    <s v=""/>
    <s v="林清河"/>
    <s v="張舜雯"/>
    <m/>
    <m/>
    <m/>
    <m/>
    <m/>
    <m/>
    <m/>
    <m/>
    <s v="放款管理課"/>
    <m/>
    <m/>
    <m/>
    <m/>
    <x v="32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d v="2022-02-11T00:00:00"/>
    <m/>
    <m/>
    <m/>
    <m/>
    <s v=""/>
    <s v=""/>
    <s v="7-2"/>
    <s v=""/>
    <m/>
  </r>
  <r>
    <m/>
    <m/>
    <s v="7.介接外部系統"/>
    <s v="7-2IFRS9作業"/>
    <x v="544"/>
    <s v="利息法帳面資料上傳作業"/>
    <s v="新增2021/11/17"/>
    <s v="蘇曉玲"/>
    <s v="蘇曉玲"/>
    <x v="43"/>
    <s v="敘述修正"/>
    <d v="2022-01-24T00:00:00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x v="38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5"/>
    <s v="３４號公報欄位清單產生作業"/>
    <s v="新增2021/11/17"/>
    <s v="蘇曉玲"/>
    <s v="蘇曉玲"/>
    <x v="42"/>
    <m/>
    <d v="2022-01-28T00:00:00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x v="19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6"/>
    <s v="ＩＦＲＳ９欄位清單產生作業"/>
    <s v="新增2021/11/17"/>
    <s v="蘇曉玲"/>
    <s v="蘇曉玲"/>
    <x v="42"/>
    <m/>
    <d v="2022-01-28T00:00:00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x v="19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s v="非使用者交易"/>
    <m/>
    <s v="7.介接外部系統"/>
    <s v="7-1E-Loan"/>
    <x v="547"/>
    <s v="E-LOAN案件資料上送"/>
    <s v="補列2022/1/20"/>
    <s v="張金龍"/>
    <s v="陳昱衡"/>
    <x v="44"/>
    <s v="eloan意見回覆"/>
    <d v="1899-12-30T00:00:00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m/>
    <x v="20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48"/>
    <s v="(eloan)戶號查詢"/>
    <s v="補列2022/1/17"/>
    <s v="張金龍"/>
    <s v="陳昱衡"/>
    <x v="44"/>
    <s v="eloan意見回覆"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m/>
    <x v="21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49"/>
    <s v="(eloan)戶號額度查詢"/>
    <s v="補列2022/1/17"/>
    <s v="張金龍"/>
    <s v="陳昱衡"/>
    <x v="44"/>
    <s v="eloan意見回覆"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m/>
    <x v="22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50"/>
    <s v="(eloan)評級資訊查詢"/>
    <s v="新增2021/11/18"/>
    <s v="張金龍"/>
    <s v="陳昱衡"/>
    <x v="45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12"/>
    <m/>
    <m/>
    <m/>
    <d v="2021-11-26T00:00:00"/>
    <m/>
    <m/>
    <m/>
    <m/>
    <s v="新交易"/>
    <m/>
    <x v="20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3輸出入介面"/>
    <x v="551"/>
    <s v="員工資料檔"/>
    <s v="補列2022/1/20"/>
    <s v="黃智偉"/>
    <s v="黃智偉"/>
    <x v="46"/>
    <m/>
    <d v="1899-12-30T00:00:00"/>
    <d v="1899-12-30T00:00:00"/>
    <m/>
    <m/>
    <s v=""/>
    <s v="林清河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m/>
    <x v="19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2"/>
    <s v="資料倉儲"/>
    <s v="補列2022/1/20"/>
    <s v="黃智偉"/>
    <s v="黃智偉"/>
    <x v="47"/>
    <m/>
    <d v="1899-12-30T00:00:00"/>
    <d v="1899-12-30T00:00:00"/>
    <m/>
    <m/>
    <s v=""/>
    <s v="林清河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m/>
    <x v="19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3"/>
    <s v="公司利害關係人"/>
    <s v="補列2022/1/20"/>
    <s v="黃智偉"/>
    <s v="黃智偉"/>
    <x v="48"/>
    <m/>
    <d v="1899-12-30T00:00:00"/>
    <d v="1899-12-30T00:00:00"/>
    <m/>
    <m/>
    <m/>
    <s v="林清河"/>
    <s v="張舜雯"/>
    <m/>
    <m/>
    <m/>
    <m/>
    <m/>
    <m/>
    <m/>
    <m/>
    <m/>
    <m/>
    <m/>
    <m/>
    <m/>
    <x v="41"/>
    <m/>
    <m/>
    <m/>
    <m/>
    <m/>
    <m/>
    <m/>
    <m/>
    <s v="新交易"/>
    <m/>
    <x v="19"/>
    <m/>
    <m/>
    <m/>
    <m/>
    <m/>
    <m/>
    <m/>
    <d v="1899-12-30T00:00:00"/>
    <d v="1899-12-30T00:00:00"/>
    <s v="黃智偉"/>
    <m/>
    <m/>
    <m/>
    <m/>
    <m/>
    <m/>
    <m/>
  </r>
  <r>
    <m/>
    <m/>
    <s v="LC共同作業"/>
    <s v="LC.共同作業"/>
    <x v="554"/>
    <s v="訂正資料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5"/>
    <s v="修正資料查詢"/>
    <s v="新增2021/11/29(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2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6"/>
    <s v="放行資料查詢"/>
    <s v="新增2021/11/29(主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3"/>
    <d v="2021-12-30T00:00:00"/>
    <d v="2021-12-30T00:00:00"/>
    <s v="鮑培平"/>
    <s v="2-10-合併額度控管"/>
    <m/>
    <s v="LC."/>
    <s v=""/>
    <s v=""/>
    <s v=""/>
    <m/>
  </r>
  <r>
    <m/>
    <m/>
    <s v="LC共同作業"/>
    <s v="LC.共同作業"/>
    <x v="557"/>
    <s v="審核資料查詢"/>
    <s v="新增2021/11/29(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58"/>
    <s v="登錄提交資料查詢"/>
    <s v="新增2021/11/29(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5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9"/>
    <s v="報表及檔案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9"/>
    <d v="2021-11-16T00:00:00"/>
    <d v="2021-11-16T00:00:00"/>
    <s v="鮑培平"/>
    <s v="2-05-寬限條件控管"/>
    <m/>
    <s v="LC."/>
    <s v=""/>
    <s v=""/>
    <s v=""/>
    <m/>
  </r>
  <r>
    <m/>
    <m/>
    <s v="LC共同作業"/>
    <s v="LC.共同作業"/>
    <x v="560"/>
    <s v="鎖定戶號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1"/>
    <s v="交易明細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1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62"/>
    <s v="報表簽核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3"/>
    <s v="解除戶號鎖定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4"/>
    <s v="上傳附件查詢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5"/>
    <s v="上傳附件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m/>
    <m/>
    <m/>
    <m/>
    <m/>
    <m/>
    <m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n v="561"/>
    <n v="0"/>
    <n v="0"/>
    <n v="0"/>
    <n v="10"/>
    <n v="1"/>
    <m/>
    <m/>
    <m/>
    <m/>
    <m/>
    <m/>
    <n v="320"/>
    <n v="2"/>
    <n v="192"/>
    <n v="51"/>
    <n v="565"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s v="／總交易"/>
    <m/>
    <n v="0.56537102473498235"/>
    <n v="3.5335689045936395E-3"/>
    <n v="0.33922261484098942"/>
    <n v="9.0106007067137811E-2"/>
    <n v="0.99823321554770317"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s v="／已SIT"/>
    <m/>
    <n v="0.99378881987577639"/>
    <n v="6.2111801242236021E-3"/>
    <m/>
    <m/>
    <m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M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7">
    <format dxfId="178">
      <pivotArea type="all" dataOnly="0" outline="0" fieldPosition="0"/>
    </format>
    <format dxfId="177">
      <pivotArea outline="0" collapsedLevelsAreSubtotals="1" fieldPosition="0"/>
    </format>
    <format dxfId="176">
      <pivotArea type="origin" dataOnly="0" labelOnly="1" outline="0" fieldPosition="0"/>
    </format>
    <format dxfId="175">
      <pivotArea field="11" type="button" dataOnly="0" labelOnly="1" outline="0" axis="axisCol" fieldPosition="0"/>
    </format>
    <format dxfId="174">
      <pivotArea field="-2" type="button" dataOnly="0" labelOnly="1" outline="0" axis="axisCol" fieldPosition="1"/>
    </format>
    <format dxfId="173">
      <pivotArea type="topRight" dataOnly="0" labelOnly="1" outline="0" fieldPosition="0"/>
    </format>
    <format dxfId="172">
      <pivotArea field="2" type="button" dataOnly="0" labelOnly="1" outline="0" axis="axisRow" fieldPosition="0"/>
    </format>
    <format dxfId="171">
      <pivotArea dataOnly="0" labelOnly="1" fieldPosition="0">
        <references count="1">
          <reference field="2" count="0"/>
        </references>
      </pivotArea>
    </format>
    <format dxfId="170">
      <pivotArea dataOnly="0" labelOnly="1" grandRow="1" outline="0" fieldPosition="0"/>
    </format>
    <format dxfId="169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168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7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6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6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16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6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162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計數 - SIT實際完成" fld="51" subtotal="count" baseField="0" baseItem="0"/>
  </dataFields>
  <formats count="18">
    <format dxfId="196">
      <pivotArea type="all" dataOnly="0" outline="0" fieldPosition="0"/>
    </format>
    <format dxfId="195">
      <pivotArea outline="0" collapsedLevelsAreSubtotals="1" fieldPosition="0"/>
    </format>
    <format dxfId="194">
      <pivotArea type="origin" dataOnly="0" labelOnly="1" outline="0" fieldPosition="0"/>
    </format>
    <format dxfId="193">
      <pivotArea field="50" type="button" dataOnly="0" labelOnly="1" outline="0" axis="axisCol" fieldPosition="0"/>
    </format>
    <format dxfId="192">
      <pivotArea field="-2" type="button" dataOnly="0" labelOnly="1" outline="0" axis="axisCol" fieldPosition="1"/>
    </format>
    <format dxfId="191">
      <pivotArea type="topRight" dataOnly="0" labelOnly="1" outline="0" fieldPosition="0"/>
    </format>
    <format dxfId="190">
      <pivotArea field="2" type="button" dataOnly="0" labelOnly="1" outline="0" axis="axisRow" fieldPosition="0"/>
    </format>
    <format dxfId="189">
      <pivotArea dataOnly="0" labelOnly="1" fieldPosition="0">
        <references count="1">
          <reference field="2" count="0"/>
        </references>
      </pivotArea>
    </format>
    <format dxfId="188">
      <pivotArea dataOnly="0" labelOnly="1" grandRow="1" outline="0" fieldPosition="0"/>
    </format>
    <format dxfId="187">
      <pivotArea dataOnly="0" labelOnly="1" fieldPosition="0">
        <references count="1">
          <reference field="50" count="6">
            <x v="0"/>
            <x v="3"/>
            <x v="4"/>
            <x v="6"/>
            <x v="7"/>
            <x v="8"/>
          </reference>
        </references>
      </pivotArea>
    </format>
    <format dxfId="186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5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4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0"/>
          </reference>
        </references>
      </pivotArea>
    </format>
    <format dxfId="183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182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181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6"/>
          </reference>
        </references>
      </pivotArea>
    </format>
    <format dxfId="180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7"/>
          </reference>
        </references>
      </pivotArea>
    </format>
    <format dxfId="179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FEB14-EFDF-4424-93B0-3E117FEDBBD6}" name="樞紐分析表3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68:B636" firstHeaderRow="1" firstDataRow="1" firstDataCol="1" rowPageCount="2" colPageCount="1"/>
  <pivotFields count="60">
    <pivotField showAll="0"/>
    <pivotField showAll="0"/>
    <pivotField showAll="0"/>
    <pivotField showAll="0"/>
    <pivotField axis="axisRow" showAll="0">
      <items count="568">
        <item x="0"/>
        <item x="1"/>
        <item x="2"/>
        <item x="3"/>
        <item x="4"/>
        <item x="8"/>
        <item x="13"/>
        <item x="10"/>
        <item x="11"/>
        <item x="5"/>
        <item x="6"/>
        <item x="7"/>
        <item x="12"/>
        <item x="9"/>
        <item x="14"/>
        <item x="15"/>
        <item x="17"/>
        <item x="22"/>
        <item x="24"/>
        <item x="51"/>
        <item x="32"/>
        <item x="35"/>
        <item x="25"/>
        <item x="38"/>
        <item x="293"/>
        <item x="294"/>
        <item x="290"/>
        <item x="289"/>
        <item x="40"/>
        <item x="300"/>
        <item x="301"/>
        <item x="71"/>
        <item x="108"/>
        <item x="110"/>
        <item x="74"/>
        <item x="60"/>
        <item x="298"/>
        <item x="271"/>
        <item x="274"/>
        <item x="238"/>
        <item x="258"/>
        <item x="16"/>
        <item x="18"/>
        <item x="21"/>
        <item x="33"/>
        <item x="36"/>
        <item x="20"/>
        <item x="19"/>
        <item x="23"/>
        <item x="39"/>
        <item x="295"/>
        <item x="26"/>
        <item x="291"/>
        <item x="292"/>
        <item x="41"/>
        <item x="53"/>
        <item x="55"/>
        <item x="57"/>
        <item x="43"/>
        <item x="44"/>
        <item x="52"/>
        <item x="48"/>
        <item x="302"/>
        <item x="72"/>
        <item x="239"/>
        <item x="240"/>
        <item x="237"/>
        <item x="73"/>
        <item x="243"/>
        <item x="244"/>
        <item x="245"/>
        <item x="272"/>
        <item x="276"/>
        <item x="109"/>
        <item x="59"/>
        <item x="299"/>
        <item x="31"/>
        <item x="27"/>
        <item x="296"/>
        <item x="42"/>
        <item x="54"/>
        <item x="56"/>
        <item x="58"/>
        <item x="45"/>
        <item x="46"/>
        <item x="47"/>
        <item x="34"/>
        <item x="37"/>
        <item x="30"/>
        <item x="273"/>
        <item x="275"/>
        <item x="241"/>
        <item x="242"/>
        <item x="297"/>
        <item x="70"/>
        <item x="68"/>
        <item x="63"/>
        <item x="226"/>
        <item x="78"/>
        <item x="105"/>
        <item x="106"/>
        <item x="67"/>
        <item x="64"/>
        <item x="65"/>
        <item x="227"/>
        <item x="228"/>
        <item x="96"/>
        <item x="97"/>
        <item x="229"/>
        <item x="230"/>
        <item x="231"/>
        <item x="232"/>
        <item x="257"/>
        <item x="81"/>
        <item x="235"/>
        <item x="236"/>
        <item x="80"/>
        <item x="233"/>
        <item x="61"/>
        <item x="210"/>
        <item x="77"/>
        <item x="212"/>
        <item x="69"/>
        <item x="211"/>
        <item x="220"/>
        <item x="221"/>
        <item x="222"/>
        <item x="223"/>
        <item x="224"/>
        <item x="225"/>
        <item x="79"/>
        <item x="107"/>
        <item x="83"/>
        <item x="200"/>
        <item x="284"/>
        <item x="279"/>
        <item x="88"/>
        <item x="94"/>
        <item x="86"/>
        <item x="92"/>
        <item x="111"/>
        <item x="82"/>
        <item x="98"/>
        <item x="99"/>
        <item x="100"/>
        <item x="196"/>
        <item x="215"/>
        <item x="206"/>
        <item x="207"/>
        <item x="198"/>
        <item x="199"/>
        <item x="201"/>
        <item x="202"/>
        <item x="213"/>
        <item x="216"/>
        <item x="278"/>
        <item x="280"/>
        <item x="277"/>
        <item x="281"/>
        <item x="87"/>
        <item x="93"/>
        <item x="89"/>
        <item x="123"/>
        <item x="125"/>
        <item x="126"/>
        <item x="127"/>
        <item x="208"/>
        <item x="209"/>
        <item x="190"/>
        <item x="192"/>
        <item x="195"/>
        <item x="194"/>
        <item x="197"/>
        <item x="113"/>
        <item x="114"/>
        <item x="116"/>
        <item x="117"/>
        <item x="246"/>
        <item x="247"/>
        <item x="248"/>
        <item x="249"/>
        <item x="112"/>
        <item x="115"/>
        <item x="104"/>
        <item x="218"/>
        <item x="219"/>
        <item x="283"/>
        <item x="84"/>
        <item x="203"/>
        <item x="214"/>
        <item x="101"/>
        <item x="102"/>
        <item x="204"/>
        <item x="217"/>
        <item x="205"/>
        <item x="282"/>
        <item x="90"/>
        <item x="91"/>
        <item x="95"/>
        <item x="124"/>
        <item x="191"/>
        <item x="193"/>
        <item x="119"/>
        <item x="120"/>
        <item x="118"/>
        <item x="121"/>
        <item x="122"/>
        <item x="250"/>
        <item x="359"/>
        <item x="365"/>
        <item x="361"/>
        <item x="363"/>
        <item x="381"/>
        <item x="384"/>
        <item x="391"/>
        <item x="394"/>
        <item x="386"/>
        <item x="303"/>
        <item x="315"/>
        <item x="316"/>
        <item x="130"/>
        <item x="135"/>
        <item x="137"/>
        <item x="133"/>
        <item x="103"/>
        <item x="345"/>
        <item x="155"/>
        <item x="156"/>
        <item x="350"/>
        <item x="351"/>
        <item x="355"/>
        <item x="353"/>
        <item x="360"/>
        <item x="358"/>
        <item x="364"/>
        <item x="362"/>
        <item x="367"/>
        <item x="388"/>
        <item x="382"/>
        <item x="385"/>
        <item x="392"/>
        <item x="395"/>
        <item x="383"/>
        <item x="387"/>
        <item x="389"/>
        <item x="390"/>
        <item x="393"/>
        <item x="306"/>
        <item x="308"/>
        <item x="310"/>
        <item x="312"/>
        <item x="314"/>
        <item x="317"/>
        <item x="131"/>
        <item x="139"/>
        <item x="143"/>
        <item x="144"/>
        <item x="128"/>
        <item x="129"/>
        <item x="145"/>
        <item x="151"/>
        <item x="152"/>
        <item x="153"/>
        <item x="150"/>
        <item x="140"/>
        <item x="337"/>
        <item x="159"/>
        <item x="158"/>
        <item x="160"/>
        <item x="62"/>
        <item x="344"/>
        <item x="154"/>
        <item x="349"/>
        <item x="352"/>
        <item x="354"/>
        <item x="396"/>
        <item x="397"/>
        <item x="366"/>
        <item x="304"/>
        <item x="305"/>
        <item x="307"/>
        <item x="309"/>
        <item x="311"/>
        <item x="313"/>
        <item x="136"/>
        <item x="141"/>
        <item x="142"/>
        <item x="146"/>
        <item x="134"/>
        <item x="147"/>
        <item x="148"/>
        <item x="149"/>
        <item x="138"/>
        <item x="132"/>
        <item x="157"/>
        <item x="85"/>
        <item x="75"/>
        <item x="49"/>
        <item x="174"/>
        <item x="176"/>
        <item x="177"/>
        <item x="184"/>
        <item x="180"/>
        <item x="182"/>
        <item x="187"/>
        <item x="262"/>
        <item x="265"/>
        <item x="266"/>
        <item x="267"/>
        <item x="268"/>
        <item x="270"/>
        <item x="285"/>
        <item x="286"/>
        <item x="287"/>
        <item x="269"/>
        <item x="28"/>
        <item x="332"/>
        <item x="333"/>
        <item x="334"/>
        <item x="335"/>
        <item x="336"/>
        <item x="338"/>
        <item x="339"/>
        <item x="340"/>
        <item x="341"/>
        <item x="342"/>
        <item x="343"/>
        <item x="346"/>
        <item x="347"/>
        <item x="374"/>
        <item x="189"/>
        <item x="161"/>
        <item x="162"/>
        <item x="164"/>
        <item x="163"/>
        <item x="253"/>
        <item x="254"/>
        <item x="255"/>
        <item x="165"/>
        <item x="76"/>
        <item x="50"/>
        <item x="178"/>
        <item x="179"/>
        <item x="175"/>
        <item x="185"/>
        <item x="181"/>
        <item x="183"/>
        <item x="264"/>
        <item x="263"/>
        <item x="377"/>
        <item x="378"/>
        <item x="379"/>
        <item x="380"/>
        <item x="288"/>
        <item x="319"/>
        <item x="326"/>
        <item x="327"/>
        <item x="328"/>
        <item x="329"/>
        <item x="330"/>
        <item x="331"/>
        <item x="29"/>
        <item x="348"/>
        <item x="356"/>
        <item x="357"/>
        <item x="368"/>
        <item x="370"/>
        <item x="372"/>
        <item x="373"/>
        <item x="376"/>
        <item x="398"/>
        <item x="399"/>
        <item x="400"/>
        <item x="401"/>
        <item x="371"/>
        <item x="375"/>
        <item x="403"/>
        <item x="404"/>
        <item x="405"/>
        <item x="406"/>
        <item x="166"/>
        <item x="167"/>
        <item x="168"/>
        <item x="169"/>
        <item x="170"/>
        <item x="171"/>
        <item x="172"/>
        <item x="173"/>
        <item x="188"/>
        <item x="260"/>
        <item x="261"/>
        <item x="186"/>
        <item x="402"/>
        <item x="259"/>
        <item x="251"/>
        <item x="252"/>
        <item x="66"/>
        <item x="234"/>
        <item x="256"/>
        <item x="369"/>
        <item x="537"/>
        <item x="547"/>
        <item x="543"/>
        <item x="538"/>
        <item x="544"/>
        <item x="542"/>
        <item x="540"/>
        <item x="545"/>
        <item x="546"/>
        <item x="539"/>
        <item x="541"/>
        <item x="548"/>
        <item x="549"/>
        <item x="55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318"/>
        <item x="320"/>
        <item x="321"/>
        <item x="322"/>
        <item x="323"/>
        <item x="407"/>
        <item x="325"/>
        <item x="324"/>
        <item x="409"/>
        <item x="412"/>
        <item x="414"/>
        <item x="416"/>
        <item x="41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533"/>
        <item x="534"/>
        <item x="535"/>
        <item x="536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418"/>
        <item x="408"/>
        <item x="413"/>
        <item x="415"/>
        <item x="410"/>
        <item x="411"/>
        <item x="532"/>
        <item x="419"/>
        <item x="554"/>
        <item x="555"/>
        <item x="556"/>
        <item x="557"/>
        <item x="558"/>
        <item x="559"/>
        <item x="560"/>
        <item x="561"/>
        <item x="564"/>
        <item x="565"/>
        <item x="562"/>
        <item x="563"/>
        <item x="551"/>
        <item x="552"/>
        <item x="553"/>
        <item x="566"/>
        <item t="default"/>
      </items>
    </pivotField>
    <pivotField showAll="0"/>
    <pivotField showAll="0"/>
    <pivotField showAll="0"/>
    <pivotField showAll="0"/>
    <pivotField dataField="1" showAll="0">
      <items count="51">
        <item x="46"/>
        <item x="4"/>
        <item x="3"/>
        <item x="2"/>
        <item x="0"/>
        <item x="1"/>
        <item x="10"/>
        <item x="6"/>
        <item x="7"/>
        <item x="12"/>
        <item x="8"/>
        <item x="9"/>
        <item x="13"/>
        <item x="16"/>
        <item x="5"/>
        <item x="17"/>
        <item x="27"/>
        <item x="14"/>
        <item x="18"/>
        <item x="21"/>
        <item x="29"/>
        <item x="20"/>
        <item x="26"/>
        <item x="19"/>
        <item x="22"/>
        <item x="30"/>
        <item x="15"/>
        <item x="34"/>
        <item x="35"/>
        <item x="31"/>
        <item x="23"/>
        <item x="33"/>
        <item x="11"/>
        <item x="25"/>
        <item x="28"/>
        <item x="24"/>
        <item x="45"/>
        <item x="42"/>
        <item x="43"/>
        <item x="44"/>
        <item x="38"/>
        <item x="37"/>
        <item x="32"/>
        <item x="41"/>
        <item x="40"/>
        <item x="39"/>
        <item x="49"/>
        <item x="48"/>
        <item x="47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4">
        <item x="6"/>
        <item x="13"/>
        <item x="4"/>
        <item x="25"/>
        <item x="20"/>
        <item x="31"/>
        <item x="23"/>
        <item x="17"/>
        <item x="28"/>
        <item x="38"/>
        <item x="35"/>
        <item x="33"/>
        <item x="34"/>
        <item x="7"/>
        <item x="0"/>
        <item x="2"/>
        <item x="1"/>
        <item x="8"/>
        <item x="22"/>
        <item x="26"/>
        <item x="14"/>
        <item x="11"/>
        <item x="3"/>
        <item x="18"/>
        <item x="37"/>
        <item x="30"/>
        <item x="29"/>
        <item x="10"/>
        <item x="40"/>
        <item x="41"/>
        <item x="9"/>
        <item x="27"/>
        <item x="21"/>
        <item x="5"/>
        <item x="15"/>
        <item x="12"/>
        <item x="42"/>
        <item x="19"/>
        <item x="16"/>
        <item x="24"/>
        <item x="32"/>
        <item x="39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 t="grand">
      <x/>
    </i>
  </rowItems>
  <colItems count="1">
    <i/>
  </colItems>
  <pageFields count="2">
    <pageField fld="42" hier="-1"/>
    <pageField fld="31" hier="-1"/>
  </pageFields>
  <dataFields count="1">
    <dataField name="計數 - URS版本" fld="9" subtotal="count" baseField="0" baseItem="0"/>
  </dataFields>
  <formats count="17">
    <format dxfId="213">
      <pivotArea type="all" dataOnly="0" outline="0" fieldPosition="0"/>
    </format>
    <format dxfId="212">
      <pivotArea outline="0" collapsedLevelsAreSubtotals="1" fieldPosition="0"/>
    </format>
    <format dxfId="211">
      <pivotArea field="4" type="button" dataOnly="0" labelOnly="1" outline="0" axis="axisRow" fieldPosition="0"/>
    </format>
    <format dxfId="210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9">
      <pivotArea dataOnly="0" labelOnly="1" fieldPosition="0">
        <references count="1"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08">
      <pivotArea dataOnly="0" labelOnly="1" fieldPosition="0">
        <references count="1">
          <reference field="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7">
      <pivotArea dataOnly="0" labelOnly="1" fieldPosition="0">
        <references count="1">
          <reference field="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6">
      <pivotArea dataOnly="0" labelOnly="1" fieldPosition="0">
        <references count="1">
          <reference field="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5">
      <pivotArea dataOnly="0" labelOnly="1" fieldPosition="0">
        <references count="1">
          <reference field="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04">
      <pivotArea dataOnly="0" labelOnly="1" fieldPosition="0">
        <references count="1">
          <reference field="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3">
      <pivotArea dataOnly="0" labelOnly="1" fieldPosition="0">
        <references count="1">
          <reference field="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02">
      <pivotArea dataOnly="0" labelOnly="1" fieldPosition="0">
        <references count="1">
          <reference field="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01">
      <pivotArea dataOnly="0" labelOnly="1" fieldPosition="0">
        <references count="1">
          <reference field="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200">
      <pivotArea dataOnly="0" labelOnly="1" fieldPosition="0">
        <references count="1">
          <reference field="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99">
      <pivotArea dataOnly="0" labelOnly="1" fieldPosition="0">
        <references count="1">
          <reference field="4" count="17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</reference>
        </references>
      </pivotArea>
    </format>
    <format dxfId="198">
      <pivotArea dataOnly="0" labelOnly="1" grandRow="1" outline="0" fieldPosition="0"/>
    </format>
    <format dxfId="19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75">
      <pivotArea type="all" dataOnly="0" outline="0" fieldPosition="0"/>
    </format>
    <format dxfId="74">
      <pivotArea outline="0" collapsedLevelsAreSubtotals="1" fieldPosition="0"/>
    </format>
    <format dxfId="73">
      <pivotArea type="origin" dataOnly="0" labelOnly="1" outline="0" fieldPosition="0"/>
    </format>
    <format dxfId="72">
      <pivotArea field="13" type="button" dataOnly="0" labelOnly="1" outline="0" axis="axisCol" fieldPosition="0"/>
    </format>
    <format dxfId="71">
      <pivotArea field="-2" type="button" dataOnly="0" labelOnly="1" outline="0" axis="axisCol" fieldPosition="1"/>
    </format>
    <format dxfId="70">
      <pivotArea type="topRight" dataOnly="0" labelOnly="1" outline="0" fieldPosition="0"/>
    </format>
    <format dxfId="69">
      <pivotArea field="2" type="button" dataOnly="0" labelOnly="1" outline="0" axis="axisRow" fieldPosition="0"/>
    </format>
    <format dxfId="68">
      <pivotArea dataOnly="0" labelOnly="1" fieldPosition="0">
        <references count="1">
          <reference field="2" count="1">
            <x v="7"/>
          </reference>
        </references>
      </pivotArea>
    </format>
    <format dxfId="67">
      <pivotArea dataOnly="0" labelOnly="1" grandRow="1" outline="0" fieldPosition="0"/>
    </format>
    <format dxfId="66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5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4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63">
      <pivotArea type="all" dataOnly="0" outline="0" fieldPosition="0"/>
    </format>
    <format dxfId="62">
      <pivotArea outline="0" collapsedLevelsAreSubtotals="1" fieldPosition="0"/>
    </format>
    <format dxfId="61">
      <pivotArea field="4" type="button" dataOnly="0" labelOnly="1" outline="0" axis="axisCol" fieldPosition="0"/>
    </format>
    <format dxfId="60">
      <pivotArea dataOnly="0" labelOnly="1" fieldPosition="0">
        <references count="1">
          <reference field="4" count="0"/>
        </references>
      </pivotArea>
    </format>
    <format dxfId="59">
      <pivotArea dataOnly="0" labelOnly="1" grandRow="1" outline="0" fieldPosition="0"/>
    </format>
    <format dxfId="58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57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56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55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54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53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5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51">
      <pivotArea field="6" type="button" dataOnly="0" labelOnly="1" outline="0" axis="axisCol" fieldPosition="0"/>
    </format>
    <format dxfId="50">
      <pivotArea type="all" dataOnly="0" outline="0" fieldPosition="0"/>
    </format>
    <format dxfId="49">
      <pivotArea type="origin" dataOnly="0" labelOnly="1" outline="0" fieldPosition="0"/>
    </format>
    <format dxfId="48">
      <pivotArea field="6" type="button" dataOnly="0" labelOnly="1" outline="0" axis="axisCol" fieldPosition="0"/>
    </format>
    <format dxfId="47">
      <pivotArea field="0" type="button" dataOnly="0" labelOnly="1" outline="0" axis="axisRow" fieldPosition="0"/>
    </format>
    <format dxfId="46">
      <pivotArea dataOnly="0" labelOnly="1" grandRow="1" outline="0" fieldPosition="0"/>
    </format>
    <format dxfId="45">
      <pivotArea field="6" type="button" dataOnly="0" labelOnly="1" outline="0" axis="axisCol" fieldPosition="0"/>
    </format>
    <format dxfId="44">
      <pivotArea type="origin" dataOnly="0" labelOnly="1" outline="0" fieldPosition="0"/>
    </format>
    <format dxfId="43">
      <pivotArea field="0" type="button" dataOnly="0" labelOnly="1" outline="0" axis="axisRow" fieldPosition="0"/>
    </format>
    <format dxfId="42">
      <pivotArea dataOnly="0" labelOnly="1" grandRow="1" outline="0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6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0" type="button" dataOnly="0" labelOnly="1" outline="0" axis="axisRow" fieldPosition="0"/>
    </format>
    <format dxfId="3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226" dataDxfId="225" dataCellStyle="百分比">
  <autoFilter ref="A2:K74" xr:uid="{00000000-0009-0000-0100-000001000000}"/>
  <tableColumns count="11">
    <tableColumn id="1" xr3:uid="{00000000-0010-0000-0000-000001000000}" name="日期" dataDxfId="224"/>
    <tableColumn id="2" xr3:uid="{00000000-0010-0000-0000-000002000000}" name="週" dataDxfId="223">
      <calculatedColumnFormula>表格1[[#This Row],[日期]]</calculatedColumnFormula>
    </tableColumn>
    <tableColumn id="3" xr3:uid="{00000000-0010-0000-0000-000003000000}" name="合計數" dataDxfId="222">
      <calculatedColumnFormula>COUNTA(URS確認!E:E)-1</calculatedColumnFormula>
    </tableColumn>
    <tableColumn id="4" xr3:uid="{00000000-0010-0000-0000-000004000000}" name="累計預估" dataDxfId="221">
      <calculatedColumnFormula>COUNTIF(URS確認!N:N,"&lt;"&amp;A3+1)</calculatedColumnFormula>
    </tableColumn>
    <tableColumn id="5" xr3:uid="{00000000-0010-0000-0000-000005000000}" name="累計完成" dataDxfId="220">
      <calculatedColumnFormula>D7-D2</calculatedColumnFormula>
    </tableColumn>
    <tableColumn id="12" xr3:uid="{00000000-0010-0000-0000-00000C000000}" name="本周預計" dataDxfId="219">
      <calculatedColumnFormula>D7-D2</calculatedColumnFormula>
    </tableColumn>
    <tableColumn id="13" xr3:uid="{00000000-0010-0000-0000-00000D000000}" name="本周完成" dataDxfId="218">
      <calculatedColumnFormula>E7-E2</calculatedColumnFormula>
    </tableColumn>
    <tableColumn id="14" xr3:uid="{00000000-0010-0000-0000-00000E000000}" name="進度" dataDxfId="217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16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15" dataCellStyle="百分比">
      <calculatedColumnFormula>表格1[[#This Row],[累計完成]]/表格1[[#This Row],[合計數]]</calculatedColumnFormula>
    </tableColumn>
    <tableColumn id="10" xr3:uid="{00000000-0010-0000-0000-00000A000000}" name="欄1" dataDxfId="214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7" totalsRowShown="0" headerRowDxfId="161" dataDxfId="160">
  <autoFilter ref="A1:BH567" xr:uid="{00000000-0009-0000-0100-000002000000}"/>
  <tableColumns count="60">
    <tableColumn id="2" xr3:uid="{00000000-0010-0000-0100-000002000000}" name="URS程式預計完成時間" dataDxfId="159"/>
    <tableColumn id="1" xr3:uid="{00000000-0010-0000-0100-000001000000}" name="狀態" dataDxfId="158"/>
    <tableColumn id="22" xr3:uid="{00000000-0010-0000-0100-000016000000}" name="業務大類" dataDxfId="157"/>
    <tableColumn id="26" xr3:uid="{00000000-0010-0000-0100-00001A000000}" name="流程" dataDxfId="156"/>
    <tableColumn id="5" xr3:uid="{00000000-0010-0000-0100-000005000000}" name="功能代號" dataDxfId="155"/>
    <tableColumn id="9" xr3:uid="{00000000-0010-0000-0100-000009000000}" name="功能名稱/說明" dataDxfId="154"/>
    <tableColumn id="38" xr3:uid="{00000000-0010-0000-0100-000026000000}" name="刪除整併說明" dataDxfId="153"/>
    <tableColumn id="4" xr3:uid="{00000000-0010-0000-0100-000004000000}" name="SA" dataDxfId="152"/>
    <tableColumn id="11" xr3:uid="{00000000-0010-0000-0100-00000B000000}" name="展示協助" dataDxfId="151"/>
    <tableColumn id="37" xr3:uid="{00000000-0010-0000-0100-000025000000}" name="URS版本" dataDxfId="150"/>
    <tableColumn id="40" xr3:uid="{00000000-0010-0000-0100-000028000000}" name="換版原因" dataDxfId="149"/>
    <tableColumn id="51" xr3:uid="{00000000-0010-0000-0100-000033000000}" name="FT預計完成" dataDxfId="148"/>
    <tableColumn id="52" xr3:uid="{00000000-0010-0000-0100-000034000000}" name="FT實際完成" dataDxfId="147"/>
    <tableColumn id="3" xr3:uid="{00000000-0010-0000-0100-000003000000}" name="預計展示" dataDxfId="146"/>
    <tableColumn id="18" xr3:uid="{00000000-0010-0000-0100-000012000000}" name="實際展示" dataDxfId="145"/>
    <tableColumn id="24" xr3:uid="{00000000-0010-0000-0100-000018000000}" name="URS完成" dataDxfId="144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3"/>
    <tableColumn id="21" xr3:uid="{00000000-0010-0000-0100-000015000000}" name="User" dataDxfId="142"/>
    <tableColumn id="7" xr3:uid="{00000000-0010-0000-0100-000007000000}" name="User2" dataDxfId="141"/>
    <tableColumn id="8" xr3:uid="{00000000-0010-0000-0100-000008000000}" name="段式" dataDxfId="140"/>
    <tableColumn id="10" xr3:uid="{00000000-0010-0000-0100-00000A000000}" name="經辦等級" dataDxfId="139"/>
    <tableColumn id="12" xr3:uid="{00000000-0010-0000-0100-00000C000000}" name="授權" dataDxfId="138"/>
    <tableColumn id="13" xr3:uid="{00000000-0010-0000-0100-00000D000000}" name="訂正" dataDxfId="137"/>
    <tableColumn id="14" xr3:uid="{00000000-0010-0000-0100-00000E000000}" name="修正" dataDxfId="136"/>
    <tableColumn id="16" xr3:uid="{00000000-0010-0000-0100-000010000000}" name="帳務" dataDxfId="135"/>
    <tableColumn id="17" xr3:uid="{00000000-0010-0000-0100-000011000000}" name="額度" dataDxfId="134"/>
    <tableColumn id="15" xr3:uid="{00000000-0010-0000-0100-00000F000000}" name="執行單位" dataDxfId="133">
      <calculatedColumnFormula>VLOOKUP(功能_33[[#This Row],[User]],SKL放款!A:G,7,FALSE)</calculatedColumnFormula>
    </tableColumn>
    <tableColumn id="32" xr3:uid="{00000000-0010-0000-0100-000020000000}" name="程式完成" dataDxfId="132"/>
    <tableColumn id="34" xr3:uid="{00000000-0010-0000-0100-000022000000}" name="URS交二審" dataDxfId="131"/>
    <tableColumn id="31" xr3:uid="{00000000-0010-0000-0100-00001F000000}" name="二審預排" dataDxfId="130"/>
    <tableColumn id="36" xr3:uid="{00000000-0010-0000-0100-000024000000}" name="二審實際" dataDxfId="129"/>
    <tableColumn id="27" xr3:uid="{00000000-0010-0000-0100-00001B000000}" name="正式_x000a_交付審查" dataDxfId="128"/>
    <tableColumn id="29" xr3:uid="{00000000-0010-0000-0100-00001D000000}" name="IT審核人" dataDxfId="127"/>
    <tableColumn id="6" xr3:uid="{00000000-0010-0000-0100-000006000000}" name="收到IT_x000a_審查意見" dataDxfId="126"/>
    <tableColumn id="35" xr3:uid="{00000000-0010-0000-0100-000023000000}" name="回覆IT_x000a_審查意見" dataDxfId="125"/>
    <tableColumn id="33" xr3:uid="{00000000-0010-0000-0100-000021000000}" name="User審閱人" dataDxfId="124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123"/>
    <tableColumn id="39" xr3:uid="{00000000-0010-0000-0100-000027000000}" name="回覆User審查意見" dataDxfId="122"/>
    <tableColumn id="25" xr3:uid="{00000000-0010-0000-0100-000019000000}" name="送出簽核檢核日" dataDxfId="121"/>
    <tableColumn id="19" xr3:uid="{00000000-0010-0000-0100-000013000000}" name="覆測日" dataDxfId="120"/>
    <tableColumn id="23" xr3:uid="{00000000-0010-0000-0100-000017000000}" name="AS400入口" dataDxfId="119">
      <calculatedColumnFormula>VLOOKUP(功能_33[[#This Row],[功能代號]],'[3]20211001'!$A:$J,8,FALSE)</calculatedColumnFormula>
    </tableColumn>
    <tableColumn id="41" xr3:uid="{00000000-0010-0000-0100-000029000000}" name="AS400名稱" dataDxfId="118">
      <calculatedColumnFormula>VLOOKUP(功能_33[[#This Row],[功能代號]],'[3]20211001'!$A:$J,9,FALSE)</calculatedColumnFormula>
    </tableColumn>
    <tableColumn id="49" xr3:uid="{00000000-0010-0000-0100-000031000000}" name="類型" dataDxfId="117"/>
    <tableColumn id="28" xr3:uid="{00000000-0010-0000-0100-00001C000000}" name="己交付" dataDxfId="116">
      <calculatedColumnFormula>IF(COUNTA(AF2)=1,LEFT(D2,3),"")</calculatedColumnFormula>
    </tableColumn>
    <tableColumn id="43" xr3:uid="{00000000-0010-0000-0100-00002B000000}" name="己完成" dataDxfId="115">
      <calculatedColumnFormula>IF(AND(COUNTA(O2)=1,COUNTA(P2)=1,COUNTA(AB2)=1,COUNTA(AE2)=1,COUNTA(AF2)=0),LEFT(D2,3),"")</calculatedColumnFormula>
    </tableColumn>
    <tableColumn id="47" xr3:uid="{00000000-0010-0000-0100-00002F000000}" name="待二審" dataDxfId="114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113">
      <calculatedColumnFormula>IF(AND(COUNTA(P2)=0,COUNTA(AB2)=1),LEFT(D2,3),"")</calculatedColumnFormula>
    </tableColumn>
    <tableColumn id="45" xr3:uid="{00000000-0010-0000-0100-00002D000000}" name="程式_x000a_未完成" dataDxfId="112">
      <calculatedColumnFormula>IF(AND(COUNTA(P2)=1,COUNTA(AB2)=0),LEFT(D2,3),"")</calculatedColumnFormula>
    </tableColumn>
    <tableColumn id="46" xr3:uid="{00000000-0010-0000-0100-00002E000000}" name="均_x000a_未完成" dataDxfId="111">
      <calculatedColumnFormula>IF(AND(COUNTA(P2)=0,COUNTA(AB2)=0),LEFT(D2,3),"")</calculatedColumnFormula>
    </tableColumn>
    <tableColumn id="50" xr3:uid="{00000000-0010-0000-0100-000032000000}" name="SIT進度2021" dataDxfId="110">
      <calculatedColumnFormula>IFERROR(VLOOKUP(功能_33[[#This Row],[功能代號]],SIT_FT_2021tmp!D:D,1,FALSE),"")</calculatedColumnFormula>
    </tableColumn>
    <tableColumn id="60" xr3:uid="{00000000-0010-0000-0100-00003C000000}" name="SIT預計" dataDxfId="109"/>
    <tableColumn id="42" xr3:uid="{00000000-0010-0000-0100-00002A000000}" name="SIT實際完成" dataDxfId="108"/>
    <tableColumn id="48" xr3:uid="{00000000-0010-0000-0100-000030000000}" name="SIT測試人員" dataDxfId="107"/>
    <tableColumn id="54" xr3:uid="{00000000-0010-0000-0100-000036000000}" name="QC對應測試案例即測試報告" dataDxfId="106"/>
    <tableColumn id="55" xr3:uid="{00000000-0010-0000-0100-000037000000}" name="欄1" dataDxfId="105"/>
    <tableColumn id="56" xr3:uid="{00000000-0010-0000-0100-000038000000}" name="已SIT已FT" dataDxfId="104">
      <calculatedColumnFormula>IF(AND(COUNTIF(AX2,"&gt;&lt;0")=1,COUNTA(M2)=1),LEFT(D2,3),"")</calculatedColumnFormula>
    </tableColumn>
    <tableColumn id="57" xr3:uid="{00000000-0010-0000-0100-000039000000}" name="已SIT待FT" dataDxfId="103">
      <calculatedColumnFormula>IF(AND(COUNTIF(AX2,"&gt;&lt;")=1,COUNTA(M2)=0),LEFT(D2,3),"")</calculatedColumnFormula>
    </tableColumn>
    <tableColumn id="58" xr3:uid="{00000000-0010-0000-0100-00003A000000}" name="待SIT已FT" dataDxfId="102">
      <calculatedColumnFormula>IF(AND(COUNTIF(AX2,"&gt;&lt;0")=0,COUNTA(M2)=1),LEFT(D2,3),"")</calculatedColumnFormula>
    </tableColumn>
    <tableColumn id="59" xr3:uid="{00000000-0010-0000-0100-00003B000000}" name="待SIT待FT" dataDxfId="101">
      <calculatedColumnFormula>IF(AND(COUNTIF(AX2,"&gt;&lt;0")=0,COUNTA(M2)=0),LEFT(D2,3),"")</calculatedColumnFormula>
    </tableColumn>
    <tableColumn id="53" xr3:uid="{00000000-0010-0000-0100-000035000000}" name="欄3" dataDxfId="10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99" dataDxfId="98">
  <autoFilter ref="A2:V27" xr:uid="{00000000-0009-0000-0100-000003000000}"/>
  <tableColumns count="22">
    <tableColumn id="1" xr3:uid="{00000000-0010-0000-0200-000001000000}" name="統計日期" dataDxfId="97"/>
    <tableColumn id="2" xr3:uid="{00000000-0010-0000-0200-000002000000}" name="總計" dataDxfId="96">
      <calculatedColumnFormula>SUM(E3,G3,H3,I3,K3,M3,O3,Q3,U3)</calculatedColumnFormula>
    </tableColumn>
    <tableColumn id="3" xr3:uid="{00000000-0010-0000-0200-000003000000}" name="已完成" dataDxfId="95">
      <calculatedColumnFormula>SUM(F3,H3,J3,L3,N3,P3,R3,V3)</calculatedColumnFormula>
    </tableColumn>
    <tableColumn id="4" xr3:uid="{00000000-0010-0000-0200-000004000000}" name="完成比" dataDxfId="94" dataCellStyle="百分比">
      <calculatedColumnFormula>C3/B3</calculatedColumnFormula>
    </tableColumn>
    <tableColumn id="5" xr3:uid="{00000000-0010-0000-0200-000005000000}" name="累計" dataDxfId="93"/>
    <tableColumn id="6" xr3:uid="{00000000-0010-0000-0200-000006000000}" name="完成" dataDxfId="92"/>
    <tableColumn id="8" xr3:uid="{00000000-0010-0000-0200-000008000000}" name="累計2" dataDxfId="91"/>
    <tableColumn id="9" xr3:uid="{00000000-0010-0000-0200-000009000000}" name="完成2" dataDxfId="90"/>
    <tableColumn id="11" xr3:uid="{00000000-0010-0000-0200-00000B000000}" name="累計3" dataDxfId="89"/>
    <tableColumn id="12" xr3:uid="{00000000-0010-0000-0200-00000C000000}" name="完成3" dataDxfId="88"/>
    <tableColumn id="14" xr3:uid="{00000000-0010-0000-0200-00000E000000}" name="高累計" dataDxfId="87"/>
    <tableColumn id="15" xr3:uid="{00000000-0010-0000-0200-00000F000000}" name="完成7" dataDxfId="86"/>
    <tableColumn id="17" xr3:uid="{00000000-0010-0000-0200-000011000000}" name="中累計" dataDxfId="85"/>
    <tableColumn id="18" xr3:uid="{00000000-0010-0000-0200-000012000000}" name="完成8" dataDxfId="84"/>
    <tableColumn id="20" xr3:uid="{00000000-0010-0000-0200-000014000000}" name="低累計" dataDxfId="83"/>
    <tableColumn id="21" xr3:uid="{00000000-0010-0000-0200-000015000000}" name="完成9" dataDxfId="82"/>
    <tableColumn id="23" xr3:uid="{00000000-0010-0000-0200-000017000000}" name="累計4" dataDxfId="81"/>
    <tableColumn id="24" xr3:uid="{00000000-0010-0000-0200-000018000000}" name="完成4" dataDxfId="80"/>
    <tableColumn id="13" xr3:uid="{00000000-0010-0000-0200-00000D000000}" name="累計5" dataDxfId="79"/>
    <tableColumn id="16" xr3:uid="{00000000-0010-0000-0200-000010000000}" name="完成5" dataDxfId="78"/>
    <tableColumn id="26" xr3:uid="{00000000-0010-0000-0200-00001A000000}" name="累計6" dataDxfId="77"/>
    <tableColumn id="27" xr3:uid="{00000000-0010-0000-0200-00001B000000}" name="完成6" dataDxfId="76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2" activePane="bottomLeft" state="frozen"/>
      <selection pane="bottomLeft" activeCell="L5" sqref="L5"/>
    </sheetView>
  </sheetViews>
  <sheetFormatPr defaultColWidth="9" defaultRowHeight="15" x14ac:dyDescent="0.35"/>
  <cols>
    <col min="1" max="1" width="9" style="268"/>
    <col min="2" max="2" width="5.19921875" style="268" bestFit="1" customWidth="1"/>
    <col min="3" max="3" width="9.3984375" style="268" bestFit="1" customWidth="1"/>
    <col min="4" max="5" width="9.69921875" style="268" bestFit="1" customWidth="1"/>
    <col min="6" max="6" width="13.69921875" style="268" customWidth="1"/>
    <col min="7" max="7" width="11.09765625" style="268" hidden="1" customWidth="1"/>
    <col min="8" max="8" width="0" style="268" hidden="1" customWidth="1"/>
    <col min="9" max="13" width="9" style="268"/>
    <col min="14" max="14" width="4.8984375" style="264" customWidth="1"/>
    <col min="15" max="15" width="5.09765625" style="289" customWidth="1"/>
    <col min="16" max="16" width="11.69921875" style="271" bestFit="1" customWidth="1"/>
    <col min="17" max="17" width="10" style="271" hidden="1" customWidth="1"/>
    <col min="18" max="18" width="9.8984375" style="271" customWidth="1"/>
    <col min="19" max="19" width="8.09765625" style="271" hidden="1" customWidth="1"/>
    <col min="20" max="20" width="10.3984375" style="291" customWidth="1"/>
    <col min="21" max="21" width="5.69921875" style="292" hidden="1" customWidth="1"/>
    <col min="22" max="22" width="5" style="293" customWidth="1"/>
    <col min="23" max="23" width="9.69921875" style="293" bestFit="1" customWidth="1"/>
    <col min="24" max="24" width="6.3984375" style="293" hidden="1" customWidth="1"/>
    <col min="25" max="25" width="10.19921875" style="293" customWidth="1"/>
    <col min="26" max="26" width="9.69921875" style="284" customWidth="1"/>
    <col min="27" max="27" width="8.69921875" style="268" customWidth="1"/>
    <col min="28" max="31" width="9" style="268" customWidth="1"/>
    <col min="32" max="16384" width="9" style="268"/>
  </cols>
  <sheetData>
    <row r="1" spans="1:28" x14ac:dyDescent="0.35">
      <c r="N1" s="197" t="s">
        <v>20</v>
      </c>
    </row>
    <row r="2" spans="1:28" s="199" customFormat="1" ht="38.25" customHeight="1" x14ac:dyDescent="0.3">
      <c r="A2" s="294" t="s">
        <v>21</v>
      </c>
      <c r="B2" s="294" t="s">
        <v>2451</v>
      </c>
      <c r="C2" s="294" t="s">
        <v>2870</v>
      </c>
      <c r="D2" s="236" t="s">
        <v>3155</v>
      </c>
      <c r="E2" s="236" t="s">
        <v>30</v>
      </c>
      <c r="F2" s="236" t="s">
        <v>3146</v>
      </c>
      <c r="G2" s="236" t="s">
        <v>3137</v>
      </c>
      <c r="H2" s="236" t="s">
        <v>3138</v>
      </c>
      <c r="N2" s="294" t="s">
        <v>21</v>
      </c>
      <c r="O2" s="294" t="s">
        <v>2451</v>
      </c>
      <c r="P2" s="294" t="s">
        <v>2870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 x14ac:dyDescent="0.3">
      <c r="A3" s="222" t="s">
        <v>33</v>
      </c>
      <c r="B3" s="296">
        <v>15</v>
      </c>
      <c r="C3" s="363" t="s">
        <v>34</v>
      </c>
      <c r="D3" s="625" t="s">
        <v>3144</v>
      </c>
      <c r="E3" s="222">
        <v>44581</v>
      </c>
      <c r="F3" s="627" t="s">
        <v>3147</v>
      </c>
      <c r="G3" s="627" t="s">
        <v>3145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" customHeight="1" x14ac:dyDescent="0.3">
      <c r="A4" s="222" t="s">
        <v>37</v>
      </c>
      <c r="B4" s="296">
        <v>79</v>
      </c>
      <c r="C4" s="542" t="s">
        <v>2925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 x14ac:dyDescent="0.3">
      <c r="A5" s="222" t="s">
        <v>38</v>
      </c>
      <c r="B5" s="296">
        <v>38</v>
      </c>
      <c r="C5" s="542" t="s">
        <v>2869</v>
      </c>
      <c r="D5" s="626" t="s">
        <v>3140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 x14ac:dyDescent="0.3">
      <c r="A6" s="222" t="s">
        <v>39</v>
      </c>
      <c r="B6" s="296">
        <v>76</v>
      </c>
      <c r="C6" s="541" t="s">
        <v>2997</v>
      </c>
      <c r="D6" s="222" t="s">
        <v>3141</v>
      </c>
      <c r="E6" s="222">
        <v>44583</v>
      </c>
      <c r="F6" s="222"/>
      <c r="G6" s="222"/>
      <c r="H6" s="222"/>
      <c r="N6" s="222" t="s">
        <v>37</v>
      </c>
      <c r="O6" s="296">
        <v>79</v>
      </c>
      <c r="P6" s="542" t="s">
        <v>2925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5" x14ac:dyDescent="0.3">
      <c r="A7" s="222" t="s">
        <v>40</v>
      </c>
      <c r="B7" s="296">
        <v>87</v>
      </c>
      <c r="C7" s="542" t="s">
        <v>2867</v>
      </c>
      <c r="D7" s="222" t="s">
        <v>3142</v>
      </c>
      <c r="E7" s="222">
        <v>44583</v>
      </c>
      <c r="F7" s="222"/>
      <c r="G7" s="222"/>
      <c r="H7" s="222"/>
      <c r="N7" s="222" t="s">
        <v>38</v>
      </c>
      <c r="O7" s="296">
        <v>38</v>
      </c>
      <c r="P7" s="542" t="s">
        <v>2869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 x14ac:dyDescent="0.3">
      <c r="A8" s="222" t="s">
        <v>41</v>
      </c>
      <c r="B8" s="296">
        <v>105</v>
      </c>
      <c r="C8" s="541" t="s">
        <v>2868</v>
      </c>
      <c r="D8" s="222" t="s">
        <v>3143</v>
      </c>
      <c r="E8" s="222">
        <v>44583</v>
      </c>
      <c r="F8" s="222"/>
      <c r="G8" s="222"/>
      <c r="H8" s="222"/>
      <c r="N8" s="222" t="s">
        <v>39</v>
      </c>
      <c r="O8" s="296">
        <v>76</v>
      </c>
      <c r="P8" s="541" t="s">
        <v>2997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5" x14ac:dyDescent="0.3">
      <c r="A9" s="222" t="s">
        <v>42</v>
      </c>
      <c r="B9" s="296">
        <v>17</v>
      </c>
      <c r="C9" s="542" t="s">
        <v>3230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2867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 x14ac:dyDescent="0.3">
      <c r="A10" s="222" t="s">
        <v>43</v>
      </c>
      <c r="B10" s="296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2868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 x14ac:dyDescent="0.3">
      <c r="A11" s="222" t="s">
        <v>44</v>
      </c>
      <c r="B11" s="296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 x14ac:dyDescent="0.3">
      <c r="A12" s="222" t="s">
        <v>2409</v>
      </c>
      <c r="B12" s="296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 x14ac:dyDescent="0.3">
      <c r="A13" s="234" t="s">
        <v>45</v>
      </c>
      <c r="B13" s="298">
        <f>SUM(B3,B4:B12)</f>
        <v>566</v>
      </c>
      <c r="C13" s="298"/>
      <c r="D13" s="298"/>
      <c r="E13" s="235"/>
      <c r="F13" s="235"/>
      <c r="G13" s="235"/>
      <c r="H13" s="235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 x14ac:dyDescent="0.3">
      <c r="A14" s="222" t="s">
        <v>3135</v>
      </c>
      <c r="B14" s="296">
        <v>123</v>
      </c>
      <c r="C14" s="542" t="s">
        <v>3235</v>
      </c>
      <c r="D14" s="222" t="s">
        <v>3141</v>
      </c>
      <c r="E14" s="222">
        <v>44583</v>
      </c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 x14ac:dyDescent="0.3">
      <c r="A15" s="222" t="s">
        <v>3139</v>
      </c>
      <c r="B15" s="296">
        <v>134</v>
      </c>
      <c r="C15" s="222" t="s">
        <v>3237</v>
      </c>
      <c r="D15" s="222"/>
      <c r="E15" s="222"/>
      <c r="F15" s="222"/>
      <c r="G15" s="222"/>
      <c r="H15" s="222"/>
      <c r="N15" s="222" t="s">
        <v>3135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 x14ac:dyDescent="0.3">
      <c r="A16" s="222" t="s">
        <v>3136</v>
      </c>
      <c r="B16" s="296">
        <v>25</v>
      </c>
      <c r="C16" s="222" t="s">
        <v>3236</v>
      </c>
      <c r="D16" s="222">
        <v>44582</v>
      </c>
      <c r="E16" s="222">
        <v>44585</v>
      </c>
      <c r="F16" s="222"/>
      <c r="G16" s="222"/>
      <c r="H16" s="222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 x14ac:dyDescent="0.3">
      <c r="A17" s="644"/>
      <c r="B17" s="298"/>
      <c r="C17" s="298"/>
      <c r="D17" s="298"/>
      <c r="E17" s="235"/>
      <c r="F17" s="235"/>
      <c r="G17" s="235"/>
      <c r="H17" s="235"/>
      <c r="N17" s="222" t="s">
        <v>3136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 x14ac:dyDescent="0.35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19" spans="1:28" x14ac:dyDescent="0.35">
      <c r="A19" s="268" t="s">
        <v>3238</v>
      </c>
    </row>
    <row r="23" spans="1:28" x14ac:dyDescent="0.35">
      <c r="N23" s="521"/>
      <c r="O23" s="522"/>
      <c r="P23" s="523" t="s">
        <v>2704</v>
      </c>
      <c r="Q23" s="524"/>
    </row>
    <row r="24" spans="1:28" x14ac:dyDescent="0.35">
      <c r="N24" s="525" t="s">
        <v>176</v>
      </c>
      <c r="O24" s="522"/>
      <c r="P24" s="351" t="e">
        <f>COUNTIF(URS確認!#REF!,統計_意見!N24)</f>
        <v>#REF!</v>
      </c>
      <c r="Q24" s="362" t="s">
        <v>2703</v>
      </c>
    </row>
    <row r="25" spans="1:28" x14ac:dyDescent="0.35">
      <c r="N25" s="525" t="s">
        <v>167</v>
      </c>
      <c r="O25" s="522"/>
      <c r="P25" s="351" t="e">
        <f>COUNTIF(URS確認!#REF!,統計_意見!N25)</f>
        <v>#REF!</v>
      </c>
      <c r="Q25" s="362" t="s">
        <v>2702</v>
      </c>
    </row>
    <row r="26" spans="1:28" x14ac:dyDescent="0.35">
      <c r="N26" s="525" t="s">
        <v>287</v>
      </c>
      <c r="O26" s="522"/>
      <c r="P26" s="351" t="e">
        <f>COUNTIF(URS確認!#REF!,統計_意見!N26)</f>
        <v>#REF!</v>
      </c>
      <c r="Q26" s="362" t="s">
        <v>2701</v>
      </c>
    </row>
    <row r="27" spans="1:28" x14ac:dyDescent="0.35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 x14ac:dyDescent="0.35">
      <c r="N28" s="525" t="s">
        <v>110</v>
      </c>
      <c r="O28" s="522"/>
      <c r="P28" s="351" t="e">
        <f>COUNTIF(URS確認!#REF!,統計_意見!N28)</f>
        <v>#REF!</v>
      </c>
      <c r="Q28" s="362" t="s">
        <v>2700</v>
      </c>
    </row>
    <row r="29" spans="1:28" x14ac:dyDescent="0.35">
      <c r="N29" s="525" t="s">
        <v>111</v>
      </c>
      <c r="O29" s="522"/>
      <c r="P29" s="351" t="e">
        <f>COUNTIF(URS確認!#REF!,統計_意見!N29)</f>
        <v>#REF!</v>
      </c>
      <c r="Q29" s="362" t="s">
        <v>2699</v>
      </c>
    </row>
    <row r="30" spans="1:28" x14ac:dyDescent="0.35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4" bestFit="1" customWidth="1"/>
    <col min="2" max="2" width="6.69921875" style="289" customWidth="1"/>
    <col min="3" max="3" width="9.19921875" style="290" customWidth="1"/>
    <col min="4" max="4" width="10.8984375" style="271" customWidth="1"/>
    <col min="5" max="5" width="11.19921875" style="267" customWidth="1"/>
    <col min="6" max="6" width="10.69921875" style="271" customWidth="1"/>
    <col min="7" max="7" width="11.69921875" style="271" customWidth="1"/>
    <col min="8" max="8" width="8.3984375" style="271" customWidth="1"/>
    <col min="9" max="9" width="15.3984375" style="271" customWidth="1"/>
    <col min="10" max="10" width="17.8984375" style="291" customWidth="1"/>
    <col min="11" max="11" width="6.19921875" style="299" customWidth="1"/>
    <col min="12" max="12" width="22.3984375" style="284" bestFit="1" customWidth="1"/>
    <col min="13" max="16" width="9" style="268" customWidth="1"/>
    <col min="17" max="16384" width="9" style="268"/>
  </cols>
  <sheetData>
    <row r="1" spans="1:12" ht="15" customHeight="1" x14ac:dyDescent="0.35">
      <c r="A1" s="520" t="s">
        <v>2698</v>
      </c>
      <c r="E1" s="271"/>
      <c r="I1" s="291"/>
      <c r="J1" s="292"/>
      <c r="K1" s="218"/>
      <c r="L1" s="268"/>
    </row>
    <row r="2" spans="1:12" s="47" customFormat="1" ht="15" customHeight="1" x14ac:dyDescent="0.3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 x14ac:dyDescent="0.35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 x14ac:dyDescent="0.35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 x14ac:dyDescent="0.35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 x14ac:dyDescent="0.35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 x14ac:dyDescent="0.35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 x14ac:dyDescent="0.35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 x14ac:dyDescent="0.35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 x14ac:dyDescent="0.35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" hidden="1" customHeight="1" x14ac:dyDescent="0.35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 x14ac:dyDescent="0.35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 x14ac:dyDescent="0.35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 x14ac:dyDescent="0.35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 x14ac:dyDescent="0.35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 x14ac:dyDescent="0.35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 x14ac:dyDescent="0.35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 x14ac:dyDescent="0.35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 x14ac:dyDescent="0.35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 x14ac:dyDescent="0.35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 x14ac:dyDescent="0.35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 x14ac:dyDescent="0.35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 x14ac:dyDescent="0.35">
      <c r="A23" s="106">
        <v>44424</v>
      </c>
      <c r="B23" s="308">
        <f>表格1[[#This Row],[日期]]</f>
        <v>44424</v>
      </c>
      <c r="C23" s="309">
        <f>COUNTA(URS確認!E:E)-1</f>
        <v>566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9.7173144876325085E-2</v>
      </c>
      <c r="J23" s="307">
        <f>表格1[[#This Row],[累計完成]]/表格1[[#This Row],[合計數]]</f>
        <v>9.7173144876325085E-2</v>
      </c>
      <c r="K23" s="304"/>
      <c r="L23" s="268"/>
    </row>
    <row r="24" spans="1:12" ht="15" hidden="1" customHeight="1" x14ac:dyDescent="0.35">
      <c r="A24" s="109">
        <v>44425</v>
      </c>
      <c r="B24" s="310">
        <f>表格1[[#This Row],[日期]]</f>
        <v>44425</v>
      </c>
      <c r="C24" s="311">
        <f>COUNTA(URS確認!E:E)-1</f>
        <v>566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9.7173144876325085E-2</v>
      </c>
      <c r="J24" s="307">
        <f>表格1[[#This Row],[累計完成]]/表格1[[#This Row],[合計數]]</f>
        <v>9.7173144876325085E-2</v>
      </c>
      <c r="K24" s="304"/>
      <c r="L24" s="268"/>
    </row>
    <row r="25" spans="1:12" ht="15" hidden="1" customHeight="1" x14ac:dyDescent="0.35">
      <c r="A25" s="109">
        <v>44426</v>
      </c>
      <c r="B25" s="310">
        <f>表格1[[#This Row],[日期]]</f>
        <v>44426</v>
      </c>
      <c r="C25" s="311">
        <f>COUNTA(URS確認!E:E)-1</f>
        <v>566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9.7173144876325085E-2</v>
      </c>
      <c r="J25" s="307">
        <f>表格1[[#This Row],[累計完成]]/表格1[[#This Row],[合計數]]</f>
        <v>9.7173144876325085E-2</v>
      </c>
      <c r="K25" s="304"/>
      <c r="L25" s="268"/>
    </row>
    <row r="26" spans="1:12" ht="15" hidden="1" customHeight="1" x14ac:dyDescent="0.35">
      <c r="A26" s="106">
        <v>44427</v>
      </c>
      <c r="B26" s="312">
        <f>表格1[[#This Row],[日期]]</f>
        <v>44427</v>
      </c>
      <c r="C26" s="313">
        <f>COUNTA(URS確認!E:E)-1</f>
        <v>566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9.7173144876325085E-2</v>
      </c>
      <c r="J26" s="307">
        <f>表格1[[#This Row],[累計完成]]/表格1[[#This Row],[合計數]]</f>
        <v>9.7173144876325085E-2</v>
      </c>
      <c r="K26" s="304"/>
      <c r="L26" s="268"/>
    </row>
    <row r="27" spans="1:12" ht="15" hidden="1" customHeight="1" x14ac:dyDescent="0.35">
      <c r="A27" s="116">
        <v>44428</v>
      </c>
      <c r="B27" s="314">
        <f>表格1[[#This Row],[日期]]</f>
        <v>44428</v>
      </c>
      <c r="C27" s="315">
        <f>COUNTA(URS確認!E:E)-1-1-2-8-1-112-6-1-2</f>
        <v>433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0.12702078521939955</v>
      </c>
      <c r="J27" s="307">
        <f>表格1[[#This Row],[累計完成]]/表格1[[#This Row],[合計數]]</f>
        <v>0.12702078521939955</v>
      </c>
      <c r="K27" s="304"/>
      <c r="L27" s="268"/>
    </row>
    <row r="28" spans="1:12" ht="15" hidden="1" customHeight="1" x14ac:dyDescent="0.35">
      <c r="A28" s="114">
        <v>44431</v>
      </c>
      <c r="B28" s="312">
        <f>表格1[[#This Row],[日期]]</f>
        <v>44431</v>
      </c>
      <c r="C28" s="315">
        <f>COUNTA(URS確認!E:E)-1-112-13</f>
        <v>441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0.14512471655328799</v>
      </c>
      <c r="J28" s="307">
        <f>表格1[[#This Row],[累計完成]]/表格1[[#This Row],[合計數]]</f>
        <v>0.14285714285714285</v>
      </c>
      <c r="K28" s="304"/>
      <c r="L28" s="268"/>
    </row>
    <row r="29" spans="1:12" ht="15" hidden="1" customHeight="1" x14ac:dyDescent="0.35">
      <c r="A29" s="114">
        <v>44432</v>
      </c>
      <c r="B29" s="289">
        <f>表格1[[#This Row],[日期]]</f>
        <v>44432</v>
      </c>
      <c r="C29" s="315">
        <f>COUNTA(URS確認!E:E)-1-112-13</f>
        <v>441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0.15873015873015872</v>
      </c>
      <c r="J29" s="307">
        <f>表格1[[#This Row],[累計完成]]/表格1[[#This Row],[合計數]]</f>
        <v>0.16326530612244897</v>
      </c>
      <c r="K29" s="304"/>
      <c r="L29" s="268"/>
    </row>
    <row r="30" spans="1:12" ht="15" hidden="1" customHeight="1" x14ac:dyDescent="0.35">
      <c r="A30" s="114">
        <v>44433</v>
      </c>
      <c r="B30" s="289">
        <f>表格1[[#This Row],[日期]]</f>
        <v>44433</v>
      </c>
      <c r="C30" s="315">
        <f>COUNTA(URS確認!E:E)-1-112-13</f>
        <v>441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0.17233560090702948</v>
      </c>
      <c r="J30" s="307">
        <f>表格1[[#This Row],[累計完成]]/表格1[[#This Row],[合計數]]</f>
        <v>0.17687074829931973</v>
      </c>
      <c r="K30" s="304"/>
      <c r="L30" s="268"/>
    </row>
    <row r="31" spans="1:12" ht="15" hidden="1" customHeight="1" x14ac:dyDescent="0.35">
      <c r="A31" s="114">
        <v>44434</v>
      </c>
      <c r="B31" s="289">
        <f>表格1[[#This Row],[日期]]</f>
        <v>44434</v>
      </c>
      <c r="C31" s="315">
        <f>COUNTA(URS確認!E:E)-1-112-13</f>
        <v>441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0.18140589569160998</v>
      </c>
      <c r="J31" s="307">
        <f>表格1[[#This Row],[累計完成]]/表格1[[#This Row],[合計數]]</f>
        <v>0.19047619047619047</v>
      </c>
      <c r="K31" s="304"/>
      <c r="L31" s="268"/>
    </row>
    <row r="32" spans="1:12" ht="15" customHeight="1" x14ac:dyDescent="0.35">
      <c r="A32" s="118">
        <v>44435</v>
      </c>
      <c r="B32" s="305">
        <f>表格1[[#This Row],[日期]]</f>
        <v>44435</v>
      </c>
      <c r="C32" s="315">
        <f>COUNTA(URS確認!E:E)-1-1-2-8-1-112-6-1-2-9</f>
        <v>424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0.19811320754716982</v>
      </c>
      <c r="J32" s="307">
        <f>表格1[[#This Row],[累計完成]]/表格1[[#This Row],[合計數]]</f>
        <v>0.20283018867924529</v>
      </c>
      <c r="K32" s="304"/>
      <c r="L32" s="268"/>
    </row>
    <row r="33" spans="1:12" ht="15" hidden="1" customHeight="1" x14ac:dyDescent="0.35">
      <c r="A33" s="127">
        <v>44438</v>
      </c>
      <c r="B33" s="316">
        <f>表格1[[#This Row],[日期]]</f>
        <v>44438</v>
      </c>
      <c r="C33" s="315">
        <f>COUNTA(URS確認!E:E)-1-112-13</f>
        <v>441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0.20181405895691609</v>
      </c>
      <c r="J33" s="307">
        <f>表格1[[#This Row],[累計完成]]/表格1[[#This Row],[合計數]]</f>
        <v>0.21088435374149661</v>
      </c>
      <c r="K33" s="304"/>
      <c r="L33" s="268"/>
    </row>
    <row r="34" spans="1:12" ht="15" hidden="1" customHeight="1" x14ac:dyDescent="0.35">
      <c r="A34" s="264">
        <v>44439</v>
      </c>
      <c r="B34" s="289">
        <f>表格1[[#This Row],[日期]]</f>
        <v>44439</v>
      </c>
      <c r="C34" s="315">
        <f>COUNTA(URS確認!E:E)-1-112-13</f>
        <v>441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0.21088435374149661</v>
      </c>
      <c r="J34" s="307">
        <f>表格1[[#This Row],[累計完成]]/表格1[[#This Row],[合計數]]</f>
        <v>0.24489795918367346</v>
      </c>
      <c r="K34" s="304"/>
      <c r="L34" s="268"/>
    </row>
    <row r="35" spans="1:12" ht="15" hidden="1" customHeight="1" x14ac:dyDescent="0.35">
      <c r="A35" s="264">
        <v>44440</v>
      </c>
      <c r="B35" s="289">
        <f>表格1[[#This Row],[日期]]</f>
        <v>44440</v>
      </c>
      <c r="C35" s="315">
        <f>COUNTA(URS確認!E:E)-1-112-13</f>
        <v>441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0.21768707482993196</v>
      </c>
      <c r="J35" s="307">
        <f>表格1[[#This Row],[累計完成]]/表格1[[#This Row],[合計數]]</f>
        <v>0.24489795918367346</v>
      </c>
      <c r="K35" s="304"/>
      <c r="L35" s="268"/>
    </row>
    <row r="36" spans="1:12" ht="15" hidden="1" customHeight="1" x14ac:dyDescent="0.35">
      <c r="A36" s="264">
        <v>44441</v>
      </c>
      <c r="B36" s="317">
        <f>表格1[[#This Row],[日期]]</f>
        <v>44441</v>
      </c>
      <c r="C36" s="315">
        <f>COUNTA(URS確認!E:E)-1-112-13</f>
        <v>441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0.23356009070294784</v>
      </c>
      <c r="J36" s="307">
        <f>表格1[[#This Row],[累計完成]]/表格1[[#This Row],[合計數]]</f>
        <v>0.24489795918367346</v>
      </c>
      <c r="K36" s="304"/>
      <c r="L36" s="268"/>
    </row>
    <row r="37" spans="1:12" ht="15" hidden="1" customHeight="1" x14ac:dyDescent="0.35">
      <c r="A37" s="48">
        <v>44442</v>
      </c>
      <c r="B37" s="318">
        <f>表格1[[#This Row],[日期]]</f>
        <v>44442</v>
      </c>
      <c r="C37" s="315">
        <f>COUNTA(URS確認!E:E)-1-1-2-8-1-112-6-1-2</f>
        <v>433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0.24942263279445728</v>
      </c>
      <c r="J37" s="307">
        <f>表格1[[#This Row],[累計完成]]/表格1[[#This Row],[合計數]]</f>
        <v>0.24942263279445728</v>
      </c>
      <c r="K37" s="304"/>
      <c r="L37" s="268"/>
    </row>
    <row r="38" spans="1:12" ht="15" hidden="1" customHeight="1" x14ac:dyDescent="0.35">
      <c r="A38" s="136">
        <v>44449</v>
      </c>
      <c r="B38" s="319">
        <f>表格1[[#This Row],[日期]]</f>
        <v>44449</v>
      </c>
      <c r="C38" s="315">
        <f>COUNTA(URS確認!E:E)-1-1-2-8-1-112-6-1-2</f>
        <v>433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0.27482678983833719</v>
      </c>
      <c r="J38" s="307">
        <f>表格1[[#This Row],[累計完成]]/表格1[[#This Row],[合計數]]</f>
        <v>0.27482678983833719</v>
      </c>
      <c r="K38" s="304"/>
      <c r="L38" s="268"/>
    </row>
    <row r="39" spans="1:12" ht="15" hidden="1" customHeight="1" x14ac:dyDescent="0.35">
      <c r="A39" s="136">
        <v>44456</v>
      </c>
      <c r="B39" s="319">
        <f>表格1[[#This Row],[日期]]</f>
        <v>44456</v>
      </c>
      <c r="C39" s="315">
        <f>COUNTA(URS確認!E:E)-1-1-2-8-1-112-6-1-2</f>
        <v>433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0.33718244803695152</v>
      </c>
      <c r="J39" s="307">
        <f>表格1[[#This Row],[累計完成]]/表格1[[#This Row],[合計數]]</f>
        <v>0.33718244803695152</v>
      </c>
      <c r="K39" s="304"/>
      <c r="L39" s="268"/>
    </row>
    <row r="40" spans="1:12" ht="15" hidden="1" customHeight="1" x14ac:dyDescent="0.35">
      <c r="A40" s="48">
        <v>44463</v>
      </c>
      <c r="B40" s="305">
        <f>表格1[[#This Row],[日期]]</f>
        <v>44463</v>
      </c>
      <c r="C40" s="315">
        <f>COUNTA(URS確認!E:E)-1-1-2-8-1-112-6-1-2</f>
        <v>433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0.37644341801385683</v>
      </c>
      <c r="J40" s="307">
        <f>表格1[[#This Row],[累計完成]]/表格1[[#This Row],[合計數]]</f>
        <v>0.40415704387990764</v>
      </c>
      <c r="K40" s="304" t="s">
        <v>57</v>
      </c>
      <c r="L40" s="268"/>
    </row>
    <row r="41" spans="1:12" ht="15" customHeight="1" x14ac:dyDescent="0.35">
      <c r="A41" s="48">
        <v>44470</v>
      </c>
      <c r="B41" s="305">
        <f>表格1[[#This Row],[日期]]</f>
        <v>44470</v>
      </c>
      <c r="C41" s="315">
        <f>COUNTA(URS確認!E:E)-1-1-2-8-1-112-6-2-9</f>
        <v>425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0.45647058823529413</v>
      </c>
      <c r="J41" s="307">
        <f>表格1[[#This Row],[累計完成]]/表格1[[#This Row],[合計數]]</f>
        <v>0.52</v>
      </c>
      <c r="K41" s="304"/>
      <c r="L41" s="268"/>
    </row>
    <row r="42" spans="1:12" ht="15" hidden="1" customHeight="1" x14ac:dyDescent="0.35">
      <c r="A42" s="48">
        <v>44477</v>
      </c>
      <c r="B42" s="305">
        <f>表格1[[#This Row],[日期]]</f>
        <v>44477</v>
      </c>
      <c r="C42" s="315">
        <f>COUNTA(URS確認!E:E)-1-1-2-8-1-112-6-1</f>
        <v>435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0.50804597701149423</v>
      </c>
      <c r="J42" s="307">
        <f>表格1[[#This Row],[累計完成]]/表格1[[#This Row],[合計數]]</f>
        <v>0.52643678160919538</v>
      </c>
      <c r="K42" s="304"/>
      <c r="L42" s="268"/>
    </row>
    <row r="43" spans="1:12" ht="15" hidden="1" customHeight="1" x14ac:dyDescent="0.35">
      <c r="A43" s="48">
        <v>44484</v>
      </c>
      <c r="B43" s="305">
        <f>表格1[[#This Row],[日期]]</f>
        <v>44484</v>
      </c>
      <c r="C43" s="315">
        <f>COUNTA(URS確認!E:E)-1-1-2-8-1-112-6-1</f>
        <v>435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0.53103448275862064</v>
      </c>
      <c r="J43" s="307">
        <f>表格1[[#This Row],[累計完成]]/表格1[[#This Row],[合計數]]</f>
        <v>0.61149425287356318</v>
      </c>
      <c r="K43" s="304"/>
      <c r="L43" s="268"/>
    </row>
    <row r="44" spans="1:12" ht="15" hidden="1" customHeight="1" x14ac:dyDescent="0.35">
      <c r="A44" s="264">
        <v>44487</v>
      </c>
      <c r="B44" s="289">
        <f>表格1[[#This Row],[日期]]</f>
        <v>44487</v>
      </c>
      <c r="C44" s="290">
        <f>COUNTA(URS確認!E:E)-1-112-13</f>
        <v>441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0.55782312925170063</v>
      </c>
      <c r="J44" s="291">
        <f>表格1[[#This Row],[累計完成]]/表格1[[#This Row],[合計數]]</f>
        <v>0.63265306122448983</v>
      </c>
      <c r="K44" s="304"/>
      <c r="L44" s="268"/>
    </row>
    <row r="45" spans="1:12" ht="15" hidden="1" customHeight="1" x14ac:dyDescent="0.35">
      <c r="A45" s="264">
        <v>44487</v>
      </c>
      <c r="B45" s="289">
        <f>表格1[[#This Row],[日期]]</f>
        <v>44487</v>
      </c>
      <c r="C45" s="290">
        <f>COUNTA(URS確認!E:E)-1-1-2-8-1-112-6-1</f>
        <v>435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0.56551724137931036</v>
      </c>
      <c r="J45" s="291">
        <f>表格1[[#This Row],[累計完成]]/表格1[[#This Row],[合計數]]</f>
        <v>0.64137931034482754</v>
      </c>
      <c r="K45" s="304" t="s">
        <v>57</v>
      </c>
      <c r="L45" s="268"/>
    </row>
    <row r="46" spans="1:12" ht="15" hidden="1" customHeight="1" x14ac:dyDescent="0.35">
      <c r="A46" s="264">
        <v>44488</v>
      </c>
      <c r="B46" s="289">
        <f>表格1[[#This Row],[日期]]</f>
        <v>44488</v>
      </c>
      <c r="C46" s="290">
        <f>COUNTA(URS確認!E:E)-1-1-2-8-1-112-6</f>
        <v>436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0.58256880733944949</v>
      </c>
      <c r="J46" s="291">
        <f>表格1[[#This Row],[累計完成]]/表格1[[#This Row],[合計數]]</f>
        <v>0.66055045871559637</v>
      </c>
      <c r="K46" s="304" t="s">
        <v>58</v>
      </c>
      <c r="L46" s="268"/>
    </row>
    <row r="47" spans="1:12" ht="15" hidden="1" customHeight="1" x14ac:dyDescent="0.35">
      <c r="A47" s="264">
        <v>44489</v>
      </c>
      <c r="B47" s="289">
        <f>表格1[[#This Row],[日期]]</f>
        <v>44489</v>
      </c>
      <c r="C47" s="290">
        <f>COUNTA(URS確認!E:E)-1-1-2-8-1-112</f>
        <v>442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0.58371040723981904</v>
      </c>
      <c r="J47" s="291">
        <f>表格1[[#This Row],[累計完成]]/表格1[[#This Row],[合計數]]</f>
        <v>0.66063348416289591</v>
      </c>
      <c r="K47" s="304"/>
      <c r="L47" s="268"/>
    </row>
    <row r="48" spans="1:12" ht="15" hidden="1" customHeight="1" x14ac:dyDescent="0.35">
      <c r="A48" s="264">
        <v>44490</v>
      </c>
      <c r="B48" s="289">
        <f>表格1[[#This Row],[日期]]</f>
        <v>44490</v>
      </c>
      <c r="C48" s="290">
        <f>COUNTA(URS確認!E:E)-1-1-2-8-1-112</f>
        <v>442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0.60180995475113119</v>
      </c>
      <c r="J48" s="291">
        <f>表格1[[#This Row],[累計完成]]/表格1[[#This Row],[合計數]]</f>
        <v>0.6809954751131222</v>
      </c>
      <c r="K48" s="304" t="s">
        <v>59</v>
      </c>
      <c r="L48" s="268"/>
    </row>
    <row r="49" spans="1:12" ht="15" hidden="1" customHeight="1" x14ac:dyDescent="0.35">
      <c r="A49" s="48">
        <v>44491</v>
      </c>
      <c r="B49" s="305">
        <f>表格1[[#This Row],[日期]]</f>
        <v>44491</v>
      </c>
      <c r="C49" s="306">
        <f>COUNTA(URS確認!E:E)-1-2-8-1</f>
        <v>555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0.49549549549549549</v>
      </c>
      <c r="J49" s="307">
        <f>表格1[[#This Row],[累計完成]]/表格1[[#This Row],[合計數]]</f>
        <v>0.5495495495495496</v>
      </c>
      <c r="K49" s="304"/>
      <c r="L49" s="268"/>
    </row>
    <row r="50" spans="1:12" ht="15" hidden="1" customHeight="1" x14ac:dyDescent="0.35">
      <c r="A50" s="202">
        <v>44494</v>
      </c>
      <c r="B50" s="320">
        <f>表格1[[#This Row],[日期]]</f>
        <v>44494</v>
      </c>
      <c r="C50" s="321">
        <f>COUNTA(URS確認!E:E)-1-2-8-1</f>
        <v>555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0.52072072072072073</v>
      </c>
      <c r="J50" s="322">
        <f>表格1[[#This Row],[累計完成]]/表格1[[#This Row],[合計數]]</f>
        <v>0.57117117117117122</v>
      </c>
      <c r="K50" s="304" t="s">
        <v>57</v>
      </c>
      <c r="L50" s="268"/>
    </row>
    <row r="51" spans="1:12" ht="15" hidden="1" customHeight="1" x14ac:dyDescent="0.35">
      <c r="A51" s="202">
        <v>44495</v>
      </c>
      <c r="B51" s="289">
        <f>表格1[[#This Row],[日期]]</f>
        <v>44495</v>
      </c>
      <c r="C51" s="290">
        <f>COUNTA(URS確認!E:E)-1-2-8</f>
        <v>556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0.51978417266187049</v>
      </c>
      <c r="J51" s="291">
        <f>表格1[[#This Row],[累計完成]]/表格1[[#This Row],[合計數]]</f>
        <v>0.57014388489208634</v>
      </c>
      <c r="K51" s="304" t="s">
        <v>60</v>
      </c>
      <c r="L51" s="268"/>
    </row>
    <row r="52" spans="1:12" ht="15" hidden="1" customHeight="1" x14ac:dyDescent="0.35">
      <c r="A52" s="202">
        <v>44496</v>
      </c>
      <c r="B52" s="289">
        <f>表格1[[#This Row],[日期]]</f>
        <v>44496</v>
      </c>
      <c r="C52" s="290">
        <f>COUNTA(URS確認!E:E)-1-2</f>
        <v>564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0.52659574468085102</v>
      </c>
      <c r="J52" s="291">
        <f>表格1[[#This Row],[累計完成]]/表格1[[#This Row],[合計數]]</f>
        <v>0.58865248226950351</v>
      </c>
      <c r="K52" s="304"/>
      <c r="L52" s="268"/>
    </row>
    <row r="53" spans="1:12" ht="15" hidden="1" customHeight="1" x14ac:dyDescent="0.35">
      <c r="A53" s="202">
        <v>44497</v>
      </c>
      <c r="B53" s="289">
        <f>表格1[[#This Row],[日期]]</f>
        <v>44497</v>
      </c>
      <c r="C53" s="290">
        <f>COUNTA(URS確認!E:E)-1-2</f>
        <v>564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0.53900709219858156</v>
      </c>
      <c r="J53" s="291">
        <f>表格1[[#This Row],[累計完成]]/表格1[[#This Row],[合計數]]</f>
        <v>0.58865248226950351</v>
      </c>
      <c r="K53" s="304" t="s">
        <v>61</v>
      </c>
      <c r="L53" s="268"/>
    </row>
    <row r="54" spans="1:12" ht="15" customHeight="1" x14ac:dyDescent="0.35">
      <c r="A54" s="48">
        <v>44498</v>
      </c>
      <c r="B54" s="305">
        <f>表格1[[#This Row],[日期]]</f>
        <v>44498</v>
      </c>
      <c r="C54" s="306">
        <f>COUNTA(URS確認!E:E)-1-2-9</f>
        <v>555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0.56576576576576576</v>
      </c>
      <c r="J54" s="307">
        <f>表格1[[#This Row],[累計完成]]/表格1[[#This Row],[合計數]]</f>
        <v>0.62702702702702706</v>
      </c>
      <c r="K54" s="304"/>
      <c r="L54" s="268"/>
    </row>
    <row r="55" spans="1:12" ht="15" hidden="1" customHeight="1" x14ac:dyDescent="0.35">
      <c r="A55" s="264">
        <v>44501</v>
      </c>
      <c r="B55" s="289">
        <f>表格1[[#This Row],[日期]]</f>
        <v>44501</v>
      </c>
      <c r="C55" s="290">
        <f>COUNTA(URS確認!E:E)-1-2</f>
        <v>564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0.55673758865248224</v>
      </c>
      <c r="J55" s="291">
        <f>表格1[[#This Row],[累計完成]]/表格1[[#This Row],[合計數]]</f>
        <v>0.61702127659574468</v>
      </c>
      <c r="K55" s="304"/>
      <c r="L55" s="268"/>
    </row>
    <row r="56" spans="1:12" ht="15" hidden="1" customHeight="1" x14ac:dyDescent="0.35">
      <c r="A56" s="264">
        <v>44502</v>
      </c>
      <c r="B56" s="289">
        <f>表格1[[#This Row],[日期]]</f>
        <v>44502</v>
      </c>
      <c r="C56" s="290">
        <f>COUNTA(URS確認!E:E)-1-1</f>
        <v>565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0.55929203539823014</v>
      </c>
      <c r="J56" s="291">
        <f>表格1[[#This Row],[累計完成]]/表格1[[#This Row],[合計數]]</f>
        <v>0.61592920353982306</v>
      </c>
      <c r="K56" s="304" t="s">
        <v>57</v>
      </c>
      <c r="L56" s="268"/>
    </row>
    <row r="57" spans="1:12" ht="15" hidden="1" customHeight="1" x14ac:dyDescent="0.35">
      <c r="A57" s="264">
        <v>44503</v>
      </c>
      <c r="B57" s="289">
        <f>表格1[[#This Row],[日期]]</f>
        <v>44503</v>
      </c>
      <c r="C57" s="290">
        <f>COUNTA(URS確認!E:E)-1</f>
        <v>566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0.56713780918727918</v>
      </c>
      <c r="J57" s="291">
        <f>表格1[[#This Row],[累計完成]]/表格1[[#This Row],[合計數]]</f>
        <v>0.63074204946996471</v>
      </c>
      <c r="K57" s="304" t="s">
        <v>57</v>
      </c>
      <c r="L57" s="268"/>
    </row>
    <row r="58" spans="1:12" ht="15" hidden="1" customHeight="1" x14ac:dyDescent="0.35">
      <c r="A58" s="264">
        <v>44504</v>
      </c>
      <c r="B58" s="289">
        <f>表格1[[#This Row],[日期]]</f>
        <v>44504</v>
      </c>
      <c r="C58" s="290">
        <f>COUNTA(URS確認!E:E)-1</f>
        <v>566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0.5795053003533569</v>
      </c>
      <c r="J58" s="291">
        <f>表格1[[#This Row],[累計完成]]/表格1[[#This Row],[合計數]]</f>
        <v>0.63957597173144876</v>
      </c>
      <c r="K58" s="304"/>
      <c r="L58" s="268"/>
    </row>
    <row r="59" spans="1:12" ht="15" customHeight="1" x14ac:dyDescent="0.35">
      <c r="A59" s="48">
        <v>44505</v>
      </c>
      <c r="B59" s="305">
        <f>表格1[[#This Row],[日期]]</f>
        <v>44505</v>
      </c>
      <c r="C59" s="306">
        <f>COUNTA(URS確認!E:E)-1-9</f>
        <v>557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0.59784560143626575</v>
      </c>
      <c r="J59" s="307">
        <f>表格1[[#This Row],[累計完成]]/表格1[[#This Row],[合計數]]</f>
        <v>0.65888689407540391</v>
      </c>
      <c r="K59" s="304"/>
      <c r="L59" s="268"/>
    </row>
    <row r="60" spans="1:12" ht="15" customHeight="1" x14ac:dyDescent="0.35">
      <c r="A60" s="48">
        <v>44512</v>
      </c>
      <c r="B60" s="305">
        <f>表格1[[#This Row],[日期]]</f>
        <v>44512</v>
      </c>
      <c r="C60" s="306">
        <f>COUNTA(URS確認!E:E)-1-9</f>
        <v>557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0.59784560143626575</v>
      </c>
      <c r="J60" s="307">
        <f>表格1[[#This Row],[累計完成]]/表格1[[#This Row],[合計數]]</f>
        <v>0.65888689407540391</v>
      </c>
      <c r="K60" s="304"/>
      <c r="L60" s="268"/>
    </row>
    <row r="61" spans="1:12" ht="15" hidden="1" customHeight="1" x14ac:dyDescent="0.35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 x14ac:dyDescent="0.35">
      <c r="A62" s="264">
        <v>44516</v>
      </c>
      <c r="B62" s="289">
        <f>表格1[[#This Row],[日期]]</f>
        <v>44516</v>
      </c>
      <c r="C62" s="290">
        <f>COUNTA(URS確認!E:E)-1</f>
        <v>566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0.74204946996466437</v>
      </c>
      <c r="J62" s="291">
        <f>表格1[[#This Row],[累計完成]]/表格1[[#This Row],[合計數]]</f>
        <v>0.64840989399293292</v>
      </c>
      <c r="K62" s="304"/>
      <c r="L62" s="268"/>
    </row>
    <row r="63" spans="1:12" ht="15" hidden="1" customHeight="1" x14ac:dyDescent="0.35">
      <c r="A63" s="264">
        <v>44517</v>
      </c>
      <c r="B63" s="289">
        <f>表格1[[#This Row],[日期]]</f>
        <v>44517</v>
      </c>
      <c r="C63" s="290">
        <f>COUNTA(URS確認!E:E)-1</f>
        <v>566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0.76501766784452296</v>
      </c>
      <c r="J63" s="291">
        <f>表格1[[#This Row],[累計完成]]/表格1[[#This Row],[合計數]]</f>
        <v>0.85689045936395758</v>
      </c>
      <c r="K63" s="304"/>
      <c r="L63" s="268"/>
    </row>
    <row r="64" spans="1:12" ht="15" hidden="1" customHeight="1" x14ac:dyDescent="0.35">
      <c r="A64" s="264">
        <v>44518</v>
      </c>
      <c r="B64" s="289">
        <f>表格1[[#This Row],[日期]]</f>
        <v>44518</v>
      </c>
      <c r="C64" s="290">
        <f>COUNTA(URS確認!E:E)-1</f>
        <v>566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0.83215547703180215</v>
      </c>
      <c r="J64" s="291">
        <f>表格1[[#This Row],[累計完成]]/表格1[[#This Row],[合計數]]</f>
        <v>0.87279151943462896</v>
      </c>
      <c r="K64" s="304"/>
      <c r="L64" s="268"/>
    </row>
    <row r="65" spans="1:12" ht="15" customHeight="1" x14ac:dyDescent="0.35">
      <c r="A65" s="48">
        <v>44519</v>
      </c>
      <c r="B65" s="305">
        <f>表格1[[#This Row],[日期]]</f>
        <v>44519</v>
      </c>
      <c r="C65" s="306">
        <f>COUNTA(URS確認!E:E)-1-9</f>
        <v>557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0.88689407540394971</v>
      </c>
      <c r="J65" s="307">
        <f>表格1[[#This Row],[累計完成]]/表格1[[#This Row],[合計數]]</f>
        <v>0.88689407540394971</v>
      </c>
      <c r="K65" s="304"/>
      <c r="L65" s="268"/>
    </row>
    <row r="66" spans="1:12" ht="15" hidden="1" customHeight="1" x14ac:dyDescent="0.35">
      <c r="A66" s="264">
        <v>44522</v>
      </c>
      <c r="B66" s="289">
        <f>表格1[[#This Row],[日期]]</f>
        <v>44522</v>
      </c>
      <c r="C66" s="290">
        <f>COUNTA(URS確認!E:E)-1</f>
        <v>566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0.87279151943462896</v>
      </c>
      <c r="J66" s="291">
        <f>表格1[[#This Row],[累計完成]]/表格1[[#This Row],[合計數]]</f>
        <v>0.87632508833922262</v>
      </c>
      <c r="K66" s="304"/>
      <c r="L66" s="268"/>
    </row>
    <row r="67" spans="1:12" ht="15" hidden="1" customHeight="1" x14ac:dyDescent="0.35">
      <c r="A67" s="264">
        <v>44523</v>
      </c>
      <c r="B67" s="289">
        <f>表格1[[#This Row],[日期]]</f>
        <v>44523</v>
      </c>
      <c r="C67" s="290">
        <f>COUNTA(URS確認!E:E)-1</f>
        <v>566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0.87809187279151946</v>
      </c>
      <c r="J67" s="291">
        <f>表格1[[#This Row],[累計完成]]/表格1[[#This Row],[合計數]]</f>
        <v>0.87632508833922262</v>
      </c>
      <c r="K67" s="304"/>
      <c r="L67" s="268"/>
    </row>
    <row r="68" spans="1:12" ht="15" customHeight="1" x14ac:dyDescent="0.35">
      <c r="A68" s="48">
        <v>44526</v>
      </c>
      <c r="B68" s="305">
        <f>表格1[[#This Row],[日期]]</f>
        <v>44526</v>
      </c>
      <c r="C68" s="306">
        <f>COUNTA(URS確認!E:E)-1-9</f>
        <v>557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0.92459605026929981</v>
      </c>
      <c r="J68" s="307">
        <f>表格1[[#This Row],[累計完成]]/表格1[[#This Row],[合計數]]</f>
        <v>0.92818671454219026</v>
      </c>
      <c r="K68" s="304"/>
      <c r="L68" s="268"/>
    </row>
    <row r="69" spans="1:12" ht="14.5" x14ac:dyDescent="0.35">
      <c r="A69" s="264">
        <v>44529</v>
      </c>
      <c r="B69" s="289">
        <f>表格1[[#This Row],[日期]]</f>
        <v>44529</v>
      </c>
      <c r="C69" s="290">
        <f>COUNTA(URS確認!E:E)-1-9</f>
        <v>557</v>
      </c>
      <c r="D69" s="351">
        <f>COUNTIF(URS確認!N:N,"&lt;"&amp;A69+1)</f>
        <v>532</v>
      </c>
      <c r="E69" s="355">
        <f>COUNTIF(URS確認!O:O,"&lt;"&amp;A69+1)</f>
        <v>529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0.95511669658886889</v>
      </c>
      <c r="J69" s="353">
        <f>表格1[[#This Row],[累計完成]]/表格1[[#This Row],[合計數]]</f>
        <v>0.9497307001795332</v>
      </c>
      <c r="K69" s="354"/>
    </row>
    <row r="70" spans="1:12" ht="14.5" x14ac:dyDescent="0.35">
      <c r="A70" s="264">
        <v>44530</v>
      </c>
      <c r="B70" s="289">
        <f>表格1[[#This Row],[日期]]</f>
        <v>44530</v>
      </c>
      <c r="C70" s="290">
        <f>COUNTA(URS確認!E:E)-1</f>
        <v>566</v>
      </c>
      <c r="D70" s="351">
        <f>COUNTIF(URS確認!N:N,"&lt;"&amp;A70+1)</f>
        <v>541</v>
      </c>
      <c r="E70" s="355">
        <f>COUNTIF(URS確認!O:O,"&lt;"&amp;A70+1)</f>
        <v>538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0.95583038869257952</v>
      </c>
      <c r="J70" s="353">
        <f>表格1[[#This Row],[累計完成]]/表格1[[#This Row],[合計數]]</f>
        <v>0.95053003533568903</v>
      </c>
      <c r="K70" s="354"/>
    </row>
    <row r="71" spans="1:12" ht="14.5" x14ac:dyDescent="0.35">
      <c r="A71" s="264">
        <v>44531</v>
      </c>
      <c r="B71" s="289">
        <f>表格1[[#This Row],[日期]]</f>
        <v>44531</v>
      </c>
      <c r="C71" s="290">
        <f>COUNTA(URS確認!E:E)-1</f>
        <v>566</v>
      </c>
      <c r="D71" s="351">
        <f>COUNTIF(URS確認!N:N,"&lt;"&amp;A71+1)</f>
        <v>541</v>
      </c>
      <c r="E71" s="355">
        <f>COUNTIF(URS確認!O:O,"&lt;"&amp;A71+1)</f>
        <v>538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0.95583038869257952</v>
      </c>
      <c r="J71" s="353">
        <f>表格1[[#This Row],[累計完成]]/表格1[[#This Row],[合計數]]</f>
        <v>0.95053003533568903</v>
      </c>
      <c r="K71" s="354"/>
    </row>
    <row r="72" spans="1:12" ht="14.5" x14ac:dyDescent="0.35">
      <c r="A72" s="264">
        <v>44532</v>
      </c>
      <c r="B72" s="289">
        <f>表格1[[#This Row],[日期]]</f>
        <v>44532</v>
      </c>
      <c r="C72" s="290">
        <f>COUNTA(URS確認!E:E)-1</f>
        <v>566</v>
      </c>
      <c r="D72" s="351">
        <f>COUNTIF(URS確認!N:N,"&lt;"&amp;A72+1)</f>
        <v>541</v>
      </c>
      <c r="E72" s="355">
        <f>COUNTIF(URS確認!O:O,"&lt;"&amp;A72+1)</f>
        <v>538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0.95583038869257952</v>
      </c>
      <c r="J72" s="353">
        <f>表格1[[#This Row],[累計完成]]/表格1[[#This Row],[合計數]]</f>
        <v>0.95053003533568903</v>
      </c>
      <c r="K72" s="354"/>
    </row>
    <row r="73" spans="1:12" ht="14.5" x14ac:dyDescent="0.35">
      <c r="A73" s="48">
        <v>44533</v>
      </c>
      <c r="B73" s="305">
        <f>表格1[[#This Row],[日期]]</f>
        <v>44533</v>
      </c>
      <c r="C73" s="306">
        <f>COUNTA(URS確認!E:E)-1</f>
        <v>566</v>
      </c>
      <c r="D73" s="352">
        <f>COUNTIF(URS確認!N:N,"&lt;"&amp;A73+1)</f>
        <v>553</v>
      </c>
      <c r="E73" s="83">
        <f>COUNTIF(URS確認!O:O,"&lt;"&amp;A73+1)</f>
        <v>549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0.97703180212014129</v>
      </c>
      <c r="J73" s="307">
        <f>表格1[[#This Row],[累計完成]]/表格1[[#This Row],[合計數]]</f>
        <v>0.96996466431095407</v>
      </c>
      <c r="K73" s="354"/>
    </row>
    <row r="74" spans="1:12" ht="14.5" x14ac:dyDescent="0.35">
      <c r="A74" s="264">
        <v>44540</v>
      </c>
      <c r="B74" s="289">
        <f>表格1[[#This Row],[日期]]</f>
        <v>44540</v>
      </c>
      <c r="C74" s="290">
        <f>COUNTA(URS確認!E:E)-1</f>
        <v>566</v>
      </c>
      <c r="D74" s="351">
        <f>COUNTIF(URS確認!N:N,"&lt;"&amp;A74+1)</f>
        <v>553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0.97703180212014129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637"/>
  <sheetViews>
    <sheetView zoomScale="90" zoomScaleNormal="90" workbookViewId="0">
      <selection activeCell="D23" sqref="D23"/>
    </sheetView>
  </sheetViews>
  <sheetFormatPr defaultColWidth="8.69921875" defaultRowHeight="14.5" x14ac:dyDescent="0.3"/>
  <cols>
    <col min="1" max="1" width="16.5" style="153" bestFit="1" customWidth="1"/>
    <col min="2" max="2" width="19" style="153" bestFit="1" customWidth="1"/>
    <col min="3" max="3" width="32.3984375" style="153" bestFit="1" customWidth="1"/>
    <col min="4" max="4" width="34" style="402" bestFit="1" customWidth="1"/>
    <col min="5" max="5" width="115.796875" style="402" bestFit="1" customWidth="1"/>
    <col min="6" max="6" width="90.3984375" style="402" bestFit="1" customWidth="1"/>
    <col min="7" max="7" width="67.09765625" style="402" bestFit="1" customWidth="1"/>
    <col min="8" max="8" width="22.19921875" style="402" bestFit="1" customWidth="1"/>
    <col min="9" max="10" width="10.69921875" style="153" bestFit="1" customWidth="1"/>
    <col min="11" max="12" width="11.8984375" style="153" bestFit="1" customWidth="1"/>
    <col min="13" max="13" width="10.69921875" style="153" bestFit="1" customWidth="1"/>
    <col min="14" max="14" width="6.19921875" style="153" bestFit="1" customWidth="1"/>
    <col min="15" max="15" width="98" style="153" bestFit="1" customWidth="1"/>
    <col min="16" max="16" width="101.8984375" style="153" bestFit="1" customWidth="1"/>
    <col min="17" max="17" width="98" style="153" bestFit="1" customWidth="1"/>
    <col min="18" max="18" width="101.8984375" style="153" bestFit="1" customWidth="1"/>
    <col min="19" max="19" width="98" style="153" bestFit="1" customWidth="1"/>
    <col min="20" max="20" width="101.8984375" style="153" bestFit="1" customWidth="1"/>
    <col min="21" max="21" width="47.59765625" style="153" bestFit="1" customWidth="1"/>
    <col min="22" max="22" width="51.5" style="153" bestFit="1" customWidth="1"/>
    <col min="23" max="23" width="40.8984375" style="153" bestFit="1" customWidth="1"/>
    <col min="24" max="24" width="44.8984375" style="153" bestFit="1" customWidth="1"/>
    <col min="25" max="25" width="53.796875" style="153" bestFit="1" customWidth="1"/>
    <col min="26" max="26" width="57.796875" style="153" bestFit="1" customWidth="1"/>
    <col min="27" max="27" width="52.69921875" style="153" bestFit="1" customWidth="1"/>
    <col min="28" max="28" width="56.69921875" style="153" bestFit="1" customWidth="1"/>
    <col min="29" max="29" width="6.19921875" style="153" bestFit="1" customWidth="1"/>
    <col min="30" max="30" width="48.19921875" style="153" bestFit="1" customWidth="1"/>
    <col min="31" max="32" width="50.69921875" style="153" bestFit="1" customWidth="1"/>
    <col min="33" max="33" width="48.19921875" style="153" bestFit="1" customWidth="1"/>
    <col min="34" max="36" width="45.69921875" style="153" bestFit="1" customWidth="1"/>
    <col min="37" max="37" width="39" style="153" bestFit="1" customWidth="1"/>
    <col min="38" max="38" width="51.8984375" style="153" bestFit="1" customWidth="1"/>
    <col min="39" max="40" width="49.5" style="153" bestFit="1" customWidth="1"/>
    <col min="41" max="41" width="50.796875" style="153" bestFit="1" customWidth="1"/>
    <col min="42" max="42" width="52" style="153" bestFit="1" customWidth="1"/>
    <col min="43" max="43" width="44.09765625" style="153" bestFit="1" customWidth="1"/>
    <col min="44" max="44" width="49.5" style="153" bestFit="1" customWidth="1"/>
    <col min="45" max="45" width="45.296875" style="153" bestFit="1" customWidth="1"/>
    <col min="46" max="46" width="56.796875" style="153" bestFit="1" customWidth="1"/>
    <col min="47" max="47" width="39" style="153" bestFit="1" customWidth="1"/>
    <col min="48" max="48" width="46.19921875" style="153" bestFit="1" customWidth="1"/>
    <col min="49" max="49" width="28.5" style="153" bestFit="1" customWidth="1"/>
    <col min="50" max="50" width="20.8984375" style="153" bestFit="1" customWidth="1"/>
    <col min="51" max="51" width="7.796875" style="153" bestFit="1" customWidth="1"/>
    <col min="52" max="53" width="6.19921875" style="153" bestFit="1" customWidth="1"/>
    <col min="54" max="54" width="12.69921875" style="153" bestFit="1" customWidth="1"/>
    <col min="55" max="55" width="6.19921875" style="153" bestFit="1" customWidth="1"/>
    <col min="56" max="56" width="12.69921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69921875" style="153" bestFit="1" customWidth="1"/>
    <col min="61" max="61" width="6.19921875" style="153" bestFit="1" customWidth="1"/>
    <col min="62" max="62" width="12.69921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2" spans="1:13" x14ac:dyDescent="0.3">
      <c r="A2" s="608" t="s">
        <v>3227</v>
      </c>
      <c r="B2" s="153" t="s">
        <v>3228</v>
      </c>
    </row>
    <row r="4" spans="1:13" x14ac:dyDescent="0.3">
      <c r="B4" s="608" t="s">
        <v>64</v>
      </c>
      <c r="D4" s="153"/>
      <c r="E4" s="153"/>
      <c r="F4" s="153"/>
      <c r="G4" s="153"/>
      <c r="H4" s="153"/>
    </row>
    <row r="5" spans="1:13" x14ac:dyDescent="0.3">
      <c r="B5" s="153" t="s">
        <v>3116</v>
      </c>
      <c r="D5" s="153" t="s">
        <v>3117</v>
      </c>
      <c r="E5" s="153"/>
      <c r="F5" s="153" t="s">
        <v>3118</v>
      </c>
      <c r="G5" s="153"/>
      <c r="H5" s="153" t="s">
        <v>3119</v>
      </c>
      <c r="J5" s="153" t="s">
        <v>3120</v>
      </c>
      <c r="L5" s="153" t="s">
        <v>2171</v>
      </c>
      <c r="M5" s="153" t="s">
        <v>2172</v>
      </c>
    </row>
    <row r="6" spans="1:13" x14ac:dyDescent="0.3">
      <c r="A6" s="608" t="s">
        <v>3229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 x14ac:dyDescent="0.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15</v>
      </c>
      <c r="J7" s="382"/>
      <c r="K7" s="382"/>
      <c r="L7" s="382">
        <v>15</v>
      </c>
      <c r="M7" s="382">
        <v>15</v>
      </c>
    </row>
    <row r="8" spans="1:13" x14ac:dyDescent="0.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 x14ac:dyDescent="0.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>
        <v>24</v>
      </c>
      <c r="J9" s="382"/>
      <c r="K9" s="382"/>
      <c r="L9" s="382">
        <v>38</v>
      </c>
      <c r="M9" s="382">
        <v>38</v>
      </c>
    </row>
    <row r="10" spans="1:13" x14ac:dyDescent="0.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46</v>
      </c>
      <c r="J10" s="382">
        <v>10</v>
      </c>
      <c r="K10" s="382">
        <v>10</v>
      </c>
      <c r="L10" s="382">
        <v>76</v>
      </c>
      <c r="M10" s="382">
        <v>76</v>
      </c>
    </row>
    <row r="11" spans="1:13" x14ac:dyDescent="0.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 x14ac:dyDescent="0.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16</v>
      </c>
      <c r="J12" s="382"/>
      <c r="K12" s="382"/>
      <c r="L12" s="382">
        <v>105</v>
      </c>
      <c r="M12" s="382">
        <v>105</v>
      </c>
    </row>
    <row r="13" spans="1:13" x14ac:dyDescent="0.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10</v>
      </c>
      <c r="L13" s="382">
        <v>17</v>
      </c>
      <c r="M13" s="382">
        <v>17</v>
      </c>
    </row>
    <row r="14" spans="1:13" x14ac:dyDescent="0.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18</v>
      </c>
      <c r="J14" s="382">
        <v>40</v>
      </c>
      <c r="K14" s="382">
        <v>3</v>
      </c>
      <c r="L14" s="382">
        <v>136</v>
      </c>
      <c r="M14" s="382">
        <v>98</v>
      </c>
    </row>
    <row r="15" spans="1:13" x14ac:dyDescent="0.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 x14ac:dyDescent="0.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>
        <v>12</v>
      </c>
      <c r="J16" s="382"/>
      <c r="K16" s="382"/>
      <c r="L16" s="382">
        <v>12</v>
      </c>
      <c r="M16" s="382">
        <v>12</v>
      </c>
    </row>
    <row r="17" spans="1:15" x14ac:dyDescent="0.3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151</v>
      </c>
      <c r="J17" s="382">
        <v>75</v>
      </c>
      <c r="K17" s="382">
        <v>23</v>
      </c>
      <c r="L17" s="382">
        <v>566</v>
      </c>
      <c r="M17" s="382">
        <v>513</v>
      </c>
    </row>
    <row r="18" spans="1:15" x14ac:dyDescent="0.3">
      <c r="D18" s="153"/>
      <c r="E18" s="153"/>
      <c r="F18" s="153"/>
      <c r="G18" s="153"/>
      <c r="H18" s="153"/>
    </row>
    <row r="19" spans="1:15" x14ac:dyDescent="0.3">
      <c r="D19" s="153"/>
      <c r="E19" s="153"/>
      <c r="F19" s="153"/>
      <c r="G19" s="153"/>
      <c r="H19" s="153"/>
    </row>
    <row r="20" spans="1:15" x14ac:dyDescent="0.3">
      <c r="D20" s="153"/>
      <c r="E20" s="153"/>
      <c r="F20" s="153"/>
      <c r="G20" s="153"/>
      <c r="H20" s="153"/>
    </row>
    <row r="25" spans="1:15" x14ac:dyDescent="0.3">
      <c r="A25" s="608" t="s">
        <v>3227</v>
      </c>
      <c r="B25" s="153" t="s">
        <v>3228</v>
      </c>
    </row>
    <row r="27" spans="1:15" x14ac:dyDescent="0.3">
      <c r="B27" s="608" t="s">
        <v>64</v>
      </c>
      <c r="D27" s="153"/>
      <c r="E27" s="153"/>
      <c r="F27" s="153"/>
      <c r="G27" s="153"/>
      <c r="H27" s="153"/>
    </row>
    <row r="28" spans="1:15" x14ac:dyDescent="0.3">
      <c r="B28" s="153" t="s">
        <v>3116</v>
      </c>
      <c r="D28" s="153" t="s">
        <v>3119</v>
      </c>
      <c r="E28" s="153"/>
      <c r="F28" s="153" t="s">
        <v>3120</v>
      </c>
      <c r="G28" s="153"/>
      <c r="H28" s="153" t="s">
        <v>3128</v>
      </c>
      <c r="J28" s="153" t="s">
        <v>3231</v>
      </c>
      <c r="L28" s="153" t="s">
        <v>3233</v>
      </c>
      <c r="N28" s="153" t="s">
        <v>2171</v>
      </c>
      <c r="O28" s="153" t="s">
        <v>3246</v>
      </c>
    </row>
    <row r="29" spans="1:15" x14ac:dyDescent="0.3">
      <c r="A29" s="608" t="s">
        <v>3232</v>
      </c>
      <c r="B29" s="153" t="s">
        <v>2173</v>
      </c>
      <c r="C29" s="153" t="s">
        <v>3247</v>
      </c>
      <c r="D29" s="153" t="s">
        <v>2173</v>
      </c>
      <c r="E29" s="153" t="s">
        <v>3247</v>
      </c>
      <c r="F29" s="153" t="s">
        <v>2173</v>
      </c>
      <c r="G29" s="153" t="s">
        <v>3247</v>
      </c>
      <c r="H29" s="153" t="s">
        <v>2173</v>
      </c>
      <c r="I29" s="153" t="s">
        <v>3247</v>
      </c>
      <c r="J29" s="153" t="s">
        <v>2173</v>
      </c>
      <c r="K29" s="153" t="s">
        <v>3247</v>
      </c>
      <c r="L29" s="153" t="s">
        <v>2173</v>
      </c>
      <c r="M29" s="153" t="s">
        <v>3247</v>
      </c>
    </row>
    <row r="30" spans="1:15" x14ac:dyDescent="0.3">
      <c r="A30" s="377" t="s">
        <v>65</v>
      </c>
      <c r="B30" s="382">
        <v>15</v>
      </c>
      <c r="C30" s="382">
        <v>15</v>
      </c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>
        <v>15</v>
      </c>
      <c r="O30" s="382">
        <v>15</v>
      </c>
    </row>
    <row r="31" spans="1:15" x14ac:dyDescent="0.3">
      <c r="A31" s="377" t="s">
        <v>66</v>
      </c>
      <c r="B31" s="382">
        <v>72</v>
      </c>
      <c r="C31" s="382">
        <v>72</v>
      </c>
      <c r="D31" s="382">
        <v>1</v>
      </c>
      <c r="E31" s="382"/>
      <c r="F31" s="382"/>
      <c r="G31" s="382"/>
      <c r="H31" s="382"/>
      <c r="I31" s="382"/>
      <c r="J31" s="382"/>
      <c r="K31" s="382"/>
      <c r="L31" s="382">
        <v>6</v>
      </c>
      <c r="M31" s="382"/>
      <c r="N31" s="382">
        <v>79</v>
      </c>
      <c r="O31" s="382">
        <v>72</v>
      </c>
    </row>
    <row r="32" spans="1:15" x14ac:dyDescent="0.3">
      <c r="A32" s="377" t="s">
        <v>67</v>
      </c>
      <c r="B32" s="382">
        <v>33</v>
      </c>
      <c r="C32" s="382">
        <v>33</v>
      </c>
      <c r="D32" s="382"/>
      <c r="E32" s="382"/>
      <c r="F32" s="382"/>
      <c r="G32" s="382"/>
      <c r="H32" s="382"/>
      <c r="I32" s="382"/>
      <c r="J32" s="382">
        <v>5</v>
      </c>
      <c r="K32" s="382"/>
      <c r="L32" s="382"/>
      <c r="M32" s="382"/>
      <c r="N32" s="382">
        <v>38</v>
      </c>
      <c r="O32" s="382">
        <v>33</v>
      </c>
    </row>
    <row r="33" spans="1:15" x14ac:dyDescent="0.3">
      <c r="A33" s="377" t="s">
        <v>68</v>
      </c>
      <c r="B33" s="382">
        <v>75</v>
      </c>
      <c r="C33" s="382">
        <v>75</v>
      </c>
      <c r="D33" s="382"/>
      <c r="E33" s="382"/>
      <c r="F33" s="382"/>
      <c r="G33" s="382"/>
      <c r="H33" s="382"/>
      <c r="I33" s="382"/>
      <c r="J33" s="382">
        <v>1</v>
      </c>
      <c r="K33" s="382"/>
      <c r="L33" s="382"/>
      <c r="M33" s="382"/>
      <c r="N33" s="382">
        <v>76</v>
      </c>
      <c r="O33" s="382">
        <v>75</v>
      </c>
    </row>
    <row r="34" spans="1:15" x14ac:dyDescent="0.3">
      <c r="A34" s="377" t="s">
        <v>69</v>
      </c>
      <c r="B34" s="382">
        <v>20</v>
      </c>
      <c r="C34" s="382">
        <v>20</v>
      </c>
      <c r="D34" s="382"/>
      <c r="E34" s="382"/>
      <c r="F34" s="382">
        <v>48</v>
      </c>
      <c r="G34" s="382">
        <v>21</v>
      </c>
      <c r="H34" s="382">
        <v>19</v>
      </c>
      <c r="I34" s="382"/>
      <c r="J34" s="382"/>
      <c r="K34" s="382"/>
      <c r="L34" s="382"/>
      <c r="M34" s="382"/>
      <c r="N34" s="382">
        <v>87</v>
      </c>
      <c r="O34" s="382">
        <v>41</v>
      </c>
    </row>
    <row r="35" spans="1:15" x14ac:dyDescent="0.3">
      <c r="A35" s="377" t="s">
        <v>70</v>
      </c>
      <c r="B35" s="382">
        <v>94</v>
      </c>
      <c r="C35" s="382">
        <v>94</v>
      </c>
      <c r="D35" s="382">
        <v>4</v>
      </c>
      <c r="E35" s="382">
        <v>4</v>
      </c>
      <c r="F35" s="382">
        <v>6</v>
      </c>
      <c r="G35" s="382"/>
      <c r="H35" s="382"/>
      <c r="I35" s="382"/>
      <c r="J35" s="382">
        <v>1</v>
      </c>
      <c r="K35" s="382"/>
      <c r="L35" s="382"/>
      <c r="M35" s="382"/>
      <c r="N35" s="382">
        <v>105</v>
      </c>
      <c r="O35" s="382">
        <v>98</v>
      </c>
    </row>
    <row r="36" spans="1:15" x14ac:dyDescent="0.3">
      <c r="A36" s="377" t="s">
        <v>71</v>
      </c>
      <c r="B36" s="382">
        <v>7</v>
      </c>
      <c r="C36" s="382">
        <v>7</v>
      </c>
      <c r="D36" s="382"/>
      <c r="E36" s="382"/>
      <c r="F36" s="382"/>
      <c r="G36" s="382"/>
      <c r="H36" s="382">
        <v>10</v>
      </c>
      <c r="I36" s="382"/>
      <c r="J36" s="382"/>
      <c r="K36" s="382"/>
      <c r="L36" s="382"/>
      <c r="M36" s="382"/>
      <c r="N36" s="382">
        <v>17</v>
      </c>
      <c r="O36" s="382">
        <v>7</v>
      </c>
    </row>
    <row r="37" spans="1:15" x14ac:dyDescent="0.3">
      <c r="A37" s="377" t="s">
        <v>72</v>
      </c>
      <c r="B37" s="382">
        <v>6</v>
      </c>
      <c r="C37" s="382">
        <v>6</v>
      </c>
      <c r="D37" s="382">
        <v>24</v>
      </c>
      <c r="E37" s="382">
        <v>21</v>
      </c>
      <c r="F37" s="382">
        <v>35</v>
      </c>
      <c r="G37" s="382">
        <v>14</v>
      </c>
      <c r="H37" s="382">
        <v>71</v>
      </c>
      <c r="I37" s="382">
        <v>17</v>
      </c>
      <c r="J37" s="382"/>
      <c r="K37" s="382"/>
      <c r="L37" s="382"/>
      <c r="M37" s="382"/>
      <c r="N37" s="382">
        <v>136</v>
      </c>
      <c r="O37" s="382">
        <v>58</v>
      </c>
    </row>
    <row r="38" spans="1:15" x14ac:dyDescent="0.3">
      <c r="A38" s="377" t="s">
        <v>73</v>
      </c>
      <c r="B38" s="382">
        <v>1</v>
      </c>
      <c r="C38" s="382">
        <v>1</v>
      </c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>
        <v>1</v>
      </c>
      <c r="O38" s="382">
        <v>1</v>
      </c>
    </row>
    <row r="39" spans="1:15" x14ac:dyDescent="0.3">
      <c r="A39" s="377" t="s">
        <v>2524</v>
      </c>
      <c r="B39" s="382">
        <v>6</v>
      </c>
      <c r="C39" s="382">
        <v>6</v>
      </c>
      <c r="D39" s="382"/>
      <c r="E39" s="382"/>
      <c r="F39" s="382">
        <v>6</v>
      </c>
      <c r="G39" s="382"/>
      <c r="H39" s="382"/>
      <c r="I39" s="382"/>
      <c r="J39" s="382"/>
      <c r="K39" s="382"/>
      <c r="L39" s="382"/>
      <c r="M39" s="382"/>
      <c r="N39" s="382">
        <v>12</v>
      </c>
      <c r="O39" s="382">
        <v>6</v>
      </c>
    </row>
    <row r="40" spans="1:15" x14ac:dyDescent="0.3">
      <c r="A40" s="377" t="s">
        <v>45</v>
      </c>
      <c r="B40" s="382">
        <v>329</v>
      </c>
      <c r="C40" s="382">
        <v>329</v>
      </c>
      <c r="D40" s="382">
        <v>29</v>
      </c>
      <c r="E40" s="382">
        <v>25</v>
      </c>
      <c r="F40" s="382">
        <v>95</v>
      </c>
      <c r="G40" s="382">
        <v>35</v>
      </c>
      <c r="H40" s="382">
        <v>100</v>
      </c>
      <c r="I40" s="382">
        <v>17</v>
      </c>
      <c r="J40" s="382">
        <v>7</v>
      </c>
      <c r="K40" s="382"/>
      <c r="L40" s="382">
        <v>6</v>
      </c>
      <c r="M40" s="382"/>
      <c r="N40" s="382">
        <v>566</v>
      </c>
      <c r="O40" s="382">
        <v>406</v>
      </c>
    </row>
    <row r="41" spans="1:15" x14ac:dyDescent="0.3">
      <c r="D41" s="153"/>
      <c r="E41" s="153"/>
      <c r="F41" s="153"/>
      <c r="G41" s="153"/>
      <c r="H41" s="153"/>
    </row>
    <row r="42" spans="1:15" x14ac:dyDescent="0.3">
      <c r="D42" s="153"/>
      <c r="E42" s="153"/>
      <c r="F42" s="153"/>
      <c r="G42" s="153"/>
      <c r="H42" s="153"/>
    </row>
    <row r="43" spans="1:15" x14ac:dyDescent="0.3">
      <c r="D43" s="153"/>
      <c r="E43" s="153"/>
      <c r="F43" s="153"/>
      <c r="G43" s="153"/>
      <c r="H43" s="153"/>
    </row>
    <row r="65" spans="1:8" x14ac:dyDescent="0.3">
      <c r="A65" s="608" t="s">
        <v>3227</v>
      </c>
      <c r="B65" s="153" t="s">
        <v>3228</v>
      </c>
    </row>
    <row r="66" spans="1:8" x14ac:dyDescent="0.3">
      <c r="A66" s="608" t="s">
        <v>96</v>
      </c>
      <c r="B66" s="153" t="s">
        <v>3228</v>
      </c>
    </row>
    <row r="68" spans="1:8" x14ac:dyDescent="0.3">
      <c r="A68" s="608" t="s">
        <v>3253</v>
      </c>
      <c r="B68" s="153" t="s">
        <v>3254</v>
      </c>
      <c r="D68" s="153"/>
      <c r="E68" s="153"/>
      <c r="F68" s="153"/>
      <c r="G68" s="153"/>
      <c r="H68" s="153"/>
    </row>
    <row r="69" spans="1:8" x14ac:dyDescent="0.3">
      <c r="A69" s="377" t="s">
        <v>108</v>
      </c>
      <c r="B69" s="382">
        <v>1</v>
      </c>
      <c r="D69" s="153"/>
      <c r="E69" s="153"/>
      <c r="F69" s="153"/>
      <c r="G69" s="153"/>
      <c r="H69" s="153"/>
    </row>
    <row r="70" spans="1:8" x14ac:dyDescent="0.3">
      <c r="A70" s="377" t="s">
        <v>114</v>
      </c>
      <c r="B70" s="382">
        <v>1</v>
      </c>
      <c r="D70" s="153"/>
      <c r="E70" s="153"/>
      <c r="F70" s="153"/>
      <c r="G70" s="153"/>
      <c r="H70" s="153"/>
    </row>
    <row r="71" spans="1:8" x14ac:dyDescent="0.3">
      <c r="A71" s="377" t="s">
        <v>118</v>
      </c>
      <c r="B71" s="382">
        <v>1</v>
      </c>
      <c r="D71" s="153"/>
      <c r="E71" s="153"/>
      <c r="F71" s="153"/>
      <c r="G71" s="153"/>
      <c r="H71" s="153"/>
    </row>
    <row r="72" spans="1:8" x14ac:dyDescent="0.3">
      <c r="A72" s="377" t="s">
        <v>121</v>
      </c>
      <c r="B72" s="382">
        <v>1</v>
      </c>
      <c r="D72" s="153"/>
      <c r="E72" s="153"/>
      <c r="F72" s="153"/>
      <c r="G72" s="153"/>
      <c r="H72" s="153"/>
    </row>
    <row r="73" spans="1:8" x14ac:dyDescent="0.3">
      <c r="A73" s="377" t="s">
        <v>125</v>
      </c>
      <c r="B73" s="382">
        <v>1</v>
      </c>
      <c r="D73" s="153"/>
      <c r="E73" s="153"/>
      <c r="F73" s="153"/>
      <c r="G73" s="153"/>
      <c r="H73" s="153"/>
    </row>
    <row r="74" spans="1:8" x14ac:dyDescent="0.3">
      <c r="A74" s="377" t="s">
        <v>137</v>
      </c>
      <c r="B74" s="382">
        <v>1</v>
      </c>
      <c r="D74" s="153"/>
      <c r="E74" s="153"/>
      <c r="F74" s="153"/>
      <c r="G74" s="153"/>
      <c r="H74" s="153"/>
    </row>
    <row r="75" spans="1:8" x14ac:dyDescent="0.3">
      <c r="A75" s="377" t="s">
        <v>157</v>
      </c>
      <c r="B75" s="382">
        <v>1</v>
      </c>
      <c r="D75" s="153"/>
      <c r="E75" s="153"/>
      <c r="F75" s="153"/>
      <c r="G75" s="153"/>
      <c r="H75" s="153"/>
    </row>
    <row r="76" spans="1:8" x14ac:dyDescent="0.3">
      <c r="A76" s="377" t="s">
        <v>148</v>
      </c>
      <c r="B76" s="382">
        <v>1</v>
      </c>
      <c r="D76" s="153"/>
      <c r="E76" s="153"/>
      <c r="F76" s="153"/>
      <c r="G76" s="153"/>
      <c r="H76" s="153"/>
    </row>
    <row r="77" spans="1:8" x14ac:dyDescent="0.3">
      <c r="A77" s="377" t="s">
        <v>150</v>
      </c>
      <c r="B77" s="382">
        <v>1</v>
      </c>
      <c r="D77" s="153"/>
      <c r="E77" s="153"/>
      <c r="F77" s="153"/>
      <c r="G77" s="153"/>
      <c r="H77" s="153"/>
    </row>
    <row r="78" spans="1:8" x14ac:dyDescent="0.3">
      <c r="A78" s="377" t="s">
        <v>126</v>
      </c>
      <c r="B78" s="382">
        <v>1</v>
      </c>
      <c r="D78" s="153"/>
      <c r="E78" s="153"/>
      <c r="F78" s="153"/>
      <c r="G78" s="153"/>
      <c r="H78" s="153"/>
    </row>
    <row r="79" spans="1:8" x14ac:dyDescent="0.3">
      <c r="A79" s="377" t="s">
        <v>130</v>
      </c>
      <c r="B79" s="382">
        <v>1</v>
      </c>
      <c r="D79" s="153"/>
      <c r="E79" s="153"/>
      <c r="F79" s="153"/>
      <c r="G79" s="153"/>
      <c r="H79" s="153"/>
    </row>
    <row r="80" spans="1:8" x14ac:dyDescent="0.3">
      <c r="A80" s="377" t="s">
        <v>134</v>
      </c>
      <c r="B80" s="382">
        <v>1</v>
      </c>
      <c r="D80" s="153"/>
      <c r="E80" s="153"/>
      <c r="F80" s="153"/>
      <c r="G80" s="153"/>
      <c r="H80" s="153"/>
    </row>
    <row r="81" spans="1:8" x14ac:dyDescent="0.3">
      <c r="A81" s="377" t="s">
        <v>152</v>
      </c>
      <c r="B81" s="382">
        <v>1</v>
      </c>
      <c r="D81" s="153"/>
      <c r="E81" s="153"/>
      <c r="F81" s="153"/>
      <c r="G81" s="153"/>
      <c r="H81" s="153"/>
    </row>
    <row r="82" spans="1:8" x14ac:dyDescent="0.3">
      <c r="A82" s="377" t="s">
        <v>143</v>
      </c>
      <c r="B82" s="382">
        <v>1</v>
      </c>
      <c r="D82" s="153"/>
      <c r="E82" s="153"/>
      <c r="F82" s="153"/>
      <c r="G82" s="153"/>
      <c r="H82" s="153"/>
    </row>
    <row r="83" spans="1:8" x14ac:dyDescent="0.3">
      <c r="A83" s="377" t="s">
        <v>160</v>
      </c>
      <c r="B83" s="382">
        <v>1</v>
      </c>
      <c r="D83" s="153"/>
      <c r="E83" s="153"/>
      <c r="F83" s="153"/>
      <c r="G83" s="153"/>
      <c r="H83" s="153"/>
    </row>
    <row r="84" spans="1:8" x14ac:dyDescent="0.3">
      <c r="A84" s="377" t="s">
        <v>164</v>
      </c>
      <c r="B84" s="382">
        <v>1</v>
      </c>
      <c r="D84" s="153"/>
      <c r="E84" s="153"/>
      <c r="F84" s="153"/>
      <c r="G84" s="153"/>
      <c r="H84" s="153"/>
    </row>
    <row r="85" spans="1:8" x14ac:dyDescent="0.3">
      <c r="A85" s="377" t="s">
        <v>174</v>
      </c>
      <c r="B85" s="382">
        <v>1</v>
      </c>
      <c r="D85" s="153"/>
      <c r="E85" s="153"/>
      <c r="F85" s="153"/>
      <c r="G85" s="153"/>
      <c r="H85" s="153"/>
    </row>
    <row r="86" spans="1:8" x14ac:dyDescent="0.3">
      <c r="A86" s="377" t="s">
        <v>188</v>
      </c>
      <c r="B86" s="382">
        <v>1</v>
      </c>
      <c r="D86" s="153"/>
      <c r="E86" s="153"/>
      <c r="F86" s="153"/>
      <c r="G86" s="153"/>
      <c r="H86" s="153"/>
    </row>
    <row r="87" spans="1:8" x14ac:dyDescent="0.3">
      <c r="A87" s="377" t="s">
        <v>194</v>
      </c>
      <c r="B87" s="382">
        <v>1</v>
      </c>
      <c r="D87" s="153"/>
      <c r="E87" s="153"/>
      <c r="F87" s="153"/>
      <c r="G87" s="153"/>
      <c r="H87" s="153"/>
    </row>
    <row r="88" spans="1:8" x14ac:dyDescent="0.3">
      <c r="A88" s="377" t="s">
        <v>257</v>
      </c>
      <c r="B88" s="382">
        <v>1</v>
      </c>
      <c r="D88" s="153"/>
      <c r="E88" s="153"/>
      <c r="F88" s="153"/>
      <c r="G88" s="153"/>
      <c r="H88" s="153"/>
    </row>
    <row r="89" spans="1:8" x14ac:dyDescent="0.3">
      <c r="A89" s="377" t="s">
        <v>217</v>
      </c>
      <c r="B89" s="382">
        <v>1</v>
      </c>
      <c r="D89" s="153"/>
      <c r="E89" s="153"/>
      <c r="F89" s="153"/>
      <c r="G89" s="153"/>
      <c r="H89" s="153"/>
    </row>
    <row r="90" spans="1:8" x14ac:dyDescent="0.3">
      <c r="A90" s="377" t="s">
        <v>223</v>
      </c>
      <c r="B90" s="382">
        <v>1</v>
      </c>
      <c r="D90" s="153"/>
      <c r="E90" s="153"/>
      <c r="F90" s="153"/>
      <c r="G90" s="153"/>
      <c r="H90" s="153"/>
    </row>
    <row r="91" spans="1:8" x14ac:dyDescent="0.3">
      <c r="A91" s="377" t="s">
        <v>197</v>
      </c>
      <c r="B91" s="382">
        <v>1</v>
      </c>
      <c r="D91" s="153"/>
      <c r="E91" s="153"/>
      <c r="F91" s="153"/>
      <c r="G91" s="153"/>
      <c r="H91" s="153"/>
    </row>
    <row r="92" spans="1:8" x14ac:dyDescent="0.3">
      <c r="A92" s="377" t="s">
        <v>229</v>
      </c>
      <c r="B92" s="382">
        <v>1</v>
      </c>
      <c r="D92" s="153"/>
      <c r="E92" s="153"/>
      <c r="F92" s="153"/>
      <c r="G92" s="153"/>
      <c r="H92" s="153"/>
    </row>
    <row r="93" spans="1:8" x14ac:dyDescent="0.3">
      <c r="A93" s="377" t="s">
        <v>836</v>
      </c>
      <c r="B93" s="382">
        <v>1</v>
      </c>
      <c r="D93" s="153"/>
      <c r="E93" s="153"/>
      <c r="F93" s="153"/>
      <c r="G93" s="153"/>
      <c r="H93" s="153"/>
    </row>
    <row r="94" spans="1:8" x14ac:dyDescent="0.3">
      <c r="A94" s="377" t="s">
        <v>838</v>
      </c>
      <c r="B94" s="382">
        <v>1</v>
      </c>
      <c r="D94" s="153"/>
      <c r="E94" s="153"/>
      <c r="F94" s="153"/>
      <c r="G94" s="153"/>
      <c r="H94" s="153"/>
    </row>
    <row r="95" spans="1:8" x14ac:dyDescent="0.3">
      <c r="A95" s="377" t="s">
        <v>826</v>
      </c>
      <c r="B95" s="382">
        <v>1</v>
      </c>
      <c r="D95" s="153"/>
      <c r="E95" s="153"/>
      <c r="F95" s="153"/>
      <c r="G95" s="153"/>
      <c r="H95" s="153"/>
    </row>
    <row r="96" spans="1:8" x14ac:dyDescent="0.3">
      <c r="A96" s="377" t="s">
        <v>822</v>
      </c>
      <c r="B96" s="382">
        <v>1</v>
      </c>
      <c r="D96" s="153"/>
      <c r="E96" s="153"/>
      <c r="F96" s="153"/>
      <c r="G96" s="153"/>
      <c r="H96" s="153"/>
    </row>
    <row r="97" spans="1:8" x14ac:dyDescent="0.3">
      <c r="A97" s="377" t="s">
        <v>234</v>
      </c>
      <c r="B97" s="382">
        <v>1</v>
      </c>
      <c r="D97" s="153"/>
      <c r="E97" s="153"/>
      <c r="F97" s="153"/>
      <c r="G97" s="153"/>
      <c r="H97" s="153"/>
    </row>
    <row r="98" spans="1:8" x14ac:dyDescent="0.3">
      <c r="A98" s="377" t="s">
        <v>855</v>
      </c>
      <c r="B98" s="382">
        <v>1</v>
      </c>
      <c r="D98" s="153"/>
      <c r="E98" s="153"/>
      <c r="F98" s="153"/>
      <c r="G98" s="153"/>
      <c r="H98" s="153"/>
    </row>
    <row r="99" spans="1:8" x14ac:dyDescent="0.3">
      <c r="A99" s="377" t="s">
        <v>2932</v>
      </c>
      <c r="B99" s="382">
        <v>1</v>
      </c>
      <c r="D99" s="153"/>
      <c r="E99" s="153"/>
      <c r="F99" s="153"/>
      <c r="G99" s="153"/>
      <c r="H99" s="153"/>
    </row>
    <row r="100" spans="1:8" x14ac:dyDescent="0.3">
      <c r="A100" s="377" t="s">
        <v>309</v>
      </c>
      <c r="B100" s="382">
        <v>1</v>
      </c>
      <c r="D100" s="153"/>
      <c r="E100" s="153"/>
      <c r="F100" s="153"/>
      <c r="G100" s="153"/>
      <c r="H100" s="153"/>
    </row>
    <row r="101" spans="1:8" x14ac:dyDescent="0.3">
      <c r="A101" s="377" t="s">
        <v>401</v>
      </c>
      <c r="B101" s="382">
        <v>1</v>
      </c>
      <c r="D101" s="153"/>
      <c r="E101" s="153"/>
      <c r="F101" s="153"/>
      <c r="G101" s="153"/>
      <c r="H101" s="153"/>
    </row>
    <row r="102" spans="1:8" x14ac:dyDescent="0.3">
      <c r="A102" s="377" t="s">
        <v>408</v>
      </c>
      <c r="B102" s="382">
        <v>1</v>
      </c>
      <c r="D102" s="153"/>
      <c r="E102" s="153"/>
      <c r="F102" s="153"/>
      <c r="G102" s="153"/>
      <c r="H102" s="153"/>
    </row>
    <row r="103" spans="1:8" x14ac:dyDescent="0.3">
      <c r="A103" s="377" t="s">
        <v>319</v>
      </c>
      <c r="B103" s="382">
        <v>1</v>
      </c>
      <c r="D103" s="153"/>
      <c r="E103" s="153"/>
      <c r="F103" s="153"/>
      <c r="G103" s="153"/>
      <c r="H103" s="153"/>
    </row>
    <row r="104" spans="1:8" x14ac:dyDescent="0.3">
      <c r="A104" s="377" t="s">
        <v>278</v>
      </c>
      <c r="B104" s="382">
        <v>1</v>
      </c>
      <c r="D104" s="153"/>
      <c r="E104" s="153"/>
      <c r="F104" s="153"/>
      <c r="G104" s="153"/>
      <c r="H104" s="153"/>
    </row>
    <row r="105" spans="1:8" x14ac:dyDescent="0.3">
      <c r="A105" s="377" t="s">
        <v>849</v>
      </c>
      <c r="B105" s="382">
        <v>1</v>
      </c>
      <c r="D105" s="153"/>
      <c r="E105" s="153"/>
      <c r="F105" s="153"/>
      <c r="G105" s="153"/>
      <c r="H105" s="153"/>
    </row>
    <row r="106" spans="1:8" x14ac:dyDescent="0.3">
      <c r="A106" s="377" t="s">
        <v>776</v>
      </c>
      <c r="B106" s="382">
        <v>1</v>
      </c>
      <c r="D106" s="153"/>
      <c r="E106" s="153"/>
      <c r="F106" s="153"/>
      <c r="G106" s="153"/>
      <c r="H106" s="153"/>
    </row>
    <row r="107" spans="1:8" x14ac:dyDescent="0.3">
      <c r="A107" s="377" t="s">
        <v>788</v>
      </c>
      <c r="B107" s="382">
        <v>1</v>
      </c>
      <c r="D107" s="153"/>
      <c r="E107" s="153"/>
      <c r="F107" s="153"/>
      <c r="G107" s="153"/>
      <c r="H107" s="153"/>
    </row>
    <row r="108" spans="1:8" x14ac:dyDescent="0.3">
      <c r="A108" s="377" t="s">
        <v>704</v>
      </c>
      <c r="B108" s="382">
        <v>1</v>
      </c>
      <c r="D108" s="153"/>
      <c r="E108" s="153"/>
      <c r="F108" s="153"/>
      <c r="G108" s="153"/>
      <c r="H108" s="153"/>
    </row>
    <row r="109" spans="1:8" x14ac:dyDescent="0.3">
      <c r="A109" s="377" t="s">
        <v>747</v>
      </c>
      <c r="B109" s="382">
        <v>1</v>
      </c>
      <c r="D109" s="153"/>
      <c r="E109" s="153"/>
      <c r="F109" s="153"/>
      <c r="G109" s="153"/>
      <c r="H109" s="153"/>
    </row>
    <row r="110" spans="1:8" x14ac:dyDescent="0.3">
      <c r="A110" s="377" t="s">
        <v>172</v>
      </c>
      <c r="B110" s="382">
        <v>1</v>
      </c>
      <c r="D110" s="153"/>
      <c r="E110" s="153"/>
      <c r="F110" s="153"/>
      <c r="G110" s="153"/>
      <c r="H110" s="153"/>
    </row>
    <row r="111" spans="1:8" x14ac:dyDescent="0.3">
      <c r="A111" s="377" t="s">
        <v>178</v>
      </c>
      <c r="B111" s="382">
        <v>1</v>
      </c>
      <c r="D111" s="153"/>
      <c r="E111" s="153"/>
      <c r="F111" s="153"/>
      <c r="G111" s="153"/>
      <c r="H111" s="153"/>
    </row>
    <row r="112" spans="1:8" x14ac:dyDescent="0.3">
      <c r="A112" s="377" t="s">
        <v>185</v>
      </c>
      <c r="B112" s="382">
        <v>1</v>
      </c>
      <c r="D112" s="153"/>
      <c r="E112" s="153"/>
      <c r="F112" s="153"/>
      <c r="G112" s="153"/>
      <c r="H112" s="153"/>
    </row>
    <row r="113" spans="1:8" x14ac:dyDescent="0.3">
      <c r="A113" s="377" t="s">
        <v>219</v>
      </c>
      <c r="B113" s="382">
        <v>1</v>
      </c>
      <c r="D113" s="153"/>
      <c r="E113" s="153"/>
      <c r="F113" s="153"/>
      <c r="G113" s="153"/>
      <c r="H113" s="153"/>
    </row>
    <row r="114" spans="1:8" x14ac:dyDescent="0.3">
      <c r="A114" s="377" t="s">
        <v>225</v>
      </c>
      <c r="B114" s="382">
        <v>1</v>
      </c>
      <c r="D114" s="153"/>
      <c r="E114" s="153"/>
      <c r="F114" s="153"/>
      <c r="G114" s="153"/>
      <c r="H114" s="153"/>
    </row>
    <row r="115" spans="1:8" x14ac:dyDescent="0.3">
      <c r="A115" s="377" t="s">
        <v>182</v>
      </c>
      <c r="B115" s="382">
        <v>1</v>
      </c>
      <c r="D115" s="153"/>
      <c r="E115" s="153"/>
      <c r="F115" s="153"/>
      <c r="G115" s="153"/>
      <c r="H115" s="153"/>
    </row>
    <row r="116" spans="1:8" x14ac:dyDescent="0.3">
      <c r="A116" s="377" t="s">
        <v>180</v>
      </c>
      <c r="B116" s="382">
        <v>1</v>
      </c>
      <c r="D116" s="153"/>
      <c r="E116" s="153"/>
      <c r="F116" s="153"/>
      <c r="G116" s="153"/>
      <c r="H116" s="153"/>
    </row>
    <row r="117" spans="1:8" x14ac:dyDescent="0.3">
      <c r="A117" s="377" t="s">
        <v>191</v>
      </c>
      <c r="B117" s="382">
        <v>1</v>
      </c>
      <c r="D117" s="153"/>
      <c r="E117" s="153"/>
      <c r="F117" s="153"/>
      <c r="G117" s="153"/>
      <c r="H117" s="153"/>
    </row>
    <row r="118" spans="1:8" x14ac:dyDescent="0.3">
      <c r="A118" s="377" t="s">
        <v>231</v>
      </c>
      <c r="B118" s="382">
        <v>1</v>
      </c>
      <c r="D118" s="153"/>
      <c r="E118" s="153"/>
      <c r="F118" s="153"/>
      <c r="G118" s="153"/>
      <c r="H118" s="153"/>
    </row>
    <row r="119" spans="1:8" x14ac:dyDescent="0.3">
      <c r="A119" s="377" t="s">
        <v>841</v>
      </c>
      <c r="B119" s="382">
        <v>1</v>
      </c>
      <c r="D119" s="153"/>
      <c r="E119" s="153"/>
      <c r="F119" s="153"/>
      <c r="G119" s="153"/>
      <c r="H119" s="153"/>
    </row>
    <row r="120" spans="1:8" x14ac:dyDescent="0.3">
      <c r="A120" s="377" t="s">
        <v>201</v>
      </c>
      <c r="B120" s="382">
        <v>1</v>
      </c>
      <c r="D120" s="153"/>
      <c r="E120" s="153"/>
      <c r="F120" s="153"/>
      <c r="G120" s="153"/>
      <c r="H120" s="153"/>
    </row>
    <row r="121" spans="1:8" x14ac:dyDescent="0.3">
      <c r="A121" s="377" t="s">
        <v>830</v>
      </c>
      <c r="B121" s="382">
        <v>1</v>
      </c>
      <c r="D121" s="153"/>
      <c r="E121" s="153"/>
      <c r="F121" s="153"/>
      <c r="G121" s="153"/>
      <c r="H121" s="153"/>
    </row>
    <row r="122" spans="1:8" x14ac:dyDescent="0.3">
      <c r="A122" s="377" t="s">
        <v>832</v>
      </c>
      <c r="B122" s="382">
        <v>1</v>
      </c>
      <c r="D122" s="153"/>
      <c r="E122" s="153"/>
      <c r="F122" s="153"/>
      <c r="G122" s="153"/>
      <c r="H122" s="153"/>
    </row>
    <row r="123" spans="1:8" x14ac:dyDescent="0.3">
      <c r="A123" s="377" t="s">
        <v>236</v>
      </c>
      <c r="B123" s="382">
        <v>1</v>
      </c>
      <c r="D123" s="153"/>
      <c r="E123" s="153"/>
      <c r="F123" s="153"/>
      <c r="G123" s="153"/>
      <c r="H123" s="153"/>
    </row>
    <row r="124" spans="1:8" x14ac:dyDescent="0.3">
      <c r="A124" s="377" t="s">
        <v>261</v>
      </c>
      <c r="B124" s="382">
        <v>1</v>
      </c>
      <c r="D124" s="153"/>
      <c r="E124" s="153"/>
      <c r="F124" s="153"/>
      <c r="G124" s="153"/>
      <c r="H124" s="153"/>
    </row>
    <row r="125" spans="1:8" x14ac:dyDescent="0.3">
      <c r="A125" s="377" t="s">
        <v>265</v>
      </c>
      <c r="B125" s="382">
        <v>1</v>
      </c>
      <c r="D125" s="153"/>
      <c r="E125" s="153"/>
      <c r="F125" s="153"/>
      <c r="G125" s="153"/>
      <c r="H125" s="153"/>
    </row>
    <row r="126" spans="1:8" x14ac:dyDescent="0.3">
      <c r="A126" s="377" t="s">
        <v>270</v>
      </c>
      <c r="B126" s="382">
        <v>1</v>
      </c>
      <c r="D126" s="153"/>
      <c r="E126" s="153"/>
      <c r="F126" s="153"/>
      <c r="G126" s="153"/>
      <c r="H126" s="153"/>
    </row>
    <row r="127" spans="1:8" x14ac:dyDescent="0.3">
      <c r="A127" s="377" t="s">
        <v>244</v>
      </c>
      <c r="B127" s="382">
        <v>1</v>
      </c>
      <c r="D127" s="153"/>
      <c r="E127" s="153"/>
      <c r="F127" s="153"/>
      <c r="G127" s="153"/>
      <c r="H127" s="153"/>
    </row>
    <row r="128" spans="1:8" x14ac:dyDescent="0.3">
      <c r="A128" s="377" t="s">
        <v>246</v>
      </c>
      <c r="B128" s="382">
        <v>1</v>
      </c>
      <c r="D128" s="153"/>
      <c r="E128" s="153"/>
      <c r="F128" s="153"/>
      <c r="G128" s="153"/>
      <c r="H128" s="153"/>
    </row>
    <row r="129" spans="1:8" x14ac:dyDescent="0.3">
      <c r="A129" s="377" t="s">
        <v>259</v>
      </c>
      <c r="B129" s="382">
        <v>1</v>
      </c>
      <c r="D129" s="153"/>
      <c r="E129" s="153"/>
      <c r="F129" s="153"/>
      <c r="G129" s="153"/>
      <c r="H129" s="153"/>
    </row>
    <row r="130" spans="1:8" x14ac:dyDescent="0.3">
      <c r="A130" s="377" t="s">
        <v>255</v>
      </c>
      <c r="B130" s="382">
        <v>1</v>
      </c>
      <c r="D130" s="153"/>
      <c r="E130" s="153"/>
      <c r="F130" s="153"/>
      <c r="G130" s="153"/>
      <c r="H130" s="153"/>
    </row>
    <row r="131" spans="1:8" x14ac:dyDescent="0.3">
      <c r="A131" s="377" t="s">
        <v>857</v>
      </c>
      <c r="B131" s="382">
        <v>1</v>
      </c>
      <c r="D131" s="153"/>
      <c r="E131" s="153"/>
      <c r="F131" s="153"/>
      <c r="G131" s="153"/>
      <c r="H131" s="153"/>
    </row>
    <row r="132" spans="1:8" x14ac:dyDescent="0.3">
      <c r="A132" s="377" t="s">
        <v>312</v>
      </c>
      <c r="B132" s="382">
        <v>1</v>
      </c>
      <c r="D132" s="153"/>
      <c r="E132" s="153"/>
      <c r="F132" s="153"/>
      <c r="G132" s="153"/>
      <c r="H132" s="153"/>
    </row>
    <row r="133" spans="1:8" x14ac:dyDescent="0.3">
      <c r="A133" s="377" t="s">
        <v>707</v>
      </c>
      <c r="B133" s="382">
        <v>1</v>
      </c>
      <c r="D133" s="153"/>
      <c r="E133" s="153"/>
      <c r="F133" s="153"/>
      <c r="G133" s="153"/>
      <c r="H133" s="153"/>
    </row>
    <row r="134" spans="1:8" x14ac:dyDescent="0.3">
      <c r="A134" s="377" t="s">
        <v>710</v>
      </c>
      <c r="B134" s="382">
        <v>1</v>
      </c>
      <c r="D134" s="153"/>
      <c r="E134" s="153"/>
      <c r="F134" s="153"/>
      <c r="G134" s="153"/>
      <c r="H134" s="153"/>
    </row>
    <row r="135" spans="1:8" x14ac:dyDescent="0.3">
      <c r="A135" s="377" t="s">
        <v>701</v>
      </c>
      <c r="B135" s="382">
        <v>1</v>
      </c>
      <c r="D135" s="153"/>
      <c r="E135" s="153"/>
      <c r="F135" s="153"/>
      <c r="G135" s="153"/>
      <c r="H135" s="153"/>
    </row>
    <row r="136" spans="1:8" x14ac:dyDescent="0.3">
      <c r="A136" s="377" t="s">
        <v>315</v>
      </c>
      <c r="B136" s="382">
        <v>1</v>
      </c>
      <c r="D136" s="153"/>
      <c r="E136" s="153"/>
      <c r="F136" s="153"/>
      <c r="G136" s="153"/>
      <c r="H136" s="153"/>
    </row>
    <row r="137" spans="1:8" x14ac:dyDescent="0.3">
      <c r="A137" s="377" t="s">
        <v>719</v>
      </c>
      <c r="B137" s="382">
        <v>1</v>
      </c>
      <c r="D137" s="153"/>
      <c r="E137" s="153"/>
      <c r="F137" s="153"/>
      <c r="G137" s="153"/>
      <c r="H137" s="153"/>
    </row>
    <row r="138" spans="1:8" x14ac:dyDescent="0.3">
      <c r="A138" s="377" t="s">
        <v>722</v>
      </c>
      <c r="B138" s="382">
        <v>1</v>
      </c>
      <c r="D138" s="153"/>
      <c r="E138" s="153"/>
      <c r="F138" s="153"/>
      <c r="G138" s="153"/>
      <c r="H138" s="153"/>
    </row>
    <row r="139" spans="1:8" x14ac:dyDescent="0.3">
      <c r="A139" s="377" t="s">
        <v>725</v>
      </c>
      <c r="B139" s="382">
        <v>1</v>
      </c>
      <c r="D139" s="153"/>
      <c r="E139" s="153"/>
      <c r="F139" s="153"/>
      <c r="G139" s="153"/>
      <c r="H139" s="153"/>
    </row>
    <row r="140" spans="1:8" x14ac:dyDescent="0.3">
      <c r="A140" s="377" t="s">
        <v>781</v>
      </c>
      <c r="B140" s="382">
        <v>1</v>
      </c>
      <c r="D140" s="153"/>
      <c r="E140" s="153"/>
      <c r="F140" s="153"/>
      <c r="G140" s="153"/>
      <c r="H140" s="153"/>
    </row>
    <row r="141" spans="1:8" x14ac:dyDescent="0.3">
      <c r="A141" s="377" t="s">
        <v>793</v>
      </c>
      <c r="B141" s="382">
        <v>1</v>
      </c>
      <c r="D141" s="153"/>
      <c r="E141" s="153"/>
      <c r="F141" s="153"/>
      <c r="G141" s="153"/>
      <c r="H141" s="153"/>
    </row>
    <row r="142" spans="1:8" x14ac:dyDescent="0.3">
      <c r="A142" s="377" t="s">
        <v>405</v>
      </c>
      <c r="B142" s="382">
        <v>1</v>
      </c>
      <c r="D142" s="153"/>
      <c r="E142" s="153"/>
      <c r="F142" s="153"/>
      <c r="G142" s="153"/>
      <c r="H142" s="153"/>
    </row>
    <row r="143" spans="1:8" x14ac:dyDescent="0.3">
      <c r="A143" s="377" t="s">
        <v>274</v>
      </c>
      <c r="B143" s="382">
        <v>1</v>
      </c>
      <c r="D143" s="153"/>
      <c r="E143" s="153"/>
      <c r="F143" s="153"/>
      <c r="G143" s="153"/>
      <c r="H143" s="153"/>
    </row>
    <row r="144" spans="1:8" x14ac:dyDescent="0.3">
      <c r="A144" s="377" t="s">
        <v>852</v>
      </c>
      <c r="B144" s="382">
        <v>1</v>
      </c>
      <c r="D144" s="153"/>
      <c r="E144" s="153"/>
      <c r="F144" s="153"/>
      <c r="G144" s="153"/>
      <c r="H144" s="153"/>
    </row>
    <row r="145" spans="1:8" x14ac:dyDescent="0.3">
      <c r="A145" s="377" t="s">
        <v>214</v>
      </c>
      <c r="B145" s="382">
        <v>1</v>
      </c>
      <c r="D145" s="153"/>
      <c r="E145" s="153"/>
      <c r="F145" s="153"/>
      <c r="G145" s="153"/>
      <c r="H145" s="153"/>
    </row>
    <row r="146" spans="1:8" x14ac:dyDescent="0.3">
      <c r="A146" s="377" t="s">
        <v>203</v>
      </c>
      <c r="B146" s="382">
        <v>1</v>
      </c>
      <c r="D146" s="153"/>
      <c r="E146" s="153"/>
      <c r="F146" s="153"/>
      <c r="G146" s="153"/>
      <c r="H146" s="153"/>
    </row>
    <row r="147" spans="1:8" x14ac:dyDescent="0.3">
      <c r="A147" s="377" t="s">
        <v>844</v>
      </c>
      <c r="B147" s="382">
        <v>1</v>
      </c>
      <c r="D147" s="153"/>
      <c r="E147" s="153"/>
      <c r="F147" s="153"/>
      <c r="G147" s="153"/>
      <c r="H147" s="153"/>
    </row>
    <row r="148" spans="1:8" x14ac:dyDescent="0.3">
      <c r="A148" s="377" t="s">
        <v>241</v>
      </c>
      <c r="B148" s="382">
        <v>1</v>
      </c>
      <c r="D148" s="153"/>
      <c r="E148" s="153"/>
      <c r="F148" s="153"/>
      <c r="G148" s="153"/>
      <c r="H148" s="153"/>
    </row>
    <row r="149" spans="1:8" x14ac:dyDescent="0.3">
      <c r="A149" s="377" t="s">
        <v>263</v>
      </c>
      <c r="B149" s="382">
        <v>1</v>
      </c>
      <c r="D149" s="153"/>
      <c r="E149" s="153"/>
      <c r="F149" s="153"/>
      <c r="G149" s="153"/>
      <c r="H149" s="153"/>
    </row>
    <row r="150" spans="1:8" x14ac:dyDescent="0.3">
      <c r="A150" s="377" t="s">
        <v>268</v>
      </c>
      <c r="B150" s="382">
        <v>1</v>
      </c>
      <c r="D150" s="153"/>
      <c r="E150" s="153"/>
      <c r="F150" s="153"/>
      <c r="G150" s="153"/>
      <c r="H150" s="153"/>
    </row>
    <row r="151" spans="1:8" x14ac:dyDescent="0.3">
      <c r="A151" s="377" t="s">
        <v>272</v>
      </c>
      <c r="B151" s="382">
        <v>1</v>
      </c>
      <c r="D151" s="153"/>
      <c r="E151" s="153"/>
      <c r="F151" s="153"/>
      <c r="G151" s="153"/>
      <c r="H151" s="153"/>
    </row>
    <row r="152" spans="1:8" x14ac:dyDescent="0.3">
      <c r="A152" s="377" t="s">
        <v>248</v>
      </c>
      <c r="B152" s="382">
        <v>1</v>
      </c>
      <c r="D152" s="153"/>
      <c r="E152" s="153"/>
      <c r="F152" s="153"/>
      <c r="G152" s="153"/>
      <c r="H152" s="153"/>
    </row>
    <row r="153" spans="1:8" x14ac:dyDescent="0.3">
      <c r="A153" s="377" t="s">
        <v>251</v>
      </c>
      <c r="B153" s="382">
        <v>1</v>
      </c>
      <c r="D153" s="153"/>
      <c r="E153" s="153"/>
      <c r="F153" s="153"/>
      <c r="G153" s="153"/>
      <c r="H153" s="153"/>
    </row>
    <row r="154" spans="1:8" x14ac:dyDescent="0.3">
      <c r="A154" s="377" t="s">
        <v>253</v>
      </c>
      <c r="B154" s="382">
        <v>1</v>
      </c>
      <c r="D154" s="153"/>
      <c r="E154" s="153"/>
      <c r="F154" s="153"/>
      <c r="G154" s="153"/>
      <c r="H154" s="153"/>
    </row>
    <row r="155" spans="1:8" x14ac:dyDescent="0.3">
      <c r="A155" s="377" t="s">
        <v>221</v>
      </c>
      <c r="B155" s="382">
        <v>1</v>
      </c>
      <c r="D155" s="153"/>
      <c r="E155" s="153"/>
      <c r="F155" s="153"/>
      <c r="G155" s="153"/>
      <c r="H155" s="153"/>
    </row>
    <row r="156" spans="1:8" x14ac:dyDescent="0.3">
      <c r="A156" s="377" t="s">
        <v>227</v>
      </c>
      <c r="B156" s="382">
        <v>1</v>
      </c>
      <c r="D156" s="153"/>
      <c r="E156" s="153"/>
      <c r="F156" s="153"/>
      <c r="G156" s="153"/>
      <c r="H156" s="153"/>
    </row>
    <row r="157" spans="1:8" x14ac:dyDescent="0.3">
      <c r="A157" s="377" t="s">
        <v>211</v>
      </c>
      <c r="B157" s="382">
        <v>1</v>
      </c>
      <c r="D157" s="153"/>
      <c r="E157" s="153"/>
      <c r="F157" s="153"/>
      <c r="G157" s="153"/>
      <c r="H157" s="153"/>
    </row>
    <row r="158" spans="1:8" x14ac:dyDescent="0.3">
      <c r="A158" s="377" t="s">
        <v>785</v>
      </c>
      <c r="B158" s="382">
        <v>1</v>
      </c>
      <c r="D158" s="153"/>
      <c r="E158" s="153"/>
      <c r="F158" s="153"/>
      <c r="G158" s="153"/>
      <c r="H158" s="153"/>
    </row>
    <row r="159" spans="1:8" x14ac:dyDescent="0.3">
      <c r="A159" s="377" t="s">
        <v>791</v>
      </c>
      <c r="B159" s="382">
        <v>1</v>
      </c>
      <c r="D159" s="153"/>
      <c r="E159" s="153"/>
      <c r="F159" s="153"/>
      <c r="G159" s="153"/>
      <c r="H159" s="153"/>
    </row>
    <row r="160" spans="1:8" x14ac:dyDescent="0.3">
      <c r="A160" s="377" t="s">
        <v>713</v>
      </c>
      <c r="B160" s="382">
        <v>1</v>
      </c>
      <c r="D160" s="153"/>
      <c r="E160" s="153"/>
      <c r="F160" s="153"/>
      <c r="G160" s="153"/>
      <c r="H160" s="153"/>
    </row>
    <row r="161" spans="1:8" x14ac:dyDescent="0.3">
      <c r="A161" s="377" t="s">
        <v>716</v>
      </c>
      <c r="B161" s="382">
        <v>1</v>
      </c>
      <c r="D161" s="153"/>
      <c r="E161" s="153"/>
      <c r="F161" s="153"/>
      <c r="G161" s="153"/>
      <c r="H161" s="153"/>
    </row>
    <row r="162" spans="1:8" x14ac:dyDescent="0.3">
      <c r="A162" s="377" t="s">
        <v>847</v>
      </c>
      <c r="B162" s="382">
        <v>1</v>
      </c>
      <c r="D162" s="153"/>
      <c r="E162" s="153"/>
      <c r="F162" s="153"/>
      <c r="G162" s="153"/>
      <c r="H162" s="153"/>
    </row>
    <row r="163" spans="1:8" x14ac:dyDescent="0.3">
      <c r="A163" s="377" t="s">
        <v>307</v>
      </c>
      <c r="B163" s="382">
        <v>1</v>
      </c>
      <c r="D163" s="153"/>
      <c r="E163" s="153"/>
      <c r="F163" s="153"/>
      <c r="G163" s="153"/>
      <c r="H163" s="153"/>
    </row>
    <row r="164" spans="1:8" x14ac:dyDescent="0.3">
      <c r="A164" s="377" t="s">
        <v>302</v>
      </c>
      <c r="B164" s="382">
        <v>1</v>
      </c>
      <c r="D164" s="153"/>
      <c r="E164" s="153"/>
      <c r="F164" s="153"/>
      <c r="G164" s="153"/>
      <c r="H164" s="153"/>
    </row>
    <row r="165" spans="1:8" x14ac:dyDescent="0.3">
      <c r="A165" s="377" t="s">
        <v>291</v>
      </c>
      <c r="B165" s="382">
        <v>1</v>
      </c>
      <c r="D165" s="153"/>
      <c r="E165" s="153"/>
      <c r="F165" s="153"/>
      <c r="G165" s="153"/>
      <c r="H165" s="153"/>
    </row>
    <row r="166" spans="1:8" x14ac:dyDescent="0.3">
      <c r="A166" s="377" t="s">
        <v>678</v>
      </c>
      <c r="B166" s="382">
        <v>1</v>
      </c>
      <c r="D166" s="153"/>
      <c r="E166" s="153"/>
      <c r="F166" s="153"/>
      <c r="G166" s="153"/>
      <c r="H166" s="153"/>
    </row>
    <row r="167" spans="1:8" x14ac:dyDescent="0.3">
      <c r="A167" s="377" t="s">
        <v>329</v>
      </c>
      <c r="B167" s="382">
        <v>1</v>
      </c>
      <c r="D167" s="153"/>
      <c r="E167" s="153"/>
      <c r="F167" s="153"/>
      <c r="G167" s="153"/>
      <c r="H167" s="153"/>
    </row>
    <row r="168" spans="1:8" x14ac:dyDescent="0.3">
      <c r="A168" s="377" t="s">
        <v>394</v>
      </c>
      <c r="B168" s="382">
        <v>1</v>
      </c>
      <c r="D168" s="153"/>
      <c r="E168" s="153"/>
      <c r="F168" s="153"/>
      <c r="G168" s="153"/>
      <c r="H168" s="153"/>
    </row>
    <row r="169" spans="1:8" x14ac:dyDescent="0.3">
      <c r="A169" s="377" t="s">
        <v>397</v>
      </c>
      <c r="B169" s="382">
        <v>1</v>
      </c>
      <c r="D169" s="153"/>
      <c r="E169" s="153"/>
      <c r="F169" s="153"/>
      <c r="G169" s="153"/>
      <c r="H169" s="153"/>
    </row>
    <row r="170" spans="1:8" x14ac:dyDescent="0.3">
      <c r="A170" s="377" t="s">
        <v>298</v>
      </c>
      <c r="B170" s="382">
        <v>1</v>
      </c>
      <c r="D170" s="153"/>
      <c r="E170" s="153"/>
      <c r="F170" s="153"/>
      <c r="G170" s="153"/>
      <c r="H170" s="153"/>
    </row>
    <row r="171" spans="1:8" x14ac:dyDescent="0.3">
      <c r="A171" s="377" t="s">
        <v>293</v>
      </c>
      <c r="B171" s="382">
        <v>1</v>
      </c>
      <c r="D171" s="153"/>
      <c r="E171" s="153"/>
      <c r="F171" s="153"/>
      <c r="G171" s="153"/>
      <c r="H171" s="153"/>
    </row>
    <row r="172" spans="1:8" x14ac:dyDescent="0.3">
      <c r="A172" s="377" t="s">
        <v>295</v>
      </c>
      <c r="B172" s="382">
        <v>1</v>
      </c>
      <c r="D172" s="153"/>
      <c r="E172" s="153"/>
      <c r="F172" s="153"/>
      <c r="G172" s="153"/>
      <c r="H172" s="153"/>
    </row>
    <row r="173" spans="1:8" x14ac:dyDescent="0.3">
      <c r="A173" s="377" t="s">
        <v>680</v>
      </c>
      <c r="B173" s="382">
        <v>1</v>
      </c>
      <c r="D173" s="153"/>
      <c r="E173" s="153"/>
      <c r="F173" s="153"/>
      <c r="G173" s="153"/>
      <c r="H173" s="153"/>
    </row>
    <row r="174" spans="1:8" x14ac:dyDescent="0.3">
      <c r="A174" s="377" t="s">
        <v>682</v>
      </c>
      <c r="B174" s="382">
        <v>1</v>
      </c>
      <c r="D174" s="153"/>
      <c r="E174" s="153"/>
      <c r="F174" s="153"/>
      <c r="G174" s="153"/>
      <c r="H174" s="153"/>
    </row>
    <row r="175" spans="1:8" x14ac:dyDescent="0.3">
      <c r="A175" s="377" t="s">
        <v>371</v>
      </c>
      <c r="B175" s="382">
        <v>1</v>
      </c>
      <c r="D175" s="153"/>
      <c r="E175" s="153"/>
      <c r="F175" s="153"/>
      <c r="G175" s="153"/>
      <c r="H175" s="153"/>
    </row>
    <row r="176" spans="1:8" x14ac:dyDescent="0.3">
      <c r="A176" s="377" t="s">
        <v>374</v>
      </c>
      <c r="B176" s="382">
        <v>1</v>
      </c>
      <c r="D176" s="153"/>
      <c r="E176" s="153"/>
      <c r="F176" s="153"/>
      <c r="G176" s="153"/>
      <c r="H176" s="153"/>
    </row>
    <row r="177" spans="1:8" x14ac:dyDescent="0.3">
      <c r="A177" s="377" t="s">
        <v>685</v>
      </c>
      <c r="B177" s="382">
        <v>1</v>
      </c>
      <c r="D177" s="153"/>
      <c r="E177" s="153"/>
      <c r="F177" s="153"/>
      <c r="G177" s="153"/>
      <c r="H177" s="153"/>
    </row>
    <row r="178" spans="1:8" x14ac:dyDescent="0.3">
      <c r="A178" s="377" t="s">
        <v>2933</v>
      </c>
      <c r="B178" s="382">
        <v>1</v>
      </c>
      <c r="D178" s="153"/>
      <c r="E178" s="153"/>
      <c r="F178" s="153"/>
      <c r="G178" s="153"/>
      <c r="H178" s="153"/>
    </row>
    <row r="179" spans="1:8" x14ac:dyDescent="0.3">
      <c r="A179" s="377" t="s">
        <v>688</v>
      </c>
      <c r="B179" s="382">
        <v>1</v>
      </c>
      <c r="D179" s="153"/>
      <c r="E179" s="153"/>
      <c r="F179" s="153"/>
      <c r="G179" s="153"/>
      <c r="H179" s="153"/>
    </row>
    <row r="180" spans="1:8" x14ac:dyDescent="0.3">
      <c r="A180" s="377" t="s">
        <v>691</v>
      </c>
      <c r="B180" s="382">
        <v>1</v>
      </c>
      <c r="D180" s="153"/>
      <c r="E180" s="153"/>
      <c r="F180" s="153"/>
      <c r="G180" s="153"/>
      <c r="H180" s="153"/>
    </row>
    <row r="181" spans="1:8" x14ac:dyDescent="0.3">
      <c r="A181" s="377" t="s">
        <v>744</v>
      </c>
      <c r="B181" s="382">
        <v>1</v>
      </c>
      <c r="D181" s="153"/>
      <c r="E181" s="153"/>
      <c r="F181" s="153"/>
      <c r="G181" s="153"/>
      <c r="H181" s="153"/>
    </row>
    <row r="182" spans="1:8" x14ac:dyDescent="0.3">
      <c r="A182" s="377" t="s">
        <v>337</v>
      </c>
      <c r="B182" s="382">
        <v>1</v>
      </c>
      <c r="D182" s="153"/>
      <c r="E182" s="153"/>
      <c r="F182" s="153"/>
      <c r="G182" s="153"/>
      <c r="H182" s="153"/>
    </row>
    <row r="183" spans="1:8" x14ac:dyDescent="0.3">
      <c r="A183" s="377" t="s">
        <v>695</v>
      </c>
      <c r="B183" s="382">
        <v>1</v>
      </c>
      <c r="D183" s="153"/>
      <c r="E183" s="153"/>
      <c r="F183" s="153"/>
      <c r="G183" s="153"/>
      <c r="H183" s="153"/>
    </row>
    <row r="184" spans="1:8" x14ac:dyDescent="0.3">
      <c r="A184" s="377" t="s">
        <v>698</v>
      </c>
      <c r="B184" s="382">
        <v>1</v>
      </c>
      <c r="D184" s="153"/>
      <c r="E184" s="153"/>
      <c r="F184" s="153"/>
      <c r="G184" s="153"/>
      <c r="H184" s="153"/>
    </row>
    <row r="185" spans="1:8" x14ac:dyDescent="0.3">
      <c r="A185" s="377" t="s">
        <v>334</v>
      </c>
      <c r="B185" s="382">
        <v>1</v>
      </c>
      <c r="D185" s="153"/>
      <c r="E185" s="153"/>
      <c r="F185" s="153"/>
      <c r="G185" s="153"/>
      <c r="H185" s="153"/>
    </row>
    <row r="186" spans="1:8" x14ac:dyDescent="0.3">
      <c r="A186" s="377" t="s">
        <v>693</v>
      </c>
      <c r="B186" s="382">
        <v>1</v>
      </c>
      <c r="D186" s="153"/>
      <c r="E186" s="153"/>
      <c r="F186" s="153"/>
      <c r="G186" s="153"/>
      <c r="H186" s="153"/>
    </row>
    <row r="187" spans="1:8" x14ac:dyDescent="0.3">
      <c r="A187" s="377" t="s">
        <v>281</v>
      </c>
      <c r="B187" s="382">
        <v>1</v>
      </c>
      <c r="D187" s="153"/>
      <c r="E187" s="153"/>
      <c r="F187" s="153"/>
      <c r="G187" s="153"/>
      <c r="H187" s="153"/>
    </row>
    <row r="188" spans="1:8" x14ac:dyDescent="0.3">
      <c r="A188" s="377" t="s">
        <v>641</v>
      </c>
      <c r="B188" s="382">
        <v>1</v>
      </c>
      <c r="D188" s="153"/>
      <c r="E188" s="153"/>
      <c r="F188" s="153"/>
      <c r="G188" s="153"/>
      <c r="H188" s="153"/>
    </row>
    <row r="189" spans="1:8" x14ac:dyDescent="0.3">
      <c r="A189" s="377" t="s">
        <v>326</v>
      </c>
      <c r="B189" s="382">
        <v>1</v>
      </c>
      <c r="D189" s="153"/>
      <c r="E189" s="153"/>
      <c r="F189" s="153"/>
      <c r="G189" s="153"/>
      <c r="H189" s="153"/>
    </row>
    <row r="190" spans="1:8" x14ac:dyDescent="0.3">
      <c r="A190" s="377" t="s">
        <v>644</v>
      </c>
      <c r="B190" s="382">
        <v>1</v>
      </c>
      <c r="D190" s="153"/>
      <c r="E190" s="153"/>
      <c r="F190" s="153"/>
      <c r="G190" s="153"/>
      <c r="H190" s="153"/>
    </row>
    <row r="191" spans="1:8" x14ac:dyDescent="0.3">
      <c r="A191" s="377" t="s">
        <v>305</v>
      </c>
      <c r="B191" s="382">
        <v>1</v>
      </c>
      <c r="D191" s="153"/>
      <c r="E191" s="153"/>
      <c r="F191" s="153"/>
      <c r="G191" s="153"/>
      <c r="H191" s="153"/>
    </row>
    <row r="192" spans="1:8" x14ac:dyDescent="0.3">
      <c r="A192" s="377" t="s">
        <v>2934</v>
      </c>
      <c r="B192" s="382">
        <v>1</v>
      </c>
      <c r="D192" s="153"/>
      <c r="E192" s="153"/>
      <c r="F192" s="153"/>
      <c r="G192" s="153"/>
      <c r="H192" s="153"/>
    </row>
    <row r="193" spans="1:8" x14ac:dyDescent="0.3">
      <c r="A193" s="377" t="s">
        <v>659</v>
      </c>
      <c r="B193" s="382">
        <v>1</v>
      </c>
      <c r="D193" s="153"/>
      <c r="E193" s="153"/>
      <c r="F193" s="153"/>
      <c r="G193" s="153"/>
      <c r="H193" s="153"/>
    </row>
    <row r="194" spans="1:8" x14ac:dyDescent="0.3">
      <c r="A194" s="377" t="s">
        <v>662</v>
      </c>
      <c r="B194" s="382">
        <v>1</v>
      </c>
      <c r="D194" s="153"/>
      <c r="E194" s="153"/>
      <c r="F194" s="153"/>
      <c r="G194" s="153"/>
      <c r="H194" s="153"/>
    </row>
    <row r="195" spans="1:8" x14ac:dyDescent="0.3">
      <c r="A195" s="377" t="s">
        <v>666</v>
      </c>
      <c r="B195" s="382">
        <v>1</v>
      </c>
      <c r="D195" s="153"/>
      <c r="E195" s="153"/>
      <c r="F195" s="153"/>
      <c r="G195" s="153"/>
      <c r="H195" s="153"/>
    </row>
    <row r="196" spans="1:8" x14ac:dyDescent="0.3">
      <c r="A196" s="377" t="s">
        <v>669</v>
      </c>
      <c r="B196" s="382">
        <v>1</v>
      </c>
      <c r="D196" s="153"/>
      <c r="E196" s="153"/>
      <c r="F196" s="153"/>
      <c r="G196" s="153"/>
      <c r="H196" s="153"/>
    </row>
    <row r="197" spans="1:8" x14ac:dyDescent="0.3">
      <c r="A197" s="377" t="s">
        <v>672</v>
      </c>
      <c r="B197" s="382">
        <v>1</v>
      </c>
      <c r="D197" s="153"/>
      <c r="E197" s="153"/>
      <c r="F197" s="153"/>
      <c r="G197" s="153"/>
      <c r="H197" s="153"/>
    </row>
    <row r="198" spans="1:8" x14ac:dyDescent="0.3">
      <c r="A198" s="377" t="s">
        <v>675</v>
      </c>
      <c r="B198" s="382">
        <v>1</v>
      </c>
      <c r="D198" s="153"/>
      <c r="E198" s="153"/>
      <c r="F198" s="153"/>
      <c r="G198" s="153"/>
      <c r="H198" s="153"/>
    </row>
    <row r="199" spans="1:8" x14ac:dyDescent="0.3">
      <c r="A199" s="377" t="s">
        <v>331</v>
      </c>
      <c r="B199" s="382">
        <v>1</v>
      </c>
      <c r="D199" s="153"/>
      <c r="E199" s="153"/>
      <c r="F199" s="153"/>
      <c r="G199" s="153"/>
      <c r="H199" s="153"/>
    </row>
    <row r="200" spans="1:8" x14ac:dyDescent="0.3">
      <c r="A200" s="377" t="s">
        <v>399</v>
      </c>
      <c r="B200" s="382">
        <v>1</v>
      </c>
      <c r="D200" s="153"/>
      <c r="E200" s="153"/>
      <c r="F200" s="153"/>
      <c r="G200" s="153"/>
      <c r="H200" s="153"/>
    </row>
    <row r="201" spans="1:8" x14ac:dyDescent="0.3">
      <c r="A201" s="377" t="s">
        <v>343</v>
      </c>
      <c r="B201" s="382">
        <v>1</v>
      </c>
      <c r="D201" s="153"/>
      <c r="E201" s="153"/>
      <c r="F201" s="153"/>
      <c r="G201" s="153"/>
      <c r="H201" s="153"/>
    </row>
    <row r="202" spans="1:8" x14ac:dyDescent="0.3">
      <c r="A202" s="377" t="s">
        <v>619</v>
      </c>
      <c r="B202" s="382">
        <v>1</v>
      </c>
      <c r="D202" s="153"/>
      <c r="E202" s="153"/>
      <c r="F202" s="153"/>
      <c r="G202" s="153"/>
      <c r="H202" s="153"/>
    </row>
    <row r="203" spans="1:8" x14ac:dyDescent="0.3">
      <c r="A203" s="377" t="s">
        <v>812</v>
      </c>
      <c r="B203" s="382">
        <v>1</v>
      </c>
      <c r="D203" s="153"/>
      <c r="E203" s="153"/>
      <c r="F203" s="153"/>
      <c r="G203" s="153"/>
      <c r="H203" s="153"/>
    </row>
    <row r="204" spans="1:8" x14ac:dyDescent="0.3">
      <c r="A204" s="377" t="s">
        <v>801</v>
      </c>
      <c r="B204" s="382">
        <v>1</v>
      </c>
      <c r="D204" s="153"/>
      <c r="E204" s="153"/>
      <c r="F204" s="153"/>
      <c r="G204" s="153"/>
      <c r="H204" s="153"/>
    </row>
    <row r="205" spans="1:8" x14ac:dyDescent="0.3">
      <c r="A205" s="377" t="s">
        <v>355</v>
      </c>
      <c r="B205" s="382">
        <v>1</v>
      </c>
      <c r="D205" s="153"/>
      <c r="E205" s="153"/>
      <c r="F205" s="153"/>
      <c r="G205" s="153"/>
      <c r="H205" s="153"/>
    </row>
    <row r="206" spans="1:8" x14ac:dyDescent="0.3">
      <c r="A206" s="377" t="s">
        <v>367</v>
      </c>
      <c r="B206" s="382">
        <v>1</v>
      </c>
      <c r="D206" s="153"/>
      <c r="E206" s="153"/>
      <c r="F206" s="153"/>
      <c r="G206" s="153"/>
      <c r="H206" s="153"/>
    </row>
    <row r="207" spans="1:8" x14ac:dyDescent="0.3">
      <c r="A207" s="377" t="s">
        <v>351</v>
      </c>
      <c r="B207" s="382">
        <v>1</v>
      </c>
      <c r="D207" s="153"/>
      <c r="E207" s="153"/>
      <c r="F207" s="153"/>
      <c r="G207" s="153"/>
      <c r="H207" s="153"/>
    </row>
    <row r="208" spans="1:8" x14ac:dyDescent="0.3">
      <c r="A208" s="377" t="s">
        <v>363</v>
      </c>
      <c r="B208" s="382">
        <v>1</v>
      </c>
      <c r="D208" s="153"/>
      <c r="E208" s="153"/>
      <c r="F208" s="153"/>
      <c r="G208" s="153"/>
      <c r="H208" s="153"/>
    </row>
    <row r="209" spans="1:8" x14ac:dyDescent="0.3">
      <c r="A209" s="377" t="s">
        <v>412</v>
      </c>
      <c r="B209" s="382">
        <v>1</v>
      </c>
      <c r="D209" s="153"/>
      <c r="E209" s="153"/>
      <c r="F209" s="153"/>
      <c r="G209" s="153"/>
      <c r="H209" s="153"/>
    </row>
    <row r="210" spans="1:8" x14ac:dyDescent="0.3">
      <c r="A210" s="377" t="s">
        <v>341</v>
      </c>
      <c r="B210" s="382">
        <v>1</v>
      </c>
      <c r="D210" s="153"/>
      <c r="E210" s="153"/>
      <c r="F210" s="153"/>
      <c r="G210" s="153"/>
      <c r="H210" s="153"/>
    </row>
    <row r="211" spans="1:8" x14ac:dyDescent="0.3">
      <c r="A211" s="377" t="s">
        <v>377</v>
      </c>
      <c r="B211" s="382">
        <v>1</v>
      </c>
      <c r="D211" s="153"/>
      <c r="E211" s="153"/>
      <c r="F211" s="153"/>
      <c r="G211" s="153"/>
      <c r="H211" s="153"/>
    </row>
    <row r="212" spans="1:8" x14ac:dyDescent="0.3">
      <c r="A212" s="377" t="s">
        <v>380</v>
      </c>
      <c r="B212" s="382">
        <v>1</v>
      </c>
      <c r="D212" s="153"/>
      <c r="E212" s="153"/>
      <c r="F212" s="153"/>
      <c r="G212" s="153"/>
      <c r="H212" s="153"/>
    </row>
    <row r="213" spans="1:8" x14ac:dyDescent="0.3">
      <c r="A213" s="377" t="s">
        <v>3259</v>
      </c>
      <c r="B213" s="382">
        <v>1</v>
      </c>
      <c r="D213" s="153"/>
      <c r="E213" s="153"/>
      <c r="F213" s="153"/>
      <c r="G213" s="153"/>
      <c r="H213" s="153"/>
    </row>
    <row r="214" spans="1:8" x14ac:dyDescent="0.3">
      <c r="A214" s="377" t="s">
        <v>609</v>
      </c>
      <c r="B214" s="382">
        <v>1</v>
      </c>
      <c r="D214" s="153"/>
      <c r="E214" s="153"/>
      <c r="F214" s="153"/>
      <c r="G214" s="153"/>
      <c r="H214" s="153"/>
    </row>
    <row r="215" spans="1:8" x14ac:dyDescent="0.3">
      <c r="A215" s="377" t="s">
        <v>651</v>
      </c>
      <c r="B215" s="382">
        <v>1</v>
      </c>
      <c r="D215" s="153"/>
      <c r="E215" s="153"/>
      <c r="F215" s="153"/>
      <c r="G215" s="153"/>
      <c r="H215" s="153"/>
    </row>
    <row r="216" spans="1:8" x14ac:dyDescent="0.3">
      <c r="A216" s="377" t="s">
        <v>632</v>
      </c>
      <c r="B216" s="382">
        <v>1</v>
      </c>
      <c r="D216" s="153"/>
      <c r="E216" s="153"/>
      <c r="F216" s="153"/>
      <c r="G216" s="153"/>
      <c r="H216" s="153"/>
    </row>
    <row r="217" spans="1:8" x14ac:dyDescent="0.3">
      <c r="A217" s="377" t="s">
        <v>634</v>
      </c>
      <c r="B217" s="382">
        <v>1</v>
      </c>
      <c r="D217" s="153"/>
      <c r="E217" s="153"/>
      <c r="F217" s="153"/>
      <c r="G217" s="153"/>
      <c r="H217" s="153"/>
    </row>
    <row r="218" spans="1:8" x14ac:dyDescent="0.3">
      <c r="A218" s="377" t="s">
        <v>615</v>
      </c>
      <c r="B218" s="382">
        <v>1</v>
      </c>
      <c r="D218" s="153"/>
      <c r="E218" s="153"/>
      <c r="F218" s="153"/>
      <c r="G218" s="153"/>
      <c r="H218" s="153"/>
    </row>
    <row r="219" spans="1:8" x14ac:dyDescent="0.3">
      <c r="A219" s="377" t="s">
        <v>617</v>
      </c>
      <c r="B219" s="382">
        <v>1</v>
      </c>
      <c r="D219" s="153"/>
      <c r="E219" s="153"/>
      <c r="F219" s="153"/>
      <c r="G219" s="153"/>
      <c r="H219" s="153"/>
    </row>
    <row r="220" spans="1:8" x14ac:dyDescent="0.3">
      <c r="A220" s="377" t="s">
        <v>622</v>
      </c>
      <c r="B220" s="382">
        <v>1</v>
      </c>
      <c r="D220" s="153"/>
      <c r="E220" s="153"/>
      <c r="F220" s="153"/>
      <c r="G220" s="153"/>
      <c r="H220" s="153"/>
    </row>
    <row r="221" spans="1:8" x14ac:dyDescent="0.3">
      <c r="A221" s="377" t="s">
        <v>624</v>
      </c>
      <c r="B221" s="382">
        <v>1</v>
      </c>
      <c r="D221" s="153"/>
      <c r="E221" s="153"/>
      <c r="F221" s="153"/>
      <c r="G221" s="153"/>
      <c r="H221" s="153"/>
    </row>
    <row r="222" spans="1:8" x14ac:dyDescent="0.3">
      <c r="A222" s="377" t="s">
        <v>647</v>
      </c>
      <c r="B222" s="382">
        <v>1</v>
      </c>
      <c r="D222" s="153"/>
      <c r="E222" s="153"/>
      <c r="F222" s="153"/>
      <c r="G222" s="153"/>
      <c r="H222" s="153"/>
    </row>
    <row r="223" spans="1:8" x14ac:dyDescent="0.3">
      <c r="A223" s="377" t="s">
        <v>2926</v>
      </c>
      <c r="B223" s="382">
        <v>1</v>
      </c>
      <c r="D223" s="153"/>
      <c r="E223" s="153"/>
      <c r="F223" s="153"/>
      <c r="G223" s="153"/>
      <c r="H223" s="153"/>
    </row>
    <row r="224" spans="1:8" x14ac:dyDescent="0.3">
      <c r="A224" s="377" t="s">
        <v>799</v>
      </c>
      <c r="B224" s="382">
        <v>1</v>
      </c>
      <c r="D224" s="153"/>
      <c r="E224" s="153"/>
      <c r="F224" s="153"/>
      <c r="G224" s="153"/>
      <c r="H224" s="153"/>
    </row>
    <row r="225" spans="1:8" x14ac:dyDescent="0.3">
      <c r="A225" s="377" t="s">
        <v>803</v>
      </c>
      <c r="B225" s="382">
        <v>1</v>
      </c>
      <c r="D225" s="153"/>
      <c r="E225" s="153"/>
      <c r="F225" s="153"/>
      <c r="G225" s="153"/>
      <c r="H225" s="153"/>
    </row>
    <row r="226" spans="1:8" x14ac:dyDescent="0.3">
      <c r="A226" s="377" t="s">
        <v>797</v>
      </c>
      <c r="B226" s="382">
        <v>1</v>
      </c>
      <c r="D226" s="153"/>
      <c r="E226" s="153"/>
      <c r="F226" s="153"/>
      <c r="G226" s="153"/>
      <c r="H226" s="153"/>
    </row>
    <row r="227" spans="1:8" x14ac:dyDescent="0.3">
      <c r="A227" s="377" t="s">
        <v>805</v>
      </c>
      <c r="B227" s="382">
        <v>1</v>
      </c>
      <c r="D227" s="153"/>
      <c r="E227" s="153"/>
      <c r="F227" s="153"/>
      <c r="G227" s="153"/>
      <c r="H227" s="153"/>
    </row>
    <row r="228" spans="1:8" x14ac:dyDescent="0.3">
      <c r="A228" s="377" t="s">
        <v>353</v>
      </c>
      <c r="B228" s="382">
        <v>1</v>
      </c>
      <c r="D228" s="153"/>
      <c r="E228" s="153"/>
      <c r="F228" s="153"/>
      <c r="G228" s="153"/>
      <c r="H228" s="153"/>
    </row>
    <row r="229" spans="1:8" x14ac:dyDescent="0.3">
      <c r="A229" s="377" t="s">
        <v>365</v>
      </c>
      <c r="B229" s="382">
        <v>1</v>
      </c>
      <c r="D229" s="153"/>
      <c r="E229" s="153"/>
      <c r="F229" s="153"/>
      <c r="G229" s="153"/>
      <c r="H229" s="153"/>
    </row>
    <row r="230" spans="1:8" x14ac:dyDescent="0.3">
      <c r="A230" s="377" t="s">
        <v>357</v>
      </c>
      <c r="B230" s="382">
        <v>1</v>
      </c>
      <c r="D230" s="153"/>
      <c r="E230" s="153"/>
      <c r="F230" s="153"/>
      <c r="G230" s="153"/>
      <c r="H230" s="153"/>
    </row>
    <row r="231" spans="1:8" x14ac:dyDescent="0.3">
      <c r="A231" s="377" t="s">
        <v>438</v>
      </c>
      <c r="B231" s="382">
        <v>1</v>
      </c>
      <c r="D231" s="153"/>
      <c r="E231" s="153"/>
      <c r="F231" s="153"/>
      <c r="G231" s="153"/>
      <c r="H231" s="153"/>
    </row>
    <row r="232" spans="1:8" x14ac:dyDescent="0.3">
      <c r="A232" s="377" t="s">
        <v>444</v>
      </c>
      <c r="B232" s="382">
        <v>1</v>
      </c>
      <c r="D232" s="153"/>
      <c r="E232" s="153"/>
      <c r="F232" s="153"/>
      <c r="G232" s="153"/>
      <c r="H232" s="153"/>
    </row>
    <row r="233" spans="1:8" x14ac:dyDescent="0.3">
      <c r="A233" s="377" t="s">
        <v>446</v>
      </c>
      <c r="B233" s="382">
        <v>1</v>
      </c>
      <c r="D233" s="153"/>
      <c r="E233" s="153"/>
      <c r="F233" s="153"/>
      <c r="G233" s="153"/>
      <c r="H233" s="153"/>
    </row>
    <row r="234" spans="1:8" x14ac:dyDescent="0.3">
      <c r="A234" s="377" t="s">
        <v>448</v>
      </c>
      <c r="B234" s="382">
        <v>1</v>
      </c>
      <c r="D234" s="153"/>
      <c r="E234" s="153"/>
      <c r="F234" s="153"/>
      <c r="G234" s="153"/>
      <c r="H234" s="153"/>
    </row>
    <row r="235" spans="1:8" x14ac:dyDescent="0.3">
      <c r="A235" s="377" t="s">
        <v>636</v>
      </c>
      <c r="B235" s="382">
        <v>1</v>
      </c>
      <c r="D235" s="153"/>
      <c r="E235" s="153"/>
      <c r="F235" s="153"/>
      <c r="G235" s="153"/>
      <c r="H235" s="153"/>
    </row>
    <row r="236" spans="1:8" x14ac:dyDescent="0.3">
      <c r="A236" s="377" t="s">
        <v>638</v>
      </c>
      <c r="B236" s="382">
        <v>1</v>
      </c>
      <c r="D236" s="153"/>
      <c r="E236" s="153"/>
      <c r="F236" s="153"/>
      <c r="G236" s="153"/>
      <c r="H236" s="153"/>
    </row>
    <row r="237" spans="1:8" x14ac:dyDescent="0.3">
      <c r="A237" s="377" t="s">
        <v>597</v>
      </c>
      <c r="B237" s="382">
        <v>1</v>
      </c>
      <c r="D237" s="153"/>
      <c r="E237" s="153"/>
      <c r="F237" s="153"/>
      <c r="G237" s="153"/>
      <c r="H237" s="153"/>
    </row>
    <row r="238" spans="1:8" x14ac:dyDescent="0.3">
      <c r="A238" s="377" t="s">
        <v>601</v>
      </c>
      <c r="B238" s="382">
        <v>1</v>
      </c>
      <c r="D238" s="153"/>
      <c r="E238" s="153"/>
      <c r="F238" s="153"/>
      <c r="G238" s="153"/>
      <c r="H238" s="153"/>
    </row>
    <row r="239" spans="1:8" x14ac:dyDescent="0.3">
      <c r="A239" s="377" t="s">
        <v>607</v>
      </c>
      <c r="B239" s="382">
        <v>1</v>
      </c>
      <c r="D239" s="153"/>
      <c r="E239" s="153"/>
      <c r="F239" s="153"/>
      <c r="G239" s="153"/>
      <c r="H239" s="153"/>
    </row>
    <row r="240" spans="1:8" x14ac:dyDescent="0.3">
      <c r="A240" s="377" t="s">
        <v>605</v>
      </c>
      <c r="B240" s="382">
        <v>1</v>
      </c>
      <c r="D240" s="153"/>
      <c r="E240" s="153"/>
      <c r="F240" s="153"/>
      <c r="G240" s="153"/>
      <c r="H240" s="153"/>
    </row>
    <row r="241" spans="1:8" x14ac:dyDescent="0.3">
      <c r="A241" s="377" t="s">
        <v>612</v>
      </c>
      <c r="B241" s="382">
        <v>1</v>
      </c>
      <c r="D241" s="153"/>
      <c r="E241" s="153"/>
      <c r="F241" s="153"/>
      <c r="G241" s="153"/>
      <c r="H241" s="153"/>
    </row>
    <row r="242" spans="1:8" x14ac:dyDescent="0.3">
      <c r="A242" s="377" t="s">
        <v>416</v>
      </c>
      <c r="B242" s="382">
        <v>1</v>
      </c>
      <c r="D242" s="153"/>
      <c r="E242" s="153"/>
      <c r="F242" s="153"/>
      <c r="G242" s="153"/>
      <c r="H242" s="153"/>
    </row>
    <row r="243" spans="1:8" x14ac:dyDescent="0.3">
      <c r="A243" s="377" t="s">
        <v>418</v>
      </c>
      <c r="B243" s="382">
        <v>1</v>
      </c>
      <c r="D243" s="153"/>
      <c r="E243" s="153"/>
      <c r="F243" s="153"/>
      <c r="G243" s="153"/>
      <c r="H243" s="153"/>
    </row>
    <row r="244" spans="1:8" x14ac:dyDescent="0.3">
      <c r="A244" s="377" t="s">
        <v>422</v>
      </c>
      <c r="B244" s="382">
        <v>1</v>
      </c>
      <c r="D244" s="153"/>
      <c r="E244" s="153"/>
      <c r="F244" s="153"/>
      <c r="G244" s="153"/>
      <c r="H244" s="153"/>
    </row>
    <row r="245" spans="1:8" x14ac:dyDescent="0.3">
      <c r="A245" s="377" t="s">
        <v>424</v>
      </c>
      <c r="B245" s="382">
        <v>1</v>
      </c>
      <c r="D245" s="153"/>
      <c r="E245" s="153"/>
      <c r="F245" s="153"/>
      <c r="G245" s="153"/>
      <c r="H245" s="153"/>
    </row>
    <row r="246" spans="1:8" x14ac:dyDescent="0.3">
      <c r="A246" s="377" t="s">
        <v>729</v>
      </c>
      <c r="B246" s="382">
        <v>1</v>
      </c>
      <c r="D246" s="153"/>
      <c r="E246" s="153"/>
      <c r="F246" s="153"/>
      <c r="G246" s="153"/>
      <c r="H246" s="153"/>
    </row>
    <row r="247" spans="1:8" x14ac:dyDescent="0.3">
      <c r="A247" s="377" t="s">
        <v>731</v>
      </c>
      <c r="B247" s="382">
        <v>1</v>
      </c>
      <c r="D247" s="153"/>
      <c r="E247" s="153"/>
      <c r="F247" s="153"/>
      <c r="G247" s="153"/>
      <c r="H247" s="153"/>
    </row>
    <row r="248" spans="1:8" x14ac:dyDescent="0.3">
      <c r="A248" s="377" t="s">
        <v>733</v>
      </c>
      <c r="B248" s="382">
        <v>1</v>
      </c>
      <c r="D248" s="153"/>
      <c r="E248" s="153"/>
      <c r="F248" s="153"/>
      <c r="G248" s="153"/>
      <c r="H248" s="153"/>
    </row>
    <row r="249" spans="1:8" x14ac:dyDescent="0.3">
      <c r="A249" s="377" t="s">
        <v>735</v>
      </c>
      <c r="B249" s="382">
        <v>1</v>
      </c>
      <c r="D249" s="153"/>
      <c r="E249" s="153"/>
      <c r="F249" s="153"/>
      <c r="G249" s="153"/>
      <c r="H249" s="153"/>
    </row>
    <row r="250" spans="1:8" x14ac:dyDescent="0.3">
      <c r="A250" s="377" t="s">
        <v>414</v>
      </c>
      <c r="B250" s="382">
        <v>1</v>
      </c>
      <c r="D250" s="153"/>
      <c r="E250" s="153"/>
      <c r="F250" s="153"/>
      <c r="G250" s="153"/>
      <c r="H250" s="153"/>
    </row>
    <row r="251" spans="1:8" x14ac:dyDescent="0.3">
      <c r="A251" s="377" t="s">
        <v>420</v>
      </c>
      <c r="B251" s="382">
        <v>1</v>
      </c>
      <c r="D251" s="153"/>
      <c r="E251" s="153"/>
      <c r="F251" s="153"/>
      <c r="G251" s="153"/>
      <c r="H251" s="153"/>
    </row>
    <row r="252" spans="1:8" x14ac:dyDescent="0.3">
      <c r="A252" s="377" t="s">
        <v>392</v>
      </c>
      <c r="B252" s="382">
        <v>1</v>
      </c>
      <c r="D252" s="153"/>
      <c r="E252" s="153"/>
      <c r="F252" s="153"/>
      <c r="G252" s="153"/>
      <c r="H252" s="153"/>
    </row>
    <row r="253" spans="1:8" x14ac:dyDescent="0.3">
      <c r="A253" s="377" t="s">
        <v>655</v>
      </c>
      <c r="B253" s="382">
        <v>1</v>
      </c>
      <c r="D253" s="153"/>
      <c r="E253" s="153"/>
      <c r="F253" s="153"/>
      <c r="G253" s="153"/>
      <c r="H253" s="153"/>
    </row>
    <row r="254" spans="1:8" x14ac:dyDescent="0.3">
      <c r="A254" s="377" t="s">
        <v>657</v>
      </c>
      <c r="B254" s="382">
        <v>1</v>
      </c>
      <c r="D254" s="153"/>
      <c r="E254" s="153"/>
      <c r="F254" s="153"/>
      <c r="G254" s="153"/>
      <c r="H254" s="153"/>
    </row>
    <row r="255" spans="1:8" x14ac:dyDescent="0.3">
      <c r="A255" s="377" t="s">
        <v>810</v>
      </c>
      <c r="B255" s="382">
        <v>1</v>
      </c>
      <c r="D255" s="153"/>
      <c r="E255" s="153"/>
      <c r="F255" s="153"/>
      <c r="G255" s="153"/>
      <c r="H255" s="153"/>
    </row>
    <row r="256" spans="1:8" x14ac:dyDescent="0.3">
      <c r="A256" s="377" t="s">
        <v>345</v>
      </c>
      <c r="B256" s="382">
        <v>1</v>
      </c>
      <c r="D256" s="153"/>
      <c r="E256" s="153"/>
      <c r="F256" s="153"/>
      <c r="G256" s="153"/>
      <c r="H256" s="153"/>
    </row>
    <row r="257" spans="1:8" x14ac:dyDescent="0.3">
      <c r="A257" s="377" t="s">
        <v>626</v>
      </c>
      <c r="B257" s="382">
        <v>1</v>
      </c>
      <c r="D257" s="153"/>
      <c r="E257" s="153"/>
      <c r="F257" s="153"/>
      <c r="G257" s="153"/>
      <c r="H257" s="153"/>
    </row>
    <row r="258" spans="1:8" x14ac:dyDescent="0.3">
      <c r="A258" s="377" t="s">
        <v>649</v>
      </c>
      <c r="B258" s="382">
        <v>1</v>
      </c>
      <c r="D258" s="153"/>
      <c r="E258" s="153"/>
      <c r="F258" s="153"/>
      <c r="G258" s="153"/>
      <c r="H258" s="153"/>
    </row>
    <row r="259" spans="1:8" x14ac:dyDescent="0.3">
      <c r="A259" s="377" t="s">
        <v>383</v>
      </c>
      <c r="B259" s="382">
        <v>1</v>
      </c>
      <c r="D259" s="153"/>
      <c r="E259" s="153"/>
      <c r="F259" s="153"/>
      <c r="G259" s="153"/>
      <c r="H259" s="153"/>
    </row>
    <row r="260" spans="1:8" x14ac:dyDescent="0.3">
      <c r="A260" s="377" t="s">
        <v>385</v>
      </c>
      <c r="B260" s="382">
        <v>1</v>
      </c>
      <c r="D260" s="153"/>
      <c r="E260" s="153"/>
      <c r="F260" s="153"/>
      <c r="G260" s="153"/>
      <c r="H260" s="153"/>
    </row>
    <row r="261" spans="1:8" x14ac:dyDescent="0.3">
      <c r="A261" s="377" t="s">
        <v>628</v>
      </c>
      <c r="B261" s="382">
        <v>1</v>
      </c>
      <c r="D261" s="153"/>
      <c r="E261" s="153"/>
      <c r="F261" s="153"/>
      <c r="G261" s="153"/>
      <c r="H261" s="153"/>
    </row>
    <row r="262" spans="1:8" x14ac:dyDescent="0.3">
      <c r="A262" s="377" t="s">
        <v>653</v>
      </c>
      <c r="B262" s="382">
        <v>1</v>
      </c>
      <c r="D262" s="153"/>
      <c r="E262" s="153"/>
      <c r="F262" s="153"/>
      <c r="G262" s="153"/>
      <c r="H262" s="153"/>
    </row>
    <row r="263" spans="1:8" x14ac:dyDescent="0.3">
      <c r="A263" s="377" t="s">
        <v>630</v>
      </c>
      <c r="B263" s="382">
        <v>1</v>
      </c>
      <c r="D263" s="153"/>
      <c r="E263" s="153"/>
      <c r="F263" s="153"/>
      <c r="G263" s="153"/>
      <c r="H263" s="153"/>
    </row>
    <row r="264" spans="1:8" x14ac:dyDescent="0.3">
      <c r="A264" s="377" t="s">
        <v>808</v>
      </c>
      <c r="B264" s="382">
        <v>1</v>
      </c>
      <c r="D264" s="153"/>
      <c r="E264" s="153"/>
      <c r="F264" s="153"/>
      <c r="G264" s="153"/>
      <c r="H264" s="153"/>
    </row>
    <row r="265" spans="1:8" x14ac:dyDescent="0.3">
      <c r="A265" s="377" t="s">
        <v>359</v>
      </c>
      <c r="B265" s="382">
        <v>1</v>
      </c>
      <c r="D265" s="153"/>
      <c r="E265" s="153"/>
      <c r="F265" s="153"/>
      <c r="G265" s="153"/>
      <c r="H265" s="153"/>
    </row>
    <row r="266" spans="1:8" x14ac:dyDescent="0.3">
      <c r="A266" s="377" t="s">
        <v>361</v>
      </c>
      <c r="B266" s="382">
        <v>1</v>
      </c>
      <c r="D266" s="153"/>
      <c r="E266" s="153"/>
      <c r="F266" s="153"/>
      <c r="G266" s="153"/>
      <c r="H266" s="153"/>
    </row>
    <row r="267" spans="1:8" x14ac:dyDescent="0.3">
      <c r="A267" s="377" t="s">
        <v>369</v>
      </c>
      <c r="B267" s="382">
        <v>1</v>
      </c>
      <c r="D267" s="153"/>
      <c r="E267" s="153"/>
      <c r="F267" s="153"/>
      <c r="G267" s="153"/>
      <c r="H267" s="153"/>
    </row>
    <row r="268" spans="1:8" x14ac:dyDescent="0.3">
      <c r="A268" s="377" t="s">
        <v>441</v>
      </c>
      <c r="B268" s="382">
        <v>1</v>
      </c>
      <c r="D268" s="153"/>
      <c r="E268" s="153"/>
      <c r="F268" s="153"/>
      <c r="G268" s="153"/>
      <c r="H268" s="153"/>
    </row>
    <row r="269" spans="1:8" x14ac:dyDescent="0.3">
      <c r="A269" s="377" t="s">
        <v>599</v>
      </c>
      <c r="B269" s="382">
        <v>1</v>
      </c>
      <c r="D269" s="153"/>
      <c r="E269" s="153"/>
      <c r="F269" s="153"/>
      <c r="G269" s="153"/>
      <c r="H269" s="153"/>
    </row>
    <row r="270" spans="1:8" x14ac:dyDescent="0.3">
      <c r="A270" s="377" t="s">
        <v>603</v>
      </c>
      <c r="B270" s="382">
        <v>1</v>
      </c>
      <c r="D270" s="153"/>
      <c r="E270" s="153"/>
      <c r="F270" s="153"/>
      <c r="G270" s="153"/>
      <c r="H270" s="153"/>
    </row>
    <row r="271" spans="1:8" x14ac:dyDescent="0.3">
      <c r="A271" s="377" t="s">
        <v>429</v>
      </c>
      <c r="B271" s="382">
        <v>1</v>
      </c>
      <c r="D271" s="153"/>
      <c r="E271" s="153"/>
      <c r="F271" s="153"/>
      <c r="G271" s="153"/>
      <c r="H271" s="153"/>
    </row>
    <row r="272" spans="1:8" x14ac:dyDescent="0.3">
      <c r="A272" s="377" t="s">
        <v>431</v>
      </c>
      <c r="B272" s="382">
        <v>1</v>
      </c>
      <c r="D272" s="153"/>
      <c r="E272" s="153"/>
      <c r="F272" s="153"/>
      <c r="G272" s="153"/>
      <c r="H272" s="153"/>
    </row>
    <row r="273" spans="1:8" x14ac:dyDescent="0.3">
      <c r="A273" s="377" t="s">
        <v>426</v>
      </c>
      <c r="B273" s="382">
        <v>1</v>
      </c>
      <c r="D273" s="153"/>
      <c r="E273" s="153"/>
      <c r="F273" s="153"/>
      <c r="G273" s="153"/>
      <c r="H273" s="153"/>
    </row>
    <row r="274" spans="1:8" x14ac:dyDescent="0.3">
      <c r="A274" s="377" t="s">
        <v>433</v>
      </c>
      <c r="B274" s="382">
        <v>1</v>
      </c>
      <c r="D274" s="153"/>
      <c r="E274" s="153"/>
      <c r="F274" s="153"/>
      <c r="G274" s="153"/>
      <c r="H274" s="153"/>
    </row>
    <row r="275" spans="1:8" x14ac:dyDescent="0.3">
      <c r="A275" s="377" t="s">
        <v>435</v>
      </c>
      <c r="B275" s="382">
        <v>1</v>
      </c>
      <c r="D275" s="153"/>
      <c r="E275" s="153"/>
      <c r="F275" s="153"/>
      <c r="G275" s="153"/>
      <c r="H275" s="153"/>
    </row>
    <row r="276" spans="1:8" x14ac:dyDescent="0.3">
      <c r="A276" s="377" t="s">
        <v>737</v>
      </c>
      <c r="B276" s="382">
        <v>1</v>
      </c>
      <c r="D276" s="153"/>
      <c r="E276" s="153"/>
      <c r="F276" s="153"/>
      <c r="G276" s="153"/>
      <c r="H276" s="153"/>
    </row>
    <row r="277" spans="1:8" x14ac:dyDescent="0.3">
      <c r="A277" s="377" t="s">
        <v>991</v>
      </c>
      <c r="B277" s="382">
        <v>1</v>
      </c>
      <c r="D277" s="153"/>
      <c r="E277" s="153"/>
      <c r="F277" s="153"/>
      <c r="G277" s="153"/>
      <c r="H277" s="153"/>
    </row>
    <row r="278" spans="1:8" x14ac:dyDescent="0.3">
      <c r="A278" s="377" t="s">
        <v>1003</v>
      </c>
      <c r="B278" s="382">
        <v>1</v>
      </c>
      <c r="D278" s="153"/>
      <c r="E278" s="153"/>
      <c r="F278" s="153"/>
      <c r="G278" s="153"/>
      <c r="H278" s="153"/>
    </row>
    <row r="279" spans="1:8" x14ac:dyDescent="0.3">
      <c r="A279" s="377" t="s">
        <v>995</v>
      </c>
      <c r="B279" s="382">
        <v>1</v>
      </c>
      <c r="D279" s="153"/>
      <c r="E279" s="153"/>
      <c r="F279" s="153"/>
      <c r="G279" s="153"/>
      <c r="H279" s="153"/>
    </row>
    <row r="280" spans="1:8" x14ac:dyDescent="0.3">
      <c r="A280" s="377" t="s">
        <v>999</v>
      </c>
      <c r="B280" s="382">
        <v>1</v>
      </c>
      <c r="D280" s="153"/>
      <c r="E280" s="153"/>
      <c r="F280" s="153"/>
      <c r="G280" s="153"/>
      <c r="H280" s="153"/>
    </row>
    <row r="281" spans="1:8" x14ac:dyDescent="0.3">
      <c r="A281" s="377" t="s">
        <v>1037</v>
      </c>
      <c r="B281" s="382">
        <v>1</v>
      </c>
      <c r="D281" s="153"/>
      <c r="E281" s="153"/>
      <c r="F281" s="153"/>
      <c r="G281" s="153"/>
      <c r="H281" s="153"/>
    </row>
    <row r="282" spans="1:8" x14ac:dyDescent="0.3">
      <c r="A282" s="377" t="s">
        <v>1044</v>
      </c>
      <c r="B282" s="382">
        <v>1</v>
      </c>
      <c r="D282" s="153"/>
      <c r="E282" s="153"/>
      <c r="F282" s="153"/>
      <c r="G282" s="153"/>
      <c r="H282" s="153"/>
    </row>
    <row r="283" spans="1:8" x14ac:dyDescent="0.3">
      <c r="A283" s="377" t="s">
        <v>1057</v>
      </c>
      <c r="B283" s="382">
        <v>1</v>
      </c>
      <c r="D283" s="153"/>
      <c r="E283" s="153"/>
      <c r="F283" s="153"/>
      <c r="G283" s="153"/>
      <c r="H283" s="153"/>
    </row>
    <row r="284" spans="1:8" x14ac:dyDescent="0.3">
      <c r="A284" s="377" t="s">
        <v>1063</v>
      </c>
      <c r="B284" s="382">
        <v>1</v>
      </c>
      <c r="D284" s="153"/>
      <c r="E284" s="153"/>
      <c r="F284" s="153"/>
      <c r="G284" s="153"/>
      <c r="H284" s="153"/>
    </row>
    <row r="285" spans="1:8" x14ac:dyDescent="0.3">
      <c r="A285" s="377" t="s">
        <v>1048</v>
      </c>
      <c r="B285" s="382">
        <v>1</v>
      </c>
      <c r="D285" s="153"/>
      <c r="E285" s="153"/>
      <c r="F285" s="153"/>
      <c r="G285" s="153"/>
      <c r="H285" s="153"/>
    </row>
    <row r="286" spans="1:8" x14ac:dyDescent="0.3">
      <c r="A286" s="377" t="s">
        <v>859</v>
      </c>
      <c r="B286" s="382">
        <v>1</v>
      </c>
      <c r="D286" s="153"/>
      <c r="E286" s="153"/>
      <c r="F286" s="153"/>
      <c r="G286" s="153"/>
      <c r="H286" s="153"/>
    </row>
    <row r="287" spans="1:8" x14ac:dyDescent="0.3">
      <c r="A287" s="377" t="s">
        <v>883</v>
      </c>
      <c r="B287" s="382">
        <v>1</v>
      </c>
      <c r="D287" s="153"/>
      <c r="E287" s="153"/>
      <c r="F287" s="153"/>
      <c r="G287" s="153"/>
      <c r="H287" s="153"/>
    </row>
    <row r="288" spans="1:8" x14ac:dyDescent="0.3">
      <c r="A288" s="377" t="s">
        <v>885</v>
      </c>
      <c r="B288" s="382">
        <v>1</v>
      </c>
      <c r="D288" s="153"/>
      <c r="E288" s="153"/>
      <c r="F288" s="153"/>
      <c r="G288" s="153"/>
      <c r="H288" s="153"/>
    </row>
    <row r="289" spans="1:8" x14ac:dyDescent="0.3">
      <c r="A289" s="377" t="s">
        <v>456</v>
      </c>
      <c r="B289" s="382">
        <v>1</v>
      </c>
      <c r="D289" s="153"/>
      <c r="E289" s="153"/>
      <c r="F289" s="153"/>
      <c r="G289" s="153"/>
      <c r="H289" s="153"/>
    </row>
    <row r="290" spans="1:8" x14ac:dyDescent="0.3">
      <c r="A290" s="377" t="s">
        <v>466</v>
      </c>
      <c r="B290" s="382">
        <v>1</v>
      </c>
      <c r="D290" s="153"/>
      <c r="E290" s="153"/>
      <c r="F290" s="153"/>
      <c r="G290" s="153"/>
      <c r="H290" s="153"/>
    </row>
    <row r="291" spans="1:8" x14ac:dyDescent="0.3">
      <c r="A291" s="377" t="s">
        <v>470</v>
      </c>
      <c r="B291" s="382">
        <v>1</v>
      </c>
      <c r="D291" s="153"/>
      <c r="E291" s="153"/>
      <c r="F291" s="153"/>
      <c r="G291" s="153"/>
      <c r="H291" s="153"/>
    </row>
    <row r="292" spans="1:8" x14ac:dyDescent="0.3">
      <c r="A292" s="377" t="s">
        <v>462</v>
      </c>
      <c r="B292" s="382">
        <v>1</v>
      </c>
      <c r="D292" s="153"/>
      <c r="E292" s="153"/>
      <c r="F292" s="153"/>
      <c r="G292" s="153"/>
      <c r="H292" s="153"/>
    </row>
    <row r="293" spans="1:8" x14ac:dyDescent="0.3">
      <c r="A293" s="377" t="s">
        <v>945</v>
      </c>
      <c r="B293" s="382">
        <v>1</v>
      </c>
      <c r="D293" s="153"/>
      <c r="E293" s="153"/>
      <c r="F293" s="153"/>
      <c r="G293" s="153"/>
      <c r="H293" s="153"/>
    </row>
    <row r="294" spans="1:8" x14ac:dyDescent="0.3">
      <c r="A294" s="377" t="s">
        <v>952</v>
      </c>
      <c r="B294" s="382">
        <v>1</v>
      </c>
      <c r="D294" s="153"/>
      <c r="E294" s="153"/>
      <c r="F294" s="153"/>
      <c r="G294" s="153"/>
      <c r="H294" s="153"/>
    </row>
    <row r="295" spans="1:8" x14ac:dyDescent="0.3">
      <c r="A295" s="377" t="s">
        <v>958</v>
      </c>
      <c r="B295" s="382">
        <v>1</v>
      </c>
      <c r="D295" s="153"/>
      <c r="E295" s="153"/>
      <c r="F295" s="153"/>
      <c r="G295" s="153"/>
      <c r="H295" s="153"/>
    </row>
    <row r="296" spans="1:8" x14ac:dyDescent="0.3">
      <c r="A296" s="377" t="s">
        <v>960</v>
      </c>
      <c r="B296" s="382">
        <v>1</v>
      </c>
      <c r="D296" s="153"/>
      <c r="E296" s="153"/>
      <c r="F296" s="153"/>
      <c r="G296" s="153"/>
      <c r="H296" s="153"/>
    </row>
    <row r="297" spans="1:8" x14ac:dyDescent="0.3">
      <c r="A297" s="377" t="s">
        <v>965</v>
      </c>
      <c r="B297" s="382">
        <v>1</v>
      </c>
      <c r="D297" s="153"/>
      <c r="E297" s="153"/>
      <c r="F297" s="153"/>
      <c r="G297" s="153"/>
      <c r="H297" s="153"/>
    </row>
    <row r="298" spans="1:8" x14ac:dyDescent="0.3">
      <c r="A298" s="377" t="s">
        <v>967</v>
      </c>
      <c r="B298" s="382">
        <v>1</v>
      </c>
      <c r="D298" s="153"/>
      <c r="E298" s="153"/>
      <c r="F298" s="153"/>
      <c r="G298" s="153"/>
      <c r="H298" s="153"/>
    </row>
    <row r="299" spans="1:8" x14ac:dyDescent="0.3">
      <c r="A299" s="377" t="s">
        <v>978</v>
      </c>
      <c r="B299" s="382">
        <v>1</v>
      </c>
      <c r="D299" s="153"/>
      <c r="E299" s="153"/>
      <c r="F299" s="153"/>
      <c r="G299" s="153"/>
      <c r="H299" s="153"/>
    </row>
    <row r="300" spans="1:8" x14ac:dyDescent="0.3">
      <c r="A300" s="377" t="s">
        <v>971</v>
      </c>
      <c r="B300" s="382">
        <v>1</v>
      </c>
      <c r="D300" s="153"/>
      <c r="E300" s="153"/>
      <c r="F300" s="153"/>
      <c r="G300" s="153"/>
      <c r="H300" s="153"/>
    </row>
    <row r="301" spans="1:8" x14ac:dyDescent="0.3">
      <c r="A301" s="377" t="s">
        <v>993</v>
      </c>
      <c r="B301" s="382">
        <v>1</v>
      </c>
      <c r="D301" s="153"/>
      <c r="E301" s="153"/>
      <c r="F301" s="153"/>
      <c r="G301" s="153"/>
      <c r="H301" s="153"/>
    </row>
    <row r="302" spans="1:8" x14ac:dyDescent="0.3">
      <c r="A302" s="377" t="s">
        <v>989</v>
      </c>
      <c r="B302" s="382">
        <v>1</v>
      </c>
      <c r="D302" s="153"/>
      <c r="E302" s="153"/>
      <c r="F302" s="153"/>
      <c r="G302" s="153"/>
      <c r="H302" s="153"/>
    </row>
    <row r="303" spans="1:8" x14ac:dyDescent="0.3">
      <c r="A303" s="377" t="s">
        <v>1001</v>
      </c>
      <c r="B303" s="382">
        <v>1</v>
      </c>
      <c r="D303" s="153"/>
      <c r="E303" s="153"/>
      <c r="F303" s="153"/>
      <c r="G303" s="153"/>
      <c r="H303" s="153"/>
    </row>
    <row r="304" spans="1:8" x14ac:dyDescent="0.3">
      <c r="A304" s="377" t="s">
        <v>997</v>
      </c>
      <c r="B304" s="382">
        <v>1</v>
      </c>
      <c r="D304" s="153"/>
      <c r="E304" s="153"/>
      <c r="F304" s="153"/>
      <c r="G304" s="153"/>
      <c r="H304" s="153"/>
    </row>
    <row r="305" spans="1:8" x14ac:dyDescent="0.3">
      <c r="A305" s="377" t="s">
        <v>1007</v>
      </c>
      <c r="B305" s="382">
        <v>1</v>
      </c>
      <c r="D305" s="153"/>
      <c r="E305" s="153"/>
      <c r="F305" s="153"/>
      <c r="G305" s="153"/>
      <c r="H305" s="153"/>
    </row>
    <row r="306" spans="1:8" x14ac:dyDescent="0.3">
      <c r="A306" s="377" t="s">
        <v>1052</v>
      </c>
      <c r="B306" s="382">
        <v>1</v>
      </c>
      <c r="D306" s="153"/>
      <c r="E306" s="153"/>
      <c r="F306" s="153"/>
      <c r="G306" s="153"/>
      <c r="H306" s="153"/>
    </row>
    <row r="307" spans="1:8" x14ac:dyDescent="0.3">
      <c r="A307" s="377" t="s">
        <v>1039</v>
      </c>
      <c r="B307" s="382">
        <v>1</v>
      </c>
      <c r="D307" s="153"/>
      <c r="E307" s="153"/>
      <c r="F307" s="153"/>
      <c r="G307" s="153"/>
      <c r="H307" s="153"/>
    </row>
    <row r="308" spans="1:8" x14ac:dyDescent="0.3">
      <c r="A308" s="377" t="s">
        <v>1046</v>
      </c>
      <c r="B308" s="382">
        <v>1</v>
      </c>
      <c r="D308" s="153"/>
      <c r="E308" s="153"/>
      <c r="F308" s="153"/>
      <c r="G308" s="153"/>
      <c r="H308" s="153"/>
    </row>
    <row r="309" spans="1:8" x14ac:dyDescent="0.3">
      <c r="A309" s="377" t="s">
        <v>1059</v>
      </c>
      <c r="B309" s="382">
        <v>1</v>
      </c>
      <c r="D309" s="153"/>
      <c r="E309" s="153"/>
      <c r="F309" s="153"/>
      <c r="G309" s="153"/>
      <c r="H309" s="153"/>
    </row>
    <row r="310" spans="1:8" x14ac:dyDescent="0.3">
      <c r="A310" s="377" t="s">
        <v>1065</v>
      </c>
      <c r="B310" s="382">
        <v>1</v>
      </c>
      <c r="D310" s="153"/>
      <c r="E310" s="153"/>
      <c r="F310" s="153"/>
      <c r="G310" s="153"/>
      <c r="H310" s="153"/>
    </row>
    <row r="311" spans="1:8" x14ac:dyDescent="0.3">
      <c r="A311" s="377" t="s">
        <v>1041</v>
      </c>
      <c r="B311" s="382">
        <v>1</v>
      </c>
      <c r="D311" s="153"/>
      <c r="E311" s="153"/>
      <c r="F311" s="153"/>
      <c r="G311" s="153"/>
      <c r="H311" s="153"/>
    </row>
    <row r="312" spans="1:8" x14ac:dyDescent="0.3">
      <c r="A312" s="377" t="s">
        <v>1050</v>
      </c>
      <c r="B312" s="382">
        <v>1</v>
      </c>
      <c r="D312" s="153"/>
      <c r="E312" s="153"/>
      <c r="F312" s="153"/>
      <c r="G312" s="153"/>
      <c r="H312" s="153"/>
    </row>
    <row r="313" spans="1:8" x14ac:dyDescent="0.3">
      <c r="A313" s="377" t="s">
        <v>1054</v>
      </c>
      <c r="B313" s="382">
        <v>1</v>
      </c>
      <c r="D313" s="153"/>
      <c r="E313" s="153"/>
      <c r="F313" s="153"/>
      <c r="G313" s="153"/>
      <c r="H313" s="153"/>
    </row>
    <row r="314" spans="1:8" x14ac:dyDescent="0.3">
      <c r="A314" s="377" t="s">
        <v>1056</v>
      </c>
      <c r="B314" s="382">
        <v>1</v>
      </c>
      <c r="D314" s="153"/>
      <c r="E314" s="153"/>
      <c r="F314" s="153"/>
      <c r="G314" s="153"/>
      <c r="H314" s="153"/>
    </row>
    <row r="315" spans="1:8" x14ac:dyDescent="0.3">
      <c r="A315" s="377" t="s">
        <v>1061</v>
      </c>
      <c r="B315" s="382">
        <v>1</v>
      </c>
      <c r="D315" s="153"/>
      <c r="E315" s="153"/>
      <c r="F315" s="153"/>
      <c r="G315" s="153"/>
      <c r="H315" s="153"/>
    </row>
    <row r="316" spans="1:8" x14ac:dyDescent="0.3">
      <c r="A316" s="377" t="s">
        <v>865</v>
      </c>
      <c r="B316" s="382">
        <v>1</v>
      </c>
      <c r="D316" s="153"/>
      <c r="E316" s="153"/>
      <c r="F316" s="153"/>
      <c r="G316" s="153"/>
      <c r="H316" s="153"/>
    </row>
    <row r="317" spans="1:8" x14ac:dyDescent="0.3">
      <c r="A317" s="377" t="s">
        <v>869</v>
      </c>
      <c r="B317" s="382">
        <v>1</v>
      </c>
      <c r="D317" s="153"/>
      <c r="E317" s="153"/>
      <c r="F317" s="153"/>
      <c r="G317" s="153"/>
      <c r="H317" s="153"/>
    </row>
    <row r="318" spans="1:8" x14ac:dyDescent="0.3">
      <c r="A318" s="377" t="s">
        <v>873</v>
      </c>
      <c r="B318" s="382">
        <v>1</v>
      </c>
      <c r="D318" s="153"/>
      <c r="E318" s="153"/>
      <c r="F318" s="153"/>
      <c r="G318" s="153"/>
      <c r="H318" s="153"/>
    </row>
    <row r="319" spans="1:8" x14ac:dyDescent="0.3">
      <c r="A319" s="377" t="s">
        <v>877</v>
      </c>
      <c r="B319" s="382">
        <v>1</v>
      </c>
      <c r="D319" s="153"/>
      <c r="E319" s="153"/>
      <c r="F319" s="153"/>
      <c r="G319" s="153"/>
      <c r="H319" s="153"/>
    </row>
    <row r="320" spans="1:8" x14ac:dyDescent="0.3">
      <c r="A320" s="377" t="s">
        <v>881</v>
      </c>
      <c r="B320" s="382">
        <v>1</v>
      </c>
      <c r="D320" s="153"/>
      <c r="E320" s="153"/>
      <c r="F320" s="153"/>
      <c r="G320" s="153"/>
      <c r="H320" s="153"/>
    </row>
    <row r="321" spans="1:8" x14ac:dyDescent="0.3">
      <c r="A321" s="377" t="s">
        <v>888</v>
      </c>
      <c r="B321" s="382">
        <v>1</v>
      </c>
      <c r="D321" s="153"/>
      <c r="E321" s="153"/>
      <c r="F321" s="153"/>
      <c r="G321" s="153"/>
      <c r="H321" s="153"/>
    </row>
    <row r="322" spans="1:8" x14ac:dyDescent="0.3">
      <c r="A322" s="377" t="s">
        <v>458</v>
      </c>
      <c r="B322" s="382">
        <v>1</v>
      </c>
      <c r="D322" s="153"/>
      <c r="E322" s="153"/>
      <c r="F322" s="153"/>
      <c r="G322" s="153"/>
      <c r="H322" s="153"/>
    </row>
    <row r="323" spans="1:8" x14ac:dyDescent="0.3">
      <c r="A323" s="377" t="s">
        <v>474</v>
      </c>
      <c r="B323" s="382">
        <v>1</v>
      </c>
      <c r="D323" s="153"/>
      <c r="E323" s="153"/>
      <c r="F323" s="153"/>
      <c r="G323" s="153"/>
      <c r="H323" s="153"/>
    </row>
    <row r="324" spans="1:8" x14ac:dyDescent="0.3">
      <c r="A324" s="377" t="s">
        <v>483</v>
      </c>
      <c r="B324" s="382">
        <v>1</v>
      </c>
      <c r="D324" s="153"/>
      <c r="E324" s="153"/>
      <c r="F324" s="153"/>
      <c r="G324" s="153"/>
      <c r="H324" s="153"/>
    </row>
    <row r="325" spans="1:8" x14ac:dyDescent="0.3">
      <c r="A325" s="377" t="s">
        <v>485</v>
      </c>
      <c r="B325" s="382">
        <v>1</v>
      </c>
      <c r="D325" s="153"/>
      <c r="E325" s="153"/>
      <c r="F325" s="153"/>
      <c r="G325" s="153"/>
      <c r="H325" s="153"/>
    </row>
    <row r="326" spans="1:8" x14ac:dyDescent="0.3">
      <c r="A326" s="377" t="s">
        <v>450</v>
      </c>
      <c r="B326" s="382">
        <v>1</v>
      </c>
      <c r="D326" s="153"/>
      <c r="E326" s="153"/>
      <c r="F326" s="153"/>
      <c r="G326" s="153"/>
      <c r="H326" s="153"/>
    </row>
    <row r="327" spans="1:8" x14ac:dyDescent="0.3">
      <c r="A327" s="377" t="s">
        <v>454</v>
      </c>
      <c r="B327" s="382">
        <v>1</v>
      </c>
      <c r="D327" s="153"/>
      <c r="E327" s="153"/>
      <c r="F327" s="153"/>
      <c r="G327" s="153"/>
      <c r="H327" s="153"/>
    </row>
    <row r="328" spans="1:8" x14ac:dyDescent="0.3">
      <c r="A328" s="377" t="s">
        <v>487</v>
      </c>
      <c r="B328" s="382">
        <v>1</v>
      </c>
      <c r="D328" s="153"/>
      <c r="E328" s="153"/>
      <c r="F328" s="153"/>
      <c r="G328" s="153"/>
      <c r="H328" s="153"/>
    </row>
    <row r="329" spans="1:8" x14ac:dyDescent="0.3">
      <c r="A329" s="377" t="s">
        <v>499</v>
      </c>
      <c r="B329" s="382">
        <v>1</v>
      </c>
      <c r="D329" s="153"/>
      <c r="E329" s="153"/>
      <c r="F329" s="153"/>
      <c r="G329" s="153"/>
      <c r="H329" s="153"/>
    </row>
    <row r="330" spans="1:8" x14ac:dyDescent="0.3">
      <c r="A330" s="377" t="s">
        <v>501</v>
      </c>
      <c r="B330" s="382">
        <v>1</v>
      </c>
      <c r="D330" s="153"/>
      <c r="E330" s="153"/>
      <c r="F330" s="153"/>
      <c r="G330" s="153"/>
      <c r="H330" s="153"/>
    </row>
    <row r="331" spans="1:8" x14ac:dyDescent="0.3">
      <c r="A331" s="377" t="s">
        <v>503</v>
      </c>
      <c r="B331" s="382">
        <v>1</v>
      </c>
      <c r="D331" s="153"/>
      <c r="E331" s="153"/>
      <c r="F331" s="153"/>
      <c r="G331" s="153"/>
      <c r="H331" s="153"/>
    </row>
    <row r="332" spans="1:8" x14ac:dyDescent="0.3">
      <c r="A332" s="377" t="s">
        <v>497</v>
      </c>
      <c r="B332" s="382">
        <v>1</v>
      </c>
      <c r="D332" s="153"/>
      <c r="E332" s="153"/>
      <c r="F332" s="153"/>
      <c r="G332" s="153"/>
      <c r="H332" s="153"/>
    </row>
    <row r="333" spans="1:8" x14ac:dyDescent="0.3">
      <c r="A333" s="377" t="s">
        <v>476</v>
      </c>
      <c r="B333" s="382">
        <v>1</v>
      </c>
      <c r="D333" s="153"/>
      <c r="E333" s="153"/>
      <c r="F333" s="153"/>
      <c r="G333" s="153"/>
      <c r="H333" s="153"/>
    </row>
    <row r="334" spans="1:8" x14ac:dyDescent="0.3">
      <c r="A334" s="377" t="s">
        <v>931</v>
      </c>
      <c r="B334" s="382">
        <v>1</v>
      </c>
      <c r="D334" s="153"/>
      <c r="E334" s="153"/>
      <c r="F334" s="153"/>
      <c r="G334" s="153"/>
      <c r="H334" s="153"/>
    </row>
    <row r="335" spans="1:8" x14ac:dyDescent="0.3">
      <c r="A335" s="377" t="s">
        <v>937</v>
      </c>
      <c r="B335" s="382">
        <v>1</v>
      </c>
      <c r="D335" s="153"/>
      <c r="E335" s="153"/>
      <c r="F335" s="153"/>
      <c r="G335" s="153"/>
      <c r="H335" s="153"/>
    </row>
    <row r="336" spans="1:8" x14ac:dyDescent="0.3">
      <c r="A336" s="377" t="s">
        <v>935</v>
      </c>
      <c r="B336" s="382">
        <v>1</v>
      </c>
      <c r="D336" s="153"/>
      <c r="E336" s="153"/>
      <c r="F336" s="153"/>
      <c r="G336" s="153"/>
      <c r="H336" s="153"/>
    </row>
    <row r="337" spans="1:8" x14ac:dyDescent="0.3">
      <c r="A337" s="377" t="s">
        <v>939</v>
      </c>
      <c r="B337" s="382">
        <v>1</v>
      </c>
      <c r="D337" s="153"/>
      <c r="E337" s="153"/>
      <c r="F337" s="153"/>
      <c r="G337" s="153"/>
      <c r="H337" s="153"/>
    </row>
    <row r="338" spans="1:8" x14ac:dyDescent="0.3">
      <c r="A338" s="377" t="s">
        <v>941</v>
      </c>
      <c r="B338" s="382">
        <v>1</v>
      </c>
      <c r="D338" s="153"/>
      <c r="E338" s="153"/>
      <c r="F338" s="153"/>
      <c r="G338" s="153"/>
      <c r="H338" s="153"/>
    </row>
    <row r="339" spans="1:8" x14ac:dyDescent="0.3">
      <c r="A339" s="377" t="s">
        <v>948</v>
      </c>
      <c r="B339" s="382">
        <v>1</v>
      </c>
      <c r="D339" s="153"/>
      <c r="E339" s="153"/>
      <c r="F339" s="153"/>
      <c r="G339" s="153"/>
      <c r="H339" s="153"/>
    </row>
    <row r="340" spans="1:8" x14ac:dyDescent="0.3">
      <c r="A340" s="377" t="s">
        <v>954</v>
      </c>
      <c r="B340" s="382">
        <v>1</v>
      </c>
      <c r="D340" s="153"/>
      <c r="E340" s="153"/>
      <c r="F340" s="153"/>
      <c r="G340" s="153"/>
      <c r="H340" s="153"/>
    </row>
    <row r="341" spans="1:8" x14ac:dyDescent="0.3">
      <c r="A341" s="377" t="s">
        <v>964</v>
      </c>
      <c r="B341" s="382">
        <v>1</v>
      </c>
      <c r="D341" s="153"/>
      <c r="E341" s="153"/>
      <c r="F341" s="153"/>
      <c r="G341" s="153"/>
      <c r="H341" s="153"/>
    </row>
    <row r="342" spans="1:8" x14ac:dyDescent="0.3">
      <c r="A342" s="377" t="s">
        <v>969</v>
      </c>
      <c r="B342" s="382">
        <v>1</v>
      </c>
      <c r="D342" s="153"/>
      <c r="E342" s="153"/>
      <c r="F342" s="153"/>
      <c r="G342" s="153"/>
      <c r="H342" s="153"/>
    </row>
    <row r="343" spans="1:8" x14ac:dyDescent="0.3">
      <c r="A343" s="377" t="s">
        <v>974</v>
      </c>
      <c r="B343" s="382">
        <v>1</v>
      </c>
      <c r="D343" s="153"/>
      <c r="E343" s="153"/>
      <c r="F343" s="153"/>
      <c r="G343" s="153"/>
      <c r="H343" s="153"/>
    </row>
    <row r="344" spans="1:8" x14ac:dyDescent="0.3">
      <c r="A344" s="377" t="s">
        <v>1070</v>
      </c>
      <c r="B344" s="382">
        <v>1</v>
      </c>
      <c r="D344" s="153"/>
      <c r="E344" s="153"/>
      <c r="F344" s="153"/>
      <c r="G344" s="153"/>
      <c r="H344" s="153"/>
    </row>
    <row r="345" spans="1:8" x14ac:dyDescent="0.3">
      <c r="A345" s="377" t="s">
        <v>1072</v>
      </c>
      <c r="B345" s="382">
        <v>1</v>
      </c>
      <c r="D345" s="153"/>
      <c r="E345" s="153"/>
      <c r="F345" s="153"/>
      <c r="G345" s="153"/>
      <c r="H345" s="153"/>
    </row>
    <row r="346" spans="1:8" x14ac:dyDescent="0.3">
      <c r="A346" s="377" t="s">
        <v>1005</v>
      </c>
      <c r="B346" s="382">
        <v>1</v>
      </c>
      <c r="D346" s="153"/>
      <c r="E346" s="153"/>
      <c r="F346" s="153"/>
      <c r="G346" s="153"/>
      <c r="H346" s="153"/>
    </row>
    <row r="347" spans="1:8" x14ac:dyDescent="0.3">
      <c r="A347" s="377" t="s">
        <v>861</v>
      </c>
      <c r="B347" s="382">
        <v>1</v>
      </c>
      <c r="D347" s="153"/>
      <c r="E347" s="153"/>
      <c r="F347" s="153"/>
      <c r="G347" s="153"/>
      <c r="H347" s="153"/>
    </row>
    <row r="348" spans="1:8" x14ac:dyDescent="0.3">
      <c r="A348" s="377" t="s">
        <v>863</v>
      </c>
      <c r="B348" s="382">
        <v>1</v>
      </c>
      <c r="D348" s="153"/>
      <c r="E348" s="153"/>
      <c r="F348" s="153"/>
      <c r="G348" s="153"/>
      <c r="H348" s="153"/>
    </row>
    <row r="349" spans="1:8" x14ac:dyDescent="0.3">
      <c r="A349" s="377" t="s">
        <v>867</v>
      </c>
      <c r="B349" s="382">
        <v>1</v>
      </c>
      <c r="D349" s="153"/>
      <c r="E349" s="153"/>
      <c r="F349" s="153"/>
      <c r="G349" s="153"/>
      <c r="H349" s="153"/>
    </row>
    <row r="350" spans="1:8" x14ac:dyDescent="0.3">
      <c r="A350" s="377" t="s">
        <v>871</v>
      </c>
      <c r="B350" s="382">
        <v>1</v>
      </c>
      <c r="D350" s="153"/>
      <c r="E350" s="153"/>
      <c r="F350" s="153"/>
      <c r="G350" s="153"/>
      <c r="H350" s="153"/>
    </row>
    <row r="351" spans="1:8" x14ac:dyDescent="0.3">
      <c r="A351" s="377" t="s">
        <v>875</v>
      </c>
      <c r="B351" s="382">
        <v>1</v>
      </c>
      <c r="D351" s="153"/>
      <c r="E351" s="153"/>
      <c r="F351" s="153"/>
      <c r="G351" s="153"/>
      <c r="H351" s="153"/>
    </row>
    <row r="352" spans="1:8" x14ac:dyDescent="0.3">
      <c r="A352" s="377" t="s">
        <v>879</v>
      </c>
      <c r="B352" s="382">
        <v>1</v>
      </c>
      <c r="D352" s="153"/>
      <c r="E352" s="153"/>
      <c r="F352" s="153"/>
      <c r="G352" s="153"/>
      <c r="H352" s="153"/>
    </row>
    <row r="353" spans="1:8" x14ac:dyDescent="0.3">
      <c r="A353" s="377" t="s">
        <v>468</v>
      </c>
      <c r="B353" s="382">
        <v>1</v>
      </c>
      <c r="D353" s="153"/>
      <c r="E353" s="153"/>
      <c r="F353" s="153"/>
      <c r="G353" s="153"/>
      <c r="H353" s="153"/>
    </row>
    <row r="354" spans="1:8" x14ac:dyDescent="0.3">
      <c r="A354" s="377" t="s">
        <v>479</v>
      </c>
      <c r="B354" s="382">
        <v>1</v>
      </c>
      <c r="D354" s="153"/>
      <c r="E354" s="153"/>
      <c r="F354" s="153"/>
      <c r="G354" s="153"/>
      <c r="H354" s="153"/>
    </row>
    <row r="355" spans="1:8" x14ac:dyDescent="0.3">
      <c r="A355" s="377" t="s">
        <v>481</v>
      </c>
      <c r="B355" s="382">
        <v>1</v>
      </c>
      <c r="D355" s="153"/>
      <c r="E355" s="153"/>
      <c r="F355" s="153"/>
      <c r="G355" s="153"/>
      <c r="H355" s="153"/>
    </row>
    <row r="356" spans="1:8" x14ac:dyDescent="0.3">
      <c r="A356" s="377" t="s">
        <v>489</v>
      </c>
      <c r="B356" s="382">
        <v>1</v>
      </c>
      <c r="D356" s="153"/>
      <c r="E356" s="153"/>
      <c r="F356" s="153"/>
      <c r="G356" s="153"/>
      <c r="H356" s="153"/>
    </row>
    <row r="357" spans="1:8" x14ac:dyDescent="0.3">
      <c r="A357" s="377" t="s">
        <v>464</v>
      </c>
      <c r="B357" s="382">
        <v>1</v>
      </c>
      <c r="D357" s="153"/>
      <c r="E357" s="153"/>
      <c r="F357" s="153"/>
      <c r="G357" s="153"/>
      <c r="H357" s="153"/>
    </row>
    <row r="358" spans="1:8" x14ac:dyDescent="0.3">
      <c r="A358" s="377" t="s">
        <v>491</v>
      </c>
      <c r="B358" s="382">
        <v>1</v>
      </c>
      <c r="D358" s="153"/>
      <c r="E358" s="153"/>
      <c r="F358" s="153"/>
      <c r="G358" s="153"/>
      <c r="H358" s="153"/>
    </row>
    <row r="359" spans="1:8" x14ac:dyDescent="0.3">
      <c r="A359" s="377" t="s">
        <v>493</v>
      </c>
      <c r="B359" s="382">
        <v>1</v>
      </c>
      <c r="D359" s="153"/>
      <c r="E359" s="153"/>
      <c r="F359" s="153"/>
      <c r="G359" s="153"/>
      <c r="H359" s="153"/>
    </row>
    <row r="360" spans="1:8" x14ac:dyDescent="0.3">
      <c r="A360" s="377" t="s">
        <v>495</v>
      </c>
      <c r="B360" s="382">
        <v>1</v>
      </c>
      <c r="D360" s="153"/>
      <c r="E360" s="153"/>
      <c r="F360" s="153"/>
      <c r="G360" s="153"/>
      <c r="H360" s="153"/>
    </row>
    <row r="361" spans="1:8" x14ac:dyDescent="0.3">
      <c r="A361" s="377" t="s">
        <v>472</v>
      </c>
      <c r="B361" s="382">
        <v>1</v>
      </c>
      <c r="D361" s="153"/>
      <c r="E361" s="153"/>
      <c r="F361" s="153"/>
      <c r="G361" s="153"/>
      <c r="H361" s="153"/>
    </row>
    <row r="362" spans="1:8" x14ac:dyDescent="0.3">
      <c r="A362" s="377" t="s">
        <v>460</v>
      </c>
      <c r="B362" s="382">
        <v>1</v>
      </c>
      <c r="D362" s="153"/>
      <c r="E362" s="153"/>
      <c r="F362" s="153"/>
      <c r="G362" s="153"/>
      <c r="H362" s="153"/>
    </row>
    <row r="363" spans="1:8" x14ac:dyDescent="0.3">
      <c r="A363" s="377" t="s">
        <v>933</v>
      </c>
      <c r="B363" s="382">
        <v>1</v>
      </c>
      <c r="D363" s="153"/>
      <c r="E363" s="153"/>
      <c r="F363" s="153"/>
      <c r="G363" s="153"/>
      <c r="H363" s="153"/>
    </row>
    <row r="364" spans="1:8" x14ac:dyDescent="0.3">
      <c r="A364" s="377" t="s">
        <v>347</v>
      </c>
      <c r="B364" s="382">
        <v>1</v>
      </c>
      <c r="D364" s="153"/>
      <c r="E364" s="153"/>
      <c r="F364" s="153"/>
      <c r="G364" s="153"/>
      <c r="H364" s="153"/>
    </row>
    <row r="365" spans="1:8" x14ac:dyDescent="0.3">
      <c r="A365" s="377" t="s">
        <v>321</v>
      </c>
      <c r="B365" s="382">
        <v>1</v>
      </c>
      <c r="D365" s="153"/>
      <c r="E365" s="153"/>
      <c r="F365" s="153"/>
      <c r="G365" s="153"/>
      <c r="H365" s="153"/>
    </row>
    <row r="366" spans="1:8" x14ac:dyDescent="0.3">
      <c r="A366" s="377" t="s">
        <v>2917</v>
      </c>
      <c r="B366" s="382">
        <v>1</v>
      </c>
      <c r="D366" s="153"/>
      <c r="E366" s="153"/>
      <c r="F366" s="153"/>
      <c r="G366" s="153"/>
      <c r="H366" s="153"/>
    </row>
    <row r="367" spans="1:8" x14ac:dyDescent="0.3">
      <c r="A367" s="377" t="s">
        <v>514</v>
      </c>
      <c r="B367" s="382">
        <v>1</v>
      </c>
      <c r="D367" s="153"/>
      <c r="E367" s="153"/>
      <c r="F367" s="153"/>
      <c r="G367" s="153"/>
      <c r="H367" s="153"/>
    </row>
    <row r="368" spans="1:8" x14ac:dyDescent="0.3">
      <c r="A368" s="377" t="s">
        <v>814</v>
      </c>
      <c r="B368" s="382">
        <v>1</v>
      </c>
      <c r="D368" s="153"/>
      <c r="E368" s="153"/>
      <c r="F368" s="153"/>
      <c r="G368" s="153"/>
      <c r="H368" s="153"/>
    </row>
    <row r="369" spans="1:8" x14ac:dyDescent="0.3">
      <c r="A369" s="377" t="s">
        <v>816</v>
      </c>
      <c r="B369" s="382">
        <v>1</v>
      </c>
      <c r="D369" s="153"/>
      <c r="E369" s="153"/>
      <c r="F369" s="153"/>
      <c r="G369" s="153"/>
      <c r="H369" s="153"/>
    </row>
    <row r="370" spans="1:8" x14ac:dyDescent="0.3">
      <c r="A370" s="377" t="s">
        <v>1093</v>
      </c>
      <c r="B370" s="382">
        <v>1</v>
      </c>
      <c r="D370" s="153"/>
      <c r="E370" s="153"/>
      <c r="F370" s="153"/>
      <c r="G370" s="153"/>
      <c r="H370" s="153"/>
    </row>
    <row r="371" spans="1:8" x14ac:dyDescent="0.3">
      <c r="A371" s="377" t="s">
        <v>1074</v>
      </c>
      <c r="B371" s="382">
        <v>1</v>
      </c>
      <c r="D371" s="153"/>
      <c r="E371" s="153"/>
      <c r="F371" s="153"/>
      <c r="G371" s="153"/>
      <c r="H371" s="153"/>
    </row>
    <row r="372" spans="1:8" x14ac:dyDescent="0.3">
      <c r="A372" s="377" t="s">
        <v>1082</v>
      </c>
      <c r="B372" s="382">
        <v>1</v>
      </c>
      <c r="D372" s="153"/>
      <c r="E372" s="153"/>
      <c r="F372" s="153"/>
      <c r="G372" s="153"/>
      <c r="H372" s="153"/>
    </row>
    <row r="373" spans="1:8" x14ac:dyDescent="0.3">
      <c r="A373" s="377" t="s">
        <v>1099</v>
      </c>
      <c r="B373" s="382">
        <v>1</v>
      </c>
      <c r="D373" s="153"/>
      <c r="E373" s="153"/>
      <c r="F373" s="153"/>
      <c r="G373" s="153"/>
      <c r="H373" s="153"/>
    </row>
    <row r="374" spans="1:8" x14ac:dyDescent="0.3">
      <c r="A374" s="377" t="s">
        <v>592</v>
      </c>
      <c r="B374" s="382">
        <v>1</v>
      </c>
      <c r="D374" s="153"/>
      <c r="E374" s="153"/>
      <c r="F374" s="153"/>
      <c r="G374" s="153"/>
      <c r="H374" s="153"/>
    </row>
    <row r="375" spans="1:8" x14ac:dyDescent="0.3">
      <c r="A375" s="377" t="s">
        <v>522</v>
      </c>
      <c r="B375" s="382">
        <v>1</v>
      </c>
      <c r="D375" s="153"/>
      <c r="E375" s="153"/>
      <c r="F375" s="153"/>
      <c r="G375" s="153"/>
      <c r="H375" s="153"/>
    </row>
    <row r="376" spans="1:8" x14ac:dyDescent="0.3">
      <c r="A376" s="377" t="s">
        <v>555</v>
      </c>
      <c r="B376" s="382">
        <v>1</v>
      </c>
      <c r="D376" s="153"/>
      <c r="E376" s="153"/>
      <c r="F376" s="153"/>
      <c r="G376" s="153"/>
      <c r="H376" s="153"/>
    </row>
    <row r="377" spans="1:8" x14ac:dyDescent="0.3">
      <c r="A377" s="377" t="s">
        <v>537</v>
      </c>
      <c r="B377" s="382">
        <v>1</v>
      </c>
      <c r="D377" s="153"/>
      <c r="E377" s="153"/>
      <c r="F377" s="153"/>
      <c r="G377" s="153"/>
      <c r="H377" s="153"/>
    </row>
    <row r="378" spans="1:8" x14ac:dyDescent="0.3">
      <c r="A378" s="377" t="s">
        <v>518</v>
      </c>
      <c r="B378" s="382">
        <v>1</v>
      </c>
      <c r="D378" s="153"/>
      <c r="E378" s="153"/>
      <c r="F378" s="153"/>
      <c r="G378" s="153"/>
      <c r="H378" s="153"/>
    </row>
    <row r="379" spans="1:8" x14ac:dyDescent="0.3">
      <c r="A379" s="377" t="s">
        <v>564</v>
      </c>
      <c r="B379" s="382">
        <v>1</v>
      </c>
      <c r="D379" s="153"/>
      <c r="E379" s="153"/>
      <c r="F379" s="153"/>
      <c r="G379" s="153"/>
      <c r="H379" s="153"/>
    </row>
    <row r="380" spans="1:8" x14ac:dyDescent="0.3">
      <c r="A380" s="377" t="s">
        <v>569</v>
      </c>
      <c r="B380" s="382">
        <v>1</v>
      </c>
      <c r="D380" s="153"/>
      <c r="E380" s="153"/>
      <c r="F380" s="153"/>
      <c r="G380" s="153"/>
      <c r="H380" s="153"/>
    </row>
    <row r="381" spans="1:8" x14ac:dyDescent="0.3">
      <c r="A381" s="377" t="s">
        <v>544</v>
      </c>
      <c r="B381" s="382">
        <v>1</v>
      </c>
      <c r="D381" s="153"/>
      <c r="E381" s="153"/>
      <c r="F381" s="153"/>
      <c r="G381" s="153"/>
      <c r="H381" s="153"/>
    </row>
    <row r="382" spans="1:8" x14ac:dyDescent="0.3">
      <c r="A382" s="377" t="s">
        <v>1078</v>
      </c>
      <c r="B382" s="382">
        <v>1</v>
      </c>
      <c r="D382" s="153"/>
      <c r="E382" s="153"/>
      <c r="F382" s="153"/>
      <c r="G382" s="153"/>
      <c r="H382" s="153"/>
    </row>
    <row r="383" spans="1:8" x14ac:dyDescent="0.3">
      <c r="A383" s="377" t="s">
        <v>2927</v>
      </c>
      <c r="B383" s="382">
        <v>1</v>
      </c>
      <c r="D383" s="153"/>
      <c r="E383" s="153"/>
      <c r="F383" s="153"/>
      <c r="G383" s="153"/>
      <c r="H383" s="153"/>
    </row>
    <row r="384" spans="1:8" x14ac:dyDescent="0.3">
      <c r="A384" s="377" t="s">
        <v>206</v>
      </c>
      <c r="B384" s="382">
        <v>1</v>
      </c>
      <c r="D384" s="153"/>
      <c r="E384" s="153"/>
      <c r="F384" s="153"/>
      <c r="G384" s="153"/>
      <c r="H384" s="153"/>
    </row>
    <row r="385" spans="1:8" x14ac:dyDescent="0.3">
      <c r="A385" s="377" t="s">
        <v>575</v>
      </c>
      <c r="B385" s="382">
        <v>1</v>
      </c>
      <c r="D385" s="153"/>
      <c r="E385" s="153"/>
      <c r="F385" s="153"/>
      <c r="G385" s="153"/>
      <c r="H385" s="153"/>
    </row>
    <row r="386" spans="1:8" x14ac:dyDescent="0.3">
      <c r="A386" s="377" t="s">
        <v>1088</v>
      </c>
      <c r="B386" s="382">
        <v>1</v>
      </c>
      <c r="D386" s="153"/>
      <c r="E386" s="153"/>
      <c r="F386" s="153"/>
      <c r="G386" s="153"/>
      <c r="H386" s="153"/>
    </row>
    <row r="387" spans="1:8" x14ac:dyDescent="0.3">
      <c r="A387" s="377" t="s">
        <v>580</v>
      </c>
      <c r="B387" s="382">
        <v>1</v>
      </c>
      <c r="D387" s="153"/>
      <c r="E387" s="153"/>
      <c r="F387" s="153"/>
      <c r="G387" s="153"/>
      <c r="H387" s="153"/>
    </row>
    <row r="388" spans="1:8" x14ac:dyDescent="0.3">
      <c r="A388" s="377" t="s">
        <v>560</v>
      </c>
      <c r="B388" s="382">
        <v>1</v>
      </c>
      <c r="D388" s="153"/>
      <c r="E388" s="153"/>
      <c r="F388" s="153"/>
      <c r="G388" s="153"/>
      <c r="H388" s="153"/>
    </row>
    <row r="389" spans="1:8" x14ac:dyDescent="0.3">
      <c r="A389" s="377" t="s">
        <v>550</v>
      </c>
      <c r="B389" s="382">
        <v>1</v>
      </c>
      <c r="D389" s="153"/>
      <c r="E389" s="153"/>
      <c r="F389" s="153"/>
      <c r="G389" s="153"/>
      <c r="H389" s="153"/>
    </row>
    <row r="390" spans="1:8" x14ac:dyDescent="0.3">
      <c r="A390" s="377" t="s">
        <v>528</v>
      </c>
      <c r="B390" s="382">
        <v>1</v>
      </c>
      <c r="D390" s="153"/>
      <c r="E390" s="153"/>
      <c r="F390" s="153"/>
      <c r="G390" s="153"/>
      <c r="H390" s="153"/>
    </row>
    <row r="391" spans="1:8" x14ac:dyDescent="0.3">
      <c r="A391" s="377" t="s">
        <v>533</v>
      </c>
      <c r="B391" s="382">
        <v>1</v>
      </c>
      <c r="D391" s="153"/>
      <c r="E391" s="153"/>
      <c r="F391" s="153"/>
      <c r="G391" s="153"/>
      <c r="H391" s="153"/>
    </row>
    <row r="392" spans="1:8" x14ac:dyDescent="0.3">
      <c r="A392" s="377" t="s">
        <v>586</v>
      </c>
      <c r="B392" s="382">
        <v>1</v>
      </c>
      <c r="D392" s="153"/>
      <c r="E392" s="153"/>
      <c r="F392" s="153"/>
      <c r="G392" s="153"/>
      <c r="H392" s="153"/>
    </row>
    <row r="393" spans="1:8" x14ac:dyDescent="0.3">
      <c r="A393" s="377" t="s">
        <v>1017</v>
      </c>
      <c r="B393" s="382">
        <v>1</v>
      </c>
      <c r="D393" s="153"/>
      <c r="E393" s="153"/>
      <c r="F393" s="153"/>
      <c r="G393" s="153"/>
      <c r="H393" s="153"/>
    </row>
    <row r="394" spans="1:8" x14ac:dyDescent="0.3">
      <c r="A394" s="377" t="s">
        <v>981</v>
      </c>
      <c r="B394" s="382">
        <v>1</v>
      </c>
      <c r="D394" s="153"/>
      <c r="E394" s="153"/>
      <c r="F394" s="153"/>
      <c r="G394" s="153"/>
      <c r="H394" s="153"/>
    </row>
    <row r="395" spans="1:8" x14ac:dyDescent="0.3">
      <c r="A395" s="377" t="s">
        <v>1009</v>
      </c>
      <c r="B395" s="382">
        <v>1</v>
      </c>
      <c r="D395" s="153"/>
      <c r="E395" s="153"/>
      <c r="F395" s="153"/>
      <c r="G395" s="153"/>
      <c r="H395" s="153"/>
    </row>
    <row r="396" spans="1:8" x14ac:dyDescent="0.3">
      <c r="A396" s="377" t="s">
        <v>505</v>
      </c>
      <c r="B396" s="382">
        <v>1</v>
      </c>
      <c r="D396" s="153"/>
      <c r="E396" s="153"/>
      <c r="F396" s="153"/>
      <c r="G396" s="153"/>
      <c r="H396" s="153"/>
    </row>
    <row r="397" spans="1:8" x14ac:dyDescent="0.3">
      <c r="A397" s="377" t="s">
        <v>512</v>
      </c>
      <c r="B397" s="382">
        <v>1</v>
      </c>
      <c r="D397" s="153"/>
      <c r="E397" s="153"/>
      <c r="F397" s="153"/>
      <c r="G397" s="153"/>
      <c r="H397" s="153"/>
    </row>
    <row r="398" spans="1:8" x14ac:dyDescent="0.3">
      <c r="A398" s="377" t="s">
        <v>1021</v>
      </c>
      <c r="B398" s="382">
        <v>1</v>
      </c>
      <c r="D398" s="153"/>
      <c r="E398" s="153"/>
      <c r="F398" s="153"/>
      <c r="G398" s="153"/>
      <c r="H398" s="153"/>
    </row>
    <row r="399" spans="1:8" x14ac:dyDescent="0.3">
      <c r="A399" s="377" t="s">
        <v>2919</v>
      </c>
      <c r="B399" s="382">
        <v>1</v>
      </c>
      <c r="D399" s="153"/>
      <c r="E399" s="153"/>
      <c r="F399" s="153"/>
      <c r="G399" s="153"/>
      <c r="H399" s="153"/>
    </row>
    <row r="400" spans="1:8" x14ac:dyDescent="0.3">
      <c r="A400" s="377" t="s">
        <v>387</v>
      </c>
      <c r="B400" s="382">
        <v>1</v>
      </c>
      <c r="D400" s="153"/>
      <c r="E400" s="153"/>
      <c r="F400" s="153"/>
      <c r="G400" s="153"/>
      <c r="H400" s="153"/>
    </row>
    <row r="401" spans="1:8" x14ac:dyDescent="0.3">
      <c r="A401" s="377" t="s">
        <v>773</v>
      </c>
      <c r="B401" s="382">
        <v>1</v>
      </c>
      <c r="D401" s="153"/>
      <c r="E401" s="153"/>
      <c r="F401" s="153"/>
      <c r="G401" s="153"/>
      <c r="H401" s="153"/>
    </row>
    <row r="402" spans="1:8" x14ac:dyDescent="0.3">
      <c r="A402" s="377" t="s">
        <v>1086</v>
      </c>
      <c r="B402" s="382">
        <v>1</v>
      </c>
      <c r="D402" s="153"/>
      <c r="E402" s="153"/>
      <c r="F402" s="153"/>
      <c r="G402" s="153"/>
      <c r="H402" s="153"/>
    </row>
    <row r="403" spans="1:8" x14ac:dyDescent="0.3">
      <c r="A403" s="377" t="s">
        <v>1097</v>
      </c>
      <c r="B403" s="382">
        <v>1</v>
      </c>
      <c r="D403" s="153"/>
      <c r="E403" s="153"/>
      <c r="F403" s="153"/>
      <c r="G403" s="153"/>
      <c r="H403" s="153"/>
    </row>
    <row r="404" spans="1:8" x14ac:dyDescent="0.3">
      <c r="A404" s="377" t="s">
        <v>2935</v>
      </c>
      <c r="B404" s="382">
        <v>1</v>
      </c>
      <c r="D404" s="153"/>
      <c r="E404" s="153"/>
      <c r="F404" s="153"/>
      <c r="G404" s="153"/>
      <c r="H404" s="153"/>
    </row>
    <row r="405" spans="1:8" x14ac:dyDescent="0.3">
      <c r="A405" s="377" t="s">
        <v>2936</v>
      </c>
      <c r="B405" s="382">
        <v>1</v>
      </c>
      <c r="D405" s="153"/>
      <c r="E405" s="153"/>
      <c r="F405" s="153"/>
      <c r="G405" s="153"/>
      <c r="H405" s="153"/>
    </row>
    <row r="406" spans="1:8" x14ac:dyDescent="0.3">
      <c r="A406" s="377" t="s">
        <v>3255</v>
      </c>
      <c r="B406" s="382">
        <v>1</v>
      </c>
      <c r="D406" s="153"/>
      <c r="E406" s="153"/>
      <c r="F406" s="153"/>
      <c r="G406" s="153"/>
      <c r="H406" s="153"/>
    </row>
    <row r="407" spans="1:8" x14ac:dyDescent="0.3">
      <c r="A407" s="377" t="s">
        <v>752</v>
      </c>
      <c r="B407" s="382">
        <v>1</v>
      </c>
      <c r="D407" s="153"/>
      <c r="E407" s="153"/>
      <c r="F407" s="153"/>
      <c r="G407" s="153"/>
      <c r="H407" s="153"/>
    </row>
    <row r="408" spans="1:8" x14ac:dyDescent="0.3">
      <c r="A408" s="377" t="s">
        <v>324</v>
      </c>
      <c r="B408" s="382">
        <v>1</v>
      </c>
      <c r="D408" s="153"/>
      <c r="E408" s="153"/>
      <c r="F408" s="153"/>
      <c r="G408" s="153"/>
      <c r="H408" s="153"/>
    </row>
    <row r="409" spans="1:8" x14ac:dyDescent="0.3">
      <c r="A409" s="377" t="s">
        <v>2918</v>
      </c>
      <c r="B409" s="382">
        <v>1</v>
      </c>
      <c r="D409" s="153"/>
      <c r="E409" s="153"/>
      <c r="F409" s="153"/>
      <c r="G409" s="153"/>
      <c r="H409" s="153"/>
    </row>
    <row r="410" spans="1:8" x14ac:dyDescent="0.3">
      <c r="A410" s="377" t="s">
        <v>818</v>
      </c>
      <c r="B410" s="382">
        <v>1</v>
      </c>
      <c r="D410" s="153"/>
      <c r="E410" s="153"/>
      <c r="F410" s="153"/>
      <c r="G410" s="153"/>
      <c r="H410" s="153"/>
    </row>
    <row r="411" spans="1:8" x14ac:dyDescent="0.3">
      <c r="A411" s="377" t="s">
        <v>820</v>
      </c>
      <c r="B411" s="382">
        <v>1</v>
      </c>
      <c r="D411" s="153"/>
      <c r="E411" s="153"/>
      <c r="F411" s="153"/>
      <c r="G411" s="153"/>
      <c r="H411" s="153"/>
    </row>
    <row r="412" spans="1:8" x14ac:dyDescent="0.3">
      <c r="A412" s="377" t="s">
        <v>516</v>
      </c>
      <c r="B412" s="382">
        <v>1</v>
      </c>
      <c r="D412" s="153"/>
      <c r="E412" s="153"/>
      <c r="F412" s="153"/>
      <c r="G412" s="153"/>
      <c r="H412" s="153"/>
    </row>
    <row r="413" spans="1:8" x14ac:dyDescent="0.3">
      <c r="A413" s="377" t="s">
        <v>1095</v>
      </c>
      <c r="B413" s="382">
        <v>1</v>
      </c>
      <c r="D413" s="153"/>
      <c r="E413" s="153"/>
      <c r="F413" s="153"/>
      <c r="G413" s="153"/>
      <c r="H413" s="153"/>
    </row>
    <row r="414" spans="1:8" x14ac:dyDescent="0.3">
      <c r="A414" s="377" t="s">
        <v>1076</v>
      </c>
      <c r="B414" s="382">
        <v>1</v>
      </c>
      <c r="D414" s="153"/>
      <c r="E414" s="153"/>
      <c r="F414" s="153"/>
      <c r="G414" s="153"/>
      <c r="H414" s="153"/>
    </row>
    <row r="415" spans="1:8" x14ac:dyDescent="0.3">
      <c r="A415" s="377" t="s">
        <v>1084</v>
      </c>
      <c r="B415" s="382">
        <v>1</v>
      </c>
      <c r="D415" s="153"/>
      <c r="E415" s="153"/>
      <c r="F415" s="153"/>
      <c r="G415" s="153"/>
      <c r="H415" s="153"/>
    </row>
    <row r="416" spans="1:8" x14ac:dyDescent="0.3">
      <c r="A416" s="377" t="s">
        <v>1025</v>
      </c>
      <c r="B416" s="382">
        <v>1</v>
      </c>
      <c r="D416" s="153"/>
      <c r="E416" s="153"/>
      <c r="F416" s="153"/>
      <c r="G416" s="153"/>
      <c r="H416" s="153"/>
    </row>
    <row r="417" spans="1:8" x14ac:dyDescent="0.3">
      <c r="A417" s="377" t="s">
        <v>594</v>
      </c>
      <c r="B417" s="382">
        <v>1</v>
      </c>
      <c r="D417" s="153"/>
      <c r="E417" s="153"/>
      <c r="F417" s="153"/>
      <c r="G417" s="153"/>
      <c r="H417" s="153"/>
    </row>
    <row r="418" spans="1:8" x14ac:dyDescent="0.3">
      <c r="A418" s="377" t="s">
        <v>1027</v>
      </c>
      <c r="B418" s="382">
        <v>1</v>
      </c>
      <c r="D418" s="153"/>
      <c r="E418" s="153"/>
      <c r="F418" s="153"/>
      <c r="G418" s="153"/>
      <c r="H418" s="153"/>
    </row>
    <row r="419" spans="1:8" x14ac:dyDescent="0.3">
      <c r="A419" s="377" t="s">
        <v>1030</v>
      </c>
      <c r="B419" s="382">
        <v>1</v>
      </c>
      <c r="D419" s="153"/>
      <c r="E419" s="153"/>
      <c r="F419" s="153"/>
      <c r="G419" s="153"/>
      <c r="H419" s="153"/>
    </row>
    <row r="420" spans="1:8" x14ac:dyDescent="0.3">
      <c r="A420" s="377" t="s">
        <v>1033</v>
      </c>
      <c r="B420" s="382">
        <v>1</v>
      </c>
      <c r="D420" s="153"/>
      <c r="E420" s="153"/>
      <c r="F420" s="153"/>
      <c r="G420" s="153"/>
      <c r="H420" s="153"/>
    </row>
    <row r="421" spans="1:8" x14ac:dyDescent="0.3">
      <c r="A421" s="377" t="s">
        <v>1035</v>
      </c>
      <c r="B421" s="382">
        <v>1</v>
      </c>
      <c r="D421" s="153"/>
      <c r="E421" s="153"/>
      <c r="F421" s="153"/>
      <c r="G421" s="153"/>
      <c r="H421" s="153"/>
    </row>
    <row r="422" spans="1:8" x14ac:dyDescent="0.3">
      <c r="A422" s="377" t="s">
        <v>526</v>
      </c>
      <c r="B422" s="382">
        <v>1</v>
      </c>
      <c r="D422" s="153"/>
      <c r="E422" s="153"/>
      <c r="F422" s="153"/>
      <c r="G422" s="153"/>
      <c r="H422" s="153"/>
    </row>
    <row r="423" spans="1:8" x14ac:dyDescent="0.3">
      <c r="A423" s="377" t="s">
        <v>559</v>
      </c>
      <c r="B423" s="382">
        <v>1</v>
      </c>
      <c r="D423" s="153"/>
      <c r="E423" s="153"/>
      <c r="F423" s="153"/>
      <c r="G423" s="153"/>
      <c r="H423" s="153"/>
    </row>
    <row r="424" spans="1:8" x14ac:dyDescent="0.3">
      <c r="A424" s="377" t="s">
        <v>542</v>
      </c>
      <c r="B424" s="382">
        <v>1</v>
      </c>
      <c r="D424" s="153"/>
      <c r="E424" s="153"/>
      <c r="F424" s="153"/>
      <c r="G424" s="153"/>
      <c r="H424" s="153"/>
    </row>
    <row r="425" spans="1:8" x14ac:dyDescent="0.3">
      <c r="A425" s="377" t="s">
        <v>520</v>
      </c>
      <c r="B425" s="382">
        <v>1</v>
      </c>
      <c r="D425" s="153"/>
      <c r="E425" s="153"/>
      <c r="F425" s="153"/>
      <c r="G425" s="153"/>
      <c r="H425" s="153"/>
    </row>
    <row r="426" spans="1:8" x14ac:dyDescent="0.3">
      <c r="A426" s="377" t="s">
        <v>568</v>
      </c>
      <c r="B426" s="382">
        <v>1</v>
      </c>
      <c r="D426" s="153"/>
      <c r="E426" s="153"/>
      <c r="F426" s="153"/>
      <c r="G426" s="153"/>
      <c r="H426" s="153"/>
    </row>
    <row r="427" spans="1:8" x14ac:dyDescent="0.3">
      <c r="A427" s="377" t="s">
        <v>573</v>
      </c>
      <c r="B427" s="382">
        <v>1</v>
      </c>
      <c r="D427" s="153"/>
      <c r="E427" s="153"/>
      <c r="F427" s="153"/>
      <c r="G427" s="153"/>
      <c r="H427" s="153"/>
    </row>
    <row r="428" spans="1:8" x14ac:dyDescent="0.3">
      <c r="A428" s="377" t="s">
        <v>548</v>
      </c>
      <c r="B428" s="382">
        <v>1</v>
      </c>
      <c r="D428" s="153"/>
      <c r="E428" s="153"/>
      <c r="F428" s="153"/>
      <c r="G428" s="153"/>
      <c r="H428" s="153"/>
    </row>
    <row r="429" spans="1:8" x14ac:dyDescent="0.3">
      <c r="A429" s="377" t="s">
        <v>1080</v>
      </c>
      <c r="B429" s="382">
        <v>1</v>
      </c>
      <c r="D429" s="153"/>
      <c r="E429" s="153"/>
      <c r="F429" s="153"/>
      <c r="G429" s="153"/>
      <c r="H429" s="153"/>
    </row>
    <row r="430" spans="1:8" x14ac:dyDescent="0.3">
      <c r="A430" s="377" t="s">
        <v>209</v>
      </c>
      <c r="B430" s="382">
        <v>1</v>
      </c>
      <c r="D430" s="153"/>
      <c r="E430" s="153"/>
      <c r="F430" s="153"/>
      <c r="G430" s="153"/>
      <c r="H430" s="153"/>
    </row>
    <row r="431" spans="1:8" x14ac:dyDescent="0.3">
      <c r="A431" s="377" t="s">
        <v>579</v>
      </c>
      <c r="B431" s="382">
        <v>1</v>
      </c>
      <c r="D431" s="153"/>
      <c r="E431" s="153"/>
      <c r="F431" s="153"/>
      <c r="G431" s="153"/>
      <c r="H431" s="153"/>
    </row>
    <row r="432" spans="1:8" x14ac:dyDescent="0.3">
      <c r="A432" s="377" t="s">
        <v>1092</v>
      </c>
      <c r="B432" s="382">
        <v>1</v>
      </c>
      <c r="D432" s="153"/>
      <c r="E432" s="153"/>
      <c r="F432" s="153"/>
      <c r="G432" s="153"/>
      <c r="H432" s="153"/>
    </row>
    <row r="433" spans="1:8" x14ac:dyDescent="0.3">
      <c r="A433" s="377" t="s">
        <v>584</v>
      </c>
      <c r="B433" s="382">
        <v>1</v>
      </c>
      <c r="D433" s="153"/>
      <c r="E433" s="153"/>
      <c r="F433" s="153"/>
      <c r="G433" s="153"/>
      <c r="H433" s="153"/>
    </row>
    <row r="434" spans="1:8" x14ac:dyDescent="0.3">
      <c r="A434" s="377" t="s">
        <v>562</v>
      </c>
      <c r="B434" s="382">
        <v>1</v>
      </c>
      <c r="D434" s="153"/>
      <c r="E434" s="153"/>
      <c r="F434" s="153"/>
      <c r="G434" s="153"/>
      <c r="H434" s="153"/>
    </row>
    <row r="435" spans="1:8" x14ac:dyDescent="0.3">
      <c r="A435" s="377" t="s">
        <v>554</v>
      </c>
      <c r="B435" s="382">
        <v>1</v>
      </c>
      <c r="D435" s="153"/>
      <c r="E435" s="153"/>
      <c r="F435" s="153"/>
      <c r="G435" s="153"/>
      <c r="H435" s="153"/>
    </row>
    <row r="436" spans="1:8" x14ac:dyDescent="0.3">
      <c r="A436" s="377" t="s">
        <v>532</v>
      </c>
      <c r="B436" s="382">
        <v>1</v>
      </c>
      <c r="D436" s="153"/>
      <c r="E436" s="153"/>
      <c r="F436" s="153"/>
      <c r="G436" s="153"/>
      <c r="H436" s="153"/>
    </row>
    <row r="437" spans="1:8" x14ac:dyDescent="0.3">
      <c r="A437" s="377" t="s">
        <v>535</v>
      </c>
      <c r="B437" s="382">
        <v>1</v>
      </c>
      <c r="D437" s="153"/>
      <c r="E437" s="153"/>
      <c r="F437" s="153"/>
      <c r="G437" s="153"/>
      <c r="H437" s="153"/>
    </row>
    <row r="438" spans="1:8" x14ac:dyDescent="0.3">
      <c r="A438" s="377" t="s">
        <v>590</v>
      </c>
      <c r="B438" s="382">
        <v>1</v>
      </c>
      <c r="D438" s="153"/>
      <c r="E438" s="153"/>
      <c r="F438" s="153"/>
      <c r="G438" s="153"/>
      <c r="H438" s="153"/>
    </row>
    <row r="439" spans="1:8" x14ac:dyDescent="0.3">
      <c r="A439" s="377" t="s">
        <v>1019</v>
      </c>
      <c r="B439" s="382">
        <v>1</v>
      </c>
      <c r="D439" s="153"/>
      <c r="E439" s="153"/>
      <c r="F439" s="153"/>
      <c r="G439" s="153"/>
      <c r="H439" s="153"/>
    </row>
    <row r="440" spans="1:8" x14ac:dyDescent="0.3">
      <c r="A440" s="377" t="s">
        <v>986</v>
      </c>
      <c r="B440" s="382">
        <v>1</v>
      </c>
      <c r="D440" s="153"/>
      <c r="E440" s="153"/>
      <c r="F440" s="153"/>
      <c r="G440" s="153"/>
      <c r="H440" s="153"/>
    </row>
    <row r="441" spans="1:8" x14ac:dyDescent="0.3">
      <c r="A441" s="377" t="s">
        <v>1013</v>
      </c>
      <c r="B441" s="382">
        <v>1</v>
      </c>
      <c r="D441" s="153"/>
      <c r="E441" s="153"/>
      <c r="F441" s="153"/>
      <c r="G441" s="153"/>
      <c r="H441" s="153"/>
    </row>
    <row r="442" spans="1:8" x14ac:dyDescent="0.3">
      <c r="A442" s="377" t="s">
        <v>510</v>
      </c>
      <c r="B442" s="382">
        <v>1</v>
      </c>
      <c r="D442" s="153"/>
      <c r="E442" s="153"/>
      <c r="F442" s="153"/>
      <c r="G442" s="153"/>
      <c r="H442" s="153"/>
    </row>
    <row r="443" spans="1:8" x14ac:dyDescent="0.3">
      <c r="A443" s="377" t="s">
        <v>1015</v>
      </c>
      <c r="B443" s="382">
        <v>1</v>
      </c>
      <c r="D443" s="153"/>
      <c r="E443" s="153"/>
      <c r="F443" s="153"/>
      <c r="G443" s="153"/>
      <c r="H443" s="153"/>
    </row>
    <row r="444" spans="1:8" x14ac:dyDescent="0.3">
      <c r="A444" s="377" t="s">
        <v>1023</v>
      </c>
      <c r="B444" s="382">
        <v>1</v>
      </c>
      <c r="D444" s="153"/>
      <c r="E444" s="153"/>
      <c r="F444" s="153"/>
      <c r="G444" s="153"/>
      <c r="H444" s="153"/>
    </row>
    <row r="445" spans="1:8" x14ac:dyDescent="0.3">
      <c r="A445" s="377" t="s">
        <v>3256</v>
      </c>
      <c r="B445" s="382">
        <v>1</v>
      </c>
      <c r="D445" s="153"/>
      <c r="E445" s="153"/>
      <c r="F445" s="153"/>
      <c r="G445" s="153"/>
      <c r="H445" s="153"/>
    </row>
    <row r="446" spans="1:8" x14ac:dyDescent="0.3">
      <c r="A446" s="377" t="s">
        <v>3260</v>
      </c>
      <c r="B446" s="382"/>
      <c r="D446" s="153"/>
      <c r="E446" s="153"/>
      <c r="F446" s="153"/>
      <c r="G446" s="153"/>
      <c r="H446" s="153"/>
    </row>
    <row r="447" spans="1:8" x14ac:dyDescent="0.3">
      <c r="A447" s="377" t="s">
        <v>3261</v>
      </c>
      <c r="B447" s="382"/>
      <c r="D447" s="153"/>
      <c r="E447" s="153"/>
      <c r="F447" s="153"/>
      <c r="G447" s="153"/>
      <c r="H447" s="153"/>
    </row>
    <row r="448" spans="1:8" x14ac:dyDescent="0.3">
      <c r="A448" s="377" t="s">
        <v>3257</v>
      </c>
      <c r="B448" s="382">
        <v>1</v>
      </c>
      <c r="D448" s="153"/>
      <c r="E448" s="153"/>
      <c r="F448" s="153"/>
      <c r="G448" s="153"/>
      <c r="H448" s="153"/>
    </row>
    <row r="449" spans="1:8" x14ac:dyDescent="0.3">
      <c r="A449" s="377" t="s">
        <v>756</v>
      </c>
      <c r="B449" s="382">
        <v>1</v>
      </c>
      <c r="D449" s="153"/>
      <c r="E449" s="153"/>
      <c r="F449" s="153"/>
      <c r="G449" s="153"/>
      <c r="H449" s="153"/>
    </row>
    <row r="450" spans="1:8" x14ac:dyDescent="0.3">
      <c r="A450" s="377" t="s">
        <v>758</v>
      </c>
      <c r="B450" s="382">
        <v>1</v>
      </c>
      <c r="D450" s="153"/>
      <c r="E450" s="153"/>
      <c r="F450" s="153"/>
      <c r="G450" s="153"/>
      <c r="H450" s="153"/>
    </row>
    <row r="451" spans="1:8" x14ac:dyDescent="0.3">
      <c r="A451" s="377" t="s">
        <v>760</v>
      </c>
      <c r="B451" s="382">
        <v>1</v>
      </c>
      <c r="D451" s="153"/>
      <c r="E451" s="153"/>
      <c r="F451" s="153"/>
      <c r="G451" s="153"/>
      <c r="H451" s="153"/>
    </row>
    <row r="452" spans="1:8" x14ac:dyDescent="0.3">
      <c r="A452" s="377" t="s">
        <v>762</v>
      </c>
      <c r="B452" s="382">
        <v>1</v>
      </c>
      <c r="D452" s="153"/>
      <c r="E452" s="153"/>
      <c r="F452" s="153"/>
      <c r="G452" s="153"/>
      <c r="H452" s="153"/>
    </row>
    <row r="453" spans="1:8" x14ac:dyDescent="0.3">
      <c r="A453" s="377" t="s">
        <v>764</v>
      </c>
      <c r="B453" s="382">
        <v>1</v>
      </c>
      <c r="D453" s="153"/>
      <c r="E453" s="153"/>
      <c r="F453" s="153"/>
      <c r="G453" s="153"/>
      <c r="H453" s="153"/>
    </row>
    <row r="454" spans="1:8" x14ac:dyDescent="0.3">
      <c r="A454" s="377" t="s">
        <v>767</v>
      </c>
      <c r="B454" s="382">
        <v>1</v>
      </c>
      <c r="D454" s="153"/>
      <c r="E454" s="153"/>
      <c r="F454" s="153"/>
      <c r="G454" s="153"/>
      <c r="H454" s="153"/>
    </row>
    <row r="455" spans="1:8" x14ac:dyDescent="0.3">
      <c r="A455" s="377" t="s">
        <v>769</v>
      </c>
      <c r="B455" s="382">
        <v>1</v>
      </c>
      <c r="D455" s="153"/>
      <c r="E455" s="153"/>
      <c r="F455" s="153"/>
      <c r="G455" s="153"/>
      <c r="H455" s="153"/>
    </row>
    <row r="456" spans="1:8" x14ac:dyDescent="0.3">
      <c r="A456" s="377" t="s">
        <v>771</v>
      </c>
      <c r="B456" s="382">
        <v>1</v>
      </c>
      <c r="D456" s="153"/>
      <c r="E456" s="153"/>
      <c r="F456" s="153"/>
      <c r="G456" s="153"/>
      <c r="H456" s="153"/>
    </row>
    <row r="457" spans="1:8" x14ac:dyDescent="0.3">
      <c r="A457" s="377" t="s">
        <v>1101</v>
      </c>
      <c r="B457" s="382">
        <v>1</v>
      </c>
      <c r="D457" s="153"/>
      <c r="E457" s="153"/>
      <c r="F457" s="153"/>
      <c r="G457" s="153"/>
      <c r="H457" s="153"/>
    </row>
    <row r="458" spans="1:8" x14ac:dyDescent="0.3">
      <c r="A458" s="377" t="s">
        <v>2920</v>
      </c>
      <c r="B458" s="382">
        <v>1</v>
      </c>
      <c r="D458" s="153"/>
      <c r="E458" s="153"/>
      <c r="F458" s="153"/>
      <c r="G458" s="153"/>
      <c r="H458" s="153"/>
    </row>
    <row r="459" spans="1:8" x14ac:dyDescent="0.3">
      <c r="A459" s="377" t="s">
        <v>2921</v>
      </c>
      <c r="B459" s="382">
        <v>1</v>
      </c>
      <c r="D459" s="153"/>
      <c r="E459" s="153"/>
      <c r="F459" s="153"/>
      <c r="G459" s="153"/>
      <c r="H459" s="153"/>
    </row>
    <row r="460" spans="1:8" x14ac:dyDescent="0.3">
      <c r="A460" s="377" t="s">
        <v>2864</v>
      </c>
      <c r="B460" s="382">
        <v>1</v>
      </c>
      <c r="D460" s="153"/>
      <c r="E460" s="153"/>
      <c r="F460" s="153"/>
      <c r="G460" s="153"/>
      <c r="H460" s="153"/>
    </row>
    <row r="461" spans="1:8" x14ac:dyDescent="0.3">
      <c r="A461" s="377" t="s">
        <v>3262</v>
      </c>
      <c r="B461" s="382"/>
      <c r="D461" s="153"/>
      <c r="E461" s="153"/>
      <c r="F461" s="153"/>
      <c r="G461" s="153"/>
      <c r="H461" s="153"/>
    </row>
    <row r="462" spans="1:8" x14ac:dyDescent="0.3">
      <c r="A462" s="377" t="s">
        <v>750</v>
      </c>
      <c r="B462" s="382">
        <v>1</v>
      </c>
      <c r="D462" s="153"/>
      <c r="E462" s="153"/>
      <c r="F462" s="153"/>
      <c r="G462" s="153"/>
      <c r="H462" s="153"/>
    </row>
    <row r="463" spans="1:8" x14ac:dyDescent="0.3">
      <c r="A463" s="377" t="s">
        <v>739</v>
      </c>
      <c r="B463" s="382">
        <v>1</v>
      </c>
      <c r="D463" s="153"/>
      <c r="E463" s="153"/>
      <c r="F463" s="153"/>
      <c r="G463" s="153"/>
      <c r="H463" s="153"/>
    </row>
    <row r="464" spans="1:8" x14ac:dyDescent="0.3">
      <c r="A464" s="377" t="s">
        <v>741</v>
      </c>
      <c r="B464" s="382">
        <v>1</v>
      </c>
      <c r="D464" s="153"/>
      <c r="E464" s="153"/>
      <c r="F464" s="153"/>
      <c r="G464" s="153"/>
      <c r="H464" s="153"/>
    </row>
    <row r="465" spans="1:8" x14ac:dyDescent="0.3">
      <c r="A465" s="377" t="s">
        <v>296</v>
      </c>
      <c r="B465" s="382">
        <v>1</v>
      </c>
      <c r="D465" s="153"/>
      <c r="E465" s="153"/>
      <c r="F465" s="153"/>
      <c r="G465" s="153"/>
      <c r="H465" s="153"/>
    </row>
    <row r="466" spans="1:8" x14ac:dyDescent="0.3">
      <c r="A466" s="377" t="s">
        <v>3263</v>
      </c>
      <c r="B466" s="382">
        <v>1</v>
      </c>
      <c r="D466" s="153"/>
      <c r="E466" s="153"/>
      <c r="F466" s="153"/>
      <c r="G466" s="153"/>
      <c r="H466" s="153"/>
    </row>
    <row r="467" spans="1:8" x14ac:dyDescent="0.3">
      <c r="A467" s="377" t="s">
        <v>1785</v>
      </c>
      <c r="B467" s="382">
        <v>1</v>
      </c>
      <c r="D467" s="153"/>
      <c r="E467" s="153"/>
      <c r="F467" s="153"/>
      <c r="G467" s="153"/>
      <c r="H467" s="153"/>
    </row>
    <row r="468" spans="1:8" x14ac:dyDescent="0.3">
      <c r="A468" s="377" t="s">
        <v>1011</v>
      </c>
      <c r="B468" s="382">
        <v>1</v>
      </c>
      <c r="D468" s="153"/>
      <c r="E468" s="153"/>
      <c r="F468" s="153"/>
      <c r="G468" s="153"/>
      <c r="H468" s="153"/>
    </row>
    <row r="469" spans="1:8" x14ac:dyDescent="0.3">
      <c r="A469" s="377" t="s">
        <v>1340</v>
      </c>
      <c r="B469" s="382">
        <v>1</v>
      </c>
      <c r="D469" s="153"/>
      <c r="E469" s="153"/>
      <c r="F469" s="153"/>
      <c r="G469" s="153"/>
      <c r="H469" s="153"/>
    </row>
    <row r="470" spans="1:8" x14ac:dyDescent="0.3">
      <c r="A470" s="377" t="s">
        <v>3264</v>
      </c>
      <c r="B470" s="382">
        <v>1</v>
      </c>
      <c r="D470" s="153"/>
      <c r="E470" s="153"/>
      <c r="F470" s="153"/>
      <c r="G470" s="153"/>
      <c r="H470" s="153"/>
    </row>
    <row r="471" spans="1:8" x14ac:dyDescent="0.3">
      <c r="A471" s="377" t="s">
        <v>3258</v>
      </c>
      <c r="B471" s="382">
        <v>1</v>
      </c>
      <c r="D471" s="153"/>
      <c r="E471" s="153"/>
      <c r="F471" s="153"/>
      <c r="G471" s="153"/>
      <c r="H471" s="153"/>
    </row>
    <row r="472" spans="1:8" x14ac:dyDescent="0.3">
      <c r="A472" s="377" t="s">
        <v>1343</v>
      </c>
      <c r="B472" s="382">
        <v>1</v>
      </c>
      <c r="D472" s="153"/>
      <c r="E472" s="153"/>
      <c r="F472" s="153"/>
      <c r="G472" s="153"/>
      <c r="H472" s="153"/>
    </row>
    <row r="473" spans="1:8" x14ac:dyDescent="0.3">
      <c r="A473" s="377" t="s">
        <v>1353</v>
      </c>
      <c r="B473" s="382">
        <v>1</v>
      </c>
      <c r="D473" s="153"/>
      <c r="E473" s="153"/>
      <c r="F473" s="153"/>
      <c r="G473" s="153"/>
      <c r="H473" s="153"/>
    </row>
    <row r="474" spans="1:8" x14ac:dyDescent="0.3">
      <c r="A474" s="377" t="s">
        <v>1351</v>
      </c>
      <c r="B474" s="382">
        <v>1</v>
      </c>
      <c r="D474" s="153"/>
      <c r="E474" s="153"/>
      <c r="F474" s="153"/>
      <c r="G474" s="153"/>
      <c r="H474" s="153"/>
    </row>
    <row r="475" spans="1:8" x14ac:dyDescent="0.3">
      <c r="A475" s="377" t="s">
        <v>1347</v>
      </c>
      <c r="B475" s="382">
        <v>1</v>
      </c>
      <c r="D475" s="153"/>
      <c r="E475" s="153"/>
      <c r="F475" s="153"/>
      <c r="G475" s="153"/>
      <c r="H475" s="153"/>
    </row>
    <row r="476" spans="1:8" x14ac:dyDescent="0.3">
      <c r="A476" s="377" t="s">
        <v>1355</v>
      </c>
      <c r="B476" s="382">
        <v>1</v>
      </c>
      <c r="D476" s="153"/>
      <c r="E476" s="153"/>
      <c r="F476" s="153"/>
      <c r="G476" s="153"/>
      <c r="H476" s="153"/>
    </row>
    <row r="477" spans="1:8" x14ac:dyDescent="0.3">
      <c r="A477" s="377" t="s">
        <v>1357</v>
      </c>
      <c r="B477" s="382">
        <v>1</v>
      </c>
      <c r="D477" s="153"/>
      <c r="E477" s="153"/>
      <c r="F477" s="153"/>
      <c r="G477" s="153"/>
      <c r="H477" s="153"/>
    </row>
    <row r="478" spans="1:8" x14ac:dyDescent="0.3">
      <c r="A478" s="377" t="s">
        <v>1345</v>
      </c>
      <c r="B478" s="382">
        <v>1</v>
      </c>
      <c r="D478" s="153"/>
      <c r="E478" s="153"/>
      <c r="F478" s="153"/>
      <c r="G478" s="153"/>
      <c r="H478" s="153"/>
    </row>
    <row r="479" spans="1:8" x14ac:dyDescent="0.3">
      <c r="A479" s="377" t="s">
        <v>1349</v>
      </c>
      <c r="B479" s="382">
        <v>1</v>
      </c>
      <c r="D479" s="153"/>
      <c r="E479" s="153"/>
      <c r="F479" s="153"/>
      <c r="G479" s="153"/>
      <c r="H479" s="153"/>
    </row>
    <row r="480" spans="1:8" x14ac:dyDescent="0.3">
      <c r="A480" s="377" t="s">
        <v>3265</v>
      </c>
      <c r="B480" s="382">
        <v>1</v>
      </c>
      <c r="D480" s="153"/>
      <c r="E480" s="153"/>
      <c r="F480" s="153"/>
      <c r="G480" s="153"/>
      <c r="H480" s="153"/>
    </row>
    <row r="481" spans="1:8" x14ac:dyDescent="0.3">
      <c r="A481" s="377" t="s">
        <v>3266</v>
      </c>
      <c r="B481" s="382">
        <v>1</v>
      </c>
      <c r="D481" s="153"/>
      <c r="E481" s="153"/>
      <c r="F481" s="153"/>
      <c r="G481" s="153"/>
      <c r="H481" s="153"/>
    </row>
    <row r="482" spans="1:8" x14ac:dyDescent="0.3">
      <c r="A482" s="377" t="s">
        <v>1359</v>
      </c>
      <c r="B482" s="382">
        <v>1</v>
      </c>
      <c r="D482" s="153"/>
      <c r="E482" s="153"/>
      <c r="F482" s="153"/>
      <c r="G482" s="153"/>
      <c r="H482" s="153"/>
    </row>
    <row r="483" spans="1:8" x14ac:dyDescent="0.3">
      <c r="A483" s="377" t="s">
        <v>1103</v>
      </c>
      <c r="B483" s="382">
        <v>1</v>
      </c>
      <c r="D483" s="153"/>
      <c r="E483" s="153"/>
      <c r="F483" s="153"/>
      <c r="G483" s="153"/>
      <c r="H483" s="153"/>
    </row>
    <row r="484" spans="1:8" x14ac:dyDescent="0.3">
      <c r="A484" s="377" t="s">
        <v>1106</v>
      </c>
      <c r="B484" s="382">
        <v>1</v>
      </c>
      <c r="D484" s="153"/>
      <c r="E484" s="153"/>
      <c r="F484" s="153"/>
      <c r="G484" s="153"/>
      <c r="H484" s="153"/>
    </row>
    <row r="485" spans="1:8" x14ac:dyDescent="0.3">
      <c r="A485" s="377" t="s">
        <v>1108</v>
      </c>
      <c r="B485" s="382">
        <v>1</v>
      </c>
      <c r="D485" s="153"/>
      <c r="E485" s="153"/>
      <c r="F485" s="153"/>
      <c r="G485" s="153"/>
      <c r="H485" s="153"/>
    </row>
    <row r="486" spans="1:8" x14ac:dyDescent="0.3">
      <c r="A486" s="377" t="s">
        <v>1110</v>
      </c>
      <c r="B486" s="382">
        <v>1</v>
      </c>
      <c r="D486" s="153"/>
      <c r="E486" s="153"/>
      <c r="F486" s="153"/>
      <c r="G486" s="153"/>
      <c r="H486" s="153"/>
    </row>
    <row r="487" spans="1:8" x14ac:dyDescent="0.3">
      <c r="A487" s="377" t="s">
        <v>1112</v>
      </c>
      <c r="B487" s="382">
        <v>1</v>
      </c>
      <c r="D487" s="153"/>
      <c r="E487" s="153"/>
      <c r="F487" s="153"/>
      <c r="G487" s="153"/>
      <c r="H487" s="153"/>
    </row>
    <row r="488" spans="1:8" x14ac:dyDescent="0.3">
      <c r="A488" s="377" t="s">
        <v>1114</v>
      </c>
      <c r="B488" s="382">
        <v>1</v>
      </c>
      <c r="D488" s="153"/>
      <c r="E488" s="153"/>
      <c r="F488" s="153"/>
      <c r="G488" s="153"/>
      <c r="H488" s="153"/>
    </row>
    <row r="489" spans="1:8" x14ac:dyDescent="0.3">
      <c r="A489" s="377" t="s">
        <v>1116</v>
      </c>
      <c r="B489" s="382">
        <v>1</v>
      </c>
      <c r="D489" s="153"/>
      <c r="E489" s="153"/>
      <c r="F489" s="153"/>
      <c r="G489" s="153"/>
      <c r="H489" s="153"/>
    </row>
    <row r="490" spans="1:8" x14ac:dyDescent="0.3">
      <c r="A490" s="377" t="s">
        <v>1118</v>
      </c>
      <c r="B490" s="382">
        <v>1</v>
      </c>
      <c r="D490" s="153"/>
      <c r="E490" s="153"/>
      <c r="F490" s="153"/>
      <c r="G490" s="153"/>
      <c r="H490" s="153"/>
    </row>
    <row r="491" spans="1:8" x14ac:dyDescent="0.3">
      <c r="A491" s="377" t="s">
        <v>1120</v>
      </c>
      <c r="B491" s="382">
        <v>1</v>
      </c>
      <c r="D491" s="153"/>
      <c r="E491" s="153"/>
      <c r="F491" s="153"/>
      <c r="G491" s="153"/>
      <c r="H491" s="153"/>
    </row>
    <row r="492" spans="1:8" x14ac:dyDescent="0.3">
      <c r="A492" s="377" t="s">
        <v>1122</v>
      </c>
      <c r="B492" s="382">
        <v>1</v>
      </c>
      <c r="D492" s="153"/>
      <c r="E492" s="153"/>
      <c r="F492" s="153"/>
      <c r="G492" s="153"/>
      <c r="H492" s="153"/>
    </row>
    <row r="493" spans="1:8" x14ac:dyDescent="0.3">
      <c r="A493" s="377" t="s">
        <v>1124</v>
      </c>
      <c r="B493" s="382">
        <v>1</v>
      </c>
      <c r="D493" s="153"/>
      <c r="E493" s="153"/>
      <c r="F493" s="153"/>
      <c r="G493" s="153"/>
      <c r="H493" s="153"/>
    </row>
    <row r="494" spans="1:8" x14ac:dyDescent="0.3">
      <c r="A494" s="377" t="s">
        <v>1126</v>
      </c>
      <c r="B494" s="382">
        <v>1</v>
      </c>
      <c r="D494" s="153"/>
      <c r="E494" s="153"/>
      <c r="F494" s="153"/>
      <c r="G494" s="153"/>
      <c r="H494" s="153"/>
    </row>
    <row r="495" spans="1:8" x14ac:dyDescent="0.3">
      <c r="A495" s="377" t="s">
        <v>1128</v>
      </c>
      <c r="B495" s="382">
        <v>1</v>
      </c>
      <c r="D495" s="153"/>
      <c r="E495" s="153"/>
      <c r="F495" s="153"/>
      <c r="G495" s="153"/>
      <c r="H495" s="153"/>
    </row>
    <row r="496" spans="1:8" x14ac:dyDescent="0.3">
      <c r="A496" s="377" t="s">
        <v>1130</v>
      </c>
      <c r="B496" s="382">
        <v>1</v>
      </c>
      <c r="D496" s="153"/>
      <c r="E496" s="153"/>
      <c r="F496" s="153"/>
      <c r="G496" s="153"/>
      <c r="H496" s="153"/>
    </row>
    <row r="497" spans="1:8" x14ac:dyDescent="0.3">
      <c r="A497" s="377" t="s">
        <v>1132</v>
      </c>
      <c r="B497" s="382">
        <v>1</v>
      </c>
      <c r="D497" s="153"/>
      <c r="E497" s="153"/>
      <c r="F497" s="153"/>
      <c r="G497" s="153"/>
      <c r="H497" s="153"/>
    </row>
    <row r="498" spans="1:8" x14ac:dyDescent="0.3">
      <c r="A498" s="377" t="s">
        <v>1134</v>
      </c>
      <c r="B498" s="382">
        <v>1</v>
      </c>
      <c r="D498" s="153"/>
      <c r="E498" s="153"/>
      <c r="F498" s="153"/>
      <c r="G498" s="153"/>
      <c r="H498" s="153"/>
    </row>
    <row r="499" spans="1:8" x14ac:dyDescent="0.3">
      <c r="A499" s="377" t="s">
        <v>1136</v>
      </c>
      <c r="B499" s="382">
        <v>1</v>
      </c>
      <c r="D499" s="153"/>
      <c r="E499" s="153"/>
      <c r="F499" s="153"/>
      <c r="G499" s="153"/>
      <c r="H499" s="153"/>
    </row>
    <row r="500" spans="1:8" x14ac:dyDescent="0.3">
      <c r="A500" s="377" t="s">
        <v>1138</v>
      </c>
      <c r="B500" s="382">
        <v>1</v>
      </c>
      <c r="D500" s="153"/>
      <c r="E500" s="153"/>
      <c r="F500" s="153"/>
      <c r="G500" s="153"/>
      <c r="H500" s="153"/>
    </row>
    <row r="501" spans="1:8" x14ac:dyDescent="0.3">
      <c r="A501" s="377" t="s">
        <v>1140</v>
      </c>
      <c r="B501" s="382">
        <v>1</v>
      </c>
      <c r="D501" s="153"/>
      <c r="E501" s="153"/>
      <c r="F501" s="153"/>
      <c r="G501" s="153"/>
      <c r="H501" s="153"/>
    </row>
    <row r="502" spans="1:8" x14ac:dyDescent="0.3">
      <c r="A502" s="377" t="s">
        <v>1142</v>
      </c>
      <c r="B502" s="382">
        <v>1</v>
      </c>
      <c r="D502" s="153"/>
      <c r="E502" s="153"/>
      <c r="F502" s="153"/>
      <c r="G502" s="153"/>
      <c r="H502" s="153"/>
    </row>
    <row r="503" spans="1:8" x14ac:dyDescent="0.3">
      <c r="A503" s="377" t="s">
        <v>1144</v>
      </c>
      <c r="B503" s="382">
        <v>1</v>
      </c>
      <c r="D503" s="153"/>
      <c r="E503" s="153"/>
      <c r="F503" s="153"/>
      <c r="G503" s="153"/>
      <c r="H503" s="153"/>
    </row>
    <row r="504" spans="1:8" x14ac:dyDescent="0.3">
      <c r="A504" s="377" t="s">
        <v>1146</v>
      </c>
      <c r="B504" s="382">
        <v>1</v>
      </c>
      <c r="D504" s="153"/>
      <c r="E504" s="153"/>
      <c r="F504" s="153"/>
      <c r="G504" s="153"/>
      <c r="H504" s="153"/>
    </row>
    <row r="505" spans="1:8" x14ac:dyDescent="0.3">
      <c r="A505" s="377" t="s">
        <v>1148</v>
      </c>
      <c r="B505" s="382">
        <v>1</v>
      </c>
      <c r="D505" s="153"/>
      <c r="E505" s="153"/>
      <c r="F505" s="153"/>
      <c r="G505" s="153"/>
      <c r="H505" s="153"/>
    </row>
    <row r="506" spans="1:8" x14ac:dyDescent="0.3">
      <c r="A506" s="377" t="s">
        <v>1150</v>
      </c>
      <c r="B506" s="382">
        <v>1</v>
      </c>
      <c r="D506" s="153"/>
      <c r="E506" s="153"/>
      <c r="F506" s="153"/>
      <c r="G506" s="153"/>
      <c r="H506" s="153"/>
    </row>
    <row r="507" spans="1:8" x14ac:dyDescent="0.3">
      <c r="A507" s="377" t="s">
        <v>1152</v>
      </c>
      <c r="B507" s="382">
        <v>1</v>
      </c>
      <c r="D507" s="153"/>
      <c r="E507" s="153"/>
      <c r="F507" s="153"/>
      <c r="G507" s="153"/>
      <c r="H507" s="153"/>
    </row>
    <row r="508" spans="1:8" x14ac:dyDescent="0.3">
      <c r="A508" s="377" t="s">
        <v>1154</v>
      </c>
      <c r="B508" s="382">
        <v>1</v>
      </c>
      <c r="D508" s="153"/>
      <c r="E508" s="153"/>
      <c r="F508" s="153"/>
      <c r="G508" s="153"/>
      <c r="H508" s="153"/>
    </row>
    <row r="509" spans="1:8" x14ac:dyDescent="0.3">
      <c r="A509" s="377" t="s">
        <v>1156</v>
      </c>
      <c r="B509" s="382">
        <v>1</v>
      </c>
      <c r="D509" s="153"/>
      <c r="E509" s="153"/>
      <c r="F509" s="153"/>
      <c r="G509" s="153"/>
      <c r="H509" s="153"/>
    </row>
    <row r="510" spans="1:8" x14ac:dyDescent="0.3">
      <c r="A510" s="377" t="s">
        <v>1158</v>
      </c>
      <c r="B510" s="382">
        <v>1</v>
      </c>
      <c r="D510" s="153"/>
      <c r="E510" s="153"/>
      <c r="F510" s="153"/>
      <c r="G510" s="153"/>
      <c r="H510" s="153"/>
    </row>
    <row r="511" spans="1:8" x14ac:dyDescent="0.3">
      <c r="A511" s="377" t="s">
        <v>1160</v>
      </c>
      <c r="B511" s="382">
        <v>1</v>
      </c>
      <c r="D511" s="153"/>
      <c r="E511" s="153"/>
      <c r="F511" s="153"/>
      <c r="G511" s="153"/>
      <c r="H511" s="153"/>
    </row>
    <row r="512" spans="1:8" x14ac:dyDescent="0.3">
      <c r="A512" s="377" t="s">
        <v>1162</v>
      </c>
      <c r="B512" s="382">
        <v>1</v>
      </c>
      <c r="D512" s="153"/>
      <c r="E512" s="153"/>
      <c r="F512" s="153"/>
      <c r="G512" s="153"/>
      <c r="H512" s="153"/>
    </row>
    <row r="513" spans="1:8" x14ac:dyDescent="0.3">
      <c r="A513" s="377" t="s">
        <v>1164</v>
      </c>
      <c r="B513" s="382">
        <v>1</v>
      </c>
      <c r="D513" s="153"/>
      <c r="E513" s="153"/>
      <c r="F513" s="153"/>
      <c r="G513" s="153"/>
      <c r="H513" s="153"/>
    </row>
    <row r="514" spans="1:8" x14ac:dyDescent="0.3">
      <c r="A514" s="377" t="s">
        <v>1166</v>
      </c>
      <c r="B514" s="382">
        <v>1</v>
      </c>
      <c r="D514" s="153"/>
      <c r="E514" s="153"/>
      <c r="F514" s="153"/>
      <c r="G514" s="153"/>
      <c r="H514" s="153"/>
    </row>
    <row r="515" spans="1:8" x14ac:dyDescent="0.3">
      <c r="A515" s="377" t="s">
        <v>1168</v>
      </c>
      <c r="B515" s="382">
        <v>1</v>
      </c>
      <c r="D515" s="153"/>
      <c r="E515" s="153"/>
      <c r="F515" s="153"/>
      <c r="G515" s="153"/>
      <c r="H515" s="153"/>
    </row>
    <row r="516" spans="1:8" x14ac:dyDescent="0.3">
      <c r="A516" s="377" t="s">
        <v>1170</v>
      </c>
      <c r="B516" s="382">
        <v>1</v>
      </c>
      <c r="D516" s="153"/>
      <c r="E516" s="153"/>
      <c r="F516" s="153"/>
      <c r="G516" s="153"/>
      <c r="H516" s="153"/>
    </row>
    <row r="517" spans="1:8" x14ac:dyDescent="0.3">
      <c r="A517" s="377" t="s">
        <v>1172</v>
      </c>
      <c r="B517" s="382">
        <v>1</v>
      </c>
      <c r="D517" s="153"/>
      <c r="E517" s="153"/>
      <c r="F517" s="153"/>
      <c r="G517" s="153"/>
      <c r="H517" s="153"/>
    </row>
    <row r="518" spans="1:8" x14ac:dyDescent="0.3">
      <c r="A518" s="377" t="s">
        <v>1174</v>
      </c>
      <c r="B518" s="382">
        <v>1</v>
      </c>
      <c r="D518" s="153"/>
      <c r="E518" s="153"/>
      <c r="F518" s="153"/>
      <c r="G518" s="153"/>
      <c r="H518" s="153"/>
    </row>
    <row r="519" spans="1:8" x14ac:dyDescent="0.3">
      <c r="A519" s="377" t="s">
        <v>1176</v>
      </c>
      <c r="B519" s="382">
        <v>1</v>
      </c>
      <c r="D519" s="153"/>
      <c r="E519" s="153"/>
      <c r="F519" s="153"/>
      <c r="G519" s="153"/>
      <c r="H519" s="153"/>
    </row>
    <row r="520" spans="1:8" x14ac:dyDescent="0.3">
      <c r="A520" s="377" t="s">
        <v>1178</v>
      </c>
      <c r="B520" s="382">
        <v>1</v>
      </c>
      <c r="D520" s="153"/>
      <c r="E520" s="153"/>
      <c r="F520" s="153"/>
      <c r="G520" s="153"/>
      <c r="H520" s="153"/>
    </row>
    <row r="521" spans="1:8" x14ac:dyDescent="0.3">
      <c r="A521" s="377" t="s">
        <v>891</v>
      </c>
      <c r="B521" s="382">
        <v>1</v>
      </c>
      <c r="D521" s="153"/>
      <c r="E521" s="153"/>
      <c r="F521" s="153"/>
      <c r="G521" s="153"/>
      <c r="H521" s="153"/>
    </row>
    <row r="522" spans="1:8" x14ac:dyDescent="0.3">
      <c r="A522" s="377" t="s">
        <v>896</v>
      </c>
      <c r="B522" s="382">
        <v>1</v>
      </c>
      <c r="D522" s="153"/>
      <c r="E522" s="153"/>
      <c r="F522" s="153"/>
      <c r="G522" s="153"/>
      <c r="H522" s="153"/>
    </row>
    <row r="523" spans="1:8" x14ac:dyDescent="0.3">
      <c r="A523" s="377" t="s">
        <v>3267</v>
      </c>
      <c r="B523" s="382">
        <v>1</v>
      </c>
      <c r="D523" s="153"/>
      <c r="E523" s="153"/>
      <c r="F523" s="153"/>
      <c r="G523" s="153"/>
      <c r="H523" s="153"/>
    </row>
    <row r="524" spans="1:8" x14ac:dyDescent="0.3">
      <c r="A524" s="377" t="s">
        <v>899</v>
      </c>
      <c r="B524" s="382">
        <v>1</v>
      </c>
      <c r="D524" s="153"/>
      <c r="E524" s="153"/>
      <c r="F524" s="153"/>
      <c r="G524" s="153"/>
      <c r="H524" s="153"/>
    </row>
    <row r="525" spans="1:8" x14ac:dyDescent="0.3">
      <c r="A525" s="377" t="s">
        <v>2865</v>
      </c>
      <c r="B525" s="382">
        <v>1</v>
      </c>
      <c r="D525" s="153"/>
      <c r="E525" s="153"/>
      <c r="F525" s="153"/>
      <c r="G525" s="153"/>
      <c r="H525" s="153"/>
    </row>
    <row r="526" spans="1:8" x14ac:dyDescent="0.3">
      <c r="A526" s="377" t="s">
        <v>894</v>
      </c>
      <c r="B526" s="382">
        <v>1</v>
      </c>
      <c r="D526" s="153"/>
      <c r="E526" s="153"/>
      <c r="F526" s="153"/>
      <c r="G526" s="153"/>
      <c r="H526" s="153"/>
    </row>
    <row r="527" spans="1:8" x14ac:dyDescent="0.3">
      <c r="A527" s="377" t="s">
        <v>902</v>
      </c>
      <c r="B527" s="382">
        <v>1</v>
      </c>
      <c r="D527" s="153"/>
      <c r="E527" s="153"/>
      <c r="F527" s="153"/>
      <c r="G527" s="153"/>
      <c r="H527" s="153"/>
    </row>
    <row r="528" spans="1:8" x14ac:dyDescent="0.3">
      <c r="A528" s="377" t="s">
        <v>1393</v>
      </c>
      <c r="B528" s="382">
        <v>1</v>
      </c>
      <c r="D528" s="153"/>
      <c r="E528" s="153"/>
      <c r="F528" s="153"/>
      <c r="G528" s="153"/>
      <c r="H528" s="153"/>
    </row>
    <row r="529" spans="1:8" x14ac:dyDescent="0.3">
      <c r="A529" s="377" t="s">
        <v>911</v>
      </c>
      <c r="B529" s="382">
        <v>1</v>
      </c>
      <c r="D529" s="153"/>
      <c r="E529" s="153"/>
      <c r="F529" s="153"/>
      <c r="G529" s="153"/>
      <c r="H529" s="153"/>
    </row>
    <row r="530" spans="1:8" x14ac:dyDescent="0.3">
      <c r="A530" s="377" t="s">
        <v>917</v>
      </c>
      <c r="B530" s="382">
        <v>1</v>
      </c>
      <c r="D530" s="153"/>
      <c r="E530" s="153"/>
      <c r="F530" s="153"/>
      <c r="G530" s="153"/>
      <c r="H530" s="153"/>
    </row>
    <row r="531" spans="1:8" x14ac:dyDescent="0.3">
      <c r="A531" s="377" t="s">
        <v>924</v>
      </c>
      <c r="B531" s="382">
        <v>1</v>
      </c>
      <c r="D531" s="153"/>
      <c r="E531" s="153"/>
      <c r="F531" s="153"/>
      <c r="G531" s="153"/>
      <c r="H531" s="153"/>
    </row>
    <row r="532" spans="1:8" x14ac:dyDescent="0.3">
      <c r="A532" s="377" t="s">
        <v>929</v>
      </c>
      <c r="B532" s="382">
        <v>1</v>
      </c>
      <c r="D532" s="153"/>
      <c r="E532" s="153"/>
      <c r="F532" s="153"/>
      <c r="G532" s="153"/>
      <c r="H532" s="153"/>
    </row>
    <row r="533" spans="1:8" x14ac:dyDescent="0.3">
      <c r="A533" s="377" t="s">
        <v>3268</v>
      </c>
      <c r="B533" s="382">
        <v>1</v>
      </c>
      <c r="D533" s="153"/>
      <c r="E533" s="153"/>
      <c r="F533" s="153"/>
      <c r="G533" s="153"/>
      <c r="H533" s="153"/>
    </row>
    <row r="534" spans="1:8" x14ac:dyDescent="0.3">
      <c r="A534" s="377" t="s">
        <v>1180</v>
      </c>
      <c r="B534" s="382">
        <v>1</v>
      </c>
      <c r="D534" s="153"/>
      <c r="E534" s="153"/>
      <c r="F534" s="153"/>
      <c r="G534" s="153"/>
      <c r="H534" s="153"/>
    </row>
    <row r="535" spans="1:8" x14ac:dyDescent="0.3">
      <c r="A535" s="377" t="s">
        <v>1182</v>
      </c>
      <c r="B535" s="382">
        <v>1</v>
      </c>
      <c r="D535" s="153"/>
      <c r="E535" s="153"/>
      <c r="F535" s="153"/>
      <c r="G535" s="153"/>
      <c r="H535" s="153"/>
    </row>
    <row r="536" spans="1:8" x14ac:dyDescent="0.3">
      <c r="A536" s="377" t="s">
        <v>1184</v>
      </c>
      <c r="B536" s="382">
        <v>1</v>
      </c>
      <c r="D536" s="153"/>
      <c r="E536" s="153"/>
      <c r="F536" s="153"/>
      <c r="G536" s="153"/>
      <c r="H536" s="153"/>
    </row>
    <row r="537" spans="1:8" x14ac:dyDescent="0.3">
      <c r="A537" s="377" t="s">
        <v>1186</v>
      </c>
      <c r="B537" s="382">
        <v>1</v>
      </c>
      <c r="D537" s="153"/>
      <c r="E537" s="153"/>
      <c r="F537" s="153"/>
      <c r="G537" s="153"/>
      <c r="H537" s="153"/>
    </row>
    <row r="538" spans="1:8" x14ac:dyDescent="0.3">
      <c r="A538" s="377" t="s">
        <v>1188</v>
      </c>
      <c r="B538" s="382">
        <v>1</v>
      </c>
      <c r="D538" s="153"/>
      <c r="E538" s="153"/>
      <c r="F538" s="153"/>
      <c r="G538" s="153"/>
      <c r="H538" s="153"/>
    </row>
    <row r="539" spans="1:8" x14ac:dyDescent="0.3">
      <c r="A539" s="377" t="s">
        <v>1190</v>
      </c>
      <c r="B539" s="382">
        <v>1</v>
      </c>
      <c r="D539" s="153"/>
      <c r="E539" s="153"/>
      <c r="F539" s="153"/>
      <c r="G539" s="153"/>
      <c r="H539" s="153"/>
    </row>
    <row r="540" spans="1:8" x14ac:dyDescent="0.3">
      <c r="A540" s="377" t="s">
        <v>1192</v>
      </c>
      <c r="B540" s="382">
        <v>1</v>
      </c>
      <c r="D540" s="153"/>
      <c r="E540" s="153"/>
      <c r="F540" s="153"/>
      <c r="G540" s="153"/>
      <c r="H540" s="153"/>
    </row>
    <row r="541" spans="1:8" x14ac:dyDescent="0.3">
      <c r="A541" s="377" t="s">
        <v>1194</v>
      </c>
      <c r="B541" s="382">
        <v>1</v>
      </c>
      <c r="D541" s="153"/>
      <c r="E541" s="153"/>
      <c r="F541" s="153"/>
      <c r="G541" s="153"/>
      <c r="H541" s="153"/>
    </row>
    <row r="542" spans="1:8" x14ac:dyDescent="0.3">
      <c r="A542" s="377" t="s">
        <v>1196</v>
      </c>
      <c r="B542" s="382">
        <v>1</v>
      </c>
      <c r="D542" s="153"/>
      <c r="E542" s="153"/>
      <c r="F542" s="153"/>
      <c r="G542" s="153"/>
      <c r="H542" s="153"/>
    </row>
    <row r="543" spans="1:8" x14ac:dyDescent="0.3">
      <c r="A543" s="377" t="s">
        <v>1198</v>
      </c>
      <c r="B543" s="382">
        <v>1</v>
      </c>
      <c r="D543" s="153"/>
      <c r="E543" s="153"/>
      <c r="F543" s="153"/>
      <c r="G543" s="153"/>
      <c r="H543" s="153"/>
    </row>
    <row r="544" spans="1:8" x14ac:dyDescent="0.3">
      <c r="A544" s="377" t="s">
        <v>1200</v>
      </c>
      <c r="B544" s="382">
        <v>1</v>
      </c>
      <c r="D544" s="153"/>
      <c r="E544" s="153"/>
      <c r="F544" s="153"/>
      <c r="G544" s="153"/>
      <c r="H544" s="153"/>
    </row>
    <row r="545" spans="1:8" x14ac:dyDescent="0.3">
      <c r="A545" s="377" t="s">
        <v>1202</v>
      </c>
      <c r="B545" s="382">
        <v>1</v>
      </c>
      <c r="D545" s="153"/>
      <c r="E545" s="153"/>
      <c r="F545" s="153"/>
      <c r="G545" s="153"/>
      <c r="H545" s="153"/>
    </row>
    <row r="546" spans="1:8" x14ac:dyDescent="0.3">
      <c r="A546" s="377" t="s">
        <v>1204</v>
      </c>
      <c r="B546" s="382">
        <v>1</v>
      </c>
      <c r="D546" s="153"/>
      <c r="E546" s="153"/>
      <c r="F546" s="153"/>
      <c r="G546" s="153"/>
      <c r="H546" s="153"/>
    </row>
    <row r="547" spans="1:8" x14ac:dyDescent="0.3">
      <c r="A547" s="377" t="s">
        <v>1206</v>
      </c>
      <c r="B547" s="382">
        <v>1</v>
      </c>
      <c r="D547" s="153"/>
      <c r="E547" s="153"/>
      <c r="F547" s="153"/>
      <c r="G547" s="153"/>
      <c r="H547" s="153"/>
    </row>
    <row r="548" spans="1:8" x14ac:dyDescent="0.3">
      <c r="A548" s="377" t="s">
        <v>1208</v>
      </c>
      <c r="B548" s="382">
        <v>1</v>
      </c>
      <c r="D548" s="153"/>
      <c r="E548" s="153"/>
      <c r="F548" s="153"/>
      <c r="G548" s="153"/>
      <c r="H548" s="153"/>
    </row>
    <row r="549" spans="1:8" x14ac:dyDescent="0.3">
      <c r="A549" s="377" t="s">
        <v>1210</v>
      </c>
      <c r="B549" s="382">
        <v>1</v>
      </c>
      <c r="D549" s="153"/>
      <c r="E549" s="153"/>
      <c r="F549" s="153"/>
      <c r="G549" s="153"/>
      <c r="H549" s="153"/>
    </row>
    <row r="550" spans="1:8" x14ac:dyDescent="0.3">
      <c r="A550" s="377" t="s">
        <v>1212</v>
      </c>
      <c r="B550" s="382">
        <v>1</v>
      </c>
      <c r="D550" s="153"/>
      <c r="E550" s="153"/>
      <c r="F550" s="153"/>
      <c r="G550" s="153"/>
      <c r="H550" s="153"/>
    </row>
    <row r="551" spans="1:8" x14ac:dyDescent="0.3">
      <c r="A551" s="377" t="s">
        <v>1214</v>
      </c>
      <c r="B551" s="382">
        <v>1</v>
      </c>
      <c r="D551" s="153"/>
      <c r="E551" s="153"/>
      <c r="F551" s="153"/>
      <c r="G551" s="153"/>
      <c r="H551" s="153"/>
    </row>
    <row r="552" spans="1:8" x14ac:dyDescent="0.3">
      <c r="A552" s="377" t="s">
        <v>1216</v>
      </c>
      <c r="B552" s="382">
        <v>1</v>
      </c>
      <c r="D552" s="153"/>
      <c r="E552" s="153"/>
      <c r="F552" s="153"/>
      <c r="G552" s="153"/>
      <c r="H552" s="153"/>
    </row>
    <row r="553" spans="1:8" x14ac:dyDescent="0.3">
      <c r="A553" s="377" t="s">
        <v>1218</v>
      </c>
      <c r="B553" s="382">
        <v>1</v>
      </c>
      <c r="D553" s="153"/>
      <c r="E553" s="153"/>
      <c r="F553" s="153"/>
      <c r="G553" s="153"/>
      <c r="H553" s="153"/>
    </row>
    <row r="554" spans="1:8" x14ac:dyDescent="0.3">
      <c r="A554" s="377" t="s">
        <v>1220</v>
      </c>
      <c r="B554" s="382">
        <v>1</v>
      </c>
      <c r="D554" s="153"/>
      <c r="E554" s="153"/>
      <c r="F554" s="153"/>
      <c r="G554" s="153"/>
      <c r="H554" s="153"/>
    </row>
    <row r="555" spans="1:8" x14ac:dyDescent="0.3">
      <c r="A555" s="377" t="s">
        <v>1222</v>
      </c>
      <c r="B555" s="382">
        <v>1</v>
      </c>
      <c r="D555" s="153"/>
      <c r="E555" s="153"/>
      <c r="F555" s="153"/>
      <c r="G555" s="153"/>
      <c r="H555" s="153"/>
    </row>
    <row r="556" spans="1:8" x14ac:dyDescent="0.3">
      <c r="A556" s="377" t="s">
        <v>1224</v>
      </c>
      <c r="B556" s="382">
        <v>1</v>
      </c>
      <c r="D556" s="153"/>
      <c r="E556" s="153"/>
      <c r="F556" s="153"/>
      <c r="G556" s="153"/>
      <c r="H556" s="153"/>
    </row>
    <row r="557" spans="1:8" x14ac:dyDescent="0.3">
      <c r="A557" s="377" t="s">
        <v>1226</v>
      </c>
      <c r="B557" s="382">
        <v>1</v>
      </c>
      <c r="D557" s="153"/>
      <c r="E557" s="153"/>
      <c r="F557" s="153"/>
      <c r="G557" s="153"/>
      <c r="H557" s="153"/>
    </row>
    <row r="558" spans="1:8" x14ac:dyDescent="0.3">
      <c r="A558" s="377" t="s">
        <v>1228</v>
      </c>
      <c r="B558" s="382">
        <v>1</v>
      </c>
      <c r="D558" s="153"/>
      <c r="E558" s="153"/>
      <c r="F558" s="153"/>
      <c r="G558" s="153"/>
      <c r="H558" s="153"/>
    </row>
    <row r="559" spans="1:8" x14ac:dyDescent="0.3">
      <c r="A559" s="377" t="s">
        <v>1230</v>
      </c>
      <c r="B559" s="382">
        <v>1</v>
      </c>
      <c r="D559" s="153"/>
      <c r="E559" s="153"/>
      <c r="F559" s="153"/>
      <c r="G559" s="153"/>
      <c r="H559" s="153"/>
    </row>
    <row r="560" spans="1:8" x14ac:dyDescent="0.3">
      <c r="A560" s="377" t="s">
        <v>1232</v>
      </c>
      <c r="B560" s="382">
        <v>1</v>
      </c>
      <c r="D560" s="153"/>
      <c r="E560" s="153"/>
      <c r="F560" s="153"/>
      <c r="G560" s="153"/>
      <c r="H560" s="153"/>
    </row>
    <row r="561" spans="1:8" x14ac:dyDescent="0.3">
      <c r="A561" s="377" t="s">
        <v>1234</v>
      </c>
      <c r="B561" s="382">
        <v>1</v>
      </c>
      <c r="D561" s="153"/>
      <c r="E561" s="153"/>
      <c r="F561" s="153"/>
      <c r="G561" s="153"/>
      <c r="H561" s="153"/>
    </row>
    <row r="562" spans="1:8" x14ac:dyDescent="0.3">
      <c r="A562" s="377" t="s">
        <v>1236</v>
      </c>
      <c r="B562" s="382">
        <v>1</v>
      </c>
      <c r="D562" s="153"/>
      <c r="E562" s="153"/>
      <c r="F562" s="153"/>
      <c r="G562" s="153"/>
      <c r="H562" s="153"/>
    </row>
    <row r="563" spans="1:8" x14ac:dyDescent="0.3">
      <c r="A563" s="377" t="s">
        <v>1238</v>
      </c>
      <c r="B563" s="382">
        <v>1</v>
      </c>
      <c r="D563" s="153"/>
      <c r="E563" s="153"/>
      <c r="F563" s="153"/>
      <c r="G563" s="153"/>
      <c r="H563" s="153"/>
    </row>
    <row r="564" spans="1:8" x14ac:dyDescent="0.3">
      <c r="A564" s="377" t="s">
        <v>1240</v>
      </c>
      <c r="B564" s="382">
        <v>1</v>
      </c>
      <c r="D564" s="153"/>
      <c r="E564" s="153"/>
      <c r="F564" s="153"/>
      <c r="G564" s="153"/>
      <c r="H564" s="153"/>
    </row>
    <row r="565" spans="1:8" x14ac:dyDescent="0.3">
      <c r="A565" s="377" t="s">
        <v>1242</v>
      </c>
      <c r="B565" s="382">
        <v>1</v>
      </c>
      <c r="D565" s="153"/>
      <c r="E565" s="153"/>
      <c r="F565" s="153"/>
      <c r="G565" s="153"/>
      <c r="H565" s="153"/>
    </row>
    <row r="566" spans="1:8" x14ac:dyDescent="0.3">
      <c r="A566" s="377" t="s">
        <v>1244</v>
      </c>
      <c r="B566" s="382">
        <v>1</v>
      </c>
      <c r="D566" s="153"/>
      <c r="E566" s="153"/>
      <c r="F566" s="153"/>
      <c r="G566" s="153"/>
      <c r="H566" s="153"/>
    </row>
    <row r="567" spans="1:8" x14ac:dyDescent="0.3">
      <c r="A567" s="377" t="s">
        <v>1246</v>
      </c>
      <c r="B567" s="382">
        <v>1</v>
      </c>
      <c r="D567" s="153"/>
      <c r="E567" s="153"/>
      <c r="F567" s="153"/>
      <c r="G567" s="153"/>
      <c r="H567" s="153"/>
    </row>
    <row r="568" spans="1:8" x14ac:dyDescent="0.3">
      <c r="A568" s="377" t="s">
        <v>1248</v>
      </c>
      <c r="B568" s="382">
        <v>1</v>
      </c>
      <c r="D568" s="153"/>
      <c r="E568" s="153"/>
      <c r="F568" s="153"/>
      <c r="G568" s="153"/>
      <c r="H568" s="153"/>
    </row>
    <row r="569" spans="1:8" x14ac:dyDescent="0.3">
      <c r="A569" s="377" t="s">
        <v>1250</v>
      </c>
      <c r="B569" s="382">
        <v>1</v>
      </c>
      <c r="D569" s="153"/>
      <c r="E569" s="153"/>
      <c r="F569" s="153"/>
      <c r="G569" s="153"/>
      <c r="H569" s="153"/>
    </row>
    <row r="570" spans="1:8" x14ac:dyDescent="0.3">
      <c r="A570" s="377" t="s">
        <v>1252</v>
      </c>
      <c r="B570" s="382">
        <v>1</v>
      </c>
      <c r="D570" s="153"/>
      <c r="E570" s="153"/>
      <c r="F570" s="153"/>
      <c r="G570" s="153"/>
      <c r="H570" s="153"/>
    </row>
    <row r="571" spans="1:8" x14ac:dyDescent="0.3">
      <c r="A571" s="377" t="s">
        <v>1331</v>
      </c>
      <c r="B571" s="382">
        <v>1</v>
      </c>
      <c r="D571" s="153"/>
      <c r="E571" s="153"/>
      <c r="F571" s="153"/>
      <c r="G571" s="153"/>
      <c r="H571" s="153"/>
    </row>
    <row r="572" spans="1:8" x14ac:dyDescent="0.3">
      <c r="A572" s="377" t="s">
        <v>1333</v>
      </c>
      <c r="B572" s="382">
        <v>1</v>
      </c>
      <c r="D572" s="153"/>
      <c r="E572" s="153"/>
      <c r="F572" s="153"/>
      <c r="G572" s="153"/>
      <c r="H572" s="153"/>
    </row>
    <row r="573" spans="1:8" x14ac:dyDescent="0.3">
      <c r="A573" s="377" t="s">
        <v>1335</v>
      </c>
      <c r="B573" s="382">
        <v>1</v>
      </c>
      <c r="D573" s="153"/>
      <c r="E573" s="153"/>
      <c r="F573" s="153"/>
      <c r="G573" s="153"/>
      <c r="H573" s="153"/>
    </row>
    <row r="574" spans="1:8" x14ac:dyDescent="0.3">
      <c r="A574" s="377" t="s">
        <v>1338</v>
      </c>
      <c r="B574" s="382">
        <v>1</v>
      </c>
      <c r="D574" s="153"/>
      <c r="E574" s="153"/>
      <c r="F574" s="153"/>
      <c r="G574" s="153"/>
      <c r="H574" s="153"/>
    </row>
    <row r="575" spans="1:8" x14ac:dyDescent="0.3">
      <c r="A575" s="377" t="s">
        <v>1254</v>
      </c>
      <c r="B575" s="382">
        <v>1</v>
      </c>
      <c r="D575" s="153"/>
      <c r="E575" s="153"/>
      <c r="F575" s="153"/>
      <c r="G575" s="153"/>
      <c r="H575" s="153"/>
    </row>
    <row r="576" spans="1:8" x14ac:dyDescent="0.3">
      <c r="A576" s="377" t="s">
        <v>1256</v>
      </c>
      <c r="B576" s="382">
        <v>1</v>
      </c>
      <c r="D576" s="153"/>
      <c r="E576" s="153"/>
      <c r="F576" s="153"/>
      <c r="G576" s="153"/>
      <c r="H576" s="153"/>
    </row>
    <row r="577" spans="1:8" x14ac:dyDescent="0.3">
      <c r="A577" s="377" t="s">
        <v>1258</v>
      </c>
      <c r="B577" s="382">
        <v>1</v>
      </c>
      <c r="D577" s="153"/>
      <c r="E577" s="153"/>
      <c r="F577" s="153"/>
      <c r="G577" s="153"/>
      <c r="H577" s="153"/>
    </row>
    <row r="578" spans="1:8" x14ac:dyDescent="0.3">
      <c r="A578" s="377" t="s">
        <v>1260</v>
      </c>
      <c r="B578" s="382">
        <v>1</v>
      </c>
      <c r="D578" s="153"/>
      <c r="E578" s="153"/>
      <c r="F578" s="153"/>
      <c r="G578" s="153"/>
      <c r="H578" s="153"/>
    </row>
    <row r="579" spans="1:8" x14ac:dyDescent="0.3">
      <c r="A579" s="377" t="s">
        <v>1262</v>
      </c>
      <c r="B579" s="382">
        <v>1</v>
      </c>
      <c r="D579" s="153"/>
      <c r="E579" s="153"/>
      <c r="F579" s="153"/>
      <c r="G579" s="153"/>
      <c r="H579" s="153"/>
    </row>
    <row r="580" spans="1:8" x14ac:dyDescent="0.3">
      <c r="A580" s="377" t="s">
        <v>1264</v>
      </c>
      <c r="B580" s="382">
        <v>1</v>
      </c>
      <c r="D580" s="153"/>
      <c r="E580" s="153"/>
      <c r="F580" s="153"/>
      <c r="G580" s="153"/>
      <c r="H580" s="153"/>
    </row>
    <row r="581" spans="1:8" x14ac:dyDescent="0.3">
      <c r="A581" s="377" t="s">
        <v>1266</v>
      </c>
      <c r="B581" s="382">
        <v>1</v>
      </c>
      <c r="D581" s="153"/>
      <c r="E581" s="153"/>
      <c r="F581" s="153"/>
      <c r="G581" s="153"/>
      <c r="H581" s="153"/>
    </row>
    <row r="582" spans="1:8" x14ac:dyDescent="0.3">
      <c r="A582" s="377" t="s">
        <v>1268</v>
      </c>
      <c r="B582" s="382">
        <v>1</v>
      </c>
      <c r="D582" s="153"/>
      <c r="E582" s="153"/>
      <c r="F582" s="153"/>
      <c r="G582" s="153"/>
      <c r="H582" s="153"/>
    </row>
    <row r="583" spans="1:8" x14ac:dyDescent="0.3">
      <c r="A583" s="377" t="s">
        <v>1270</v>
      </c>
      <c r="B583" s="382">
        <v>1</v>
      </c>
      <c r="D583" s="153"/>
      <c r="E583" s="153"/>
      <c r="F583" s="153"/>
      <c r="G583" s="153"/>
      <c r="H583" s="153"/>
    </row>
    <row r="584" spans="1:8" x14ac:dyDescent="0.3">
      <c r="A584" s="377" t="s">
        <v>1272</v>
      </c>
      <c r="B584" s="382">
        <v>1</v>
      </c>
      <c r="D584" s="153"/>
      <c r="E584" s="153"/>
      <c r="F584" s="153"/>
      <c r="G584" s="153"/>
      <c r="H584" s="153"/>
    </row>
    <row r="585" spans="1:8" x14ac:dyDescent="0.3">
      <c r="A585" s="377" t="s">
        <v>1274</v>
      </c>
      <c r="B585" s="382">
        <v>1</v>
      </c>
      <c r="D585" s="153"/>
      <c r="E585" s="153"/>
      <c r="F585" s="153"/>
      <c r="G585" s="153"/>
      <c r="H585" s="153"/>
    </row>
    <row r="586" spans="1:8" x14ac:dyDescent="0.3">
      <c r="A586" s="377" t="s">
        <v>1276</v>
      </c>
      <c r="B586" s="382">
        <v>1</v>
      </c>
      <c r="D586" s="153"/>
      <c r="E586" s="153"/>
      <c r="F586" s="153"/>
      <c r="G586" s="153"/>
      <c r="H586" s="153"/>
    </row>
    <row r="587" spans="1:8" x14ac:dyDescent="0.3">
      <c r="A587" s="377" t="s">
        <v>1278</v>
      </c>
      <c r="B587" s="382">
        <v>1</v>
      </c>
      <c r="D587" s="153"/>
      <c r="E587" s="153"/>
      <c r="F587" s="153"/>
      <c r="G587" s="153"/>
      <c r="H587" s="153"/>
    </row>
    <row r="588" spans="1:8" x14ac:dyDescent="0.3">
      <c r="A588" s="377" t="s">
        <v>1280</v>
      </c>
      <c r="B588" s="382">
        <v>1</v>
      </c>
      <c r="D588" s="153"/>
      <c r="E588" s="153"/>
      <c r="F588" s="153"/>
      <c r="G588" s="153"/>
      <c r="H588" s="153"/>
    </row>
    <row r="589" spans="1:8" x14ac:dyDescent="0.3">
      <c r="A589" s="377" t="s">
        <v>1282</v>
      </c>
      <c r="B589" s="382">
        <v>1</v>
      </c>
      <c r="D589" s="153"/>
      <c r="E589" s="153"/>
      <c r="F589" s="153"/>
      <c r="G589" s="153"/>
      <c r="H589" s="153"/>
    </row>
    <row r="590" spans="1:8" x14ac:dyDescent="0.3">
      <c r="A590" s="377" t="s">
        <v>1284</v>
      </c>
      <c r="B590" s="382">
        <v>1</v>
      </c>
      <c r="D590" s="153"/>
      <c r="E590" s="153"/>
      <c r="F590" s="153"/>
      <c r="G590" s="153"/>
      <c r="H590" s="153"/>
    </row>
    <row r="591" spans="1:8" x14ac:dyDescent="0.3">
      <c r="A591" s="377" t="s">
        <v>1286</v>
      </c>
      <c r="B591" s="382">
        <v>1</v>
      </c>
      <c r="D591" s="153"/>
      <c r="E591" s="153"/>
      <c r="F591" s="153"/>
      <c r="G591" s="153"/>
      <c r="H591" s="153"/>
    </row>
    <row r="592" spans="1:8" x14ac:dyDescent="0.3">
      <c r="A592" s="377" t="s">
        <v>1288</v>
      </c>
      <c r="B592" s="382">
        <v>1</v>
      </c>
      <c r="D592" s="153"/>
      <c r="E592" s="153"/>
      <c r="F592" s="153"/>
      <c r="G592" s="153"/>
      <c r="H592" s="153"/>
    </row>
    <row r="593" spans="1:8" x14ac:dyDescent="0.3">
      <c r="A593" s="377" t="s">
        <v>1290</v>
      </c>
      <c r="B593" s="382">
        <v>1</v>
      </c>
      <c r="D593" s="153"/>
      <c r="E593" s="153"/>
      <c r="F593" s="153"/>
      <c r="G593" s="153"/>
      <c r="H593" s="153"/>
    </row>
    <row r="594" spans="1:8" x14ac:dyDescent="0.3">
      <c r="A594" s="377" t="s">
        <v>1292</v>
      </c>
      <c r="B594" s="382">
        <v>1</v>
      </c>
      <c r="D594" s="153"/>
      <c r="E594" s="153"/>
      <c r="F594" s="153"/>
      <c r="G594" s="153"/>
      <c r="H594" s="153"/>
    </row>
    <row r="595" spans="1:8" x14ac:dyDescent="0.3">
      <c r="A595" s="377" t="s">
        <v>1294</v>
      </c>
      <c r="B595" s="382">
        <v>1</v>
      </c>
      <c r="D595" s="153"/>
      <c r="E595" s="153"/>
      <c r="F595" s="153"/>
      <c r="G595" s="153"/>
      <c r="H595" s="153"/>
    </row>
    <row r="596" spans="1:8" x14ac:dyDescent="0.3">
      <c r="A596" s="377" t="s">
        <v>1296</v>
      </c>
      <c r="B596" s="382">
        <v>1</v>
      </c>
      <c r="D596" s="153"/>
      <c r="E596" s="153"/>
      <c r="F596" s="153"/>
      <c r="G596" s="153"/>
      <c r="H596" s="153"/>
    </row>
    <row r="597" spans="1:8" x14ac:dyDescent="0.3">
      <c r="A597" s="377" t="s">
        <v>1298</v>
      </c>
      <c r="B597" s="382">
        <v>1</v>
      </c>
      <c r="D597" s="153"/>
      <c r="E597" s="153"/>
      <c r="F597" s="153"/>
      <c r="G597" s="153"/>
      <c r="H597" s="153"/>
    </row>
    <row r="598" spans="1:8" x14ac:dyDescent="0.3">
      <c r="A598" s="377" t="s">
        <v>1300</v>
      </c>
      <c r="B598" s="382">
        <v>1</v>
      </c>
      <c r="D598" s="153"/>
      <c r="E598" s="153"/>
      <c r="F598" s="153"/>
      <c r="G598" s="153"/>
      <c r="H598" s="153"/>
    </row>
    <row r="599" spans="1:8" x14ac:dyDescent="0.3">
      <c r="A599" s="377" t="s">
        <v>1302</v>
      </c>
      <c r="B599" s="382">
        <v>1</v>
      </c>
      <c r="D599" s="153"/>
      <c r="E599" s="153"/>
      <c r="F599" s="153"/>
      <c r="G599" s="153"/>
      <c r="H599" s="153"/>
    </row>
    <row r="600" spans="1:8" x14ac:dyDescent="0.3">
      <c r="A600" s="377" t="s">
        <v>1304</v>
      </c>
      <c r="B600" s="382">
        <v>1</v>
      </c>
      <c r="D600" s="153"/>
      <c r="E600" s="153"/>
      <c r="F600" s="153"/>
      <c r="G600" s="153"/>
      <c r="H600" s="153"/>
    </row>
    <row r="601" spans="1:8" x14ac:dyDescent="0.3">
      <c r="A601" s="377" t="s">
        <v>1306</v>
      </c>
      <c r="B601" s="382">
        <v>1</v>
      </c>
      <c r="D601" s="153"/>
      <c r="E601" s="153"/>
      <c r="F601" s="153"/>
      <c r="G601" s="153"/>
      <c r="H601" s="153"/>
    </row>
    <row r="602" spans="1:8" x14ac:dyDescent="0.3">
      <c r="A602" s="377" t="s">
        <v>1308</v>
      </c>
      <c r="B602" s="382">
        <v>1</v>
      </c>
      <c r="D602" s="153"/>
      <c r="E602" s="153"/>
      <c r="F602" s="153"/>
      <c r="G602" s="153"/>
      <c r="H602" s="153"/>
    </row>
    <row r="603" spans="1:8" x14ac:dyDescent="0.3">
      <c r="A603" s="377" t="s">
        <v>1310</v>
      </c>
      <c r="B603" s="382">
        <v>1</v>
      </c>
      <c r="D603" s="153"/>
      <c r="E603" s="153"/>
      <c r="F603" s="153"/>
      <c r="G603" s="153"/>
      <c r="H603" s="153"/>
    </row>
    <row r="604" spans="1:8" x14ac:dyDescent="0.3">
      <c r="A604" s="377" t="s">
        <v>1312</v>
      </c>
      <c r="B604" s="382">
        <v>1</v>
      </c>
      <c r="D604" s="153"/>
      <c r="E604" s="153"/>
      <c r="F604" s="153"/>
      <c r="G604" s="153"/>
      <c r="H604" s="153"/>
    </row>
    <row r="605" spans="1:8" x14ac:dyDescent="0.3">
      <c r="A605" s="377" t="s">
        <v>1314</v>
      </c>
      <c r="B605" s="382">
        <v>1</v>
      </c>
      <c r="D605" s="153"/>
      <c r="E605" s="153"/>
      <c r="F605" s="153"/>
      <c r="G605" s="153"/>
      <c r="H605" s="153"/>
    </row>
    <row r="606" spans="1:8" x14ac:dyDescent="0.3">
      <c r="A606" s="377" t="s">
        <v>1316</v>
      </c>
      <c r="B606" s="382">
        <v>1</v>
      </c>
      <c r="D606" s="153"/>
      <c r="E606" s="153"/>
      <c r="F606" s="153"/>
      <c r="G606" s="153"/>
      <c r="H606" s="153"/>
    </row>
    <row r="607" spans="1:8" x14ac:dyDescent="0.3">
      <c r="A607" s="377" t="s">
        <v>1318</v>
      </c>
      <c r="B607" s="382">
        <v>1</v>
      </c>
      <c r="D607" s="153"/>
      <c r="E607" s="153"/>
      <c r="F607" s="153"/>
      <c r="G607" s="153"/>
      <c r="H607" s="153"/>
    </row>
    <row r="608" spans="1:8" x14ac:dyDescent="0.3">
      <c r="A608" s="377" t="s">
        <v>1320</v>
      </c>
      <c r="B608" s="382">
        <v>1</v>
      </c>
      <c r="D608" s="153"/>
      <c r="E608" s="153"/>
      <c r="F608" s="153"/>
      <c r="G608" s="153"/>
      <c r="H608" s="153"/>
    </row>
    <row r="609" spans="1:8" x14ac:dyDescent="0.3">
      <c r="A609" s="377" t="s">
        <v>1322</v>
      </c>
      <c r="B609" s="382">
        <v>1</v>
      </c>
      <c r="D609" s="153"/>
      <c r="E609" s="153"/>
      <c r="F609" s="153"/>
      <c r="G609" s="153"/>
      <c r="H609" s="153"/>
    </row>
    <row r="610" spans="1:8" x14ac:dyDescent="0.3">
      <c r="A610" s="377" t="s">
        <v>1324</v>
      </c>
      <c r="B610" s="382">
        <v>1</v>
      </c>
      <c r="D610" s="153"/>
      <c r="E610" s="153"/>
      <c r="F610" s="153"/>
      <c r="G610" s="153"/>
      <c r="H610" s="153"/>
    </row>
    <row r="611" spans="1:8" x14ac:dyDescent="0.3">
      <c r="A611" s="377" t="s">
        <v>1326</v>
      </c>
      <c r="B611" s="382">
        <v>1</v>
      </c>
      <c r="D611" s="153"/>
      <c r="E611" s="153"/>
      <c r="F611" s="153"/>
      <c r="G611" s="153"/>
      <c r="H611" s="153"/>
    </row>
    <row r="612" spans="1:8" x14ac:dyDescent="0.3">
      <c r="A612" s="377" t="s">
        <v>905</v>
      </c>
      <c r="B612" s="382">
        <v>1</v>
      </c>
      <c r="D612" s="153"/>
      <c r="E612" s="153"/>
      <c r="F612" s="153"/>
      <c r="G612" s="153"/>
      <c r="H612" s="153"/>
    </row>
    <row r="613" spans="1:8" x14ac:dyDescent="0.3">
      <c r="A613" s="377" t="s">
        <v>909</v>
      </c>
      <c r="B613" s="382">
        <v>1</v>
      </c>
      <c r="D613" s="153"/>
      <c r="E613" s="153"/>
      <c r="F613" s="153"/>
      <c r="G613" s="153"/>
      <c r="H613" s="153"/>
    </row>
    <row r="614" spans="1:8" x14ac:dyDescent="0.3">
      <c r="A614" s="377" t="s">
        <v>920</v>
      </c>
      <c r="B614" s="382">
        <v>1</v>
      </c>
      <c r="D614" s="153"/>
      <c r="E614" s="153"/>
      <c r="F614" s="153"/>
      <c r="G614" s="153"/>
      <c r="H614" s="153"/>
    </row>
    <row r="615" spans="1:8" x14ac:dyDescent="0.3">
      <c r="A615" s="377" t="s">
        <v>925</v>
      </c>
      <c r="B615" s="382">
        <v>1</v>
      </c>
      <c r="D615" s="153"/>
      <c r="E615" s="153"/>
      <c r="F615" s="153"/>
      <c r="G615" s="153"/>
      <c r="H615" s="153"/>
    </row>
    <row r="616" spans="1:8" x14ac:dyDescent="0.3">
      <c r="A616" s="377" t="s">
        <v>915</v>
      </c>
      <c r="B616" s="382">
        <v>1</v>
      </c>
      <c r="D616" s="153"/>
      <c r="E616" s="153"/>
      <c r="F616" s="153"/>
      <c r="G616" s="153"/>
      <c r="H616" s="153"/>
    </row>
    <row r="617" spans="1:8" x14ac:dyDescent="0.3">
      <c r="A617" s="377" t="s">
        <v>2937</v>
      </c>
      <c r="B617" s="382">
        <v>1</v>
      </c>
      <c r="D617" s="153"/>
      <c r="E617" s="153"/>
      <c r="F617" s="153"/>
      <c r="G617" s="153"/>
      <c r="H617" s="153"/>
    </row>
    <row r="618" spans="1:8" x14ac:dyDescent="0.3">
      <c r="A618" s="377" t="s">
        <v>1328</v>
      </c>
      <c r="B618" s="382">
        <v>1</v>
      </c>
      <c r="D618" s="153"/>
      <c r="E618" s="153"/>
      <c r="F618" s="153"/>
      <c r="G618" s="153"/>
      <c r="H618" s="153"/>
    </row>
    <row r="619" spans="1:8" x14ac:dyDescent="0.3">
      <c r="A619" s="377" t="s">
        <v>285</v>
      </c>
      <c r="B619" s="382">
        <v>1</v>
      </c>
      <c r="D619" s="153"/>
      <c r="E619" s="153"/>
      <c r="F619" s="153"/>
      <c r="G619" s="153"/>
      <c r="H619" s="153"/>
    </row>
    <row r="620" spans="1:8" x14ac:dyDescent="0.3">
      <c r="A620" s="377" t="s">
        <v>1362</v>
      </c>
      <c r="B620" s="382">
        <v>1</v>
      </c>
      <c r="D620" s="153"/>
      <c r="E620" s="153"/>
      <c r="F620" s="153"/>
      <c r="G620" s="153"/>
      <c r="H620" s="153"/>
    </row>
    <row r="621" spans="1:8" x14ac:dyDescent="0.3">
      <c r="A621" s="377" t="s">
        <v>1365</v>
      </c>
      <c r="B621" s="382">
        <v>1</v>
      </c>
      <c r="D621" s="153"/>
      <c r="E621" s="153"/>
      <c r="F621" s="153"/>
      <c r="G621" s="153"/>
      <c r="H621" s="153"/>
    </row>
    <row r="622" spans="1:8" x14ac:dyDescent="0.3">
      <c r="A622" s="377" t="s">
        <v>1368</v>
      </c>
      <c r="B622" s="382">
        <v>1</v>
      </c>
      <c r="D622" s="153"/>
      <c r="E622" s="153"/>
      <c r="F622" s="153"/>
      <c r="G622" s="153"/>
      <c r="H622" s="153"/>
    </row>
    <row r="623" spans="1:8" x14ac:dyDescent="0.3">
      <c r="A623" s="377" t="s">
        <v>1371</v>
      </c>
      <c r="B623" s="382">
        <v>1</v>
      </c>
      <c r="D623" s="153"/>
      <c r="E623" s="153"/>
      <c r="F623" s="153"/>
      <c r="G623" s="153"/>
      <c r="H623" s="153"/>
    </row>
    <row r="624" spans="1:8" x14ac:dyDescent="0.3">
      <c r="A624" s="377" t="s">
        <v>1373</v>
      </c>
      <c r="B624" s="382">
        <v>1</v>
      </c>
      <c r="D624" s="153"/>
      <c r="E624" s="153"/>
      <c r="F624" s="153"/>
      <c r="G624" s="153"/>
      <c r="H624" s="153"/>
    </row>
    <row r="625" spans="1:8" x14ac:dyDescent="0.3">
      <c r="A625" s="377" t="s">
        <v>1375</v>
      </c>
      <c r="B625" s="382">
        <v>1</v>
      </c>
      <c r="D625" s="153"/>
      <c r="E625" s="153"/>
      <c r="F625" s="153"/>
      <c r="G625" s="153"/>
      <c r="H625" s="153"/>
    </row>
    <row r="626" spans="1:8" x14ac:dyDescent="0.3">
      <c r="A626" s="377" t="s">
        <v>1377</v>
      </c>
      <c r="B626" s="382">
        <v>1</v>
      </c>
      <c r="D626" s="153"/>
      <c r="E626" s="153"/>
      <c r="F626" s="153"/>
      <c r="G626" s="153"/>
      <c r="H626" s="153"/>
    </row>
    <row r="627" spans="1:8" x14ac:dyDescent="0.3">
      <c r="A627" s="377" t="s">
        <v>1379</v>
      </c>
      <c r="B627" s="382">
        <v>1</v>
      </c>
      <c r="D627" s="153"/>
      <c r="E627" s="153"/>
      <c r="F627" s="153"/>
      <c r="G627" s="153"/>
      <c r="H627" s="153"/>
    </row>
    <row r="628" spans="1:8" x14ac:dyDescent="0.3">
      <c r="A628" s="377" t="s">
        <v>3269</v>
      </c>
      <c r="B628" s="382">
        <v>1</v>
      </c>
      <c r="D628" s="153"/>
      <c r="E628" s="153"/>
      <c r="F628" s="153"/>
      <c r="G628" s="153"/>
      <c r="H628" s="153"/>
    </row>
    <row r="629" spans="1:8" x14ac:dyDescent="0.3">
      <c r="A629" s="377" t="s">
        <v>3270</v>
      </c>
      <c r="B629" s="382">
        <v>1</v>
      </c>
      <c r="D629" s="153"/>
      <c r="E629" s="153"/>
      <c r="F629" s="153"/>
      <c r="G629" s="153"/>
      <c r="H629" s="153"/>
    </row>
    <row r="630" spans="1:8" x14ac:dyDescent="0.3">
      <c r="A630" s="377" t="s">
        <v>3271</v>
      </c>
      <c r="B630" s="382">
        <v>1</v>
      </c>
      <c r="D630" s="153"/>
      <c r="E630" s="153"/>
      <c r="F630" s="153"/>
      <c r="G630" s="153"/>
      <c r="H630" s="153"/>
    </row>
    <row r="631" spans="1:8" x14ac:dyDescent="0.3">
      <c r="A631" s="377" t="s">
        <v>3272</v>
      </c>
      <c r="B631" s="382">
        <v>1</v>
      </c>
      <c r="D631" s="153"/>
      <c r="E631" s="153"/>
      <c r="F631" s="153"/>
      <c r="G631" s="153"/>
      <c r="H631" s="153"/>
    </row>
    <row r="632" spans="1:8" x14ac:dyDescent="0.3">
      <c r="A632" s="377" t="s">
        <v>3273</v>
      </c>
      <c r="B632" s="382">
        <v>1</v>
      </c>
      <c r="D632" s="153"/>
      <c r="E632" s="153"/>
      <c r="F632" s="153"/>
      <c r="G632" s="153"/>
      <c r="H632" s="153"/>
    </row>
    <row r="633" spans="1:8" x14ac:dyDescent="0.3">
      <c r="A633" s="377" t="s">
        <v>3274</v>
      </c>
      <c r="B633" s="382">
        <v>1</v>
      </c>
      <c r="D633" s="153"/>
      <c r="E633" s="153"/>
      <c r="F633" s="153"/>
      <c r="G633" s="153"/>
      <c r="H633" s="153"/>
    </row>
    <row r="634" spans="1:8" x14ac:dyDescent="0.3">
      <c r="A634" s="377" t="s">
        <v>3275</v>
      </c>
      <c r="B634" s="382">
        <v>1</v>
      </c>
      <c r="D634" s="153"/>
      <c r="E634" s="153"/>
      <c r="F634" s="153"/>
      <c r="G634" s="153"/>
      <c r="H634" s="153"/>
    </row>
    <row r="635" spans="1:8" x14ac:dyDescent="0.3">
      <c r="A635" s="377" t="s">
        <v>74</v>
      </c>
      <c r="B635" s="382"/>
      <c r="D635" s="153"/>
      <c r="E635" s="153"/>
      <c r="F635" s="153"/>
      <c r="G635" s="153"/>
      <c r="H635" s="153"/>
    </row>
    <row r="636" spans="1:8" x14ac:dyDescent="0.3">
      <c r="A636" s="377" t="s">
        <v>45</v>
      </c>
      <c r="B636" s="382">
        <v>563</v>
      </c>
      <c r="D636" s="153"/>
      <c r="E636" s="153"/>
      <c r="F636" s="153"/>
      <c r="G636" s="153"/>
      <c r="H636" s="153"/>
    </row>
    <row r="637" spans="1:8" x14ac:dyDescent="0.3">
      <c r="D637" s="153"/>
      <c r="E637" s="153"/>
      <c r="F637" s="153"/>
      <c r="G637" s="153"/>
      <c r="H637" s="153"/>
    </row>
  </sheetData>
  <phoneticPr fontId="3" type="noConversion"/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L47"/>
  <sheetViews>
    <sheetView zoomScaleNormal="100" zoomScaleSheetLayoutView="100" workbookViewId="0">
      <selection activeCell="H20" sqref="H20"/>
    </sheetView>
  </sheetViews>
  <sheetFormatPr defaultRowHeight="14.5" x14ac:dyDescent="0.3"/>
  <cols>
    <col min="1" max="1" width="18.3984375" customWidth="1"/>
    <col min="2" max="11" width="5.69921875" customWidth="1"/>
    <col min="12" max="13" width="5.69921875" style="267" customWidth="1"/>
    <col min="14" max="15" width="5.69921875" customWidth="1"/>
    <col min="16" max="16" width="5.69921875" style="597" customWidth="1"/>
    <col min="21" max="21" width="17.3984375" bestFit="1" customWidth="1"/>
    <col min="22" max="22" width="5.69921875" customWidth="1"/>
    <col min="23" max="37" width="5.69921875" style="153" customWidth="1"/>
    <col min="38" max="38" width="5.69921875" customWidth="1"/>
  </cols>
  <sheetData>
    <row r="3" spans="1:37" x14ac:dyDescent="0.3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7" x14ac:dyDescent="0.3">
      <c r="A4" s="612"/>
      <c r="B4" s="612">
        <v>2021</v>
      </c>
      <c r="C4" s="612">
        <v>2022</v>
      </c>
      <c r="D4" s="640">
        <v>44569</v>
      </c>
      <c r="E4" s="613"/>
      <c r="F4" s="640">
        <v>44576</v>
      </c>
      <c r="G4" s="613"/>
      <c r="H4" s="640">
        <v>44583</v>
      </c>
      <c r="I4" s="613"/>
      <c r="J4" s="640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1"/>
      <c r="AE4" s="611"/>
      <c r="AF4" s="611"/>
      <c r="AG4" s="611"/>
      <c r="AH4" s="617" t="s">
        <v>3130</v>
      </c>
      <c r="AI4" s="617"/>
      <c r="AJ4" s="618"/>
      <c r="AK4"/>
    </row>
    <row r="5" spans="1:37" x14ac:dyDescent="0.3">
      <c r="A5" s="612" t="s">
        <v>3234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3123</v>
      </c>
      <c r="M5" s="614" t="s">
        <v>3124</v>
      </c>
      <c r="N5" s="615" t="s">
        <v>3122</v>
      </c>
      <c r="P5"/>
      <c r="U5" s="365" t="s">
        <v>3131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368" t="s">
        <v>2173</v>
      </c>
      <c r="AE5" s="368" t="s">
        <v>2174</v>
      </c>
      <c r="AF5" s="368" t="s">
        <v>2173</v>
      </c>
      <c r="AG5" s="368" t="s">
        <v>2174</v>
      </c>
      <c r="AH5" s="619" t="s">
        <v>2173</v>
      </c>
      <c r="AI5" s="619" t="s">
        <v>2174</v>
      </c>
      <c r="AJ5" s="619" t="s">
        <v>3122</v>
      </c>
      <c r="AK5"/>
    </row>
    <row r="6" spans="1:37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15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15</v>
      </c>
      <c r="N6" s="610">
        <f>M6/L6</f>
        <v>1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153">
        <f>統計tmp!J30</f>
        <v>0</v>
      </c>
      <c r="AE6" s="153">
        <f>統計tmp!K30</f>
        <v>0</v>
      </c>
      <c r="AF6" s="153">
        <f>統計tmp!L30</f>
        <v>0</v>
      </c>
      <c r="AG6" s="153">
        <f>統計tmp!M30</f>
        <v>0</v>
      </c>
      <c r="AH6" s="609">
        <f>統計tmp!N30</f>
        <v>15</v>
      </c>
      <c r="AI6" s="609">
        <f>統計tmp!O30</f>
        <v>15</v>
      </c>
      <c r="AJ6" s="610">
        <f>AI6/AH6</f>
        <v>1</v>
      </c>
      <c r="AK6"/>
    </row>
    <row r="7" spans="1:37" x14ac:dyDescent="0.3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1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153">
        <f>統計tmp!J31</f>
        <v>0</v>
      </c>
      <c r="AE7" s="153">
        <f>統計tmp!K31</f>
        <v>0</v>
      </c>
      <c r="AF7" s="153">
        <f>統計tmp!L31</f>
        <v>6</v>
      </c>
      <c r="AG7" s="153">
        <f>統計tmp!M31</f>
        <v>0</v>
      </c>
      <c r="AH7" s="609">
        <f>統計tmp!N31</f>
        <v>79</v>
      </c>
      <c r="AI7" s="609">
        <f>統計tmp!O31</f>
        <v>72</v>
      </c>
      <c r="AJ7" s="610">
        <f t="shared" ref="AJ7:AJ16" si="1">AI7/AH7</f>
        <v>0.91139240506329111</v>
      </c>
      <c r="AK7"/>
    </row>
    <row r="8" spans="1:37" x14ac:dyDescent="0.3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38</v>
      </c>
      <c r="N8" s="610">
        <f t="shared" si="0"/>
        <v>1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0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153">
        <f>統計tmp!J32</f>
        <v>5</v>
      </c>
      <c r="AE8" s="153">
        <f>統計tmp!K32</f>
        <v>0</v>
      </c>
      <c r="AF8" s="153">
        <f>統計tmp!L32</f>
        <v>0</v>
      </c>
      <c r="AG8" s="153">
        <f>統計tmp!M32</f>
        <v>0</v>
      </c>
      <c r="AH8" s="609">
        <f>統計tmp!N32</f>
        <v>38</v>
      </c>
      <c r="AI8" s="609">
        <f>統計tmp!O32</f>
        <v>33</v>
      </c>
      <c r="AJ8" s="610">
        <f t="shared" si="1"/>
        <v>0.86842105263157898</v>
      </c>
      <c r="AK8"/>
    </row>
    <row r="9" spans="1:37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46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76</v>
      </c>
      <c r="N9" s="610">
        <f t="shared" si="0"/>
        <v>1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0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153">
        <f>統計tmp!J33</f>
        <v>1</v>
      </c>
      <c r="AE9" s="153">
        <f>統計tmp!K33</f>
        <v>0</v>
      </c>
      <c r="AF9" s="153">
        <f>統計tmp!L33</f>
        <v>0</v>
      </c>
      <c r="AG9" s="153">
        <f>統計tmp!M33</f>
        <v>0</v>
      </c>
      <c r="AH9" s="609">
        <f>統計tmp!N33</f>
        <v>76</v>
      </c>
      <c r="AI9" s="609">
        <f>統計tmp!O33</f>
        <v>75</v>
      </c>
      <c r="AJ9" s="610">
        <f t="shared" si="1"/>
        <v>0.98684210526315785</v>
      </c>
      <c r="AK9"/>
    </row>
    <row r="10" spans="1:37" x14ac:dyDescent="0.3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21</v>
      </c>
      <c r="AB10" s="153">
        <f>統計tmp!H34</f>
        <v>19</v>
      </c>
      <c r="AC10" s="153">
        <f>統計tmp!I34</f>
        <v>0</v>
      </c>
      <c r="AD10" s="153">
        <f>統計tmp!J34</f>
        <v>0</v>
      </c>
      <c r="AE10" s="153">
        <f>統計tmp!K34</f>
        <v>0</v>
      </c>
      <c r="AF10" s="153">
        <f>統計tmp!L34</f>
        <v>0</v>
      </c>
      <c r="AG10" s="153">
        <f>統計tmp!M34</f>
        <v>0</v>
      </c>
      <c r="AH10" s="609">
        <f>統計tmp!N34</f>
        <v>87</v>
      </c>
      <c r="AI10" s="609">
        <f>統計tmp!O34</f>
        <v>41</v>
      </c>
      <c r="AJ10" s="610">
        <f t="shared" si="1"/>
        <v>0.47126436781609193</v>
      </c>
      <c r="AK10"/>
    </row>
    <row r="11" spans="1:37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16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105</v>
      </c>
      <c r="N11" s="610">
        <f t="shared" si="0"/>
        <v>1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6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153">
        <f>統計tmp!J35</f>
        <v>1</v>
      </c>
      <c r="AE11" s="153">
        <f>統計tmp!K35</f>
        <v>0</v>
      </c>
      <c r="AF11" s="153">
        <f>統計tmp!L35</f>
        <v>0</v>
      </c>
      <c r="AG11" s="153">
        <f>統計tmp!M35</f>
        <v>0</v>
      </c>
      <c r="AH11" s="609">
        <f>統計tmp!N35</f>
        <v>105</v>
      </c>
      <c r="AI11" s="609">
        <f>統計tmp!O35</f>
        <v>98</v>
      </c>
      <c r="AJ11" s="610">
        <f t="shared" si="1"/>
        <v>0.93333333333333335</v>
      </c>
      <c r="AK11"/>
    </row>
    <row r="12" spans="1:37" x14ac:dyDescent="0.3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10</v>
      </c>
      <c r="L12" s="609">
        <f>統計tmp!L13</f>
        <v>17</v>
      </c>
      <c r="M12" s="609">
        <f>統計tmp!M13</f>
        <v>17</v>
      </c>
      <c r="N12" s="610">
        <f t="shared" si="0"/>
        <v>1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153">
        <f>統計tmp!J36</f>
        <v>0</v>
      </c>
      <c r="AE12" s="153">
        <f>統計tmp!K36</f>
        <v>0</v>
      </c>
      <c r="AF12" s="153">
        <f>統計tmp!L36</f>
        <v>0</v>
      </c>
      <c r="AG12" s="153">
        <f>統計tmp!M36</f>
        <v>0</v>
      </c>
      <c r="AH12" s="609">
        <f>統計tmp!N36</f>
        <v>17</v>
      </c>
      <c r="AI12" s="609">
        <f>統計tmp!O36</f>
        <v>7</v>
      </c>
      <c r="AJ12" s="610">
        <f t="shared" si="1"/>
        <v>0.41176470588235292</v>
      </c>
      <c r="AK12"/>
    </row>
    <row r="13" spans="1:37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18</v>
      </c>
      <c r="J13" s="153">
        <f>統計tmp!J14</f>
        <v>40</v>
      </c>
      <c r="K13" s="153">
        <f>統計tmp!K14</f>
        <v>3</v>
      </c>
      <c r="L13" s="609">
        <f>統計tmp!L14</f>
        <v>136</v>
      </c>
      <c r="M13" s="609">
        <f>統計tmp!M14</f>
        <v>98</v>
      </c>
      <c r="N13" s="610">
        <f t="shared" si="0"/>
        <v>0.72058823529411764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24</v>
      </c>
      <c r="Y13" s="153">
        <f>統計tmp!E37</f>
        <v>21</v>
      </c>
      <c r="Z13" s="153">
        <f>統計tmp!F37</f>
        <v>35</v>
      </c>
      <c r="AA13" s="153">
        <f>統計tmp!G37</f>
        <v>14</v>
      </c>
      <c r="AB13" s="153">
        <f>統計tmp!H37</f>
        <v>71</v>
      </c>
      <c r="AC13" s="153">
        <f>統計tmp!I37</f>
        <v>17</v>
      </c>
      <c r="AD13" s="153">
        <f>統計tmp!J37</f>
        <v>0</v>
      </c>
      <c r="AE13" s="153">
        <f>統計tmp!K37</f>
        <v>0</v>
      </c>
      <c r="AF13" s="153">
        <f>統計tmp!L37</f>
        <v>0</v>
      </c>
      <c r="AG13" s="153">
        <f>統計tmp!M37</f>
        <v>0</v>
      </c>
      <c r="AH13" s="609">
        <f>統計tmp!N37</f>
        <v>136</v>
      </c>
      <c r="AI13" s="609">
        <f>統計tmp!O37</f>
        <v>58</v>
      </c>
      <c r="AJ13" s="610">
        <f t="shared" si="1"/>
        <v>0.4264705882352941</v>
      </c>
      <c r="AK13"/>
    </row>
    <row r="14" spans="1:37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153">
        <f>統計tmp!J38</f>
        <v>0</v>
      </c>
      <c r="AE14" s="153">
        <f>統計tmp!K38</f>
        <v>0</v>
      </c>
      <c r="AF14" s="153">
        <f>統計tmp!L38</f>
        <v>0</v>
      </c>
      <c r="AG14" s="153">
        <f>統計tmp!M38</f>
        <v>0</v>
      </c>
      <c r="AH14" s="609">
        <f>統計tmp!N38</f>
        <v>1</v>
      </c>
      <c r="AI14" s="609">
        <f>統計tmp!O38</f>
        <v>1</v>
      </c>
      <c r="AJ14" s="610">
        <f t="shared" si="1"/>
        <v>1</v>
      </c>
      <c r="AK14"/>
    </row>
    <row r="15" spans="1:37" x14ac:dyDescent="0.3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12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12</v>
      </c>
      <c r="N15" s="610">
        <f t="shared" si="0"/>
        <v>1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153">
        <f>統計tmp!J39</f>
        <v>0</v>
      </c>
      <c r="AE15" s="153">
        <f>統計tmp!K39</f>
        <v>0</v>
      </c>
      <c r="AF15" s="153">
        <f>統計tmp!L39</f>
        <v>0</v>
      </c>
      <c r="AG15" s="153">
        <f>統計tmp!M39</f>
        <v>0</v>
      </c>
      <c r="AH15" s="609">
        <f>統計tmp!N39</f>
        <v>12</v>
      </c>
      <c r="AI15" s="609">
        <f>統計tmp!O39</f>
        <v>6</v>
      </c>
      <c r="AJ15" s="610">
        <f t="shared" si="1"/>
        <v>0.5</v>
      </c>
      <c r="AK15"/>
    </row>
    <row r="16" spans="1:37" x14ac:dyDescent="0.3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151</v>
      </c>
      <c r="J16" s="612">
        <f>統計tmp!J17</f>
        <v>75</v>
      </c>
      <c r="K16" s="612">
        <f>統計tmp!K17</f>
        <v>23</v>
      </c>
      <c r="L16" s="614">
        <f>統計tmp!L17</f>
        <v>566</v>
      </c>
      <c r="M16" s="614">
        <f>統計tmp!M17</f>
        <v>513</v>
      </c>
      <c r="N16" s="615">
        <f t="shared" si="0"/>
        <v>0.90636042402826855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29</v>
      </c>
      <c r="Y16" s="365">
        <f>統計tmp!E40</f>
        <v>25</v>
      </c>
      <c r="Z16" s="365">
        <f>統計tmp!F40</f>
        <v>95</v>
      </c>
      <c r="AA16" s="365">
        <f>統計tmp!G40</f>
        <v>35</v>
      </c>
      <c r="AB16" s="365">
        <f>統計tmp!H40</f>
        <v>100</v>
      </c>
      <c r="AC16" s="365">
        <f>統計tmp!I40</f>
        <v>17</v>
      </c>
      <c r="AD16" s="365">
        <f>統計tmp!J40</f>
        <v>7</v>
      </c>
      <c r="AE16" s="365">
        <f>統計tmp!K40</f>
        <v>0</v>
      </c>
      <c r="AF16" s="365">
        <f>統計tmp!L40</f>
        <v>6</v>
      </c>
      <c r="AG16" s="365">
        <f>統計tmp!M40</f>
        <v>0</v>
      </c>
      <c r="AH16" s="609">
        <f>統計tmp!N40</f>
        <v>566</v>
      </c>
      <c r="AI16" s="609">
        <f>統計tmp!O40</f>
        <v>406</v>
      </c>
      <c r="AJ16" s="610">
        <f t="shared" si="1"/>
        <v>0.71731448763250882</v>
      </c>
      <c r="AK16"/>
    </row>
    <row r="17" spans="1:38" x14ac:dyDescent="0.3">
      <c r="AL17" s="267"/>
    </row>
    <row r="18" spans="1:38" s="267" customFormat="1" x14ac:dyDescent="0.3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</row>
    <row r="19" spans="1:38" s="267" customFormat="1" x14ac:dyDescent="0.3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</row>
    <row r="20" spans="1:38" s="267" customFormat="1" x14ac:dyDescent="0.3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</row>
    <row r="21" spans="1:38" s="267" customFormat="1" x14ac:dyDescent="0.3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/>
    </row>
    <row r="23" spans="1:38" x14ac:dyDescent="0.3">
      <c r="A23" s="97" t="s">
        <v>3127</v>
      </c>
      <c r="U23" s="97" t="s">
        <v>3127</v>
      </c>
    </row>
    <row r="24" spans="1:38" x14ac:dyDescent="0.3">
      <c r="A24" s="612" t="s">
        <v>3121</v>
      </c>
      <c r="B24" s="612">
        <v>2021</v>
      </c>
      <c r="C24" s="614">
        <v>2022</v>
      </c>
      <c r="D24" s="621" t="s">
        <v>3117</v>
      </c>
      <c r="E24" s="621" t="s">
        <v>2453</v>
      </c>
      <c r="F24" s="621" t="s">
        <v>3118</v>
      </c>
      <c r="G24" s="621" t="s">
        <v>2453</v>
      </c>
      <c r="H24" s="621" t="s">
        <v>3119</v>
      </c>
      <c r="I24" s="621" t="s">
        <v>2453</v>
      </c>
      <c r="J24" s="621" t="s">
        <v>3120</v>
      </c>
      <c r="K24" s="621" t="s">
        <v>2453</v>
      </c>
      <c r="L24" s="614" t="s">
        <v>2309</v>
      </c>
      <c r="M24" s="614"/>
      <c r="N24" s="614"/>
      <c r="P24"/>
      <c r="U24" s="612" t="s">
        <v>3129</v>
      </c>
      <c r="V24" s="612">
        <v>2021</v>
      </c>
      <c r="W24" s="621">
        <v>2022</v>
      </c>
      <c r="X24" s="641" t="s">
        <v>3132</v>
      </c>
      <c r="Y24" s="621"/>
      <c r="Z24" s="642" t="s">
        <v>3133</v>
      </c>
      <c r="AA24" s="621"/>
      <c r="AB24" s="642" t="s">
        <v>3134</v>
      </c>
      <c r="AC24" s="621"/>
      <c r="AD24" s="643">
        <v>44611</v>
      </c>
      <c r="AE24" s="621"/>
      <c r="AF24" s="643">
        <v>44618</v>
      </c>
      <c r="AG24" s="621"/>
      <c r="AH24" s="621" t="s">
        <v>2309</v>
      </c>
      <c r="AI24" s="621"/>
      <c r="AJ24" s="622"/>
      <c r="AK24"/>
    </row>
    <row r="25" spans="1:38" x14ac:dyDescent="0.3">
      <c r="A25" s="612" t="s">
        <v>21</v>
      </c>
      <c r="B25" s="612" t="s">
        <v>3125</v>
      </c>
      <c r="C25" s="612" t="s">
        <v>3126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3123</v>
      </c>
      <c r="M25" s="614" t="s">
        <v>3124</v>
      </c>
      <c r="N25" s="615" t="s">
        <v>3122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3" t="s">
        <v>2173</v>
      </c>
      <c r="AE25" s="623" t="s">
        <v>2174</v>
      </c>
      <c r="AF25" s="623" t="s">
        <v>2173</v>
      </c>
      <c r="AG25" s="623" t="s">
        <v>2174</v>
      </c>
      <c r="AH25" s="624" t="s">
        <v>2173</v>
      </c>
      <c r="AI25" s="624" t="s">
        <v>2174</v>
      </c>
      <c r="AJ25" s="624" t="s">
        <v>2325</v>
      </c>
      <c r="AK25"/>
    </row>
    <row r="26" spans="1:38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15</v>
      </c>
      <c r="J26" s="153">
        <v>0</v>
      </c>
      <c r="K26" s="153">
        <v>0</v>
      </c>
      <c r="L26" s="609">
        <v>15</v>
      </c>
      <c r="M26" s="609">
        <v>15</v>
      </c>
      <c r="N26" s="610">
        <f>M26/L26</f>
        <v>1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609">
        <v>15</v>
      </c>
      <c r="AI26" s="609">
        <v>15</v>
      </c>
      <c r="AJ26" s="610">
        <f>AI26/AH26</f>
        <v>1</v>
      </c>
      <c r="AK26"/>
    </row>
    <row r="27" spans="1:38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1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6</v>
      </c>
      <c r="AG27" s="153">
        <v>0</v>
      </c>
      <c r="AH27" s="609">
        <v>79</v>
      </c>
      <c r="AI27" s="609">
        <v>72</v>
      </c>
      <c r="AJ27" s="610">
        <f t="shared" ref="AJ27:AJ36" si="3">AI27/AH27</f>
        <v>0.91139240506329111</v>
      </c>
      <c r="AK27"/>
    </row>
    <row r="28" spans="1:38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609">
        <v>38</v>
      </c>
      <c r="M28" s="609">
        <v>38</v>
      </c>
      <c r="N28" s="610">
        <f t="shared" si="2"/>
        <v>1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0</v>
      </c>
      <c r="AA28" s="153">
        <v>0</v>
      </c>
      <c r="AB28" s="153">
        <v>0</v>
      </c>
      <c r="AC28" s="153">
        <v>0</v>
      </c>
      <c r="AD28" s="153">
        <v>5</v>
      </c>
      <c r="AE28" s="153">
        <v>0</v>
      </c>
      <c r="AF28" s="153">
        <v>0</v>
      </c>
      <c r="AG28" s="153">
        <v>0</v>
      </c>
      <c r="AH28" s="609">
        <v>38</v>
      </c>
      <c r="AI28" s="609">
        <v>33</v>
      </c>
      <c r="AJ28" s="610">
        <f t="shared" si="3"/>
        <v>0.86842105263157898</v>
      </c>
      <c r="AK28"/>
    </row>
    <row r="29" spans="1:38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46</v>
      </c>
      <c r="J29" s="153">
        <v>10</v>
      </c>
      <c r="K29" s="153">
        <v>10</v>
      </c>
      <c r="L29" s="609">
        <v>76</v>
      </c>
      <c r="M29" s="609">
        <v>76</v>
      </c>
      <c r="N29" s="610">
        <f t="shared" si="2"/>
        <v>1</v>
      </c>
      <c r="P29"/>
      <c r="U29" s="153" t="s">
        <v>68</v>
      </c>
      <c r="V29" s="153">
        <v>75</v>
      </c>
      <c r="W29" s="153">
        <v>75</v>
      </c>
      <c r="X29" s="153">
        <v>0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153">
        <v>1</v>
      </c>
      <c r="AE29" s="153">
        <v>0</v>
      </c>
      <c r="AF29" s="153">
        <v>0</v>
      </c>
      <c r="AG29" s="153">
        <v>0</v>
      </c>
      <c r="AH29" s="609">
        <v>76</v>
      </c>
      <c r="AI29" s="609">
        <v>75</v>
      </c>
      <c r="AJ29" s="610">
        <f t="shared" si="3"/>
        <v>0.98684210526315785</v>
      </c>
      <c r="AK29"/>
    </row>
    <row r="30" spans="1:38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21</v>
      </c>
      <c r="AB30" s="153">
        <v>19</v>
      </c>
      <c r="AC30" s="153">
        <v>0</v>
      </c>
      <c r="AD30" s="153">
        <v>0</v>
      </c>
      <c r="AE30" s="153">
        <v>0</v>
      </c>
      <c r="AF30" s="153">
        <v>0</v>
      </c>
      <c r="AG30" s="153">
        <v>0</v>
      </c>
      <c r="AH30" s="609">
        <v>87</v>
      </c>
      <c r="AI30" s="609">
        <v>41</v>
      </c>
      <c r="AJ30" s="610">
        <f t="shared" si="3"/>
        <v>0.47126436781609193</v>
      </c>
      <c r="AK30"/>
    </row>
    <row r="31" spans="1:38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16</v>
      </c>
      <c r="J31" s="153">
        <v>0</v>
      </c>
      <c r="K31" s="153">
        <v>0</v>
      </c>
      <c r="L31" s="609">
        <v>105</v>
      </c>
      <c r="M31" s="609">
        <v>105</v>
      </c>
      <c r="N31" s="610">
        <f t="shared" si="2"/>
        <v>1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6</v>
      </c>
      <c r="AA31" s="153">
        <v>0</v>
      </c>
      <c r="AB31" s="153">
        <v>0</v>
      </c>
      <c r="AC31" s="153">
        <v>0</v>
      </c>
      <c r="AD31" s="153">
        <v>1</v>
      </c>
      <c r="AE31" s="153">
        <v>0</v>
      </c>
      <c r="AF31" s="153">
        <v>0</v>
      </c>
      <c r="AG31" s="153">
        <v>0</v>
      </c>
      <c r="AH31" s="609">
        <v>105</v>
      </c>
      <c r="AI31" s="609">
        <v>98</v>
      </c>
      <c r="AJ31" s="610">
        <f t="shared" si="3"/>
        <v>0.93333333333333335</v>
      </c>
      <c r="AK31"/>
    </row>
    <row r="32" spans="1:38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10</v>
      </c>
      <c r="L32" s="609">
        <v>17</v>
      </c>
      <c r="M32" s="609">
        <v>17</v>
      </c>
      <c r="N32" s="610">
        <f t="shared" si="2"/>
        <v>1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153">
        <v>0</v>
      </c>
      <c r="AE32" s="153">
        <v>0</v>
      </c>
      <c r="AF32" s="153">
        <v>0</v>
      </c>
      <c r="AG32" s="153">
        <v>0</v>
      </c>
      <c r="AH32" s="609">
        <v>17</v>
      </c>
      <c r="AI32" s="609">
        <v>7</v>
      </c>
      <c r="AJ32" s="610">
        <f t="shared" si="3"/>
        <v>0.41176470588235292</v>
      </c>
      <c r="AK32"/>
    </row>
    <row r="33" spans="1:37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18</v>
      </c>
      <c r="J33" s="153">
        <v>40</v>
      </c>
      <c r="K33" s="153">
        <v>3</v>
      </c>
      <c r="L33" s="609">
        <v>136</v>
      </c>
      <c r="M33" s="609">
        <v>98</v>
      </c>
      <c r="N33" s="610">
        <f t="shared" si="2"/>
        <v>0.72058823529411764</v>
      </c>
      <c r="P33"/>
      <c r="U33" s="153" t="s">
        <v>72</v>
      </c>
      <c r="V33" s="153">
        <v>6</v>
      </c>
      <c r="W33" s="153">
        <v>6</v>
      </c>
      <c r="X33" s="153">
        <v>24</v>
      </c>
      <c r="Y33" s="153">
        <v>21</v>
      </c>
      <c r="Z33" s="153">
        <v>35</v>
      </c>
      <c r="AA33" s="153">
        <v>14</v>
      </c>
      <c r="AB33" s="153">
        <v>71</v>
      </c>
      <c r="AC33" s="153">
        <v>17</v>
      </c>
      <c r="AD33" s="153">
        <v>0</v>
      </c>
      <c r="AE33" s="153">
        <v>0</v>
      </c>
      <c r="AF33" s="153">
        <v>0</v>
      </c>
      <c r="AG33" s="153">
        <v>0</v>
      </c>
      <c r="AH33" s="609">
        <v>136</v>
      </c>
      <c r="AI33" s="609">
        <v>58</v>
      </c>
      <c r="AJ33" s="610">
        <f t="shared" si="3"/>
        <v>0.4264705882352941</v>
      </c>
      <c r="AK33"/>
    </row>
    <row r="34" spans="1:37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609">
        <v>1</v>
      </c>
      <c r="AI34" s="609">
        <v>1</v>
      </c>
      <c r="AJ34" s="610">
        <f t="shared" si="3"/>
        <v>1</v>
      </c>
      <c r="AK34"/>
    </row>
    <row r="35" spans="1:37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12</v>
      </c>
      <c r="J35" s="153">
        <v>0</v>
      </c>
      <c r="K35" s="153">
        <v>0</v>
      </c>
      <c r="L35" s="609">
        <v>12</v>
      </c>
      <c r="M35" s="609">
        <v>12</v>
      </c>
      <c r="N35" s="610">
        <f t="shared" si="2"/>
        <v>1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609">
        <v>12</v>
      </c>
      <c r="AI35" s="609">
        <v>6</v>
      </c>
      <c r="AJ35" s="610">
        <f t="shared" si="3"/>
        <v>0.5</v>
      </c>
      <c r="AK35"/>
    </row>
    <row r="36" spans="1:37" x14ac:dyDescent="0.3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151</v>
      </c>
      <c r="J36" s="612">
        <v>75</v>
      </c>
      <c r="K36" s="612">
        <v>23</v>
      </c>
      <c r="L36" s="614">
        <v>566</v>
      </c>
      <c r="M36" s="614">
        <v>513</v>
      </c>
      <c r="N36" s="615">
        <f t="shared" si="2"/>
        <v>0.90636042402826855</v>
      </c>
      <c r="P36"/>
      <c r="U36" s="612" t="s">
        <v>45</v>
      </c>
      <c r="V36" s="612">
        <v>329</v>
      </c>
      <c r="W36" s="612">
        <v>329</v>
      </c>
      <c r="X36" s="612">
        <v>29</v>
      </c>
      <c r="Y36" s="612">
        <v>25</v>
      </c>
      <c r="Z36" s="612">
        <v>95</v>
      </c>
      <c r="AA36" s="612">
        <v>35</v>
      </c>
      <c r="AB36" s="612">
        <v>100</v>
      </c>
      <c r="AC36" s="612">
        <v>17</v>
      </c>
      <c r="AD36" s="612">
        <v>7</v>
      </c>
      <c r="AE36" s="612">
        <v>0</v>
      </c>
      <c r="AF36" s="612">
        <v>6</v>
      </c>
      <c r="AG36" s="612">
        <v>0</v>
      </c>
      <c r="AH36" s="614">
        <v>566</v>
      </c>
      <c r="AI36" s="614">
        <v>406</v>
      </c>
      <c r="AJ36" s="615">
        <f t="shared" si="3"/>
        <v>0.71731448763250882</v>
      </c>
      <c r="AK36"/>
    </row>
    <row r="37" spans="1:37" x14ac:dyDescent="0.3">
      <c r="A37" s="612" t="s">
        <v>3156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0.86572438162544174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3156</v>
      </c>
      <c r="V37" s="612"/>
      <c r="W37" s="612"/>
      <c r="X37" s="629">
        <f>(V36+X36)/$AH$36</f>
        <v>0.63250883392226154</v>
      </c>
      <c r="Y37" s="629">
        <f>(W36+Y36)/$AH$36</f>
        <v>0.62544169611307421</v>
      </c>
      <c r="Z37" s="629">
        <f>(V36+X36+Z36)/$AH$36</f>
        <v>0.80035335689045939</v>
      </c>
      <c r="AA37" s="629">
        <f>(W36+Y36+AA36)/$AH$36</f>
        <v>0.6872791519434629</v>
      </c>
      <c r="AB37" s="629">
        <f>(V36+X36+Z36+AB36)/$AH$36</f>
        <v>0.97703180212014129</v>
      </c>
      <c r="AC37" s="612"/>
      <c r="AD37" s="629">
        <f>(V36+X36+Z36+AB36+AD36)/$AH$36</f>
        <v>0.98939929328621912</v>
      </c>
      <c r="AE37" s="612"/>
      <c r="AF37" s="629">
        <f>(V36+X36+Z36+AB36+AD36+AF36)/$AH$36</f>
        <v>1</v>
      </c>
      <c r="AG37" s="612"/>
      <c r="AH37" s="614"/>
      <c r="AI37" s="614"/>
      <c r="AJ37" s="614"/>
      <c r="AK37"/>
    </row>
    <row r="40" spans="1:37" x14ac:dyDescent="0.3">
      <c r="A40" s="97" t="s">
        <v>3127</v>
      </c>
      <c r="U40" s="97" t="s">
        <v>3127</v>
      </c>
    </row>
    <row r="41" spans="1:37" x14ac:dyDescent="0.3">
      <c r="A41" s="153" t="s">
        <v>3139</v>
      </c>
      <c r="U41" s="153" t="s">
        <v>3139</v>
      </c>
      <c r="V41" s="267"/>
    </row>
    <row r="42" spans="1:37" x14ac:dyDescent="0.3">
      <c r="A42" s="612"/>
      <c r="B42" s="612">
        <v>2021</v>
      </c>
      <c r="C42" s="612"/>
      <c r="D42" s="613" t="s">
        <v>3118</v>
      </c>
      <c r="E42" s="612"/>
      <c r="F42" s="613" t="s">
        <v>3120</v>
      </c>
      <c r="G42" s="612"/>
      <c r="H42" s="614" t="s">
        <v>2309</v>
      </c>
      <c r="I42" s="614"/>
      <c r="J42" s="614"/>
      <c r="U42" s="612"/>
      <c r="V42" s="613">
        <v>2021</v>
      </c>
      <c r="W42" s="613">
        <v>2022</v>
      </c>
      <c r="X42" s="646" t="s">
        <v>3132</v>
      </c>
      <c r="Y42" s="613"/>
      <c r="Z42" s="647" t="s">
        <v>3133</v>
      </c>
      <c r="AA42" s="613"/>
      <c r="AB42" s="647" t="s">
        <v>3134</v>
      </c>
      <c r="AC42" s="613"/>
      <c r="AD42" s="614" t="s">
        <v>3130</v>
      </c>
      <c r="AE42" s="614"/>
      <c r="AF42" s="614"/>
    </row>
    <row r="43" spans="1:37" x14ac:dyDescent="0.3">
      <c r="A43" s="612" t="s">
        <v>3229</v>
      </c>
      <c r="B43" s="612" t="s">
        <v>2173</v>
      </c>
      <c r="C43" s="612" t="s">
        <v>2174</v>
      </c>
      <c r="D43" s="612" t="s">
        <v>2173</v>
      </c>
      <c r="E43" s="612" t="s">
        <v>2174</v>
      </c>
      <c r="F43" s="612" t="s">
        <v>2173</v>
      </c>
      <c r="G43" s="612" t="s">
        <v>2174</v>
      </c>
      <c r="H43" s="614" t="s">
        <v>2173</v>
      </c>
      <c r="I43" s="614" t="s">
        <v>2174</v>
      </c>
      <c r="J43" s="614" t="s">
        <v>3122</v>
      </c>
      <c r="U43" s="612" t="s">
        <v>3232</v>
      </c>
      <c r="V43" s="612" t="s">
        <v>2173</v>
      </c>
      <c r="W43" s="612" t="s">
        <v>2174</v>
      </c>
      <c r="X43" s="612" t="s">
        <v>2173</v>
      </c>
      <c r="Y43" s="612" t="s">
        <v>2174</v>
      </c>
      <c r="Z43" s="612" t="s">
        <v>2173</v>
      </c>
      <c r="AA43" s="612" t="s">
        <v>2174</v>
      </c>
      <c r="AB43" s="612" t="s">
        <v>2173</v>
      </c>
      <c r="AC43" s="612" t="s">
        <v>2174</v>
      </c>
      <c r="AD43" s="614" t="s">
        <v>2173</v>
      </c>
      <c r="AE43" s="614" t="s">
        <v>2174</v>
      </c>
      <c r="AF43" s="614" t="s">
        <v>3122</v>
      </c>
    </row>
    <row r="44" spans="1:37" x14ac:dyDescent="0.3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10</v>
      </c>
      <c r="H44" s="609">
        <v>17</v>
      </c>
      <c r="I44" s="609">
        <v>17</v>
      </c>
      <c r="J44" s="610">
        <f>I44/H44</f>
        <v>1</v>
      </c>
      <c r="U44" s="153" t="s">
        <v>71</v>
      </c>
      <c r="V44" s="153">
        <v>7</v>
      </c>
      <c r="W44" s="153">
        <v>7</v>
      </c>
      <c r="X44" s="153">
        <v>0</v>
      </c>
      <c r="Y44" s="153">
        <v>0</v>
      </c>
      <c r="Z44" s="153">
        <v>0</v>
      </c>
      <c r="AA44" s="153">
        <v>0</v>
      </c>
      <c r="AB44" s="153">
        <v>10</v>
      </c>
      <c r="AC44" s="153">
        <v>0</v>
      </c>
      <c r="AD44" s="609">
        <v>17</v>
      </c>
      <c r="AE44" s="609">
        <v>7</v>
      </c>
      <c r="AF44" s="610">
        <f>AE44/AD44</f>
        <v>0.41176470588235292</v>
      </c>
    </row>
    <row r="45" spans="1:37" x14ac:dyDescent="0.3">
      <c r="A45" s="153" t="s">
        <v>72</v>
      </c>
      <c r="B45" s="153"/>
      <c r="C45" s="153"/>
      <c r="D45" s="153">
        <v>78</v>
      </c>
      <c r="E45" s="153">
        <v>77</v>
      </c>
      <c r="F45" s="153">
        <v>39</v>
      </c>
      <c r="G45" s="153">
        <v>2</v>
      </c>
      <c r="H45" s="609">
        <v>117</v>
      </c>
      <c r="I45" s="609">
        <v>79</v>
      </c>
      <c r="J45" s="610">
        <f t="shared" ref="J45:J46" si="4">I45/H45</f>
        <v>0.67521367521367526</v>
      </c>
      <c r="U45" s="153" t="s">
        <v>72</v>
      </c>
      <c r="V45" s="153">
        <v>0</v>
      </c>
      <c r="W45" s="153">
        <v>0</v>
      </c>
      <c r="X45" s="153">
        <v>24</v>
      </c>
      <c r="Y45" s="153">
        <v>21</v>
      </c>
      <c r="Z45" s="153">
        <v>22</v>
      </c>
      <c r="AA45" s="153">
        <v>14</v>
      </c>
      <c r="AB45" s="153">
        <v>71</v>
      </c>
      <c r="AC45" s="153">
        <v>17</v>
      </c>
      <c r="AD45" s="609">
        <v>117</v>
      </c>
      <c r="AE45" s="609">
        <v>52</v>
      </c>
      <c r="AF45" s="610">
        <f t="shared" ref="AF45:AF46" si="5">AE45/AD45</f>
        <v>0.44444444444444442</v>
      </c>
    </row>
    <row r="46" spans="1:37" x14ac:dyDescent="0.3">
      <c r="A46" s="612" t="s">
        <v>45</v>
      </c>
      <c r="B46" s="612">
        <v>4</v>
      </c>
      <c r="C46" s="612">
        <v>4</v>
      </c>
      <c r="D46" s="612">
        <v>81</v>
      </c>
      <c r="E46" s="612">
        <v>80</v>
      </c>
      <c r="F46" s="612">
        <v>49</v>
      </c>
      <c r="G46" s="612">
        <v>12</v>
      </c>
      <c r="H46" s="614">
        <v>134</v>
      </c>
      <c r="I46" s="614">
        <v>96</v>
      </c>
      <c r="J46" s="615">
        <f t="shared" si="4"/>
        <v>0.71641791044776115</v>
      </c>
      <c r="U46" s="612" t="s">
        <v>45</v>
      </c>
      <c r="V46" s="612">
        <v>7</v>
      </c>
      <c r="W46" s="612">
        <v>7</v>
      </c>
      <c r="X46" s="612">
        <v>24</v>
      </c>
      <c r="Y46" s="612">
        <v>21</v>
      </c>
      <c r="Z46" s="612">
        <v>22</v>
      </c>
      <c r="AA46" s="612">
        <v>14</v>
      </c>
      <c r="AB46" s="612">
        <v>81</v>
      </c>
      <c r="AC46" s="612">
        <v>17</v>
      </c>
      <c r="AD46" s="614">
        <v>134</v>
      </c>
      <c r="AE46" s="614">
        <v>59</v>
      </c>
      <c r="AF46" s="615">
        <f t="shared" si="5"/>
        <v>0.44029850746268656</v>
      </c>
    </row>
    <row r="47" spans="1:37" x14ac:dyDescent="0.3">
      <c r="A47" s="612" t="s">
        <v>3156</v>
      </c>
      <c r="B47" s="612"/>
      <c r="C47" s="612"/>
      <c r="D47" s="629">
        <f>(B46+D46)/$H$46</f>
        <v>0.63432835820895528</v>
      </c>
      <c r="E47" s="629">
        <f>(C46+E46)/$H$46</f>
        <v>0.62686567164179108</v>
      </c>
      <c r="F47" s="645">
        <f>(B46+D46+F46)/$H$46</f>
        <v>1</v>
      </c>
      <c r="G47" s="612"/>
      <c r="H47" s="614"/>
      <c r="I47" s="614"/>
      <c r="J47" s="614"/>
      <c r="U47" s="612" t="s">
        <v>3156</v>
      </c>
      <c r="V47" s="612"/>
      <c r="W47" s="612"/>
      <c r="X47" s="629">
        <f>(V46+X46)/$AD$46</f>
        <v>0.23134328358208955</v>
      </c>
      <c r="Y47" s="629">
        <f>(W46+Y46)/$AD$46</f>
        <v>0.20895522388059701</v>
      </c>
      <c r="Z47" s="629">
        <f>(V46+X46+Z46)/$AD$46</f>
        <v>0.39552238805970147</v>
      </c>
      <c r="AA47" s="629">
        <f>(W46+Y46+AA46)/$AD$46</f>
        <v>0.31343283582089554</v>
      </c>
      <c r="AB47" s="629">
        <f>(V46+X46+Z46+AB46)/$AD$46</f>
        <v>1</v>
      </c>
      <c r="AC47" s="612"/>
      <c r="AD47" s="614"/>
      <c r="AE47" s="614"/>
      <c r="AF47" s="6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6" customWidth="1"/>
    <col min="4" max="5" width="8" style="366" customWidth="1"/>
    <col min="6" max="6" width="8.19921875" style="366" customWidth="1"/>
    <col min="7" max="7" width="9.09765625" style="366" bestFit="1" customWidth="1"/>
    <col min="8" max="8" width="5.69921875" style="366" bestFit="1" customWidth="1"/>
    <col min="9" max="9" width="10.19921875" style="366" bestFit="1" customWidth="1"/>
    <col min="10" max="10" width="8.69921875" style="366" customWidth="1"/>
    <col min="11" max="11" width="4.69921875" style="366" bestFit="1" customWidth="1"/>
    <col min="12" max="12" width="5.69921875" style="366" bestFit="1" customWidth="1"/>
    <col min="13" max="14" width="4.69921875" style="366" customWidth="1"/>
    <col min="15" max="15" width="7" style="373" customWidth="1"/>
    <col min="16" max="16" width="8" style="382" customWidth="1"/>
    <col min="17" max="17" width="12.59765625" style="382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6" customFormat="1" ht="52" customHeight="1" x14ac:dyDescent="0.3">
      <c r="C1" s="387"/>
      <c r="D1" s="387"/>
      <c r="E1" s="387"/>
      <c r="F1" s="389" t="s">
        <v>2552</v>
      </c>
      <c r="G1" s="387"/>
      <c r="H1" s="387"/>
      <c r="I1" s="395" t="s">
        <v>2551</v>
      </c>
      <c r="J1" s="658" t="s">
        <v>2549</v>
      </c>
      <c r="K1" s="658"/>
      <c r="L1" s="658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34.5" x14ac:dyDescent="0.3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" x14ac:dyDescent="0.25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 x14ac:dyDescent="0.3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 x14ac:dyDescent="0.3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 x14ac:dyDescent="0.3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 x14ac:dyDescent="0.3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 x14ac:dyDescent="0.3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 x14ac:dyDescent="0.3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 x14ac:dyDescent="0.3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 x14ac:dyDescent="0.3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 x14ac:dyDescent="0.3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 x14ac:dyDescent="0.3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 x14ac:dyDescent="0.3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 x14ac:dyDescent="0.3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 x14ac:dyDescent="0.3">
      <c r="R68" s="402"/>
    </row>
    <row r="69" spans="1:21" x14ac:dyDescent="0.3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571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I5" sqref="I5"/>
    </sheetView>
  </sheetViews>
  <sheetFormatPr defaultColWidth="8.69921875" defaultRowHeight="14.5" x14ac:dyDescent="0.3"/>
  <cols>
    <col min="1" max="1" width="6.19921875" style="513" customWidth="1"/>
    <col min="2" max="2" width="2.3984375" style="266" hidden="1" customWidth="1"/>
    <col min="3" max="3" width="10.19921875" style="265" customWidth="1"/>
    <col min="4" max="4" width="13.69921875" style="208" customWidth="1"/>
    <col min="5" max="5" width="9.19921875" style="266" customWidth="1"/>
    <col min="6" max="6" width="39.69921875" style="279" customWidth="1"/>
    <col min="7" max="7" width="14.69921875" style="279" customWidth="1"/>
    <col min="8" max="8" width="9" style="266" customWidth="1"/>
    <col min="9" max="9" width="11.3984375" style="279" customWidth="1"/>
    <col min="10" max="10" width="10.8984375" style="280" customWidth="1"/>
    <col min="11" max="11" width="19.699218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09765625" style="265" hidden="1" customWidth="1"/>
    <col min="17" max="17" width="14.09765625" style="266" customWidth="1"/>
    <col min="18" max="18" width="11.3984375" style="266" customWidth="1"/>
    <col min="19" max="19" width="15.59765625" style="252" customWidth="1"/>
    <col min="20" max="20" width="9.3984375" style="265" hidden="1" customWidth="1"/>
    <col min="21" max="21" width="5.3984375" style="265" hidden="1" customWidth="1"/>
    <col min="22" max="22" width="9.3984375" style="265" hidden="1" customWidth="1"/>
    <col min="23" max="23" width="5.3984375" style="281" hidden="1" customWidth="1"/>
    <col min="24" max="24" width="5.3984375" style="265" hidden="1" customWidth="1"/>
    <col min="25" max="25" width="5.3984375" style="266" hidden="1" customWidth="1"/>
    <col min="26" max="26" width="9.09765625" style="266" hidden="1" customWidth="1"/>
    <col min="27" max="27" width="16.09765625" style="266" hidden="1" customWidth="1"/>
    <col min="28" max="28" width="12.8984375" style="265" hidden="1" customWidth="1"/>
    <col min="29" max="29" width="18.5" style="265" hidden="1" customWidth="1"/>
    <col min="30" max="30" width="39.69921875" style="266" hidden="1" customWidth="1"/>
    <col min="31" max="31" width="14.3984375" style="266" hidden="1" customWidth="1"/>
    <col min="32" max="32" width="14.3984375" style="252" bestFit="1" customWidth="1"/>
    <col min="33" max="33" width="15.8984375" style="266" hidden="1" customWidth="1"/>
    <col min="34" max="34" width="18.09765625" style="323" hidden="1" customWidth="1"/>
    <col min="35" max="35" width="11.69921875" style="209" hidden="1" customWidth="1"/>
    <col min="36" max="36" width="14.3984375" style="266" hidden="1" customWidth="1"/>
    <col min="37" max="38" width="11.3984375" style="279" hidden="1" customWidth="1"/>
    <col min="39" max="39" width="8.69921875" style="279" hidden="1" customWidth="1"/>
    <col min="40" max="40" width="48.5" style="211" hidden="1" customWidth="1"/>
    <col min="41" max="41" width="14.19921875" style="265" customWidth="1"/>
    <col min="42" max="42" width="33.3984375" style="266" customWidth="1"/>
    <col min="43" max="43" width="6.19921875" style="413" customWidth="1"/>
    <col min="44" max="44" width="9.8984375" style="408" hidden="1" customWidth="1"/>
    <col min="45" max="46" width="9.8984375" style="266" hidden="1" customWidth="1"/>
    <col min="47" max="48" width="12.3984375" style="266" hidden="1" customWidth="1"/>
    <col min="49" max="49" width="8.69921875" style="266" hidden="1" customWidth="1"/>
    <col min="50" max="50" width="0" style="408" hidden="1" customWidth="1"/>
    <col min="51" max="51" width="12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984375" style="265" customWidth="1"/>
    <col min="57" max="57" width="6.59765625" style="265" customWidth="1"/>
    <col min="58" max="58" width="7.09765625" style="265" customWidth="1"/>
    <col min="59" max="59" width="6.5" style="265" customWidth="1"/>
    <col min="60" max="60" width="6.8984375" style="266" bestFit="1" customWidth="1"/>
    <col min="61" max="16384" width="8.69921875" style="266"/>
  </cols>
  <sheetData>
    <row r="1" spans="1:60" ht="33.5" thickBot="1" x14ac:dyDescent="0.35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2981</v>
      </c>
      <c r="L1" s="580" t="s">
        <v>3148</v>
      </c>
      <c r="M1" s="580" t="s">
        <v>2931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2850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594" t="s">
        <v>3153</v>
      </c>
      <c r="AR1" s="484" t="s">
        <v>2565</v>
      </c>
      <c r="AS1" s="485" t="s">
        <v>2577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2938</v>
      </c>
      <c r="AY1" s="408" t="s">
        <v>3101</v>
      </c>
      <c r="AZ1" s="588" t="s">
        <v>3241</v>
      </c>
      <c r="BA1" s="587" t="s">
        <v>2998</v>
      </c>
      <c r="BB1" s="587" t="s">
        <v>3081</v>
      </c>
      <c r="BC1" s="594" t="s">
        <v>56</v>
      </c>
      <c r="BD1" s="598" t="s">
        <v>3082</v>
      </c>
      <c r="BE1" s="598" t="s">
        <v>3084</v>
      </c>
      <c r="BF1" s="598" t="s">
        <v>3085</v>
      </c>
      <c r="BG1" s="598" t="s">
        <v>3086</v>
      </c>
      <c r="BH1" s="593" t="s">
        <v>3083</v>
      </c>
    </row>
    <row r="2" spans="1:60" x14ac:dyDescent="0.3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3173</v>
      </c>
      <c r="K2" s="212" t="s">
        <v>3137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3174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Q2" s="595" t="s">
        <v>3208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3074</v>
      </c>
      <c r="BB2" s="515" t="s">
        <v>3002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x14ac:dyDescent="0.3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3194</v>
      </c>
      <c r="K3" s="212" t="s">
        <v>3195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3188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Q3" s="596" t="s">
        <v>3210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3074</v>
      </c>
      <c r="BB3" s="266" t="s">
        <v>3002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x14ac:dyDescent="0.3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3173</v>
      </c>
      <c r="K4" s="212" t="s">
        <v>3137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3175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Q4" s="595" t="s">
        <v>3208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3074</v>
      </c>
      <c r="BB4" s="266" t="s">
        <v>3002</v>
      </c>
      <c r="BC4" s="595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x14ac:dyDescent="0.3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2942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2944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Q5" s="595" t="s">
        <v>3208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3074</v>
      </c>
      <c r="BB5" s="266" t="s">
        <v>3002</v>
      </c>
      <c r="BC5" s="595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x14ac:dyDescent="0.3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2922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2943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Q6" s="595" t="s">
        <v>3208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3074</v>
      </c>
      <c r="BB6" s="266" t="s">
        <v>3002</v>
      </c>
      <c r="BC6" s="595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x14ac:dyDescent="0.3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Q7" s="595" t="s">
        <v>3208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3074</v>
      </c>
      <c r="BB7" s="266" t="s">
        <v>3002</v>
      </c>
      <c r="BC7" s="595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x14ac:dyDescent="0.3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2730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2978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Q8" s="595" t="s">
        <v>3208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3074</v>
      </c>
      <c r="BB8" s="266" t="s">
        <v>3002</v>
      </c>
      <c r="BC8" s="595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x14ac:dyDescent="0.3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3173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3176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Q9" s="595" t="s">
        <v>3208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3074</v>
      </c>
      <c r="BB9" s="266" t="s">
        <v>3002</v>
      </c>
      <c r="BC9" s="595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x14ac:dyDescent="0.3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3194</v>
      </c>
      <c r="K10" s="212" t="s">
        <v>3195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3189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Q10" s="595" t="s">
        <v>3211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3074</v>
      </c>
      <c r="BB10" s="266" t="s">
        <v>3002</v>
      </c>
      <c r="BC10" s="595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x14ac:dyDescent="0.3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2978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Q11" s="595" t="s">
        <v>3208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3074</v>
      </c>
      <c r="BB11" s="266" t="s">
        <v>3002</v>
      </c>
      <c r="BC11" s="595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 x14ac:dyDescent="0.3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2978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Q12" s="595" t="s">
        <v>3208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3074</v>
      </c>
      <c r="BB12" s="266" t="s">
        <v>3002</v>
      </c>
      <c r="BC12" s="595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 x14ac:dyDescent="0.3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Q13" s="595" t="s">
        <v>3212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3074</v>
      </c>
      <c r="BB13" s="266" t="s">
        <v>3002</v>
      </c>
      <c r="BC13" s="595"/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x14ac:dyDescent="0.3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73">
        <v>44581</v>
      </c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Q14" s="595" t="s">
        <v>3208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3074</v>
      </c>
      <c r="BB14" s="266" t="s">
        <v>3002</v>
      </c>
      <c r="BC14" s="595"/>
      <c r="BD14" s="265" t="str">
        <f t="shared" si="5"/>
        <v>1-2</v>
      </c>
      <c r="BE14" s="265" t="str">
        <f t="shared" si="6"/>
        <v/>
      </c>
      <c r="BF14" s="265" t="str">
        <f t="shared" si="7"/>
        <v/>
      </c>
      <c r="BG14" s="265" t="str">
        <f t="shared" si="8"/>
        <v/>
      </c>
    </row>
    <row r="15" spans="1:60" x14ac:dyDescent="0.3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73">
        <v>44581</v>
      </c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2978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Q15" s="595" t="s">
        <v>3208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3074</v>
      </c>
      <c r="BB15" s="266" t="s">
        <v>3002</v>
      </c>
      <c r="BC15" s="595"/>
      <c r="BD15" s="265" t="str">
        <f t="shared" si="5"/>
        <v>1-2</v>
      </c>
      <c r="BE15" s="265" t="str">
        <f t="shared" si="6"/>
        <v/>
      </c>
      <c r="BF15" s="265" t="str">
        <f t="shared" si="7"/>
        <v/>
      </c>
      <c r="BG15" s="265" t="str">
        <f t="shared" si="8"/>
        <v/>
      </c>
    </row>
    <row r="16" spans="1:60" x14ac:dyDescent="0.3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73">
        <v>44581</v>
      </c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Q16" s="595" t="s">
        <v>3208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3074</v>
      </c>
      <c r="BB16" s="266" t="s">
        <v>3002</v>
      </c>
      <c r="BC16" s="595"/>
      <c r="BD16" s="265" t="str">
        <f t="shared" si="5"/>
        <v>1-1</v>
      </c>
      <c r="BE16" s="265" t="str">
        <f t="shared" si="6"/>
        <v/>
      </c>
      <c r="BF16" s="265" t="str">
        <f t="shared" si="7"/>
        <v/>
      </c>
      <c r="BG16" s="265" t="str">
        <f t="shared" si="8"/>
        <v/>
      </c>
    </row>
    <row r="17" spans="3:59" ht="13.5" x14ac:dyDescent="0.3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2950</v>
      </c>
      <c r="K17" s="212" t="s">
        <v>2992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2965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Q17" s="595" t="s">
        <v>3208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3074</v>
      </c>
      <c r="BB17" s="266" t="s">
        <v>3003</v>
      </c>
      <c r="BC17" s="595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5" x14ac:dyDescent="0.3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3252</v>
      </c>
      <c r="K18" s="212" t="s">
        <v>3108</v>
      </c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 t="s">
        <v>3249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Q18" s="595" t="s">
        <v>3209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3074</v>
      </c>
      <c r="BB18" s="266" t="s">
        <v>3003</v>
      </c>
      <c r="BC18" s="595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5" x14ac:dyDescent="0.3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2754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Q19" s="595" t="s">
        <v>3208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3074</v>
      </c>
      <c r="BB19" s="266" t="s">
        <v>3004</v>
      </c>
      <c r="BC19" s="595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5" x14ac:dyDescent="0.3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3193</v>
      </c>
      <c r="K20" s="212" t="s">
        <v>3108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3190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Q20" s="595" t="s">
        <v>3213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3074</v>
      </c>
      <c r="BB20" s="266" t="s">
        <v>3004</v>
      </c>
      <c r="BC20" s="595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5" x14ac:dyDescent="0.3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3251</v>
      </c>
      <c r="K21" s="212" t="s">
        <v>3108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3250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Q21" s="595" t="s">
        <v>3214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3074</v>
      </c>
      <c r="BB21" s="266" t="s">
        <v>3005</v>
      </c>
      <c r="BC21" s="595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5" x14ac:dyDescent="0.3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2754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Q22" s="595" t="s">
        <v>3208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3074</v>
      </c>
      <c r="BB22" s="266" t="s">
        <v>3004</v>
      </c>
      <c r="BC22" s="595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5" x14ac:dyDescent="0.3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2754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Q23" s="595" t="s">
        <v>3208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3074</v>
      </c>
      <c r="BB23" s="266" t="s">
        <v>3004</v>
      </c>
      <c r="BC23" s="595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5" x14ac:dyDescent="0.3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2754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Q24" s="595" t="s">
        <v>3208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3074</v>
      </c>
      <c r="BB24" s="266" t="s">
        <v>3006</v>
      </c>
      <c r="BC24" s="595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5" x14ac:dyDescent="0.3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2754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Q25" s="595" t="s">
        <v>3208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3074</v>
      </c>
      <c r="BB25" s="266" t="s">
        <v>3006</v>
      </c>
      <c r="BC25" s="595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5" x14ac:dyDescent="0.3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2754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Q26" s="595" t="s">
        <v>3208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3074</v>
      </c>
      <c r="BB26" s="266" t="s">
        <v>3007</v>
      </c>
      <c r="BC26" s="595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5" x14ac:dyDescent="0.3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2583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Q27" s="595" t="s">
        <v>3208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3074</v>
      </c>
      <c r="BB27" s="266" t="s">
        <v>3008</v>
      </c>
      <c r="BC27" s="595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5" x14ac:dyDescent="0.3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2583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Q28" s="595" t="s">
        <v>3215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3074</v>
      </c>
      <c r="BB28" s="266" t="s">
        <v>3008</v>
      </c>
      <c r="BC28" s="595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5" x14ac:dyDescent="0.3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2583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Q29" s="595" t="s">
        <v>3208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3074</v>
      </c>
      <c r="BB29" s="266" t="s">
        <v>3009</v>
      </c>
      <c r="BC29" s="595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5" x14ac:dyDescent="0.3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2854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Q30" s="595" t="s">
        <v>3208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3074</v>
      </c>
      <c r="BB30" s="266" t="s">
        <v>3010</v>
      </c>
      <c r="BC30" s="595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5" x14ac:dyDescent="0.3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2854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Q31" s="595" t="s">
        <v>3209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3074</v>
      </c>
      <c r="BB31" s="266" t="s">
        <v>3010</v>
      </c>
      <c r="BC31" s="595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5" x14ac:dyDescent="0.3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2754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Q32" s="595" t="s">
        <v>3208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3074</v>
      </c>
      <c r="BB32" s="266" t="s">
        <v>3010</v>
      </c>
      <c r="BC32" s="595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5" x14ac:dyDescent="0.3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3109</v>
      </c>
      <c r="K33" s="212" t="s">
        <v>3108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3107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Q33" s="595" t="s">
        <v>3216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3074</v>
      </c>
      <c r="BB33" s="266" t="s">
        <v>3010</v>
      </c>
      <c r="BC33" s="595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5" x14ac:dyDescent="0.3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2754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Q34" s="595" t="s">
        <v>3208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3074</v>
      </c>
      <c r="BB34" s="266" t="s">
        <v>3008</v>
      </c>
      <c r="BC34" s="595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5" x14ac:dyDescent="0.3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2950</v>
      </c>
      <c r="K35" s="212" t="s">
        <v>2991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2966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Q35" s="595" t="s">
        <v>3208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3074</v>
      </c>
      <c r="BB35" s="266" t="s">
        <v>3008</v>
      </c>
      <c r="BC35" s="595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5" x14ac:dyDescent="0.3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2754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Q36" s="595" t="s">
        <v>3208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3074</v>
      </c>
      <c r="BB36" s="266" t="s">
        <v>3008</v>
      </c>
      <c r="BC36" s="595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5" x14ac:dyDescent="0.3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2754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Q37" s="595" t="s">
        <v>3208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3074</v>
      </c>
      <c r="BB37" s="266" t="s">
        <v>3011</v>
      </c>
      <c r="BC37" s="595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5" x14ac:dyDescent="0.3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2754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Q38" s="595" t="s">
        <v>3208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3074</v>
      </c>
      <c r="BB38" s="266" t="s">
        <v>3011</v>
      </c>
      <c r="BC38" s="595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5" x14ac:dyDescent="0.3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2754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Q39" s="595" t="s">
        <v>3208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3074</v>
      </c>
      <c r="BB39" s="266" t="s">
        <v>3011</v>
      </c>
      <c r="BC39" s="595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5" x14ac:dyDescent="0.3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2583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Q40" s="595" t="s">
        <v>3208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3074</v>
      </c>
      <c r="BB40" s="266" t="s">
        <v>3012</v>
      </c>
      <c r="BC40" s="595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5" x14ac:dyDescent="0.3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2583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Q41" s="595" t="s">
        <v>3217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3074</v>
      </c>
      <c r="BB41" s="266" t="s">
        <v>3012</v>
      </c>
      <c r="BC41" s="595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5" x14ac:dyDescent="0.3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2754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Q42" s="595" t="s">
        <v>3208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3074</v>
      </c>
      <c r="BB42" s="266" t="s">
        <v>3007</v>
      </c>
      <c r="BC42" s="595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5" x14ac:dyDescent="0.3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3193</v>
      </c>
      <c r="K43" s="212" t="s">
        <v>3108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3190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Q43" s="595" t="s">
        <v>3218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3074</v>
      </c>
      <c r="BB43" s="266" t="s">
        <v>3007</v>
      </c>
      <c r="BC43" s="595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5" x14ac:dyDescent="0.3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2754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Q44" s="595" t="s">
        <v>3208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3074</v>
      </c>
      <c r="BB44" s="266" t="s">
        <v>3007</v>
      </c>
      <c r="BC44" s="595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5" x14ac:dyDescent="0.3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3193</v>
      </c>
      <c r="K45" s="212" t="s">
        <v>3108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3190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Q45" s="595" t="s">
        <v>3219</v>
      </c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3074</v>
      </c>
      <c r="BB45" s="266" t="s">
        <v>3007</v>
      </c>
      <c r="BC45" s="595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5" x14ac:dyDescent="0.3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3193</v>
      </c>
      <c r="K46" s="212" t="s">
        <v>3108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3190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Q46" s="595" t="s">
        <v>3220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3074</v>
      </c>
      <c r="BB46" s="266" t="s">
        <v>3007</v>
      </c>
      <c r="BC46" s="595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5" x14ac:dyDescent="0.3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2754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Q47" s="595" t="s">
        <v>3208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3074</v>
      </c>
      <c r="BB47" s="266" t="s">
        <v>3007</v>
      </c>
      <c r="BC47" s="595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5" x14ac:dyDescent="0.3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2754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Q48" s="595" t="s">
        <v>3208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3074</v>
      </c>
      <c r="BB48" s="266" t="s">
        <v>3007</v>
      </c>
      <c r="BC48" s="595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5" x14ac:dyDescent="0.3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2754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Q49" s="595" t="s">
        <v>3208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3074</v>
      </c>
      <c r="BB49" s="266" t="s">
        <v>3007</v>
      </c>
      <c r="BC49" s="595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5" x14ac:dyDescent="0.3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3193</v>
      </c>
      <c r="K50" s="212" t="s">
        <v>3108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3190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Q50" s="595" t="s">
        <v>3209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3074</v>
      </c>
      <c r="BB50" s="266" t="s">
        <v>3007</v>
      </c>
      <c r="BC50" s="595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5" x14ac:dyDescent="0.3">
      <c r="C51" s="266" t="s">
        <v>70</v>
      </c>
      <c r="D51" s="266" t="s">
        <v>2465</v>
      </c>
      <c r="E51" s="265" t="s">
        <v>2685</v>
      </c>
      <c r="F51" s="266" t="s">
        <v>2688</v>
      </c>
      <c r="G51" s="266" t="s">
        <v>2689</v>
      </c>
      <c r="H51" s="265" t="s">
        <v>166</v>
      </c>
      <c r="I51" s="265" t="s">
        <v>167</v>
      </c>
      <c r="J51" s="212" t="s">
        <v>2854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Q51" s="595" t="s">
        <v>3208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3001</v>
      </c>
      <c r="BB51" s="266" t="s">
        <v>3013</v>
      </c>
      <c r="BC51" s="595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5" x14ac:dyDescent="0.3">
      <c r="C52" s="266" t="s">
        <v>70</v>
      </c>
      <c r="D52" s="266" t="s">
        <v>2465</v>
      </c>
      <c r="E52" s="265" t="s">
        <v>2686</v>
      </c>
      <c r="F52" s="266" t="s">
        <v>2687</v>
      </c>
      <c r="G52" s="266" t="s">
        <v>2689</v>
      </c>
      <c r="H52" s="265" t="s">
        <v>166</v>
      </c>
      <c r="I52" s="265" t="s">
        <v>167</v>
      </c>
      <c r="J52" s="212" t="s">
        <v>2854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Q52" s="595" t="s">
        <v>3208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3001</v>
      </c>
      <c r="BB52" s="266" t="s">
        <v>3013</v>
      </c>
      <c r="BC52" s="595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5" x14ac:dyDescent="0.3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2754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Q53" s="595" t="s">
        <v>3208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3074</v>
      </c>
      <c r="BB53" s="266" t="s">
        <v>3008</v>
      </c>
      <c r="BC53" s="595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5" x14ac:dyDescent="0.3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2754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Q54" s="595" t="s">
        <v>3221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3074</v>
      </c>
      <c r="BB54" s="266" t="s">
        <v>3008</v>
      </c>
      <c r="BC54" s="595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5" x14ac:dyDescent="0.3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2754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Q55" s="595" t="s">
        <v>3222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3074</v>
      </c>
      <c r="BB55" s="266" t="s">
        <v>3007</v>
      </c>
      <c r="BC55" s="595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5" x14ac:dyDescent="0.3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2754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Q56" s="595" t="s">
        <v>3208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3074</v>
      </c>
      <c r="BB56" s="266" t="s">
        <v>3007</v>
      </c>
      <c r="BC56" s="595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5" x14ac:dyDescent="0.3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2754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Q57" s="595" t="s">
        <v>3223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3074</v>
      </c>
      <c r="BB57" s="266" t="s">
        <v>3007</v>
      </c>
      <c r="BC57" s="595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5" x14ac:dyDescent="0.3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2754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Q58" s="595" t="s">
        <v>3208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3074</v>
      </c>
      <c r="BB58" s="266" t="s">
        <v>3007</v>
      </c>
      <c r="BC58" s="595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5" x14ac:dyDescent="0.3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2754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Q59" s="595" t="s">
        <v>3224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3074</v>
      </c>
      <c r="BB59" s="266" t="s">
        <v>3007</v>
      </c>
      <c r="BC59" s="595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5" x14ac:dyDescent="0.3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2754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Q60" s="595" t="s">
        <v>3208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3074</v>
      </c>
      <c r="BB60" s="266" t="s">
        <v>3007</v>
      </c>
      <c r="BC60" s="595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5" x14ac:dyDescent="0.3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2843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Q61" s="595" t="s">
        <v>3208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3074</v>
      </c>
      <c r="BB61" s="266" t="s">
        <v>3014</v>
      </c>
      <c r="BC61" s="595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5" x14ac:dyDescent="0.3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2843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Q62" s="595" t="s">
        <v>3208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3074</v>
      </c>
      <c r="BB62" s="266" t="s">
        <v>3014</v>
      </c>
      <c r="BC62" s="595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5" x14ac:dyDescent="0.3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2974</v>
      </c>
      <c r="K63" s="252" t="s">
        <v>2990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2975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Q63" s="595" t="s">
        <v>3208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3074</v>
      </c>
      <c r="BB63" s="266" t="s">
        <v>3010</v>
      </c>
      <c r="BC63" s="595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5" x14ac:dyDescent="0.3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2753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Q64" s="595" t="s">
        <v>3208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3074</v>
      </c>
      <c r="BB64" s="266" t="s">
        <v>3015</v>
      </c>
      <c r="BC64" s="595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5" x14ac:dyDescent="0.3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2974</v>
      </c>
      <c r="K65" s="252" t="s">
        <v>2990</v>
      </c>
      <c r="L65" s="273">
        <v>44581</v>
      </c>
      <c r="M65" s="273">
        <v>44574</v>
      </c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2975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Q65" s="595" t="s">
        <v>3208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3074</v>
      </c>
      <c r="BB65" s="266" t="s">
        <v>3011</v>
      </c>
      <c r="BC65" s="595"/>
      <c r="BD65" s="265" t="str">
        <f t="shared" si="5"/>
        <v>3-2</v>
      </c>
      <c r="BE65" s="265" t="str">
        <f t="shared" si="6"/>
        <v/>
      </c>
      <c r="BF65" s="265" t="str">
        <f t="shared" si="7"/>
        <v/>
      </c>
      <c r="BG65" s="265" t="str">
        <f t="shared" si="8"/>
        <v/>
      </c>
    </row>
    <row r="66" spans="2:59" ht="13.5" x14ac:dyDescent="0.3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2974</v>
      </c>
      <c r="K66" s="252" t="s">
        <v>2990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2975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Q66" s="595" t="s">
        <v>3208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3074</v>
      </c>
      <c r="BB66" s="266" t="s">
        <v>3011</v>
      </c>
      <c r="BC66" s="595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5" x14ac:dyDescent="0.3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2979</v>
      </c>
      <c r="G67" s="266" t="s">
        <v>2980</v>
      </c>
      <c r="H67" s="265" t="s">
        <v>166</v>
      </c>
      <c r="I67" s="265" t="s">
        <v>167</v>
      </c>
      <c r="J67" s="212" t="s">
        <v>2974</v>
      </c>
      <c r="K67" s="252" t="s">
        <v>2990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2975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Q67" s="595" t="s">
        <v>3208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3074</v>
      </c>
      <c r="BB67" s="266" t="s">
        <v>3016</v>
      </c>
      <c r="BC67" s="595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5" x14ac:dyDescent="0.3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2854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Q68" s="595" t="s">
        <v>3208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3074</v>
      </c>
      <c r="BB68" s="266" t="s">
        <v>3011</v>
      </c>
      <c r="BC68" s="595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5" x14ac:dyDescent="0.3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2974</v>
      </c>
      <c r="K69" s="252" t="s">
        <v>2990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2975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Q69" s="595" t="s">
        <v>3208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3074</v>
      </c>
      <c r="BB69" s="266" t="s">
        <v>3011</v>
      </c>
      <c r="BC69" s="595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5" x14ac:dyDescent="0.3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2974</v>
      </c>
      <c r="K70" s="252" t="s">
        <v>2990</v>
      </c>
      <c r="L70" s="273">
        <v>44581</v>
      </c>
      <c r="M70" s="273">
        <v>44581</v>
      </c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2975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Q70" s="595" t="s">
        <v>3208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3074</v>
      </c>
      <c r="BB70" s="266" t="s">
        <v>3016</v>
      </c>
      <c r="BC70" s="595"/>
      <c r="BD70" s="265" t="str">
        <f t="shared" si="16"/>
        <v>3-2</v>
      </c>
      <c r="BE70" s="265" t="str">
        <f t="shared" si="17"/>
        <v/>
      </c>
      <c r="BF70" s="265" t="str">
        <f t="shared" si="18"/>
        <v/>
      </c>
      <c r="BG70" s="265" t="str">
        <f t="shared" si="19"/>
        <v/>
      </c>
    </row>
    <row r="71" spans="2:59" ht="13.5" x14ac:dyDescent="0.3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2974</v>
      </c>
      <c r="K71" s="252" t="s">
        <v>2990</v>
      </c>
      <c r="L71" s="273">
        <v>44581</v>
      </c>
      <c r="M71" s="273">
        <v>44581</v>
      </c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2975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Q71" s="595" t="s">
        <v>3208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3074</v>
      </c>
      <c r="BB71" s="266" t="s">
        <v>3016</v>
      </c>
      <c r="BC71" s="595"/>
      <c r="BD71" s="265" t="str">
        <f t="shared" si="16"/>
        <v>3-2</v>
      </c>
      <c r="BE71" s="265" t="str">
        <f t="shared" si="17"/>
        <v/>
      </c>
      <c r="BF71" s="265" t="str">
        <f t="shared" si="18"/>
        <v/>
      </c>
      <c r="BG71" s="265" t="str">
        <f t="shared" si="19"/>
        <v/>
      </c>
    </row>
    <row r="72" spans="2:59" ht="13.5" x14ac:dyDescent="0.3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2974</v>
      </c>
      <c r="K72" s="252" t="s">
        <v>2990</v>
      </c>
      <c r="L72" s="273">
        <v>44581</v>
      </c>
      <c r="M72" s="273">
        <v>44581</v>
      </c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2975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Q72" s="595" t="s">
        <v>3208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3074</v>
      </c>
      <c r="BB72" s="266" t="s">
        <v>3011</v>
      </c>
      <c r="BC72" s="595"/>
      <c r="BD72" s="265" t="str">
        <f t="shared" si="16"/>
        <v>3-2</v>
      </c>
      <c r="BE72" s="265" t="str">
        <f t="shared" si="17"/>
        <v/>
      </c>
      <c r="BF72" s="265" t="str">
        <f t="shared" si="18"/>
        <v/>
      </c>
      <c r="BG72" s="265" t="str">
        <f t="shared" si="19"/>
        <v/>
      </c>
    </row>
    <row r="73" spans="2:59" ht="13.5" x14ac:dyDescent="0.3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2843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Q73" s="595" t="s">
        <v>3208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3074</v>
      </c>
      <c r="BB73" s="266" t="s">
        <v>3004</v>
      </c>
      <c r="BC73" s="595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5" x14ac:dyDescent="0.3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2843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Q74" s="595" t="s">
        <v>3208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3074</v>
      </c>
      <c r="BB74" s="266" t="s">
        <v>3004</v>
      </c>
      <c r="BC74" s="595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5" x14ac:dyDescent="0.3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2862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Q75" s="595" t="s">
        <v>3208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3074</v>
      </c>
      <c r="BB75" s="266" t="s">
        <v>3017</v>
      </c>
      <c r="BC75" s="595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5" x14ac:dyDescent="0.3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2862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Q76" s="595" t="s">
        <v>3208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3074</v>
      </c>
      <c r="BB76" s="266" t="s">
        <v>3017</v>
      </c>
      <c r="BC76" s="595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5" x14ac:dyDescent="0.3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2854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Q77" s="595" t="s">
        <v>3208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3074</v>
      </c>
      <c r="BB77" s="266" t="s">
        <v>3018</v>
      </c>
      <c r="BC77" s="595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5" x14ac:dyDescent="0.3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2854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Q78" s="595" t="s">
        <v>3208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3074</v>
      </c>
      <c r="BB78" s="266" t="s">
        <v>3018</v>
      </c>
      <c r="BC78" s="595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5" x14ac:dyDescent="0.3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2974</v>
      </c>
      <c r="K79" s="252" t="s">
        <v>2990</v>
      </c>
      <c r="L79" s="273">
        <v>44581</v>
      </c>
      <c r="M79" s="273">
        <v>44581</v>
      </c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2975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Q79" s="595" t="s">
        <v>3208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3074</v>
      </c>
      <c r="BB79" s="266" t="s">
        <v>3019</v>
      </c>
      <c r="BC79" s="595"/>
      <c r="BD79" s="265" t="str">
        <f t="shared" si="16"/>
        <v>3-2</v>
      </c>
      <c r="BE79" s="265" t="str">
        <f t="shared" si="17"/>
        <v/>
      </c>
      <c r="BF79" s="265" t="str">
        <f t="shared" si="18"/>
        <v/>
      </c>
      <c r="BG79" s="265" t="str">
        <f t="shared" si="19"/>
        <v/>
      </c>
    </row>
    <row r="80" spans="2:59" ht="13.5" x14ac:dyDescent="0.3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73">
        <v>44581</v>
      </c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Q80" s="595" t="s">
        <v>3208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3001</v>
      </c>
      <c r="BB80" s="266" t="s">
        <v>3020</v>
      </c>
      <c r="BC80" s="595"/>
      <c r="BD80" s="265" t="str">
        <f t="shared" si="16"/>
        <v>3-2</v>
      </c>
      <c r="BE80" s="265" t="str">
        <f t="shared" si="17"/>
        <v/>
      </c>
      <c r="BF80" s="265" t="str">
        <f t="shared" si="18"/>
        <v/>
      </c>
      <c r="BG80" s="265" t="str">
        <f t="shared" si="19"/>
        <v/>
      </c>
    </row>
    <row r="81" spans="2:59" ht="13.5" x14ac:dyDescent="0.3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73">
        <v>44581</v>
      </c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Q81" s="595" t="s">
        <v>3208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3001</v>
      </c>
      <c r="BB81" s="266" t="s">
        <v>3021</v>
      </c>
      <c r="BC81" s="595"/>
      <c r="BD81" s="265" t="str">
        <f t="shared" si="16"/>
        <v>3-5</v>
      </c>
      <c r="BE81" s="265" t="str">
        <f t="shared" si="17"/>
        <v/>
      </c>
      <c r="BF81" s="265" t="str">
        <f t="shared" si="18"/>
        <v/>
      </c>
      <c r="BG81" s="265" t="str">
        <f t="shared" si="19"/>
        <v/>
      </c>
    </row>
    <row r="82" spans="2:59" ht="13.5" x14ac:dyDescent="0.3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Q82" s="595" t="s">
        <v>3208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3001</v>
      </c>
      <c r="BB82" s="266" t="s">
        <v>3022</v>
      </c>
      <c r="BC82" s="595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5" x14ac:dyDescent="0.3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2974</v>
      </c>
      <c r="K83" s="252" t="s">
        <v>2990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2975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Q83" s="595" t="s">
        <v>3208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3074</v>
      </c>
      <c r="BB83" s="266" t="s">
        <v>3023</v>
      </c>
      <c r="BC83" s="595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4" x14ac:dyDescent="0.3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3154</v>
      </c>
      <c r="J84" s="212" t="s">
        <v>2586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2659</v>
      </c>
      <c r="AP84" s="206" t="s">
        <v>2660</v>
      </c>
      <c r="AQ84" s="595" t="s">
        <v>3208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3074</v>
      </c>
      <c r="BB84" s="266" t="s">
        <v>3019</v>
      </c>
      <c r="BC84" s="595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5" x14ac:dyDescent="0.3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2586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2661</v>
      </c>
      <c r="AP85" s="214" t="s">
        <v>2661</v>
      </c>
      <c r="AQ85" s="595" t="s">
        <v>3208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3074</v>
      </c>
      <c r="BB85" s="266" t="s">
        <v>3019</v>
      </c>
      <c r="BC85" s="595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5" x14ac:dyDescent="0.3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2586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2661</v>
      </c>
      <c r="AP86" s="214" t="s">
        <v>2661</v>
      </c>
      <c r="AQ86" s="595" t="s">
        <v>3208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3074</v>
      </c>
      <c r="BB86" s="266" t="s">
        <v>3019</v>
      </c>
      <c r="BC86" s="595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5" x14ac:dyDescent="0.3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2854</v>
      </c>
      <c r="K87" s="212"/>
      <c r="L87" s="273">
        <v>44581</v>
      </c>
      <c r="M87" s="273">
        <v>44581</v>
      </c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Q87" s="595" t="s">
        <v>3208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3074</v>
      </c>
      <c r="BB87" s="266" t="s">
        <v>3011</v>
      </c>
      <c r="BC87" s="595"/>
      <c r="BD87" s="265" t="str">
        <f t="shared" si="16"/>
        <v>6-8</v>
      </c>
      <c r="BE87" s="265" t="str">
        <f t="shared" si="17"/>
        <v/>
      </c>
      <c r="BF87" s="265" t="str">
        <f t="shared" si="18"/>
        <v/>
      </c>
      <c r="BG87" s="265" t="str">
        <f t="shared" si="19"/>
        <v/>
      </c>
    </row>
    <row r="88" spans="2:59" ht="13.5" x14ac:dyDescent="0.3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2586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2627</v>
      </c>
      <c r="AP88" s="214" t="s">
        <v>2627</v>
      </c>
      <c r="AQ88" s="595" t="s">
        <v>3208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3001</v>
      </c>
      <c r="BB88" s="266" t="s">
        <v>3024</v>
      </c>
      <c r="BC88" s="595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" x14ac:dyDescent="0.3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2586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2662</v>
      </c>
      <c r="AP89" s="206" t="s">
        <v>2663</v>
      </c>
      <c r="AQ89" s="595" t="s">
        <v>3208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3001</v>
      </c>
      <c r="BB89" s="266" t="s">
        <v>3024</v>
      </c>
      <c r="BC89" s="595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0.5" x14ac:dyDescent="0.3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2586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2665</v>
      </c>
      <c r="AP90" s="206" t="s">
        <v>2664</v>
      </c>
      <c r="AQ90" s="595" t="s">
        <v>3208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3001</v>
      </c>
      <c r="BB90" s="266" t="s">
        <v>3024</v>
      </c>
      <c r="BC90" s="595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" x14ac:dyDescent="0.3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2586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2671</v>
      </c>
      <c r="AP91" s="206" t="s">
        <v>2670</v>
      </c>
      <c r="AQ91" s="595" t="s">
        <v>3208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3001</v>
      </c>
      <c r="BB91" s="266" t="s">
        <v>3025</v>
      </c>
      <c r="BC91" s="595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5" x14ac:dyDescent="0.3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2586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2627</v>
      </c>
      <c r="AP92" s="214" t="s">
        <v>2627</v>
      </c>
      <c r="AQ92" s="595" t="s">
        <v>3208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3001</v>
      </c>
      <c r="BB92" s="266" t="s">
        <v>3024</v>
      </c>
      <c r="BC92" s="595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5" x14ac:dyDescent="0.3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2586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2627</v>
      </c>
      <c r="AP93" s="214" t="s">
        <v>2627</v>
      </c>
      <c r="AQ93" s="595" t="s">
        <v>3208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3001</v>
      </c>
      <c r="BB93" s="266" t="s">
        <v>3024</v>
      </c>
      <c r="BC93" s="595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5" x14ac:dyDescent="0.3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2586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2627</v>
      </c>
      <c r="AP94" s="214" t="s">
        <v>2627</v>
      </c>
      <c r="AQ94" s="595" t="s">
        <v>3208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3001</v>
      </c>
      <c r="BB94" s="266" t="s">
        <v>3026</v>
      </c>
      <c r="BC94" s="595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" x14ac:dyDescent="0.3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2586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2666</v>
      </c>
      <c r="AP95" s="206" t="s">
        <v>2667</v>
      </c>
      <c r="AQ95" s="595" t="s">
        <v>3208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3001</v>
      </c>
      <c r="BB95" s="266" t="s">
        <v>3026</v>
      </c>
      <c r="BC95" s="595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0.5" x14ac:dyDescent="0.3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2586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2669</v>
      </c>
      <c r="AP96" s="206" t="s">
        <v>2668</v>
      </c>
      <c r="AQ96" s="595" t="s">
        <v>3208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3001</v>
      </c>
      <c r="BB96" s="266" t="s">
        <v>3026</v>
      </c>
      <c r="BC96" s="595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5" x14ac:dyDescent="0.3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3243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 t="s">
        <v>3244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2627</v>
      </c>
      <c r="AP97" s="214" t="s">
        <v>2627</v>
      </c>
      <c r="AQ97" s="595" t="s">
        <v>3208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3001</v>
      </c>
      <c r="BB97" s="266" t="s">
        <v>3026</v>
      </c>
      <c r="BC97" s="595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5" x14ac:dyDescent="0.3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2974</v>
      </c>
      <c r="K98" s="252" t="s">
        <v>2990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2975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Q98" s="595" t="s">
        <v>3208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3001</v>
      </c>
      <c r="BB98" s="266" t="s">
        <v>3027</v>
      </c>
      <c r="BC98" s="595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5" x14ac:dyDescent="0.3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2974</v>
      </c>
      <c r="K99" s="252" t="s">
        <v>2990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2976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Q99" s="595" t="s">
        <v>3208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3001</v>
      </c>
      <c r="BB99" s="266" t="s">
        <v>3028</v>
      </c>
      <c r="BC99" s="595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5" x14ac:dyDescent="0.3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2586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2661</v>
      </c>
      <c r="AP100" s="214" t="s">
        <v>2661</v>
      </c>
      <c r="AQ100" s="595" t="s">
        <v>3208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3074</v>
      </c>
      <c r="BB100" s="266" t="s">
        <v>3019</v>
      </c>
      <c r="BC100" s="595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5" x14ac:dyDescent="0.3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2586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2661</v>
      </c>
      <c r="AP101" s="214" t="s">
        <v>2661</v>
      </c>
      <c r="AQ101" s="595" t="s">
        <v>3208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3001</v>
      </c>
      <c r="BB101" s="266" t="s">
        <v>3028</v>
      </c>
      <c r="BC101" s="595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5" x14ac:dyDescent="0.3">
      <c r="A102" s="536"/>
      <c r="B102" s="361"/>
      <c r="C102" s="266" t="s">
        <v>68</v>
      </c>
      <c r="D102" s="213" t="s">
        <v>340</v>
      </c>
      <c r="E102" s="265" t="s">
        <v>2968</v>
      </c>
      <c r="F102" s="266" t="s">
        <v>2969</v>
      </c>
      <c r="G102" s="266" t="s">
        <v>2970</v>
      </c>
      <c r="H102" s="265" t="s">
        <v>166</v>
      </c>
      <c r="I102" s="265" t="s">
        <v>167</v>
      </c>
      <c r="J102" s="212" t="s">
        <v>2971</v>
      </c>
      <c r="K102" s="212" t="s">
        <v>2996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2603</v>
      </c>
      <c r="AP102" s="214" t="s">
        <v>2603</v>
      </c>
      <c r="AQ102" s="595" t="s">
        <v>3208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44610</v>
      </c>
      <c r="BA102" s="515" t="s">
        <v>2453</v>
      </c>
      <c r="BB102" s="266" t="s">
        <v>2453</v>
      </c>
      <c r="BC102" s="595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5" x14ac:dyDescent="0.3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2586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2603</v>
      </c>
      <c r="AP103" s="265" t="s">
        <v>2603</v>
      </c>
      <c r="AQ103" s="595" t="s">
        <v>3208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3001</v>
      </c>
      <c r="BB103" s="266" t="s">
        <v>3029</v>
      </c>
      <c r="BC103" s="595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5" x14ac:dyDescent="0.3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2586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2603</v>
      </c>
      <c r="AP104" s="265" t="s">
        <v>2603</v>
      </c>
      <c r="AQ104" s="595" t="s">
        <v>3208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3001</v>
      </c>
      <c r="BB104" s="266" t="s">
        <v>3029</v>
      </c>
      <c r="BC104" s="595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5" x14ac:dyDescent="0.3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2753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Q105" s="595" t="s">
        <v>3208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3074</v>
      </c>
      <c r="BB105" s="266" t="s">
        <v>3015</v>
      </c>
      <c r="BC105" s="595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" x14ac:dyDescent="0.3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2586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2628</v>
      </c>
      <c r="AP106" s="206" t="s">
        <v>2629</v>
      </c>
      <c r="AQ106" s="595" t="s">
        <v>3208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3001</v>
      </c>
      <c r="BB106" s="266" t="s">
        <v>3027</v>
      </c>
      <c r="BC106" s="595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5" x14ac:dyDescent="0.3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2974</v>
      </c>
      <c r="K107" s="252" t="s">
        <v>2990</v>
      </c>
      <c r="L107" s="273">
        <v>44581</v>
      </c>
      <c r="M107" s="273">
        <v>44581</v>
      </c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2975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Q107" s="595" t="s">
        <v>3208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3001</v>
      </c>
      <c r="BB107" s="266" t="s">
        <v>3027</v>
      </c>
      <c r="BC107" s="595"/>
      <c r="BD107" s="265" t="str">
        <f t="shared" si="16"/>
        <v>3-3</v>
      </c>
      <c r="BE107" s="265" t="str">
        <f t="shared" si="17"/>
        <v/>
      </c>
      <c r="BF107" s="265" t="str">
        <f t="shared" si="18"/>
        <v/>
      </c>
      <c r="BG107" s="265" t="str">
        <f t="shared" si="19"/>
        <v/>
      </c>
    </row>
    <row r="108" spans="1:59" ht="40.5" x14ac:dyDescent="0.3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73">
        <v>44581</v>
      </c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2672</v>
      </c>
      <c r="AP108" s="206" t="s">
        <v>2673</v>
      </c>
      <c r="AQ108" s="595" t="s">
        <v>3208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3001</v>
      </c>
      <c r="BB108" s="266" t="s">
        <v>3027</v>
      </c>
      <c r="BC108" s="595"/>
      <c r="BD108" s="265" t="str">
        <f t="shared" si="16"/>
        <v>3-3</v>
      </c>
      <c r="BE108" s="265" t="str">
        <f t="shared" si="17"/>
        <v/>
      </c>
      <c r="BF108" s="265" t="str">
        <f t="shared" si="18"/>
        <v/>
      </c>
      <c r="BG108" s="265" t="str">
        <f t="shared" si="19"/>
        <v/>
      </c>
    </row>
    <row r="109" spans="1:59" ht="13.5" x14ac:dyDescent="0.3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2974</v>
      </c>
      <c r="K109" s="252" t="s">
        <v>2990</v>
      </c>
      <c r="L109" s="273">
        <v>44580</v>
      </c>
      <c r="M109" s="273">
        <v>44581</v>
      </c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2975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Q109" s="595" t="s">
        <v>3208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3001</v>
      </c>
      <c r="BB109" s="266" t="s">
        <v>3027</v>
      </c>
      <c r="BC109" s="595"/>
      <c r="BD109" s="265" t="str">
        <f t="shared" si="16"/>
        <v>3-3</v>
      </c>
      <c r="BE109" s="265" t="str">
        <f t="shared" si="17"/>
        <v/>
      </c>
      <c r="BF109" s="265" t="str">
        <f t="shared" si="18"/>
        <v/>
      </c>
      <c r="BG109" s="265" t="str">
        <f t="shared" si="19"/>
        <v/>
      </c>
    </row>
    <row r="110" spans="1:59" ht="13.5" x14ac:dyDescent="0.3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2843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Q110" s="595" t="s">
        <v>3208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3074</v>
      </c>
      <c r="BB110" s="266" t="s">
        <v>3023</v>
      </c>
      <c r="BC110" s="595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5" x14ac:dyDescent="0.3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2843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Q111" s="595" t="s">
        <v>3208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3074</v>
      </c>
      <c r="BB111" s="266" t="s">
        <v>3023</v>
      </c>
      <c r="BC111" s="595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5" x14ac:dyDescent="0.3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2843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Q112" s="595" t="s">
        <v>3208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3074</v>
      </c>
      <c r="BB112" s="266" t="s">
        <v>3023</v>
      </c>
      <c r="BC112" s="595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5" x14ac:dyDescent="0.3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2586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2603</v>
      </c>
      <c r="AP113" s="265" t="s">
        <v>2603</v>
      </c>
      <c r="AQ113" s="595" t="s">
        <v>3208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3074</v>
      </c>
      <c r="BB113" s="266" t="s">
        <v>3007</v>
      </c>
      <c r="BC113" s="595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5" x14ac:dyDescent="0.3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3192</v>
      </c>
      <c r="K114" s="212" t="s">
        <v>3108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3191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2589</v>
      </c>
      <c r="AP114" s="266" t="s">
        <v>2587</v>
      </c>
      <c r="AQ114" s="595" t="s">
        <v>3225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3001</v>
      </c>
      <c r="BB114" s="266" t="s">
        <v>3030</v>
      </c>
      <c r="BC114" s="595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5" x14ac:dyDescent="0.3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2586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2591</v>
      </c>
      <c r="AP115" s="266" t="s">
        <v>2590</v>
      </c>
      <c r="AQ115" s="595" t="s">
        <v>3208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3001</v>
      </c>
      <c r="BB115" s="266" t="s">
        <v>3030</v>
      </c>
      <c r="BC115" s="595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0.5" x14ac:dyDescent="0.3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2586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2593</v>
      </c>
      <c r="AP116" s="206" t="s">
        <v>2592</v>
      </c>
      <c r="AQ116" s="595" t="s">
        <v>3208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3001</v>
      </c>
      <c r="BB116" s="266" t="s">
        <v>3031</v>
      </c>
      <c r="BC116" s="595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5" x14ac:dyDescent="0.3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3243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 t="s">
        <v>3244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2588</v>
      </c>
      <c r="AP117" s="266" t="s">
        <v>2587</v>
      </c>
      <c r="AQ117" s="595" t="s">
        <v>3208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3001</v>
      </c>
      <c r="BB117" s="266" t="s">
        <v>3030</v>
      </c>
      <c r="BC117" s="595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5" x14ac:dyDescent="0.3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2586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2595</v>
      </c>
      <c r="AP118" s="266" t="s">
        <v>2594</v>
      </c>
      <c r="AQ118" s="595" t="s">
        <v>3208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3001</v>
      </c>
      <c r="BB118" s="266" t="s">
        <v>3031</v>
      </c>
      <c r="BC118" s="595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" x14ac:dyDescent="0.3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3243</v>
      </c>
      <c r="K119" s="586" t="s">
        <v>2995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3245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2597</v>
      </c>
      <c r="AP119" s="266" t="s">
        <v>2596</v>
      </c>
      <c r="AQ119" s="595" t="s">
        <v>3208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3001</v>
      </c>
      <c r="BB119" s="266" t="s">
        <v>3031</v>
      </c>
      <c r="BC119" s="595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" x14ac:dyDescent="0.3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2586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2599</v>
      </c>
      <c r="AP120" s="206" t="s">
        <v>2598</v>
      </c>
      <c r="AQ120" s="595" t="s">
        <v>3208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3001</v>
      </c>
      <c r="BB120" s="266" t="s">
        <v>3031</v>
      </c>
      <c r="BC120" s="595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5" x14ac:dyDescent="0.3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2586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2603</v>
      </c>
      <c r="AP121" s="265" t="s">
        <v>2603</v>
      </c>
      <c r="AQ121" s="595" t="s">
        <v>3208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3001</v>
      </c>
      <c r="BB121" s="266" t="s">
        <v>3032</v>
      </c>
      <c r="BC121" s="595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5" x14ac:dyDescent="0.3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3242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 t="s">
        <v>3244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2603</v>
      </c>
      <c r="AP122" s="265" t="s">
        <v>2603</v>
      </c>
      <c r="AQ122" s="595" t="s">
        <v>3208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3001</v>
      </c>
      <c r="BB122" s="266" t="s">
        <v>3032</v>
      </c>
      <c r="BC122" s="595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5" x14ac:dyDescent="0.3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2586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2647</v>
      </c>
      <c r="AP123" s="266" t="s">
        <v>2600</v>
      </c>
      <c r="AQ123" s="595" t="s">
        <v>3208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3001</v>
      </c>
      <c r="BB123" s="266" t="s">
        <v>3030</v>
      </c>
      <c r="BC123" s="595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5" x14ac:dyDescent="0.3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2586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2648</v>
      </c>
      <c r="AP124" s="266" t="s">
        <v>2646</v>
      </c>
      <c r="AQ124" s="595" t="s">
        <v>3208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3074</v>
      </c>
      <c r="BB124" s="266" t="s">
        <v>3007</v>
      </c>
      <c r="BC124" s="595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7.5" x14ac:dyDescent="0.3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2586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2604</v>
      </c>
      <c r="AP125" s="206" t="s">
        <v>2607</v>
      </c>
      <c r="AQ125" s="595" t="s">
        <v>3208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3001</v>
      </c>
      <c r="BB125" s="266" t="s">
        <v>3033</v>
      </c>
      <c r="BC125" s="595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" x14ac:dyDescent="0.3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2586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2612</v>
      </c>
      <c r="AP126" s="206" t="s">
        <v>2613</v>
      </c>
      <c r="AQ126" s="595" t="s">
        <v>3208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3001</v>
      </c>
      <c r="BB126" s="266" t="s">
        <v>3033</v>
      </c>
      <c r="BC126" s="595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" x14ac:dyDescent="0.3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2586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2605</v>
      </c>
      <c r="AP127" s="206" t="s">
        <v>2606</v>
      </c>
      <c r="AQ127" s="595" t="s">
        <v>3208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3001</v>
      </c>
      <c r="BB127" s="266" t="s">
        <v>3033</v>
      </c>
      <c r="BC127" s="595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0.5" x14ac:dyDescent="0.3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2586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2608</v>
      </c>
      <c r="AP128" s="206" t="s">
        <v>2609</v>
      </c>
      <c r="AQ128" s="595" t="s">
        <v>3208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3001</v>
      </c>
      <c r="BB128" s="266" t="s">
        <v>3033</v>
      </c>
      <c r="BC128" s="595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" x14ac:dyDescent="0.3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2586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2610</v>
      </c>
      <c r="AP129" s="206" t="s">
        <v>2611</v>
      </c>
      <c r="AQ129" s="595" t="s">
        <v>3208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3001</v>
      </c>
      <c r="BB129" s="266" t="s">
        <v>3033</v>
      </c>
      <c r="BC129" s="595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5" x14ac:dyDescent="0.3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2680</v>
      </c>
      <c r="AP130" s="266" t="s">
        <v>2682</v>
      </c>
      <c r="AQ130" s="595" t="s">
        <v>3208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5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5" x14ac:dyDescent="0.3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2680</v>
      </c>
      <c r="AP131" s="266" t="s">
        <v>2682</v>
      </c>
      <c r="AQ131" s="595" t="s">
        <v>3208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5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5" x14ac:dyDescent="0.3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2679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2680</v>
      </c>
      <c r="AP132" s="266" t="s">
        <v>2682</v>
      </c>
      <c r="AQ132" s="595" t="s">
        <v>3208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AZ132" s="589">
        <v>44585</v>
      </c>
      <c r="BA132" s="515" t="s">
        <v>2425</v>
      </c>
      <c r="BB132" s="266" t="s">
        <v>2453</v>
      </c>
      <c r="BC132" s="595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5" x14ac:dyDescent="0.3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2680</v>
      </c>
      <c r="AP133" s="266" t="s">
        <v>2682</v>
      </c>
      <c r="AQ133" s="595" t="s">
        <v>3208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AZ133" s="589">
        <v>44585</v>
      </c>
      <c r="BA133" s="515" t="s">
        <v>2425</v>
      </c>
      <c r="BB133" s="266" t="s">
        <v>2453</v>
      </c>
      <c r="BC133" s="595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5" x14ac:dyDescent="0.3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2680</v>
      </c>
      <c r="AP134" s="266" t="s">
        <v>2682</v>
      </c>
      <c r="AQ134" s="595" t="s">
        <v>3208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5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5" x14ac:dyDescent="0.3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2680</v>
      </c>
      <c r="AP135" s="266" t="s">
        <v>2682</v>
      </c>
      <c r="AQ135" s="595" t="s">
        <v>3208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5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5" x14ac:dyDescent="0.3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2680</v>
      </c>
      <c r="AP136" s="266" t="s">
        <v>2682</v>
      </c>
      <c r="AQ136" s="595" t="s">
        <v>3208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5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5" x14ac:dyDescent="0.3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2680</v>
      </c>
      <c r="AP137" s="266" t="s">
        <v>2682</v>
      </c>
      <c r="AQ137" s="595" t="s">
        <v>3208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AZ137" s="589">
        <v>44585</v>
      </c>
      <c r="BA137" s="515" t="s">
        <v>2425</v>
      </c>
      <c r="BB137" s="266" t="s">
        <v>2453</v>
      </c>
      <c r="BC137" s="595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5" x14ac:dyDescent="0.3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2680</v>
      </c>
      <c r="AP138" s="266" t="s">
        <v>2682</v>
      </c>
      <c r="AQ138" s="595" t="s">
        <v>3208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AZ138" s="589">
        <v>44585</v>
      </c>
      <c r="BA138" s="515" t="s">
        <v>2425</v>
      </c>
      <c r="BB138" s="266" t="s">
        <v>2453</v>
      </c>
      <c r="BC138" s="595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5" x14ac:dyDescent="0.3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2680</v>
      </c>
      <c r="AP139" s="266" t="s">
        <v>2682</v>
      </c>
      <c r="AQ139" s="595" t="s">
        <v>3208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5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5" x14ac:dyDescent="0.3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2680</v>
      </c>
      <c r="AP140" s="266" t="s">
        <v>2682</v>
      </c>
      <c r="AQ140" s="595" t="s">
        <v>3208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5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5" x14ac:dyDescent="0.3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2680</v>
      </c>
      <c r="AP141" s="266" t="s">
        <v>2682</v>
      </c>
      <c r="AQ141" s="595" t="s">
        <v>3208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5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5" x14ac:dyDescent="0.3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2680</v>
      </c>
      <c r="AP142" s="266" t="s">
        <v>2682</v>
      </c>
      <c r="AQ142" s="595" t="s">
        <v>3208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5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5" x14ac:dyDescent="0.3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2680</v>
      </c>
      <c r="AP143" s="266" t="s">
        <v>2682</v>
      </c>
      <c r="AQ143" s="595" t="s">
        <v>3208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5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5" x14ac:dyDescent="0.3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2680</v>
      </c>
      <c r="AP144" s="266" t="s">
        <v>2682</v>
      </c>
      <c r="AQ144" s="595" t="s">
        <v>3208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5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5" x14ac:dyDescent="0.3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2680</v>
      </c>
      <c r="AP145" s="266" t="s">
        <v>2682</v>
      </c>
      <c r="AQ145" s="595" t="s">
        <v>3208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5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5" x14ac:dyDescent="0.3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2680</v>
      </c>
      <c r="AP146" s="266" t="s">
        <v>2682</v>
      </c>
      <c r="AQ146" s="595" t="s">
        <v>3208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AZ146" s="589">
        <v>44585</v>
      </c>
      <c r="BA146" s="515" t="s">
        <v>2425</v>
      </c>
      <c r="BB146" s="266" t="s">
        <v>2453</v>
      </c>
      <c r="BC146" s="595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5" x14ac:dyDescent="0.3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2680</v>
      </c>
      <c r="AP147" s="266" t="s">
        <v>2682</v>
      </c>
      <c r="AQ147" s="595" t="s">
        <v>3208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5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5" x14ac:dyDescent="0.3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2680</v>
      </c>
      <c r="AP148" s="266" t="s">
        <v>2682</v>
      </c>
      <c r="AQ148" s="595" t="s">
        <v>3208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5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5" x14ac:dyDescent="0.3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2680</v>
      </c>
      <c r="AP149" s="266" t="s">
        <v>2682</v>
      </c>
      <c r="AQ149" s="595" t="s">
        <v>3208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5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5" x14ac:dyDescent="0.3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2680</v>
      </c>
      <c r="AP150" s="266" t="s">
        <v>2682</v>
      </c>
      <c r="AQ150" s="595" t="s">
        <v>3208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AZ150" s="589">
        <v>44585</v>
      </c>
      <c r="BA150" s="515" t="s">
        <v>2425</v>
      </c>
      <c r="BB150" s="266" t="s">
        <v>2453</v>
      </c>
      <c r="BC150" s="595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5" x14ac:dyDescent="0.3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2680</v>
      </c>
      <c r="AP151" s="266" t="s">
        <v>2682</v>
      </c>
      <c r="AQ151" s="595" t="s">
        <v>3208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5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5" x14ac:dyDescent="0.3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2680</v>
      </c>
      <c r="AP152" s="266" t="s">
        <v>2682</v>
      </c>
      <c r="AQ152" s="595" t="s">
        <v>3208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5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5" x14ac:dyDescent="0.3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2680</v>
      </c>
      <c r="AP153" s="266" t="s">
        <v>2682</v>
      </c>
      <c r="AQ153" s="595" t="s">
        <v>3208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5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5" x14ac:dyDescent="0.3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2680</v>
      </c>
      <c r="AP154" s="266" t="s">
        <v>2682</v>
      </c>
      <c r="AQ154" s="595" t="s">
        <v>3208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5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5" x14ac:dyDescent="0.3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2680</v>
      </c>
      <c r="AP155" s="266" t="s">
        <v>2682</v>
      </c>
      <c r="AQ155" s="595" t="s">
        <v>3208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5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5" x14ac:dyDescent="0.3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2753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Q156" s="595" t="s">
        <v>3208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5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" x14ac:dyDescent="0.3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3088</v>
      </c>
      <c r="K157" s="606" t="s">
        <v>3093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3102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Q157" s="595" t="s">
        <v>3208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5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5" x14ac:dyDescent="0.3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2753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Q158" s="595" t="s">
        <v>3208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5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5" x14ac:dyDescent="0.3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2753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2677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Q159" s="595" t="s">
        <v>3208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5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5" x14ac:dyDescent="0.3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3088</v>
      </c>
      <c r="K160" s="209" t="s">
        <v>3094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2697</v>
      </c>
      <c r="AE160" s="273">
        <v>44544</v>
      </c>
      <c r="AF160" s="209" t="s">
        <v>3102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Q160" s="595" t="s">
        <v>3208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5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5" x14ac:dyDescent="0.3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2753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2677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Q161" s="595" t="s">
        <v>3208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5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5" x14ac:dyDescent="0.3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2753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2677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Q162" s="595" t="s">
        <v>3208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5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5" x14ac:dyDescent="0.3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2854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2603</v>
      </c>
      <c r="AQ163" s="595" t="s">
        <v>3208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3001</v>
      </c>
      <c r="BB163" s="266" t="s">
        <v>3027</v>
      </c>
      <c r="BC163" s="595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5" x14ac:dyDescent="0.3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2854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Q164" s="595" t="s">
        <v>3208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5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5" x14ac:dyDescent="0.3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2854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Q165" s="595" t="s">
        <v>3208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3074</v>
      </c>
      <c r="BB165" s="266" t="s">
        <v>3034</v>
      </c>
      <c r="BC165" s="595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5" x14ac:dyDescent="0.3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2854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Q166" s="595" t="s">
        <v>3208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3074</v>
      </c>
      <c r="BB166" s="266" t="s">
        <v>3034</v>
      </c>
      <c r="BC166" s="595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5" x14ac:dyDescent="0.3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Q167" s="595" t="s">
        <v>3208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3001</v>
      </c>
      <c r="BB167" s="266" t="s">
        <v>3029</v>
      </c>
      <c r="BC167" s="595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5" x14ac:dyDescent="0.3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Q168" s="595" t="s">
        <v>3208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3074</v>
      </c>
      <c r="BB168" s="266" t="s">
        <v>3035</v>
      </c>
      <c r="BC168" s="595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5" x14ac:dyDescent="0.3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Q169" s="595" t="s">
        <v>3208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3074</v>
      </c>
      <c r="BB169" s="266" t="s">
        <v>3035</v>
      </c>
      <c r="BC169" s="595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5" x14ac:dyDescent="0.3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Q170" s="595" t="s">
        <v>3208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3074</v>
      </c>
      <c r="BB170" s="266" t="s">
        <v>3035</v>
      </c>
      <c r="BC170" s="595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0.5" x14ac:dyDescent="0.3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2674</v>
      </c>
      <c r="AP171" s="206" t="s">
        <v>2675</v>
      </c>
      <c r="AQ171" s="595" t="s">
        <v>3208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3074</v>
      </c>
      <c r="BB171" s="266" t="s">
        <v>3036</v>
      </c>
      <c r="BC171" s="595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5" x14ac:dyDescent="0.3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2585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Q172" s="595" t="s">
        <v>3208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3074</v>
      </c>
      <c r="BB172" s="266" t="s">
        <v>3036</v>
      </c>
      <c r="BC172" s="595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5" x14ac:dyDescent="0.3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Q173" s="595" t="s">
        <v>3208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3074</v>
      </c>
      <c r="BB173" s="266" t="s">
        <v>3035</v>
      </c>
      <c r="BC173" s="595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5" x14ac:dyDescent="0.3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Q174" s="595" t="s">
        <v>3208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3074</v>
      </c>
      <c r="BB174" s="266" t="s">
        <v>3035</v>
      </c>
      <c r="BC174" s="595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5" x14ac:dyDescent="0.3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2585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Q175" s="595" t="s">
        <v>3208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3074</v>
      </c>
      <c r="BB175" s="266" t="s">
        <v>3035</v>
      </c>
      <c r="BC175" s="595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5" x14ac:dyDescent="0.3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2676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Q176" s="595" t="s">
        <v>3208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3001</v>
      </c>
      <c r="BB176" s="266" t="s">
        <v>3037</v>
      </c>
      <c r="BC176" s="595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5" x14ac:dyDescent="0.3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2676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Q177" s="595" t="s">
        <v>3208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3001</v>
      </c>
      <c r="BB177" s="266" t="s">
        <v>3037</v>
      </c>
      <c r="BC177" s="595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5" x14ac:dyDescent="0.3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2585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Q178" s="595" t="s">
        <v>3208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3001</v>
      </c>
      <c r="BB178" s="266" t="s">
        <v>3038</v>
      </c>
      <c r="BC178" s="595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5" x14ac:dyDescent="0.3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2585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Q179" s="595" t="s">
        <v>3208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3001</v>
      </c>
      <c r="BB179" s="266" t="s">
        <v>3038</v>
      </c>
      <c r="BC179" s="595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5" x14ac:dyDescent="0.3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2585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Q180" s="595" t="s">
        <v>3208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3001</v>
      </c>
      <c r="BB180" s="266" t="s">
        <v>3038</v>
      </c>
      <c r="BC180" s="595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5" x14ac:dyDescent="0.3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2585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Q181" s="595" t="s">
        <v>3209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3001</v>
      </c>
      <c r="BB181" s="266" t="s">
        <v>3038</v>
      </c>
      <c r="BC181" s="595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5" x14ac:dyDescent="0.3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2947</v>
      </c>
      <c r="K182" s="252" t="s">
        <v>2986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2585</v>
      </c>
      <c r="AE182" s="273">
        <v>44544</v>
      </c>
      <c r="AF182" s="209" t="s">
        <v>2966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Q182" s="595" t="s">
        <v>3208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3074</v>
      </c>
      <c r="BB182" s="266" t="s">
        <v>3039</v>
      </c>
      <c r="BC182" s="595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5" x14ac:dyDescent="0.3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2947</v>
      </c>
      <c r="K183" s="252" t="s">
        <v>2988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2585</v>
      </c>
      <c r="AE183" s="273">
        <v>44544</v>
      </c>
      <c r="AF183" s="209" t="s">
        <v>2966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Q183" s="595" t="s">
        <v>3208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3074</v>
      </c>
      <c r="BB183" s="266" t="s">
        <v>3039</v>
      </c>
      <c r="BC183" s="595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5" x14ac:dyDescent="0.3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2947</v>
      </c>
      <c r="K184" s="252" t="s">
        <v>2986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2585</v>
      </c>
      <c r="AE184" s="273">
        <v>44544</v>
      </c>
      <c r="AF184" s="209" t="s">
        <v>2966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Q184" s="595" t="s">
        <v>3208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3074</v>
      </c>
      <c r="BB184" s="266" t="s">
        <v>3040</v>
      </c>
      <c r="BC184" s="595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5" x14ac:dyDescent="0.3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2858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2585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Q185" s="595" t="s">
        <v>3208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3074</v>
      </c>
      <c r="BB185" s="266" t="s">
        <v>3040</v>
      </c>
      <c r="BC185" s="595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5" x14ac:dyDescent="0.3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2947</v>
      </c>
      <c r="K186" s="252" t="s">
        <v>2986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2585</v>
      </c>
      <c r="AE186" s="273">
        <v>44544</v>
      </c>
      <c r="AF186" s="209" t="s">
        <v>2966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Q186" s="595" t="s">
        <v>3208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3074</v>
      </c>
      <c r="BB186" s="266" t="s">
        <v>3034</v>
      </c>
      <c r="BC186" s="595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5" x14ac:dyDescent="0.3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2947</v>
      </c>
      <c r="K187" s="252" t="s">
        <v>2987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2585</v>
      </c>
      <c r="AE187" s="273">
        <v>44544</v>
      </c>
      <c r="AF187" s="209" t="s">
        <v>2973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Q187" s="595" t="s">
        <v>3208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3074</v>
      </c>
      <c r="BB187" s="266" t="s">
        <v>3034</v>
      </c>
      <c r="BC187" s="595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5" x14ac:dyDescent="0.3">
      <c r="A188" s="536"/>
      <c r="B188" s="361"/>
      <c r="C188" s="266" t="s">
        <v>70</v>
      </c>
      <c r="D188" s="408" t="s">
        <v>2463</v>
      </c>
      <c r="E188" s="265" t="s">
        <v>2851</v>
      </c>
      <c r="F188" s="266" t="s">
        <v>2852</v>
      </c>
      <c r="G188" s="258" t="s">
        <v>2853</v>
      </c>
      <c r="H188" s="265" t="s">
        <v>110</v>
      </c>
      <c r="I188" s="265" t="s">
        <v>287</v>
      </c>
      <c r="J188" s="212" t="s">
        <v>2854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2585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Q188" s="595" t="s">
        <v>3208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3074</v>
      </c>
      <c r="BB188" s="266" t="s">
        <v>3040</v>
      </c>
      <c r="BC188" s="595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5" x14ac:dyDescent="0.3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2947</v>
      </c>
      <c r="K189" s="252" t="s">
        <v>2985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2585</v>
      </c>
      <c r="AE189" s="273">
        <v>44544</v>
      </c>
      <c r="AF189" s="209" t="s">
        <v>2973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Q189" s="595" t="s">
        <v>3208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3074</v>
      </c>
      <c r="BB189" s="266" t="s">
        <v>3034</v>
      </c>
      <c r="BC189" s="595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5" x14ac:dyDescent="0.3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2585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Q190" s="595" t="s">
        <v>3208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3001</v>
      </c>
      <c r="BB190" s="266" t="s">
        <v>3041</v>
      </c>
      <c r="BC190" s="595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5" x14ac:dyDescent="0.3">
      <c r="A191" s="536"/>
      <c r="B191" s="361"/>
      <c r="C191" s="266" t="s">
        <v>70</v>
      </c>
      <c r="D191" s="408" t="s">
        <v>2466</v>
      </c>
      <c r="E191" s="265" t="s">
        <v>2855</v>
      </c>
      <c r="F191" s="258" t="s">
        <v>140</v>
      </c>
      <c r="G191" s="258" t="s">
        <v>2859</v>
      </c>
      <c r="H191" s="265" t="s">
        <v>110</v>
      </c>
      <c r="I191" s="265" t="s">
        <v>111</v>
      </c>
      <c r="J191" s="212" t="s">
        <v>2854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Q191" s="595" t="s">
        <v>3208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3001</v>
      </c>
      <c r="BB191" s="266" t="s">
        <v>3037</v>
      </c>
      <c r="BC191" s="595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5" x14ac:dyDescent="0.3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2586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2627</v>
      </c>
      <c r="AP192" s="265" t="s">
        <v>2603</v>
      </c>
      <c r="AQ192" s="595" t="s">
        <v>3208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3001</v>
      </c>
      <c r="BB192" s="266" t="s">
        <v>3042</v>
      </c>
      <c r="BC192" s="595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5" x14ac:dyDescent="0.3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2586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2615</v>
      </c>
      <c r="AP193" s="266" t="s">
        <v>2616</v>
      </c>
      <c r="AQ193" s="595" t="s">
        <v>3208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3001</v>
      </c>
      <c r="BB193" s="266" t="s">
        <v>3042</v>
      </c>
      <c r="BC193" s="595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0.5" x14ac:dyDescent="0.3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2586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2617</v>
      </c>
      <c r="AP194" s="206" t="s">
        <v>2618</v>
      </c>
      <c r="AQ194" s="595" t="s">
        <v>3208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3001</v>
      </c>
      <c r="BB194" s="266" t="s">
        <v>3042</v>
      </c>
      <c r="BC194" s="595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5" x14ac:dyDescent="0.3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2586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2619</v>
      </c>
      <c r="AP195" s="266" t="s">
        <v>2620</v>
      </c>
      <c r="AQ195" s="595" t="s">
        <v>3208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3001</v>
      </c>
      <c r="BB195" s="266" t="s">
        <v>3042</v>
      </c>
      <c r="BC195" s="595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5" x14ac:dyDescent="0.3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2586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2621</v>
      </c>
      <c r="AP196" s="266" t="s">
        <v>2622</v>
      </c>
      <c r="AQ196" s="595" t="s">
        <v>3208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3001</v>
      </c>
      <c r="BB196" s="266" t="s">
        <v>3042</v>
      </c>
      <c r="BC196" s="595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0.5" x14ac:dyDescent="0.3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2586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2623</v>
      </c>
      <c r="AP197" s="206" t="s">
        <v>2624</v>
      </c>
      <c r="AQ197" s="595" t="s">
        <v>3208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3001</v>
      </c>
      <c r="BB197" s="266" t="s">
        <v>3042</v>
      </c>
      <c r="BC197" s="595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4.5" x14ac:dyDescent="0.3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2586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2638</v>
      </c>
      <c r="AP198" s="206" t="s">
        <v>2639</v>
      </c>
      <c r="AQ198" s="595" t="s">
        <v>3208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3001</v>
      </c>
      <c r="BB198" s="266" t="s">
        <v>3042</v>
      </c>
      <c r="BC198" s="595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" x14ac:dyDescent="0.3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2964</v>
      </c>
      <c r="K199" s="586" t="s">
        <v>2995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2967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2625</v>
      </c>
      <c r="AP199" s="266" t="s">
        <v>2626</v>
      </c>
      <c r="AQ199" s="595" t="s">
        <v>3208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3001</v>
      </c>
      <c r="BB199" s="266" t="s">
        <v>3042</v>
      </c>
      <c r="BC199" s="595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5" x14ac:dyDescent="0.3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2586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2603</v>
      </c>
      <c r="AP200" s="265" t="s">
        <v>2603</v>
      </c>
      <c r="AQ200" s="595" t="s">
        <v>3208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3001</v>
      </c>
      <c r="BB200" s="266" t="s">
        <v>3042</v>
      </c>
      <c r="BC200" s="595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5" x14ac:dyDescent="0.3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2586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2603</v>
      </c>
      <c r="AP201" s="265" t="s">
        <v>2603</v>
      </c>
      <c r="AQ201" s="595" t="s">
        <v>3208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3001</v>
      </c>
      <c r="BB201" s="266" t="s">
        <v>3028</v>
      </c>
      <c r="BC201" s="595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1.5" x14ac:dyDescent="0.3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2586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2640</v>
      </c>
      <c r="AP202" s="206" t="s">
        <v>2641</v>
      </c>
      <c r="AQ202" s="595" t="s">
        <v>3208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3001</v>
      </c>
      <c r="BB202" s="266" t="s">
        <v>3033</v>
      </c>
      <c r="BC202" s="595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5" x14ac:dyDescent="0.3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2586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2603</v>
      </c>
      <c r="AP203" s="265" t="s">
        <v>2603</v>
      </c>
      <c r="AQ203" s="595" t="s">
        <v>3208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3001</v>
      </c>
      <c r="BB203" s="266" t="s">
        <v>3033</v>
      </c>
      <c r="BC203" s="595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5" x14ac:dyDescent="0.3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2586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2603</v>
      </c>
      <c r="AP204" s="265" t="s">
        <v>2603</v>
      </c>
      <c r="AQ204" s="595" t="s">
        <v>3208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3001</v>
      </c>
      <c r="BB204" s="266" t="s">
        <v>3033</v>
      </c>
      <c r="BC204" s="595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" x14ac:dyDescent="0.3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2586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2636</v>
      </c>
      <c r="AP205" s="206" t="s">
        <v>2637</v>
      </c>
      <c r="AQ205" s="595" t="s">
        <v>3208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3001</v>
      </c>
      <c r="BB205" s="266" t="s">
        <v>3033</v>
      </c>
      <c r="BC205" s="595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5" x14ac:dyDescent="0.3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2586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2603</v>
      </c>
      <c r="AP206" s="265" t="s">
        <v>2603</v>
      </c>
      <c r="AQ206" s="595" t="s">
        <v>3208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3001</v>
      </c>
      <c r="BB206" s="266" t="s">
        <v>3029</v>
      </c>
      <c r="BC206" s="595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5" x14ac:dyDescent="0.3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2586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2603</v>
      </c>
      <c r="AP207" s="265" t="s">
        <v>2603</v>
      </c>
      <c r="AQ207" s="595" t="s">
        <v>3208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3001</v>
      </c>
      <c r="BB207" s="266" t="s">
        <v>3020</v>
      </c>
      <c r="BC207" s="595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5" x14ac:dyDescent="0.3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2586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2603</v>
      </c>
      <c r="AP208" s="265" t="s">
        <v>2603</v>
      </c>
      <c r="AQ208" s="595" t="s">
        <v>3208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3001</v>
      </c>
      <c r="BB208" s="266" t="s">
        <v>3029</v>
      </c>
      <c r="BC208" s="595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5" x14ac:dyDescent="0.3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2586</v>
      </c>
      <c r="K209" s="212"/>
      <c r="L209" s="273">
        <v>44582</v>
      </c>
      <c r="M209" s="273">
        <v>44582</v>
      </c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2603</v>
      </c>
      <c r="AP209" s="265" t="s">
        <v>2603</v>
      </c>
      <c r="AQ209" s="595" t="s">
        <v>3208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3001</v>
      </c>
      <c r="BB209" s="266" t="s">
        <v>3029</v>
      </c>
      <c r="BC209" s="595"/>
      <c r="BD209" s="265" t="str">
        <f t="shared" si="42"/>
        <v>4-2</v>
      </c>
      <c r="BE209" s="265" t="str">
        <f t="shared" si="43"/>
        <v/>
      </c>
      <c r="BF209" s="265" t="str">
        <f t="shared" si="44"/>
        <v/>
      </c>
      <c r="BG209" s="265" t="str">
        <f t="shared" si="45"/>
        <v/>
      </c>
    </row>
    <row r="210" spans="2:59" ht="135" x14ac:dyDescent="0.3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2964</v>
      </c>
      <c r="K210" s="586" t="s">
        <v>2995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2967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2642</v>
      </c>
      <c r="AP210" s="206" t="s">
        <v>2643</v>
      </c>
      <c r="AQ210" s="595" t="s">
        <v>3208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3001</v>
      </c>
      <c r="BB210" s="266" t="s">
        <v>3029</v>
      </c>
      <c r="BC210" s="595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5" x14ac:dyDescent="0.3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2586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2614</v>
      </c>
      <c r="AP211" s="265" t="s">
        <v>2603</v>
      </c>
      <c r="AQ211" s="595" t="s">
        <v>3208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3001</v>
      </c>
      <c r="BB211" s="266" t="s">
        <v>3029</v>
      </c>
      <c r="BC211" s="595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5" x14ac:dyDescent="0.3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2974</v>
      </c>
      <c r="K212" s="252" t="s">
        <v>2990</v>
      </c>
      <c r="L212" s="273">
        <v>44580</v>
      </c>
      <c r="M212" s="273">
        <v>44581</v>
      </c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2976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Q212" s="595" t="s">
        <v>3208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3074</v>
      </c>
      <c r="BB212" s="266" t="s">
        <v>3043</v>
      </c>
      <c r="BC212" s="595"/>
      <c r="BD212" s="265" t="str">
        <f t="shared" si="42"/>
        <v>3-3</v>
      </c>
      <c r="BE212" s="265" t="str">
        <f t="shared" si="43"/>
        <v/>
      </c>
      <c r="BF212" s="265" t="str">
        <f t="shared" si="44"/>
        <v/>
      </c>
      <c r="BG212" s="265" t="str">
        <f t="shared" si="45"/>
        <v/>
      </c>
    </row>
    <row r="213" spans="2:59" ht="13.5" x14ac:dyDescent="0.3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2974</v>
      </c>
      <c r="K213" s="252" t="s">
        <v>2990</v>
      </c>
      <c r="L213" s="273">
        <v>44580</v>
      </c>
      <c r="M213" s="273">
        <v>44581</v>
      </c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2977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Q213" s="595" t="s">
        <v>3208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3074</v>
      </c>
      <c r="BB213" s="266" t="s">
        <v>3043</v>
      </c>
      <c r="BC213" s="595"/>
      <c r="BD213" s="265" t="str">
        <f t="shared" si="42"/>
        <v>3-3</v>
      </c>
      <c r="BE213" s="265" t="str">
        <f t="shared" si="43"/>
        <v/>
      </c>
      <c r="BF213" s="265" t="str">
        <f t="shared" si="44"/>
        <v/>
      </c>
      <c r="BG213" s="265" t="str">
        <f t="shared" si="45"/>
        <v/>
      </c>
    </row>
    <row r="214" spans="2:59" ht="13.5" x14ac:dyDescent="0.3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2974</v>
      </c>
      <c r="K214" s="252" t="s">
        <v>2990</v>
      </c>
      <c r="L214" s="273">
        <v>44580</v>
      </c>
      <c r="M214" s="273">
        <v>44581</v>
      </c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2975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Q214" s="595" t="s">
        <v>3208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3001</v>
      </c>
      <c r="BB214" s="266" t="s">
        <v>3020</v>
      </c>
      <c r="BC214" s="595"/>
      <c r="BD214" s="265" t="str">
        <f t="shared" si="42"/>
        <v>3-3</v>
      </c>
      <c r="BE214" s="265" t="str">
        <f t="shared" si="43"/>
        <v/>
      </c>
      <c r="BF214" s="265" t="str">
        <f t="shared" si="44"/>
        <v/>
      </c>
      <c r="BG214" s="265" t="str">
        <f t="shared" si="45"/>
        <v/>
      </c>
    </row>
    <row r="215" spans="2:59" ht="27" x14ac:dyDescent="0.3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2586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2630</v>
      </c>
      <c r="AP215" s="266" t="s">
        <v>2631</v>
      </c>
      <c r="AQ215" s="595" t="s">
        <v>3208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3001</v>
      </c>
      <c r="BB215" s="266" t="s">
        <v>3020</v>
      </c>
      <c r="BC215" s="595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5" x14ac:dyDescent="0.3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2586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2603</v>
      </c>
      <c r="AP216" s="265" t="s">
        <v>2603</v>
      </c>
      <c r="AQ216" s="595" t="s">
        <v>3208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3001</v>
      </c>
      <c r="BB216" s="266" t="s">
        <v>3020</v>
      </c>
      <c r="BC216" s="595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0.5" x14ac:dyDescent="0.3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3242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 t="s">
        <v>3244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2632</v>
      </c>
      <c r="AP217" s="206" t="s">
        <v>2633</v>
      </c>
      <c r="AQ217" s="595" t="s">
        <v>3208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3001</v>
      </c>
      <c r="BB217" s="266" t="s">
        <v>3029</v>
      </c>
      <c r="BC217" s="595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" x14ac:dyDescent="0.3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2964</v>
      </c>
      <c r="K218" s="586" t="s">
        <v>2995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2967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2658</v>
      </c>
      <c r="AP218" s="206" t="s">
        <v>2657</v>
      </c>
      <c r="AQ218" s="595" t="s">
        <v>3208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3001</v>
      </c>
      <c r="BB218" s="266" t="s">
        <v>3029</v>
      </c>
      <c r="BC218" s="595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5" x14ac:dyDescent="0.3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2586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2603</v>
      </c>
      <c r="AP219" s="265" t="s">
        <v>2603</v>
      </c>
      <c r="AQ219" s="595" t="s">
        <v>3208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3074</v>
      </c>
      <c r="BB219" s="266" t="s">
        <v>3017</v>
      </c>
      <c r="BC219" s="595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" x14ac:dyDescent="0.3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2964</v>
      </c>
      <c r="K220" s="586" t="s">
        <v>2995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2967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2634</v>
      </c>
      <c r="AP220" s="266" t="s">
        <v>2635</v>
      </c>
      <c r="AQ220" s="595" t="s">
        <v>3208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3001</v>
      </c>
      <c r="BB220" s="266" t="s">
        <v>3029</v>
      </c>
      <c r="BC220" s="595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" x14ac:dyDescent="0.3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2586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2634</v>
      </c>
      <c r="AP221" s="266" t="s">
        <v>2635</v>
      </c>
      <c r="AQ221" s="595" t="s">
        <v>3208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3001</v>
      </c>
      <c r="BB221" s="266" t="s">
        <v>3029</v>
      </c>
      <c r="BC221" s="595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5" x14ac:dyDescent="0.3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2974</v>
      </c>
      <c r="K222" s="252" t="s">
        <v>2990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2976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Q222" s="595" t="s">
        <v>3208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3001</v>
      </c>
      <c r="BB222" s="266" t="s">
        <v>3029</v>
      </c>
      <c r="BC222" s="595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5" x14ac:dyDescent="0.3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Q223" s="595" t="s">
        <v>3208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3074</v>
      </c>
      <c r="BB223" s="266" t="s">
        <v>3044</v>
      </c>
      <c r="BC223" s="595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5" x14ac:dyDescent="0.3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2974</v>
      </c>
      <c r="K224" s="252" t="s">
        <v>2990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2975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Q224" s="595" t="s">
        <v>3208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44610</v>
      </c>
      <c r="BA224" s="515" t="s">
        <v>2453</v>
      </c>
      <c r="BB224" s="266" t="s">
        <v>2453</v>
      </c>
      <c r="BC224" s="595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5" x14ac:dyDescent="0.3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Q225" s="595" t="s">
        <v>3208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3074</v>
      </c>
      <c r="BB225" s="266" t="s">
        <v>3045</v>
      </c>
      <c r="BC225" s="595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5" x14ac:dyDescent="0.3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2974</v>
      </c>
      <c r="K226" s="252" t="s">
        <v>2990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2975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Q226" s="595" t="s">
        <v>3208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3074</v>
      </c>
      <c r="BB226" s="266" t="s">
        <v>3043</v>
      </c>
      <c r="BC226" s="595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5" x14ac:dyDescent="0.3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2974</v>
      </c>
      <c r="K227" s="252" t="s">
        <v>2990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2975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Q227" s="595" t="s">
        <v>3208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3074</v>
      </c>
      <c r="BB227" s="266" t="s">
        <v>3043</v>
      </c>
      <c r="BC227" s="595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5" x14ac:dyDescent="0.3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2974</v>
      </c>
      <c r="K228" s="252" t="s">
        <v>2990</v>
      </c>
      <c r="L228" s="273">
        <v>44580</v>
      </c>
      <c r="M228" s="273">
        <v>44581</v>
      </c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2975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Q228" s="595" t="s">
        <v>3208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3074</v>
      </c>
      <c r="BB228" s="266" t="s">
        <v>3043</v>
      </c>
      <c r="BC228" s="595"/>
      <c r="BD228" s="265" t="str">
        <f t="shared" si="42"/>
        <v>3-3</v>
      </c>
      <c r="BE228" s="265" t="str">
        <f t="shared" si="43"/>
        <v/>
      </c>
      <c r="BF228" s="265" t="str">
        <f t="shared" si="44"/>
        <v/>
      </c>
      <c r="BG228" s="265" t="str">
        <f t="shared" si="45"/>
        <v/>
      </c>
    </row>
    <row r="229" spans="1:59" ht="13.5" x14ac:dyDescent="0.3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73">
        <v>44581</v>
      </c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Q229" s="595" t="s">
        <v>3208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3074</v>
      </c>
      <c r="BB229" s="266" t="s">
        <v>3043</v>
      </c>
      <c r="BC229" s="595"/>
      <c r="BD229" s="265" t="str">
        <f t="shared" si="42"/>
        <v>3-3</v>
      </c>
      <c r="BE229" s="265" t="str">
        <f t="shared" si="43"/>
        <v/>
      </c>
      <c r="BF229" s="265" t="str">
        <f t="shared" si="44"/>
        <v/>
      </c>
      <c r="BG229" s="265" t="str">
        <f t="shared" si="45"/>
        <v/>
      </c>
    </row>
    <row r="230" spans="1:59" ht="13.5" x14ac:dyDescent="0.3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2974</v>
      </c>
      <c r="K230" s="252" t="s">
        <v>2990</v>
      </c>
      <c r="L230" s="273">
        <v>44578</v>
      </c>
      <c r="M230" s="273">
        <v>44581</v>
      </c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2975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Q230" s="595" t="s">
        <v>3208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3074</v>
      </c>
      <c r="BB230" s="266" t="s">
        <v>3043</v>
      </c>
      <c r="BC230" s="595"/>
      <c r="BD230" s="265" t="str">
        <f t="shared" si="42"/>
        <v>3-3</v>
      </c>
      <c r="BE230" s="265" t="str">
        <f t="shared" si="43"/>
        <v/>
      </c>
      <c r="BF230" s="265" t="str">
        <f t="shared" si="44"/>
        <v/>
      </c>
      <c r="BG230" s="265" t="str">
        <f t="shared" si="45"/>
        <v/>
      </c>
    </row>
    <row r="231" spans="1:59" ht="13.5" x14ac:dyDescent="0.3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2974</v>
      </c>
      <c r="K231" s="252" t="s">
        <v>2990</v>
      </c>
      <c r="L231" s="273">
        <v>44578</v>
      </c>
      <c r="M231" s="273">
        <v>44581</v>
      </c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2975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Q231" s="595" t="s">
        <v>3208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3074</v>
      </c>
      <c r="BB231" s="266" t="s">
        <v>3017</v>
      </c>
      <c r="BC231" s="595"/>
      <c r="BD231" s="265" t="str">
        <f t="shared" si="42"/>
        <v>3-3</v>
      </c>
      <c r="BE231" s="265" t="str">
        <f t="shared" si="43"/>
        <v/>
      </c>
      <c r="BF231" s="265" t="str">
        <f t="shared" si="44"/>
        <v/>
      </c>
      <c r="BG231" s="265" t="str">
        <f t="shared" si="45"/>
        <v/>
      </c>
    </row>
    <row r="232" spans="1:59" ht="13.5" x14ac:dyDescent="0.3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2684</v>
      </c>
      <c r="K232" s="212"/>
      <c r="L232" s="273">
        <v>44578</v>
      </c>
      <c r="M232" s="273">
        <v>44581</v>
      </c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Q232" s="595" t="s">
        <v>3208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3001</v>
      </c>
      <c r="BB232" s="266" t="s">
        <v>3046</v>
      </c>
      <c r="BC232" s="595"/>
      <c r="BD232" s="265" t="str">
        <f t="shared" si="42"/>
        <v>3-3</v>
      </c>
      <c r="BE232" s="265" t="str">
        <f t="shared" si="43"/>
        <v/>
      </c>
      <c r="BF232" s="265" t="str">
        <f t="shared" si="44"/>
        <v/>
      </c>
      <c r="BG232" s="265" t="str">
        <f t="shared" si="45"/>
        <v/>
      </c>
    </row>
    <row r="233" spans="1:59" ht="13.5" x14ac:dyDescent="0.3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73">
        <v>44581</v>
      </c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Q233" s="595" t="s">
        <v>3208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44610</v>
      </c>
      <c r="BA233" s="515" t="s">
        <v>2453</v>
      </c>
      <c r="BB233" s="266" t="s">
        <v>2453</v>
      </c>
      <c r="BC233" s="595"/>
      <c r="BD233" s="266" t="str">
        <f t="shared" si="42"/>
        <v/>
      </c>
      <c r="BE233" s="266" t="str">
        <f t="shared" si="43"/>
        <v/>
      </c>
      <c r="BF233" s="266" t="str">
        <f t="shared" si="44"/>
        <v>3-4</v>
      </c>
      <c r="BG233" s="266" t="str">
        <f t="shared" si="45"/>
        <v/>
      </c>
    </row>
    <row r="234" spans="1:59" ht="13.5" x14ac:dyDescent="0.3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73">
        <v>44581</v>
      </c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Q234" s="595" t="s">
        <v>3208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3074</v>
      </c>
      <c r="BB234" s="266" t="s">
        <v>3044</v>
      </c>
      <c r="BC234" s="595"/>
      <c r="BD234" s="265" t="str">
        <f t="shared" si="42"/>
        <v>3-4</v>
      </c>
      <c r="BE234" s="265" t="str">
        <f t="shared" si="43"/>
        <v/>
      </c>
      <c r="BF234" s="265" t="str">
        <f t="shared" si="44"/>
        <v/>
      </c>
      <c r="BG234" s="265" t="str">
        <f t="shared" si="45"/>
        <v/>
      </c>
    </row>
    <row r="235" spans="1:59" ht="13.5" x14ac:dyDescent="0.3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2974</v>
      </c>
      <c r="K235" s="252" t="s">
        <v>2990</v>
      </c>
      <c r="L235" s="273">
        <v>44579</v>
      </c>
      <c r="M235" s="273">
        <v>44581</v>
      </c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2975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Q235" s="595" t="s">
        <v>3208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44610</v>
      </c>
      <c r="BA235" s="515" t="s">
        <v>2453</v>
      </c>
      <c r="BB235" s="266" t="s">
        <v>2453</v>
      </c>
      <c r="BC235" s="595"/>
      <c r="BD235" s="266" t="str">
        <f t="shared" si="42"/>
        <v/>
      </c>
      <c r="BE235" s="266" t="str">
        <f t="shared" si="43"/>
        <v/>
      </c>
      <c r="BF235" s="266" t="str">
        <f t="shared" si="44"/>
        <v>3-3</v>
      </c>
      <c r="BG235" s="266" t="str">
        <f t="shared" si="45"/>
        <v/>
      </c>
    </row>
    <row r="236" spans="1:59" ht="13.5" x14ac:dyDescent="0.3">
      <c r="A236" s="536"/>
      <c r="B236" s="361"/>
      <c r="C236" s="266" t="s">
        <v>70</v>
      </c>
      <c r="D236" s="266" t="s">
        <v>2487</v>
      </c>
      <c r="E236" s="265" t="s">
        <v>2856</v>
      </c>
      <c r="F236" s="258" t="s">
        <v>2857</v>
      </c>
      <c r="G236" s="266" t="s">
        <v>2853</v>
      </c>
      <c r="H236" s="265" t="s">
        <v>166</v>
      </c>
      <c r="I236" s="265" t="s">
        <v>167</v>
      </c>
      <c r="J236" s="212" t="s">
        <v>2858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2603</v>
      </c>
      <c r="AP236" s="361"/>
      <c r="AQ236" s="595" t="s">
        <v>3208</v>
      </c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44610</v>
      </c>
      <c r="BA236" s="515" t="s">
        <v>2453</v>
      </c>
      <c r="BB236" s="266" t="s">
        <v>2453</v>
      </c>
      <c r="BC236" s="595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5" x14ac:dyDescent="0.3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2974</v>
      </c>
      <c r="K237" s="252" t="s">
        <v>2990</v>
      </c>
      <c r="L237" s="273">
        <v>44579</v>
      </c>
      <c r="M237" s="273">
        <v>44581</v>
      </c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2975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Q237" s="595" t="s">
        <v>3208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44610</v>
      </c>
      <c r="BA237" s="515" t="s">
        <v>2453</v>
      </c>
      <c r="BB237" s="266" t="s">
        <v>2453</v>
      </c>
      <c r="BC237" s="595"/>
      <c r="BD237" s="266" t="str">
        <f t="shared" si="42"/>
        <v/>
      </c>
      <c r="BE237" s="266" t="str">
        <f t="shared" si="43"/>
        <v/>
      </c>
      <c r="BF237" s="266" t="str">
        <f t="shared" si="44"/>
        <v>3-3</v>
      </c>
      <c r="BG237" s="266" t="str">
        <f t="shared" si="45"/>
        <v/>
      </c>
    </row>
    <row r="238" spans="1:59" ht="13.5" x14ac:dyDescent="0.3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2974</v>
      </c>
      <c r="K238" s="252" t="s">
        <v>2990</v>
      </c>
      <c r="L238" s="273">
        <v>44579</v>
      </c>
      <c r="M238" s="273">
        <v>44581</v>
      </c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2975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Q238" s="595" t="s">
        <v>3208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44610</v>
      </c>
      <c r="BA238" s="515" t="s">
        <v>2453</v>
      </c>
      <c r="BB238" s="266" t="s">
        <v>2453</v>
      </c>
      <c r="BC238" s="595"/>
      <c r="BD238" s="266" t="str">
        <f t="shared" si="42"/>
        <v/>
      </c>
      <c r="BE238" s="266" t="str">
        <f t="shared" si="43"/>
        <v/>
      </c>
      <c r="BF238" s="266" t="str">
        <f t="shared" si="44"/>
        <v>3-3</v>
      </c>
      <c r="BG238" s="266" t="str">
        <f t="shared" si="45"/>
        <v/>
      </c>
    </row>
    <row r="239" spans="1:59" ht="13.5" x14ac:dyDescent="0.3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2583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Q239" s="595" t="s">
        <v>3208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3074</v>
      </c>
      <c r="BB239" s="266" t="s">
        <v>3047</v>
      </c>
      <c r="BC239" s="595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5" x14ac:dyDescent="0.3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2583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Q240" s="595" t="s">
        <v>3208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3074</v>
      </c>
      <c r="BB240" s="266" t="s">
        <v>3044</v>
      </c>
      <c r="BC240" s="595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5" x14ac:dyDescent="0.3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2583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Q241" s="595" t="s">
        <v>3208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3074</v>
      </c>
      <c r="BB241" s="266" t="s">
        <v>3047</v>
      </c>
      <c r="BC241" s="595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5" x14ac:dyDescent="0.3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2583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Q242" s="595" t="s">
        <v>3208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3074</v>
      </c>
      <c r="BB242" s="266" t="s">
        <v>3047</v>
      </c>
      <c r="BC242" s="595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5" x14ac:dyDescent="0.3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2583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Q243" s="595" t="s">
        <v>3208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3074</v>
      </c>
      <c r="BB243" s="266" t="s">
        <v>3047</v>
      </c>
      <c r="BC243" s="595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5" x14ac:dyDescent="0.3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2583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Q244" s="595" t="s">
        <v>3208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3074</v>
      </c>
      <c r="BB244" s="266" t="s">
        <v>3047</v>
      </c>
      <c r="BC244" s="595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5" x14ac:dyDescent="0.3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2583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Q245" s="595" t="s">
        <v>3208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3074</v>
      </c>
      <c r="BB245" s="266" t="s">
        <v>3047</v>
      </c>
      <c r="BC245" s="595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5" x14ac:dyDescent="0.3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2583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Q246" s="595" t="s">
        <v>3208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3074</v>
      </c>
      <c r="BB246" s="266" t="s">
        <v>3044</v>
      </c>
      <c r="BC246" s="595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5" x14ac:dyDescent="0.3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2583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Q247" s="595" t="s">
        <v>3208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3074</v>
      </c>
      <c r="BB247" s="266" t="s">
        <v>3044</v>
      </c>
      <c r="BC247" s="595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5" x14ac:dyDescent="0.3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2586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2603</v>
      </c>
      <c r="AP248" s="265" t="s">
        <v>2603</v>
      </c>
      <c r="AQ248" s="595" t="s">
        <v>3208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3001</v>
      </c>
      <c r="BB248" s="266" t="s">
        <v>3032</v>
      </c>
      <c r="BC248" s="595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5" x14ac:dyDescent="0.3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3242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 t="s">
        <v>3244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2602</v>
      </c>
      <c r="AP249" s="266" t="s">
        <v>2601</v>
      </c>
      <c r="AQ249" s="595" t="s">
        <v>3208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3001</v>
      </c>
      <c r="BB249" s="266" t="s">
        <v>3032</v>
      </c>
      <c r="BC249" s="595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0.5" x14ac:dyDescent="0.3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2586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2644</v>
      </c>
      <c r="AP250" s="206" t="s">
        <v>2645</v>
      </c>
      <c r="AQ250" s="595" t="s">
        <v>3208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3001</v>
      </c>
      <c r="BB250" s="266" t="s">
        <v>3048</v>
      </c>
      <c r="BC250" s="595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5" x14ac:dyDescent="0.3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2586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2603</v>
      </c>
      <c r="AP251" s="265" t="s">
        <v>2603</v>
      </c>
      <c r="AQ251" s="595" t="s">
        <v>3208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3001</v>
      </c>
      <c r="BB251" s="266" t="s">
        <v>3031</v>
      </c>
      <c r="BC251" s="595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5" x14ac:dyDescent="0.3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3243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 t="s">
        <v>3244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2603</v>
      </c>
      <c r="AP252" s="265" t="s">
        <v>2603</v>
      </c>
      <c r="AQ252" s="595" t="s">
        <v>3208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3001</v>
      </c>
      <c r="BB252" s="266" t="s">
        <v>3048</v>
      </c>
      <c r="BC252" s="595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5" x14ac:dyDescent="0.3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2854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Q253" s="595" t="s">
        <v>3208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3074</v>
      </c>
      <c r="BB253" s="266" t="s">
        <v>3044</v>
      </c>
      <c r="BC253" s="595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5" x14ac:dyDescent="0.3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2854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Q254" s="595" t="s">
        <v>3208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3074</v>
      </c>
      <c r="BB254" s="266" t="s">
        <v>3044</v>
      </c>
      <c r="BC254" s="595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5" x14ac:dyDescent="0.3">
      <c r="A255" s="592"/>
      <c r="B255" s="361"/>
      <c r="C255" s="266" t="s">
        <v>70</v>
      </c>
      <c r="D255" s="266" t="s">
        <v>2487</v>
      </c>
      <c r="E255" s="265" t="s">
        <v>2935</v>
      </c>
      <c r="F255" s="258" t="s">
        <v>3075</v>
      </c>
      <c r="G255" s="258" t="s">
        <v>3158</v>
      </c>
      <c r="H255" s="265" t="s">
        <v>166</v>
      </c>
      <c r="I255" s="265" t="s">
        <v>167</v>
      </c>
      <c r="J255" s="212" t="s">
        <v>3111</v>
      </c>
      <c r="K255" s="272" t="s">
        <v>2835</v>
      </c>
      <c r="L255" s="273">
        <v>44578</v>
      </c>
      <c r="M255" s="273">
        <v>44582</v>
      </c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2603</v>
      </c>
      <c r="AP255" s="266" t="s">
        <v>163</v>
      </c>
      <c r="AQ255" s="595" t="s">
        <v>3208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3074</v>
      </c>
      <c r="BB255" s="361" t="s">
        <v>3079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>6-8</v>
      </c>
      <c r="BG255" s="361" t="str">
        <f t="shared" si="45"/>
        <v/>
      </c>
    </row>
    <row r="256" spans="1:59" ht="13.5" x14ac:dyDescent="0.3">
      <c r="A256" s="592"/>
      <c r="B256" s="361"/>
      <c r="C256" s="266" t="s">
        <v>70</v>
      </c>
      <c r="D256" s="266" t="s">
        <v>2487</v>
      </c>
      <c r="E256" s="265" t="s">
        <v>2936</v>
      </c>
      <c r="F256" s="258" t="s">
        <v>3076</v>
      </c>
      <c r="G256" s="258" t="s">
        <v>3158</v>
      </c>
      <c r="H256" s="265" t="s">
        <v>166</v>
      </c>
      <c r="I256" s="265" t="s">
        <v>167</v>
      </c>
      <c r="J256" s="212" t="s">
        <v>3110</v>
      </c>
      <c r="K256" s="272" t="s">
        <v>2835</v>
      </c>
      <c r="L256" s="273">
        <v>44578</v>
      </c>
      <c r="M256" s="273">
        <v>44582</v>
      </c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2603</v>
      </c>
      <c r="AP256" s="266" t="s">
        <v>163</v>
      </c>
      <c r="AQ256" s="595" t="s">
        <v>3208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3074</v>
      </c>
      <c r="BB256" s="361" t="s">
        <v>3078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>6-8</v>
      </c>
      <c r="BG256" s="361" t="str">
        <f>IF(AND(COUNTIF(AX256,"&gt;&lt;0")=0,COUNTA(M256)=0),LEFT(D256,3),"")</f>
        <v/>
      </c>
    </row>
    <row r="257" spans="1:59" ht="13.5" x14ac:dyDescent="0.3">
      <c r="A257" s="592"/>
      <c r="B257" s="361"/>
      <c r="C257" s="266" t="s">
        <v>70</v>
      </c>
      <c r="D257" s="266" t="s">
        <v>2487</v>
      </c>
      <c r="E257" s="265" t="s">
        <v>3112</v>
      </c>
      <c r="F257" s="258" t="s">
        <v>3113</v>
      </c>
      <c r="G257" s="258" t="s">
        <v>3158</v>
      </c>
      <c r="H257" s="265" t="s">
        <v>166</v>
      </c>
      <c r="I257" s="265" t="s">
        <v>167</v>
      </c>
      <c r="J257" s="212" t="s">
        <v>3110</v>
      </c>
      <c r="K257" s="272" t="s">
        <v>2835</v>
      </c>
      <c r="L257" s="273">
        <v>44578</v>
      </c>
      <c r="M257" s="273">
        <v>44582</v>
      </c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2603</v>
      </c>
      <c r="AP257" s="266" t="s">
        <v>163</v>
      </c>
      <c r="AQ257" s="595" t="s">
        <v>3208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3074</v>
      </c>
      <c r="BB257" s="361" t="s">
        <v>3078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>6-8</v>
      </c>
      <c r="BG257" s="361" t="str">
        <f>IF(AND(COUNTIF(AX257,"&gt;&lt;0")=0,COUNTA(M257)=0),LEFT(D257,3),"")</f>
        <v/>
      </c>
    </row>
    <row r="258" spans="1:59" x14ac:dyDescent="0.3">
      <c r="A258" s="591"/>
      <c r="C258" s="266" t="s">
        <v>70</v>
      </c>
      <c r="D258" s="266" t="s">
        <v>2487</v>
      </c>
      <c r="E258" s="265" t="s">
        <v>1785</v>
      </c>
      <c r="F258" s="258" t="s">
        <v>3077</v>
      </c>
      <c r="G258" s="258" t="s">
        <v>3158</v>
      </c>
      <c r="H258" s="265" t="s">
        <v>166</v>
      </c>
      <c r="I258" s="265" t="s">
        <v>167</v>
      </c>
      <c r="J258" s="212" t="s">
        <v>3110</v>
      </c>
      <c r="K258" s="272" t="s">
        <v>2835</v>
      </c>
      <c r="L258" s="273">
        <v>44578</v>
      </c>
      <c r="M258" s="273">
        <v>44582</v>
      </c>
      <c r="Q258" s="265" t="s">
        <v>1</v>
      </c>
      <c r="R258" s="265" t="s">
        <v>15</v>
      </c>
      <c r="AF258" s="585">
        <v>44578</v>
      </c>
      <c r="AO258" s="557" t="s">
        <v>2603</v>
      </c>
      <c r="AP258" s="266" t="s">
        <v>163</v>
      </c>
      <c r="AQ258" s="595" t="s">
        <v>3208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3001</v>
      </c>
      <c r="BB258" s="266" t="s">
        <v>3080</v>
      </c>
      <c r="BC258" s="595"/>
      <c r="BD258" s="266" t="str">
        <f t="shared" si="42"/>
        <v/>
      </c>
      <c r="BE258" s="266" t="str">
        <f t="shared" si="43"/>
        <v/>
      </c>
      <c r="BF258" s="266" t="str">
        <f t="shared" si="44"/>
        <v>6-8</v>
      </c>
      <c r="BG258" s="266" t="str">
        <f t="shared" si="45"/>
        <v/>
      </c>
    </row>
    <row r="259" spans="1:59" ht="13.5" x14ac:dyDescent="0.3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73">
        <v>44581</v>
      </c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Q259" s="595" t="s">
        <v>3208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3074</v>
      </c>
      <c r="BB259" s="266" t="s">
        <v>3045</v>
      </c>
      <c r="BC259" s="595"/>
      <c r="BD259" s="265" t="str">
        <f t="shared" ref="BD259:BD322" si="46">IF(AND(COUNTIF(AX259,"&gt;&lt;0")=1,COUNTA(M259)=1),LEFT(D259,3),"")</f>
        <v>3-4</v>
      </c>
      <c r="BE259" s="265" t="str">
        <f t="shared" ref="BE259:BE322" si="47">IF(AND(COUNTIF(AX259,"&gt;&lt;")=1,COUNTA(M259)=0),LEFT(D259,3),"")</f>
        <v/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5" x14ac:dyDescent="0.3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2950</v>
      </c>
      <c r="K260" s="212" t="s">
        <v>2991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2966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Q260" s="595" t="s">
        <v>3208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5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5" x14ac:dyDescent="0.3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2854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Q261" s="595" t="s">
        <v>3208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3001</v>
      </c>
      <c r="BB261" s="266" t="s">
        <v>3049</v>
      </c>
      <c r="BC261" s="595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5" x14ac:dyDescent="0.3">
      <c r="A262" s="536"/>
      <c r="B262" s="361"/>
      <c r="C262" s="266" t="s">
        <v>70</v>
      </c>
      <c r="D262" s="408" t="s">
        <v>2463</v>
      </c>
      <c r="E262" s="265" t="s">
        <v>2804</v>
      </c>
      <c r="F262" s="266" t="s">
        <v>2806</v>
      </c>
      <c r="G262" s="266" t="s">
        <v>2808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2585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2585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Q262" s="595" t="s">
        <v>3208</v>
      </c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3001</v>
      </c>
      <c r="BB262" s="266" t="s">
        <v>3041</v>
      </c>
      <c r="BC262" s="595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5" x14ac:dyDescent="0.3">
      <c r="A263" s="536"/>
      <c r="B263" s="361"/>
      <c r="C263" s="266" t="s">
        <v>70</v>
      </c>
      <c r="D263" s="408" t="s">
        <v>2463</v>
      </c>
      <c r="E263" s="265" t="s">
        <v>2805</v>
      </c>
      <c r="F263" s="266" t="s">
        <v>2807</v>
      </c>
      <c r="G263" s="266" t="s">
        <v>2808</v>
      </c>
      <c r="H263" s="265" t="s">
        <v>166</v>
      </c>
      <c r="I263" s="265" t="s">
        <v>287</v>
      </c>
      <c r="J263" s="212" t="s">
        <v>2858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2585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2585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Q263" s="595" t="s">
        <v>3208</v>
      </c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3001</v>
      </c>
      <c r="BB263" s="266" t="s">
        <v>3041</v>
      </c>
      <c r="BC263" s="595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5" x14ac:dyDescent="0.3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Q264" s="595" t="s">
        <v>3208</v>
      </c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3001</v>
      </c>
      <c r="BB264" s="266" t="s">
        <v>3050</v>
      </c>
      <c r="BC264" s="595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5" x14ac:dyDescent="0.3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Q265" s="595" t="s">
        <v>3208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3001</v>
      </c>
      <c r="BB265" s="266" t="s">
        <v>3050</v>
      </c>
      <c r="BC265" s="595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5" x14ac:dyDescent="0.3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Q266" s="595" t="s">
        <v>3208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3001</v>
      </c>
      <c r="BB266" s="266" t="s">
        <v>3050</v>
      </c>
      <c r="BC266" s="595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5" x14ac:dyDescent="0.3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2854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Q267" s="595" t="s">
        <v>3208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3074</v>
      </c>
      <c r="BB267" s="266" t="s">
        <v>3035</v>
      </c>
      <c r="BC267" s="595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5" x14ac:dyDescent="0.3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2854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Q268" s="595" t="s">
        <v>3208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3001</v>
      </c>
      <c r="BB268" s="266" t="s">
        <v>3051</v>
      </c>
      <c r="BC268" s="595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5" x14ac:dyDescent="0.3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2854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Q269" s="595" t="s">
        <v>3208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3001</v>
      </c>
      <c r="BB269" s="266" t="s">
        <v>3052</v>
      </c>
      <c r="BC269" s="595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5" x14ac:dyDescent="0.3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2854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Q270" s="595" t="s">
        <v>3208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3001</v>
      </c>
      <c r="BB270" s="266" t="s">
        <v>3053</v>
      </c>
      <c r="BC270" s="595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5" x14ac:dyDescent="0.3">
      <c r="C271" s="266" t="s">
        <v>70</v>
      </c>
      <c r="D271" s="266" t="s">
        <v>2465</v>
      </c>
      <c r="E271" s="265" t="s">
        <v>2962</v>
      </c>
      <c r="F271" s="266" t="s">
        <v>2963</v>
      </c>
      <c r="G271" s="266" t="s">
        <v>3159</v>
      </c>
      <c r="H271" s="265" t="s">
        <v>166</v>
      </c>
      <c r="I271" s="265" t="s">
        <v>287</v>
      </c>
      <c r="J271" s="212" t="s">
        <v>2947</v>
      </c>
      <c r="K271" s="252" t="s">
        <v>2989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2603</v>
      </c>
      <c r="AQ271" s="595" t="s">
        <v>3208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3001</v>
      </c>
      <c r="BB271" s="266" t="s">
        <v>3053</v>
      </c>
      <c r="BC271" s="595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5" x14ac:dyDescent="0.3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2854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Q272" s="595" t="s">
        <v>3208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3001</v>
      </c>
      <c r="BB272" s="266" t="s">
        <v>3054</v>
      </c>
      <c r="BC272" s="595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5" x14ac:dyDescent="0.3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2754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2678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Q273" s="595" t="s">
        <v>3208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44614</v>
      </c>
      <c r="BA273" s="515" t="s">
        <v>2453</v>
      </c>
      <c r="BB273" s="266" t="s">
        <v>2453</v>
      </c>
      <c r="BC273" s="595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5" x14ac:dyDescent="0.3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2754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Q274" s="595" t="s">
        <v>3208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44614</v>
      </c>
      <c r="BA274" s="515" t="s">
        <v>2453</v>
      </c>
      <c r="BB274" s="266" t="s">
        <v>2453</v>
      </c>
      <c r="BC274" s="595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5" x14ac:dyDescent="0.3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2754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Q275" s="595" t="s">
        <v>3208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44614</v>
      </c>
      <c r="BA275" s="515" t="s">
        <v>2453</v>
      </c>
      <c r="BB275" s="266" t="s">
        <v>2453</v>
      </c>
      <c r="BC275" s="595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5" x14ac:dyDescent="0.3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2754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Q276" s="595" t="s">
        <v>3208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44614</v>
      </c>
      <c r="BA276" s="515" t="s">
        <v>2453</v>
      </c>
      <c r="BB276" s="266" t="s">
        <v>2453</v>
      </c>
      <c r="BC276" s="595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5" x14ac:dyDescent="0.3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2754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Q277" s="595" t="s">
        <v>3208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44614</v>
      </c>
      <c r="BA277" s="515" t="s">
        <v>2453</v>
      </c>
      <c r="BB277" s="266" t="s">
        <v>2453</v>
      </c>
      <c r="BC277" s="595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5" x14ac:dyDescent="0.3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2754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Q278" s="595" t="s">
        <v>3208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44614</v>
      </c>
      <c r="BA278" s="515" t="s">
        <v>2453</v>
      </c>
      <c r="BB278" s="266" t="s">
        <v>2453</v>
      </c>
      <c r="BC278" s="595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" x14ac:dyDescent="0.3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2586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2649</v>
      </c>
      <c r="AP279" s="266" t="s">
        <v>2650</v>
      </c>
      <c r="AQ279" s="595" t="s">
        <v>3208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3001</v>
      </c>
      <c r="BB279" s="266" t="s">
        <v>3021</v>
      </c>
      <c r="BC279" s="595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0.5" x14ac:dyDescent="0.3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2586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2651</v>
      </c>
      <c r="AP280" s="206" t="s">
        <v>2652</v>
      </c>
      <c r="AQ280" s="595" t="s">
        <v>3208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3001</v>
      </c>
      <c r="BB280" s="266" t="s">
        <v>3021</v>
      </c>
      <c r="BC280" s="595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5" x14ac:dyDescent="0.3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2586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2603</v>
      </c>
      <c r="AP281" s="265" t="s">
        <v>2603</v>
      </c>
      <c r="AQ281" s="595" t="s">
        <v>3208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3001</v>
      </c>
      <c r="BB281" s="266" t="s">
        <v>3021</v>
      </c>
      <c r="BC281" s="595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" x14ac:dyDescent="0.3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2586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2653</v>
      </c>
      <c r="AP282" s="206" t="s">
        <v>2654</v>
      </c>
      <c r="AQ282" s="595" t="s">
        <v>3208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3001</v>
      </c>
      <c r="BB282" s="266" t="s">
        <v>3021</v>
      </c>
      <c r="BC282" s="595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5" x14ac:dyDescent="0.3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2586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2603</v>
      </c>
      <c r="AP283" s="265" t="s">
        <v>2603</v>
      </c>
      <c r="AQ283" s="595" t="s">
        <v>3208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3001</v>
      </c>
      <c r="BB283" s="266" t="s">
        <v>3055</v>
      </c>
      <c r="BC283" s="595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5" x14ac:dyDescent="0.3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2586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2603</v>
      </c>
      <c r="AP284" s="265" t="s">
        <v>2603</v>
      </c>
      <c r="AQ284" s="595" t="s">
        <v>3208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3001</v>
      </c>
      <c r="BB284" s="266" t="s">
        <v>3021</v>
      </c>
      <c r="BC284" s="595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" x14ac:dyDescent="0.3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2586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2655</v>
      </c>
      <c r="AP285" s="266" t="s">
        <v>2656</v>
      </c>
      <c r="AQ285" s="595" t="s">
        <v>3208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3001</v>
      </c>
      <c r="BB285" s="266" t="s">
        <v>3021</v>
      </c>
      <c r="BC285" s="595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5" x14ac:dyDescent="0.3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2861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2603</v>
      </c>
      <c r="AP286" s="265" t="s">
        <v>2603</v>
      </c>
      <c r="AQ286" s="595" t="s">
        <v>3208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3001</v>
      </c>
      <c r="BB286" s="266" t="s">
        <v>3022</v>
      </c>
      <c r="BC286" s="595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5" x14ac:dyDescent="0.3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2854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Q287" s="595" t="s">
        <v>3208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3001</v>
      </c>
      <c r="BB287" s="266" t="s">
        <v>3056</v>
      </c>
      <c r="BC287" s="595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5" x14ac:dyDescent="0.3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2854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Q288" s="595" t="s">
        <v>3208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3001</v>
      </c>
      <c r="BB288" s="266" t="s">
        <v>3057</v>
      </c>
      <c r="BC288" s="595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5" x14ac:dyDescent="0.3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2854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Q289" s="595" t="s">
        <v>3208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3001</v>
      </c>
      <c r="BB289" s="266" t="s">
        <v>3050</v>
      </c>
      <c r="BC289" s="595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5" x14ac:dyDescent="0.3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2854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Q290" s="595" t="s">
        <v>3208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3074</v>
      </c>
      <c r="BB290" s="266" t="s">
        <v>3015</v>
      </c>
      <c r="BC290" s="595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5" x14ac:dyDescent="0.3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2583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Q291" s="595" t="s">
        <v>3208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3074</v>
      </c>
      <c r="BB291" s="266" t="s">
        <v>3012</v>
      </c>
      <c r="BC291" s="595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5" x14ac:dyDescent="0.3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2583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Q292" s="595" t="s">
        <v>3208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3074</v>
      </c>
      <c r="BB292" s="266" t="s">
        <v>3012</v>
      </c>
      <c r="BC292" s="595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5" x14ac:dyDescent="0.3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2583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Q293" s="595" t="s">
        <v>3208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3074</v>
      </c>
      <c r="BB293" s="266" t="s">
        <v>3012</v>
      </c>
      <c r="BC293" s="595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5" x14ac:dyDescent="0.3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2583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Q294" s="595" t="s">
        <v>3226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3074</v>
      </c>
      <c r="BB294" s="266" t="s">
        <v>3012</v>
      </c>
      <c r="BC294" s="595"/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5" x14ac:dyDescent="0.3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2754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Q295" s="595" t="s">
        <v>3208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3074</v>
      </c>
      <c r="BB295" s="266" t="s">
        <v>3012</v>
      </c>
      <c r="BC295" s="595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5" x14ac:dyDescent="0.3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2754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Q296" s="595" t="s">
        <v>3208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3074</v>
      </c>
      <c r="BB296" s="266" t="s">
        <v>3012</v>
      </c>
      <c r="BC296" s="595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5" x14ac:dyDescent="0.3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2754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Q297" s="595" t="s">
        <v>3208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3074</v>
      </c>
      <c r="BB297" s="266" t="s">
        <v>3012</v>
      </c>
      <c r="BC297" s="595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5" x14ac:dyDescent="0.3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2583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Q298" s="595" t="s">
        <v>3208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3074</v>
      </c>
      <c r="BB298" s="266" t="s">
        <v>3012</v>
      </c>
      <c r="BC298" s="595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5" x14ac:dyDescent="0.3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2843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Q299" s="595" t="s">
        <v>3208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3001</v>
      </c>
      <c r="BB299" s="266" t="s">
        <v>3058</v>
      </c>
      <c r="BC299" s="595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5" x14ac:dyDescent="0.3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2843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Q300" s="595" t="s">
        <v>3208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3074</v>
      </c>
      <c r="BB300" s="266" t="s">
        <v>3059</v>
      </c>
      <c r="BC300" s="595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5" x14ac:dyDescent="0.3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2843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Q301" s="595" t="s">
        <v>3208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3074</v>
      </c>
      <c r="BB301" s="266" t="s">
        <v>3059</v>
      </c>
      <c r="BC301" s="595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5" x14ac:dyDescent="0.3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2754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Q302" s="595" t="s">
        <v>3208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3074</v>
      </c>
      <c r="BB302" s="266" t="s">
        <v>3060</v>
      </c>
      <c r="BC302" s="595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5" x14ac:dyDescent="0.3">
      <c r="A303" s="536"/>
      <c r="B303" s="361"/>
      <c r="C303" s="266" t="s">
        <v>66</v>
      </c>
      <c r="D303" s="266" t="s">
        <v>2479</v>
      </c>
      <c r="E303" s="265" t="s">
        <v>2802</v>
      </c>
      <c r="F303" s="552" t="s">
        <v>2803</v>
      </c>
      <c r="G303" s="266"/>
      <c r="H303" s="265" t="s">
        <v>166</v>
      </c>
      <c r="I303" s="265" t="s">
        <v>176</v>
      </c>
      <c r="J303" s="212" t="s">
        <v>2843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Q303" s="595" t="s">
        <v>3208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3074</v>
      </c>
      <c r="BB303" s="266" t="s">
        <v>3007</v>
      </c>
      <c r="BC303" s="595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5" x14ac:dyDescent="0.3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2754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Q304" s="595" t="s">
        <v>3208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3074</v>
      </c>
      <c r="BB304" s="266" t="s">
        <v>3060</v>
      </c>
      <c r="BC304" s="595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5" x14ac:dyDescent="0.3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3100</v>
      </c>
      <c r="K305" s="212" t="s">
        <v>3089</v>
      </c>
      <c r="L305" s="273">
        <v>44571</v>
      </c>
      <c r="M305" s="273">
        <v>44579</v>
      </c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2584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3103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2680</v>
      </c>
      <c r="AP305" s="266" t="s">
        <v>2681</v>
      </c>
      <c r="AQ305" s="595" t="s">
        <v>3208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AZ305" s="589">
        <v>44585</v>
      </c>
      <c r="BA305" s="515" t="s">
        <v>2425</v>
      </c>
      <c r="BB305" s="266" t="s">
        <v>2453</v>
      </c>
      <c r="BC305" s="595"/>
      <c r="BD305" s="266" t="str">
        <f t="shared" si="46"/>
        <v/>
      </c>
      <c r="BE305" s="266" t="str">
        <f t="shared" si="47"/>
        <v/>
      </c>
      <c r="BF305" s="266" t="str">
        <f t="shared" si="48"/>
        <v>5-4</v>
      </c>
      <c r="BG305" s="266" t="str">
        <f t="shared" si="49"/>
        <v/>
      </c>
    </row>
    <row r="306" spans="3:59" ht="13.5" x14ac:dyDescent="0.3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2683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2584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2680</v>
      </c>
      <c r="AP306" s="266" t="s">
        <v>2681</v>
      </c>
      <c r="AQ306" s="595" t="s">
        <v>3208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AZ306" s="589">
        <v>44585</v>
      </c>
      <c r="BA306" s="515" t="s">
        <v>2425</v>
      </c>
      <c r="BB306" s="266" t="s">
        <v>2453</v>
      </c>
      <c r="BC306" s="595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5" x14ac:dyDescent="0.3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2948</v>
      </c>
      <c r="K307" s="212" t="s">
        <v>2994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2584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2965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2680</v>
      </c>
      <c r="AP307" s="266" t="s">
        <v>2681</v>
      </c>
      <c r="AQ307" s="595" t="s">
        <v>3208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AZ307" s="589">
        <v>44585</v>
      </c>
      <c r="BA307" s="515" t="s">
        <v>2425</v>
      </c>
      <c r="BB307" s="266" t="s">
        <v>2453</v>
      </c>
      <c r="BC307" s="595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5" x14ac:dyDescent="0.3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3088</v>
      </c>
      <c r="K308" s="212" t="s">
        <v>3089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2584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3103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2680</v>
      </c>
      <c r="AP308" s="266" t="s">
        <v>2681</v>
      </c>
      <c r="AQ308" s="595" t="s">
        <v>3208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AZ308" s="589">
        <v>44585</v>
      </c>
      <c r="BA308" s="515" t="s">
        <v>2425</v>
      </c>
      <c r="BB308" s="266" t="s">
        <v>2453</v>
      </c>
      <c r="BC308" s="595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5" x14ac:dyDescent="0.3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2948</v>
      </c>
      <c r="K309" s="212" t="s">
        <v>2994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2584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2965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2680</v>
      </c>
      <c r="AP309" s="266" t="s">
        <v>2681</v>
      </c>
      <c r="AQ309" s="595" t="s">
        <v>3208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AZ309" s="589">
        <v>44585</v>
      </c>
      <c r="BA309" s="515" t="s">
        <v>2425</v>
      </c>
      <c r="BB309" s="266" t="s">
        <v>2453</v>
      </c>
      <c r="BC309" s="595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5" x14ac:dyDescent="0.3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3088</v>
      </c>
      <c r="K310" s="212" t="s">
        <v>3089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2584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3103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2680</v>
      </c>
      <c r="AP310" s="266" t="s">
        <v>2681</v>
      </c>
      <c r="AQ310" s="595" t="s">
        <v>3208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AZ310" s="589">
        <v>44585</v>
      </c>
      <c r="BA310" s="515" t="s">
        <v>2425</v>
      </c>
      <c r="BB310" s="266" t="s">
        <v>2453</v>
      </c>
      <c r="BC310" s="595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5" x14ac:dyDescent="0.3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2948</v>
      </c>
      <c r="K311" s="212" t="s">
        <v>2994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2584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2965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2680</v>
      </c>
      <c r="AP311" s="266" t="s">
        <v>2681</v>
      </c>
      <c r="AQ311" s="595" t="s">
        <v>3208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AZ311" s="589">
        <v>44585</v>
      </c>
      <c r="BA311" s="515" t="s">
        <v>2425</v>
      </c>
      <c r="BB311" s="266" t="s">
        <v>2453</v>
      </c>
      <c r="BC311" s="595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5" x14ac:dyDescent="0.3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3088</v>
      </c>
      <c r="K312" s="212" t="s">
        <v>3089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2584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3104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2680</v>
      </c>
      <c r="AP312" s="266" t="s">
        <v>2681</v>
      </c>
      <c r="AQ312" s="595" t="s">
        <v>3208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AZ312" s="589">
        <v>44585</v>
      </c>
      <c r="BA312" s="515" t="s">
        <v>2425</v>
      </c>
      <c r="BB312" s="266" t="s">
        <v>2453</v>
      </c>
      <c r="BC312" s="595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5" x14ac:dyDescent="0.3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2948</v>
      </c>
      <c r="K313" s="212" t="s">
        <v>2994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2584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2965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2680</v>
      </c>
      <c r="AP313" s="266" t="s">
        <v>2681</v>
      </c>
      <c r="AQ313" s="595" t="s">
        <v>3208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AZ313" s="589">
        <v>44585</v>
      </c>
      <c r="BA313" s="515" t="s">
        <v>2425</v>
      </c>
      <c r="BB313" s="266" t="s">
        <v>2453</v>
      </c>
      <c r="BC313" s="595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5" x14ac:dyDescent="0.3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3088</v>
      </c>
      <c r="K314" s="212" t="s">
        <v>3089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2584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3104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2680</v>
      </c>
      <c r="AP314" s="266" t="s">
        <v>2681</v>
      </c>
      <c r="AQ314" s="595" t="s">
        <v>3208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AZ314" s="589">
        <v>44585</v>
      </c>
      <c r="BA314" s="515" t="s">
        <v>2425</v>
      </c>
      <c r="BB314" s="266" t="s">
        <v>2453</v>
      </c>
      <c r="BC314" s="595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5" x14ac:dyDescent="0.3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2948</v>
      </c>
      <c r="K315" s="212" t="s">
        <v>2994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2584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2965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2680</v>
      </c>
      <c r="AP315" s="266" t="s">
        <v>2681</v>
      </c>
      <c r="AQ315" s="595" t="s">
        <v>3208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AZ315" s="589">
        <v>44585</v>
      </c>
      <c r="BA315" s="515" t="s">
        <v>2425</v>
      </c>
      <c r="BB315" s="266" t="s">
        <v>2453</v>
      </c>
      <c r="BC315" s="595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5" x14ac:dyDescent="0.3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3088</v>
      </c>
      <c r="K316" s="212" t="s">
        <v>3089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2584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3103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2680</v>
      </c>
      <c r="AP316" s="266" t="s">
        <v>2681</v>
      </c>
      <c r="AQ316" s="595" t="s">
        <v>3208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AZ316" s="589">
        <v>44585</v>
      </c>
      <c r="BA316" s="515" t="s">
        <v>2425</v>
      </c>
      <c r="BB316" s="266" t="s">
        <v>2453</v>
      </c>
      <c r="BC316" s="595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5" x14ac:dyDescent="0.3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2683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2584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2680</v>
      </c>
      <c r="AP317" s="266" t="s">
        <v>2681</v>
      </c>
      <c r="AQ317" s="595" t="s">
        <v>3208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AZ317" s="589">
        <v>44585</v>
      </c>
      <c r="BA317" s="515" t="s">
        <v>2425</v>
      </c>
      <c r="BB317" s="266" t="s">
        <v>2453</v>
      </c>
      <c r="BC317" s="595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5" x14ac:dyDescent="0.3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2683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2584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2680</v>
      </c>
      <c r="AP318" s="266" t="s">
        <v>2681</v>
      </c>
      <c r="AQ318" s="595" t="s">
        <v>3208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AZ318" s="589">
        <v>44585</v>
      </c>
      <c r="BA318" s="515" t="s">
        <v>2425</v>
      </c>
      <c r="BB318" s="266" t="s">
        <v>2453</v>
      </c>
      <c r="BC318" s="595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5" x14ac:dyDescent="0.3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2683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2584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2680</v>
      </c>
      <c r="AP319" s="266" t="s">
        <v>2681</v>
      </c>
      <c r="AQ319" s="595" t="s">
        <v>3208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AZ319" s="589">
        <v>44585</v>
      </c>
      <c r="BA319" s="515" t="s">
        <v>2425</v>
      </c>
      <c r="BB319" s="266" t="s">
        <v>2453</v>
      </c>
      <c r="BC319" s="595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5" x14ac:dyDescent="0.3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2842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Q320" s="595" t="s">
        <v>3208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3001</v>
      </c>
      <c r="BB320" s="266" t="s">
        <v>3033</v>
      </c>
      <c r="BC320" s="595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5" x14ac:dyDescent="0.3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2854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Q321" s="595" t="s">
        <v>3208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3001</v>
      </c>
      <c r="BB321" s="266" t="s">
        <v>3051</v>
      </c>
      <c r="BC321" s="595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5" x14ac:dyDescent="0.3">
      <c r="C322" s="266" t="s">
        <v>72</v>
      </c>
      <c r="D322" s="364" t="s">
        <v>2497</v>
      </c>
      <c r="E322" s="265" t="s">
        <v>896</v>
      </c>
      <c r="F322" s="266" t="s">
        <v>2810</v>
      </c>
      <c r="G322" s="266"/>
      <c r="H322" s="265" t="s">
        <v>110</v>
      </c>
      <c r="I322" s="265" t="s">
        <v>110</v>
      </c>
      <c r="J322" s="212" t="s">
        <v>2842</v>
      </c>
      <c r="K322" s="212"/>
      <c r="L322" s="273">
        <v>44582</v>
      </c>
      <c r="M322" s="273">
        <v>44582</v>
      </c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Q322" s="595" t="s">
        <v>3208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5"/>
      <c r="BD322" s="266" t="str">
        <f t="shared" si="46"/>
        <v/>
      </c>
      <c r="BE322" s="266" t="str">
        <f t="shared" si="47"/>
        <v/>
      </c>
      <c r="BF322" s="266" t="str">
        <f t="shared" si="48"/>
        <v>8-1</v>
      </c>
      <c r="BG322" s="266" t="str">
        <f t="shared" si="49"/>
        <v/>
      </c>
    </row>
    <row r="323" spans="1:59" ht="13.5" x14ac:dyDescent="0.3">
      <c r="C323" s="266" t="s">
        <v>72</v>
      </c>
      <c r="D323" s="364" t="s">
        <v>2497</v>
      </c>
      <c r="E323" s="265" t="s">
        <v>2809</v>
      </c>
      <c r="F323" s="266" t="s">
        <v>2811</v>
      </c>
      <c r="G323" s="266" t="s">
        <v>898</v>
      </c>
      <c r="H323" s="265" t="s">
        <v>110</v>
      </c>
      <c r="I323" s="265" t="s">
        <v>110</v>
      </c>
      <c r="J323" s="212" t="s">
        <v>2842</v>
      </c>
      <c r="K323" s="212"/>
      <c r="L323" s="273">
        <v>44582</v>
      </c>
      <c r="M323" s="273">
        <v>44582</v>
      </c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Q323" s="595" t="s">
        <v>3208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5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>8-1</v>
      </c>
      <c r="BG323" s="266" t="str">
        <f t="shared" ref="BG323:BG386" si="66">IF(AND(COUNTIF(AX323,"&gt;&lt;0")=0,COUNTA(M323)=0),LEFT(D323,3),"")</f>
        <v/>
      </c>
    </row>
    <row r="324" spans="1:59" ht="13.5" x14ac:dyDescent="0.3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2842</v>
      </c>
      <c r="K324" s="212"/>
      <c r="L324" s="273">
        <v>44582</v>
      </c>
      <c r="M324" s="273">
        <v>44582</v>
      </c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2812</v>
      </c>
      <c r="AQ324" s="595" t="s">
        <v>3208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5"/>
      <c r="BD324" s="266" t="str">
        <f t="shared" si="63"/>
        <v/>
      </c>
      <c r="BE324" s="266" t="str">
        <f t="shared" si="64"/>
        <v/>
      </c>
      <c r="BF324" s="266" t="str">
        <f t="shared" si="65"/>
        <v>8-1</v>
      </c>
      <c r="BG324" s="266" t="str">
        <f t="shared" si="66"/>
        <v/>
      </c>
    </row>
    <row r="325" spans="1:59" ht="13.5" x14ac:dyDescent="0.3">
      <c r="C325" s="266" t="s">
        <v>72</v>
      </c>
      <c r="D325" s="364" t="s">
        <v>2497</v>
      </c>
      <c r="E325" s="265" t="s">
        <v>2695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2842</v>
      </c>
      <c r="K325" s="212"/>
      <c r="L325" s="273">
        <v>44582</v>
      </c>
      <c r="M325" s="273">
        <v>44582</v>
      </c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Q325" s="595" t="s">
        <v>3208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5"/>
      <c r="BD325" s="266" t="str">
        <f t="shared" si="63"/>
        <v/>
      </c>
      <c r="BE325" s="266" t="str">
        <f t="shared" si="64"/>
        <v/>
      </c>
      <c r="BF325" s="266" t="str">
        <f t="shared" si="65"/>
        <v>8-1</v>
      </c>
      <c r="BG325" s="266" t="str">
        <f t="shared" si="66"/>
        <v/>
      </c>
    </row>
    <row r="326" spans="1:59" ht="13.5" x14ac:dyDescent="0.3">
      <c r="A326" s="536"/>
      <c r="B326" s="361"/>
      <c r="C326" s="266" t="s">
        <v>72</v>
      </c>
      <c r="D326" s="364" t="s">
        <v>2497</v>
      </c>
      <c r="E326" s="265" t="s">
        <v>2814</v>
      </c>
      <c r="F326" s="258" t="s">
        <v>2815</v>
      </c>
      <c r="G326" s="258"/>
      <c r="H326" s="265" t="s">
        <v>110</v>
      </c>
      <c r="I326" s="265" t="s">
        <v>110</v>
      </c>
      <c r="J326" s="212" t="s">
        <v>2842</v>
      </c>
      <c r="K326" s="212"/>
      <c r="L326" s="273">
        <v>44582</v>
      </c>
      <c r="M326" s="273">
        <v>44582</v>
      </c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Q326" s="595" t="s">
        <v>3208</v>
      </c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5"/>
      <c r="BD326" s="266" t="str">
        <f t="shared" si="63"/>
        <v/>
      </c>
      <c r="BE326" s="266" t="str">
        <f t="shared" si="64"/>
        <v/>
      </c>
      <c r="BF326" s="266" t="str">
        <f t="shared" si="65"/>
        <v>8-1</v>
      </c>
      <c r="BG326" s="266" t="str">
        <f t="shared" si="66"/>
        <v/>
      </c>
    </row>
    <row r="327" spans="1:59" ht="13.5" x14ac:dyDescent="0.3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2842</v>
      </c>
      <c r="K327" s="212"/>
      <c r="L327" s="273">
        <v>44582</v>
      </c>
      <c r="M327" s="273">
        <v>44582</v>
      </c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Q327" s="595" t="s">
        <v>3208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5"/>
      <c r="BD327" s="266" t="str">
        <f t="shared" si="63"/>
        <v/>
      </c>
      <c r="BE327" s="266" t="str">
        <f t="shared" si="64"/>
        <v/>
      </c>
      <c r="BF327" s="266" t="str">
        <f t="shared" si="65"/>
        <v>8-1</v>
      </c>
      <c r="BG327" s="266" t="str">
        <f t="shared" si="66"/>
        <v/>
      </c>
    </row>
    <row r="328" spans="1:59" ht="13.5" x14ac:dyDescent="0.3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2854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Q328" s="595" t="s">
        <v>3208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3001</v>
      </c>
      <c r="BB328" s="266" t="s">
        <v>3052</v>
      </c>
      <c r="BC328" s="595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5" x14ac:dyDescent="0.3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2854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Q329" s="595" t="s">
        <v>3208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3001</v>
      </c>
      <c r="BB329" s="266" t="s">
        <v>3053</v>
      </c>
      <c r="BC329" s="595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5" x14ac:dyDescent="0.3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2854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Q330" s="595" t="s">
        <v>3208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3001</v>
      </c>
      <c r="BB330" s="266" t="s">
        <v>3054</v>
      </c>
      <c r="BC330" s="595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5" x14ac:dyDescent="0.3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2854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Q331" s="595" t="s">
        <v>3208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3001</v>
      </c>
      <c r="BB331" s="266" t="s">
        <v>3056</v>
      </c>
      <c r="BC331" s="595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5" x14ac:dyDescent="0.3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2854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Q332" s="595" t="s">
        <v>3208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3001</v>
      </c>
      <c r="BB332" s="266" t="s">
        <v>3057</v>
      </c>
      <c r="BC332" s="595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5" x14ac:dyDescent="0.3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2947</v>
      </c>
      <c r="K333" s="252" t="s">
        <v>2984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2967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Q333" s="595" t="s">
        <v>3208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3001</v>
      </c>
      <c r="BB333" s="266" t="s">
        <v>3050</v>
      </c>
      <c r="BC333" s="595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5" x14ac:dyDescent="0.3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2854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Q334" s="595" t="s">
        <v>3208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3001</v>
      </c>
      <c r="BB334" s="266" t="s">
        <v>3061</v>
      </c>
      <c r="BC334" s="595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5" x14ac:dyDescent="0.3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2947</v>
      </c>
      <c r="K335" s="252" t="s">
        <v>2982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2967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Q335" s="595" t="s">
        <v>3208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3074</v>
      </c>
      <c r="BB335" s="266" t="s">
        <v>3062</v>
      </c>
      <c r="BC335" s="595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5" x14ac:dyDescent="0.3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2854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Q336" s="595" t="s">
        <v>3208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3001</v>
      </c>
      <c r="BB336" s="266" t="s">
        <v>3063</v>
      </c>
      <c r="BC336" s="595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5" x14ac:dyDescent="0.3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2854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Q337" s="595" t="s">
        <v>3208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3001</v>
      </c>
      <c r="BB337" s="266" t="s">
        <v>3064</v>
      </c>
      <c r="BC337" s="595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5" x14ac:dyDescent="0.3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2854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Q338" s="595" t="s">
        <v>3208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3001</v>
      </c>
      <c r="BB338" s="266" t="s">
        <v>3064</v>
      </c>
      <c r="BC338" s="595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5" x14ac:dyDescent="0.3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2753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2603</v>
      </c>
      <c r="AQ339" s="595" t="s">
        <v>3208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5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5" x14ac:dyDescent="0.3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2854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Q340" s="595" t="s">
        <v>3208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3074</v>
      </c>
      <c r="BB340" s="266" t="s">
        <v>3015</v>
      </c>
      <c r="BC340" s="595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5" x14ac:dyDescent="0.3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2854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Q341" s="595" t="s">
        <v>3208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3074</v>
      </c>
      <c r="BB341" s="266" t="s">
        <v>3015</v>
      </c>
      <c r="BC341" s="595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5" x14ac:dyDescent="0.3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2854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Q342" s="595" t="s">
        <v>3208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3074</v>
      </c>
      <c r="BB342" s="266" t="s">
        <v>3036</v>
      </c>
      <c r="BC342" s="595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5" x14ac:dyDescent="0.3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2854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2939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Q343" s="595" t="s">
        <v>3208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3001</v>
      </c>
      <c r="BB343" s="266" t="s">
        <v>3065</v>
      </c>
      <c r="BC343" s="595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5" x14ac:dyDescent="0.3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2854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2789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Q344" s="595" t="s">
        <v>3208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3001</v>
      </c>
      <c r="BB344" s="266" t="s">
        <v>3066</v>
      </c>
      <c r="BC344" s="595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5" x14ac:dyDescent="0.3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2854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2939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Q345" s="595" t="s">
        <v>3208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3001</v>
      </c>
      <c r="BB345" s="266" t="s">
        <v>3065</v>
      </c>
      <c r="BC345" s="595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5" x14ac:dyDescent="0.3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2753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Q346" s="595" t="s">
        <v>3208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3001</v>
      </c>
      <c r="BB346" s="266" t="s">
        <v>3067</v>
      </c>
      <c r="BC346" s="595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5" x14ac:dyDescent="0.3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2948</v>
      </c>
      <c r="K347" s="212" t="s">
        <v>2993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2966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Q347" s="595" t="s">
        <v>3208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3001</v>
      </c>
      <c r="BB347" s="266" t="s">
        <v>3067</v>
      </c>
      <c r="BC347" s="595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5" x14ac:dyDescent="0.3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2854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Q348" s="595" t="s">
        <v>3208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3001</v>
      </c>
      <c r="BB348" s="266" t="s">
        <v>3037</v>
      </c>
      <c r="BC348" s="595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5" x14ac:dyDescent="0.3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2854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Q349" s="595" t="s">
        <v>3208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3001</v>
      </c>
      <c r="BB349" s="266" t="s">
        <v>3037</v>
      </c>
      <c r="BC349" s="595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5" x14ac:dyDescent="0.3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2854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Q350" s="595" t="s">
        <v>3208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3001</v>
      </c>
      <c r="BB350" s="266" t="s">
        <v>3061</v>
      </c>
      <c r="BC350" s="595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5" x14ac:dyDescent="0.3">
      <c r="C351" s="266" t="s">
        <v>69</v>
      </c>
      <c r="D351" s="266" t="s">
        <v>2468</v>
      </c>
      <c r="E351" s="265" t="s">
        <v>964</v>
      </c>
      <c r="F351" s="266" t="s">
        <v>2759</v>
      </c>
      <c r="G351" s="266"/>
      <c r="H351" s="265" t="s">
        <v>166</v>
      </c>
      <c r="I351" s="265" t="s">
        <v>111</v>
      </c>
      <c r="J351" s="272" t="s">
        <v>2753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2766</v>
      </c>
      <c r="AP351" s="266" t="s">
        <v>2767</v>
      </c>
      <c r="AQ351" s="595" t="s">
        <v>3208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5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5" x14ac:dyDescent="0.3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2753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2766</v>
      </c>
      <c r="AP352" s="266" t="s">
        <v>2767</v>
      </c>
      <c r="AQ352" s="595" t="s">
        <v>3208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5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5" x14ac:dyDescent="0.3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2753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2766</v>
      </c>
      <c r="AP353" s="266" t="s">
        <v>2767</v>
      </c>
      <c r="AQ353" s="595" t="s">
        <v>3208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5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5" x14ac:dyDescent="0.3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2753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2768</v>
      </c>
      <c r="AP354" s="266" t="s">
        <v>2769</v>
      </c>
      <c r="AQ354" s="595" t="s">
        <v>3208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3074</v>
      </c>
      <c r="BB354" s="266" t="s">
        <v>3068</v>
      </c>
      <c r="BC354" s="595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5" x14ac:dyDescent="0.3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2753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2768</v>
      </c>
      <c r="AP355" s="266" t="s">
        <v>2769</v>
      </c>
      <c r="AQ355" s="595" t="s">
        <v>3208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3074</v>
      </c>
      <c r="BB355" s="266" t="s">
        <v>3068</v>
      </c>
      <c r="BC355" s="595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5" x14ac:dyDescent="0.3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2753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2603</v>
      </c>
      <c r="AP356" s="265" t="s">
        <v>2603</v>
      </c>
      <c r="AQ356" s="595" t="s">
        <v>3208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5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5" x14ac:dyDescent="0.3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2753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2603</v>
      </c>
      <c r="AP357" s="265" t="s">
        <v>2603</v>
      </c>
      <c r="AQ357" s="595" t="s">
        <v>3208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5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5" x14ac:dyDescent="0.3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2947</v>
      </c>
      <c r="K358" s="252" t="s">
        <v>2983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2967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Q358" s="595" t="s">
        <v>3208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3074</v>
      </c>
      <c r="BB358" s="266" t="s">
        <v>3062</v>
      </c>
      <c r="BC358" s="595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5" x14ac:dyDescent="0.3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2854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Q359" s="595" t="s">
        <v>3208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3001</v>
      </c>
      <c r="BB359" s="266" t="s">
        <v>3063</v>
      </c>
      <c r="BC359" s="595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7" x14ac:dyDescent="0.3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3196</v>
      </c>
      <c r="K360" s="272" t="s">
        <v>3197</v>
      </c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2789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2792</v>
      </c>
      <c r="AP360" s="543" t="s">
        <v>2793</v>
      </c>
      <c r="AQ360" s="595" t="s">
        <v>3208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3001</v>
      </c>
      <c r="BB360" s="266" t="s">
        <v>3069</v>
      </c>
      <c r="BC360" s="595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7" x14ac:dyDescent="0.3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2860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2789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2792</v>
      </c>
      <c r="AP361" s="544" t="s">
        <v>2793</v>
      </c>
      <c r="AQ361" s="595" t="s">
        <v>3208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3001</v>
      </c>
      <c r="BB361" s="266" t="s">
        <v>3069</v>
      </c>
      <c r="BC361" s="595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7" x14ac:dyDescent="0.3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2860</v>
      </c>
      <c r="K362" s="272"/>
      <c r="L362" s="273">
        <v>44582</v>
      </c>
      <c r="M362" s="273">
        <v>44580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2789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2792</v>
      </c>
      <c r="AP362" s="545" t="s">
        <v>2793</v>
      </c>
      <c r="AQ362" s="595" t="s">
        <v>3208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3001</v>
      </c>
      <c r="BB362" s="266" t="s">
        <v>3069</v>
      </c>
      <c r="BC362" s="595"/>
      <c r="BD362" s="265" t="str">
        <f t="shared" si="63"/>
        <v>5-2</v>
      </c>
      <c r="BE362" s="265" t="str">
        <f t="shared" si="64"/>
        <v/>
      </c>
      <c r="BF362" s="265" t="str">
        <f t="shared" si="65"/>
        <v/>
      </c>
      <c r="BG362" s="265" t="str">
        <f t="shared" si="66"/>
        <v/>
      </c>
    </row>
    <row r="363" spans="3:59" ht="17" x14ac:dyDescent="0.3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2860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2792</v>
      </c>
      <c r="AP363" s="546" t="s">
        <v>2793</v>
      </c>
      <c r="AQ363" s="595" t="s">
        <v>3208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3001</v>
      </c>
      <c r="BB363" s="266" t="s">
        <v>3070</v>
      </c>
      <c r="BC363" s="595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7" x14ac:dyDescent="0.3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2941</v>
      </c>
      <c r="K364" s="272"/>
      <c r="L364" s="273">
        <v>44582</v>
      </c>
      <c r="M364" s="273">
        <v>44580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2792</v>
      </c>
      <c r="AP364" s="547" t="s">
        <v>2793</v>
      </c>
      <c r="AQ364" s="595" t="s">
        <v>3208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3001</v>
      </c>
      <c r="BB364" s="266" t="s">
        <v>3070</v>
      </c>
      <c r="BC364" s="595"/>
      <c r="BD364" s="265" t="str">
        <f t="shared" si="63"/>
        <v>5-2</v>
      </c>
      <c r="BE364" s="265" t="str">
        <f t="shared" si="64"/>
        <v/>
      </c>
      <c r="BF364" s="265" t="str">
        <f t="shared" si="65"/>
        <v/>
      </c>
      <c r="BG364" s="265" t="str">
        <f t="shared" si="66"/>
        <v/>
      </c>
    </row>
    <row r="365" spans="3:59" ht="17" x14ac:dyDescent="0.3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2860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2789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2792</v>
      </c>
      <c r="AP365" s="548" t="s">
        <v>2793</v>
      </c>
      <c r="AQ365" s="595" t="s">
        <v>3208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3001</v>
      </c>
      <c r="BB365" s="266" t="s">
        <v>3071</v>
      </c>
      <c r="BC365" s="595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7" x14ac:dyDescent="0.3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2941</v>
      </c>
      <c r="K366" s="272"/>
      <c r="L366" s="273">
        <v>44582</v>
      </c>
      <c r="M366" s="273">
        <v>44580</v>
      </c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2789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2792</v>
      </c>
      <c r="AP366" s="549" t="s">
        <v>2793</v>
      </c>
      <c r="AQ366" s="595" t="s">
        <v>3208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3001</v>
      </c>
      <c r="BB366" s="266" t="s">
        <v>3071</v>
      </c>
      <c r="BC366" s="595"/>
      <c r="BD366" s="265" t="str">
        <f t="shared" si="63"/>
        <v>5-2</v>
      </c>
      <c r="BE366" s="265" t="str">
        <f t="shared" si="64"/>
        <v/>
      </c>
      <c r="BF366" s="265" t="str">
        <f t="shared" si="65"/>
        <v/>
      </c>
      <c r="BG366" s="265" t="str">
        <f t="shared" si="66"/>
        <v/>
      </c>
    </row>
    <row r="367" spans="3:59" ht="17" x14ac:dyDescent="0.3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3099</v>
      </c>
      <c r="K367" s="272" t="s">
        <v>3089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2789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3105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2792</v>
      </c>
      <c r="AP367" s="551" t="s">
        <v>2793</v>
      </c>
      <c r="AQ367" s="595" t="s">
        <v>3208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3001</v>
      </c>
      <c r="BB367" s="266" t="s">
        <v>3041</v>
      </c>
      <c r="BC367" s="595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5" x14ac:dyDescent="0.3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2860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2789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2603</v>
      </c>
      <c r="AQ368" s="595" t="s">
        <v>3208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3001</v>
      </c>
      <c r="BB368" s="266" t="s">
        <v>3072</v>
      </c>
      <c r="BC368" s="595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7" x14ac:dyDescent="0.3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2860</v>
      </c>
      <c r="K369" s="272"/>
      <c r="L369" s="273">
        <v>44582</v>
      </c>
      <c r="M369" s="273">
        <v>44580</v>
      </c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2789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2792</v>
      </c>
      <c r="AP369" s="551" t="s">
        <v>2793</v>
      </c>
      <c r="AQ369" s="595" t="s">
        <v>3208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3001</v>
      </c>
      <c r="BB369" s="266" t="s">
        <v>3041</v>
      </c>
      <c r="BC369" s="595"/>
      <c r="BD369" s="265" t="str">
        <f t="shared" si="63"/>
        <v>5-2</v>
      </c>
      <c r="BE369" s="265" t="str">
        <f t="shared" si="64"/>
        <v/>
      </c>
      <c r="BF369" s="265" t="str">
        <f t="shared" si="65"/>
        <v/>
      </c>
      <c r="BG369" s="265" t="str">
        <f t="shared" si="66"/>
        <v/>
      </c>
    </row>
    <row r="370" spans="3:59" ht="13.5" x14ac:dyDescent="0.3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2854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Q370" s="595" t="s">
        <v>3208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3001</v>
      </c>
      <c r="BB370" s="266" t="s">
        <v>3064</v>
      </c>
      <c r="BC370" s="595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5" x14ac:dyDescent="0.3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2854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2789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2603</v>
      </c>
      <c r="AQ371" s="595" t="s">
        <v>3208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3001</v>
      </c>
      <c r="BB371" s="266" t="s">
        <v>3065</v>
      </c>
      <c r="BC371" s="595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5" x14ac:dyDescent="0.3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2854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Q372" s="595" t="s">
        <v>3208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3001</v>
      </c>
      <c r="BB372" s="266" t="s">
        <v>3064</v>
      </c>
      <c r="BC372" s="595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5" x14ac:dyDescent="0.3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2854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2789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2603</v>
      </c>
      <c r="AQ373" s="595" t="s">
        <v>3208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3001</v>
      </c>
      <c r="BB373" s="266" t="s">
        <v>3065</v>
      </c>
      <c r="BC373" s="595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5" x14ac:dyDescent="0.3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2854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Q374" s="595" t="s">
        <v>3208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3074</v>
      </c>
      <c r="BB374" s="266" t="s">
        <v>3015</v>
      </c>
      <c r="BC374" s="595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5" x14ac:dyDescent="0.3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2854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Q375" s="595" t="s">
        <v>3208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3074</v>
      </c>
      <c r="BB375" s="266" t="s">
        <v>3015</v>
      </c>
      <c r="BC375" s="595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5" x14ac:dyDescent="0.3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2854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2789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2603</v>
      </c>
      <c r="AQ376" s="595" t="s">
        <v>3208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3001</v>
      </c>
      <c r="BB376" s="266" t="s">
        <v>3065</v>
      </c>
      <c r="BC376" s="595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5" x14ac:dyDescent="0.3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2854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2789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2603</v>
      </c>
      <c r="AQ377" s="595" t="s">
        <v>3208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3001</v>
      </c>
      <c r="BB377" s="266" t="s">
        <v>3065</v>
      </c>
      <c r="BC377" s="595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5" x14ac:dyDescent="0.3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2854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Q378" s="595" t="s">
        <v>3208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3074</v>
      </c>
      <c r="BB378" s="266" t="s">
        <v>3036</v>
      </c>
      <c r="BC378" s="595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5" x14ac:dyDescent="0.3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2789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2603</v>
      </c>
      <c r="AQ379" s="595" t="s">
        <v>3208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3001</v>
      </c>
      <c r="BB379" s="266" t="s">
        <v>3065</v>
      </c>
      <c r="BC379" s="595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5" x14ac:dyDescent="0.3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2789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2603</v>
      </c>
      <c r="AQ380" s="595" t="s">
        <v>3208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3001</v>
      </c>
      <c r="BB380" s="266" t="s">
        <v>3065</v>
      </c>
      <c r="BC380" s="595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5" x14ac:dyDescent="0.3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2789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2603</v>
      </c>
      <c r="AQ381" s="595" t="s">
        <v>3208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3001</v>
      </c>
      <c r="BB381" s="266" t="s">
        <v>3065</v>
      </c>
      <c r="BC381" s="595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5" x14ac:dyDescent="0.3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2789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2603</v>
      </c>
      <c r="AQ382" s="595" t="s">
        <v>3208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3001</v>
      </c>
      <c r="BB382" s="266" t="s">
        <v>3065</v>
      </c>
      <c r="BC382" s="595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5" x14ac:dyDescent="0.3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2941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2603</v>
      </c>
      <c r="AQ383" s="595" t="s">
        <v>3208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5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5" x14ac:dyDescent="0.3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2860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2799</v>
      </c>
      <c r="AP384" s="266" t="s">
        <v>2732</v>
      </c>
      <c r="AQ384" s="595" t="s">
        <v>3208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5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5" x14ac:dyDescent="0.3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2860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2795</v>
      </c>
      <c r="AP385" s="266" t="s">
        <v>2796</v>
      </c>
      <c r="AQ385" s="595" t="s">
        <v>3208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5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5" x14ac:dyDescent="0.3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2941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2603</v>
      </c>
      <c r="AQ386" s="595" t="s">
        <v>3208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3001</v>
      </c>
      <c r="BB386" s="266" t="s">
        <v>3041</v>
      </c>
      <c r="BC386" s="595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5" x14ac:dyDescent="0.3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2860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2844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2797</v>
      </c>
      <c r="AP387" s="252" t="s">
        <v>1047</v>
      </c>
      <c r="AQ387" s="595" t="s">
        <v>3208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3001</v>
      </c>
      <c r="BB387" s="266" t="s">
        <v>3041</v>
      </c>
      <c r="BC387" s="595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5" x14ac:dyDescent="0.3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2860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2603</v>
      </c>
      <c r="AP388" s="252"/>
      <c r="AQ388" s="595" t="s">
        <v>3208</v>
      </c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5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5" x14ac:dyDescent="0.3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2860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2798</v>
      </c>
      <c r="AP389" s="252" t="s">
        <v>1051</v>
      </c>
      <c r="AQ389" s="595" t="s">
        <v>3208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5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5" x14ac:dyDescent="0.3">
      <c r="C390" s="266" t="s">
        <v>69</v>
      </c>
      <c r="D390" s="408" t="s">
        <v>2691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2860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2789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2603</v>
      </c>
      <c r="AQ390" s="595" t="s">
        <v>3208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5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5" x14ac:dyDescent="0.3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2860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2789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2603</v>
      </c>
      <c r="AQ391" s="595" t="s">
        <v>3208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5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5" x14ac:dyDescent="0.3">
      <c r="C392" s="266" t="s">
        <v>69</v>
      </c>
      <c r="D392" s="408" t="s">
        <v>2452</v>
      </c>
      <c r="E392" s="265" t="s">
        <v>1056</v>
      </c>
      <c r="F392" s="252" t="s">
        <v>2794</v>
      </c>
      <c r="G392" s="266"/>
      <c r="H392" s="265" t="s">
        <v>110</v>
      </c>
      <c r="I392" s="265" t="s">
        <v>110</v>
      </c>
      <c r="J392" s="272" t="s">
        <v>2860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2603</v>
      </c>
      <c r="AQ392" s="595" t="s">
        <v>3208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5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5" x14ac:dyDescent="0.3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2860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2603</v>
      </c>
      <c r="AQ393" s="595" t="s">
        <v>3208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5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5" x14ac:dyDescent="0.3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2860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2603</v>
      </c>
      <c r="AQ394" s="595" t="s">
        <v>3208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5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5" x14ac:dyDescent="0.3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2860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2789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2603</v>
      </c>
      <c r="AQ395" s="595" t="s">
        <v>3208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5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5" x14ac:dyDescent="0.3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2860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2789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2603</v>
      </c>
      <c r="AQ396" s="595" t="s">
        <v>3208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5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5" x14ac:dyDescent="0.3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2860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2789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2603</v>
      </c>
      <c r="AQ397" s="595" t="s">
        <v>3208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5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7" x14ac:dyDescent="0.3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2860</v>
      </c>
      <c r="K398" s="272"/>
      <c r="L398" s="273">
        <v>44582</v>
      </c>
      <c r="M398" s="273">
        <v>44580</v>
      </c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2789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2792</v>
      </c>
      <c r="AP398" s="551" t="s">
        <v>2793</v>
      </c>
      <c r="AQ398" s="595" t="s">
        <v>3208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3001</v>
      </c>
      <c r="BB398" s="266" t="s">
        <v>3073</v>
      </c>
      <c r="BC398" s="595"/>
      <c r="BD398" s="265" t="str">
        <f t="shared" si="73"/>
        <v>5-2</v>
      </c>
      <c r="BE398" s="265" t="str">
        <f t="shared" si="74"/>
        <v/>
      </c>
      <c r="BF398" s="265" t="str">
        <f t="shared" si="75"/>
        <v/>
      </c>
      <c r="BG398" s="265" t="str">
        <f t="shared" si="76"/>
        <v/>
      </c>
    </row>
    <row r="399" spans="3:59" ht="17" x14ac:dyDescent="0.3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2860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2789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2792</v>
      </c>
      <c r="AP399" s="550" t="s">
        <v>2793</v>
      </c>
      <c r="AQ399" s="595" t="s">
        <v>3208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3001</v>
      </c>
      <c r="BB399" s="266" t="s">
        <v>3073</v>
      </c>
      <c r="BC399" s="595"/>
      <c r="BD399" s="265" t="str">
        <f t="shared" si="73"/>
        <v>5-2</v>
      </c>
      <c r="BE399" s="265" t="str">
        <f t="shared" si="74"/>
        <v/>
      </c>
      <c r="BF399" s="265" t="str">
        <f t="shared" si="75"/>
        <v/>
      </c>
      <c r="BG399" s="265" t="str">
        <f t="shared" si="76"/>
        <v/>
      </c>
    </row>
    <row r="400" spans="3:59" ht="13.5" x14ac:dyDescent="0.3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2854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2789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Q400" s="595" t="s">
        <v>3208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3001</v>
      </c>
      <c r="BB400" s="266" t="s">
        <v>3065</v>
      </c>
      <c r="BC400" s="595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5" x14ac:dyDescent="0.3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2854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2789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Q401" s="595" t="s">
        <v>3208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3001</v>
      </c>
      <c r="BB401" s="266" t="s">
        <v>3066</v>
      </c>
      <c r="BC401" s="595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5" x14ac:dyDescent="0.3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2854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Q402" s="595" t="s">
        <v>3208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3001</v>
      </c>
      <c r="BB402" s="266" t="s">
        <v>3065</v>
      </c>
      <c r="BC402" s="595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5" x14ac:dyDescent="0.3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2854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Q403" s="595" t="s">
        <v>3208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3001</v>
      </c>
      <c r="BB403" s="266" t="s">
        <v>3037</v>
      </c>
      <c r="BC403" s="595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5" x14ac:dyDescent="0.3">
      <c r="A404" s="266"/>
      <c r="B404" s="361"/>
      <c r="C404" s="266" t="s">
        <v>70</v>
      </c>
      <c r="D404" s="266" t="s">
        <v>2951</v>
      </c>
      <c r="E404" s="265" t="s">
        <v>2952</v>
      </c>
      <c r="F404" s="266" t="s">
        <v>2961</v>
      </c>
      <c r="G404" s="266" t="s">
        <v>3160</v>
      </c>
      <c r="H404" s="265" t="s">
        <v>2871</v>
      </c>
      <c r="I404" s="265" t="s">
        <v>2871</v>
      </c>
      <c r="J404" s="212"/>
      <c r="K404" s="212"/>
      <c r="L404" s="273">
        <v>44582</v>
      </c>
      <c r="M404" s="273">
        <v>44582</v>
      </c>
      <c r="N404" s="273"/>
      <c r="O404" s="273"/>
      <c r="P404" s="273"/>
      <c r="Q404" s="265" t="s">
        <v>1</v>
      </c>
      <c r="R404" s="265" t="s">
        <v>2800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Q404" s="595" t="s">
        <v>3208</v>
      </c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5"/>
      <c r="BD404" s="266" t="str">
        <f t="shared" si="73"/>
        <v/>
      </c>
      <c r="BE404" s="266" t="str">
        <f t="shared" si="74"/>
        <v/>
      </c>
      <c r="BF404" s="266" t="str">
        <f t="shared" si="75"/>
        <v>6-9</v>
      </c>
      <c r="BG404" s="266" t="str">
        <f t="shared" si="76"/>
        <v/>
      </c>
    </row>
    <row r="405" spans="1:59" ht="13.5" x14ac:dyDescent="0.3">
      <c r="A405" s="266"/>
      <c r="B405" s="361"/>
      <c r="C405" s="266" t="s">
        <v>70</v>
      </c>
      <c r="D405" s="266" t="s">
        <v>2951</v>
      </c>
      <c r="E405" s="265" t="s">
        <v>2953</v>
      </c>
      <c r="F405" s="266" t="s">
        <v>2957</v>
      </c>
      <c r="G405" s="266" t="s">
        <v>3161</v>
      </c>
      <c r="H405" s="265" t="s">
        <v>2871</v>
      </c>
      <c r="I405" s="265" t="s">
        <v>2871</v>
      </c>
      <c r="J405" s="212" t="s">
        <v>3110</v>
      </c>
      <c r="K405" s="272" t="s">
        <v>2835</v>
      </c>
      <c r="L405" s="273">
        <v>44582</v>
      </c>
      <c r="M405" s="273">
        <v>44582</v>
      </c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2800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Q405" s="595" t="s">
        <v>3208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5"/>
      <c r="BD405" s="266" t="str">
        <f t="shared" si="73"/>
        <v/>
      </c>
      <c r="BE405" s="266" t="str">
        <f t="shared" si="74"/>
        <v/>
      </c>
      <c r="BF405" s="266" t="str">
        <f t="shared" si="75"/>
        <v>6-9</v>
      </c>
      <c r="BG405" s="266" t="str">
        <f t="shared" si="76"/>
        <v/>
      </c>
    </row>
    <row r="406" spans="1:59" ht="13.5" x14ac:dyDescent="0.3">
      <c r="A406" s="266"/>
      <c r="B406" s="361"/>
      <c r="C406" s="266" t="s">
        <v>70</v>
      </c>
      <c r="D406" s="266" t="s">
        <v>2951</v>
      </c>
      <c r="E406" s="265" t="s">
        <v>2954</v>
      </c>
      <c r="F406" s="266" t="s">
        <v>2958</v>
      </c>
      <c r="G406" s="266" t="s">
        <v>3162</v>
      </c>
      <c r="H406" s="265" t="s">
        <v>2871</v>
      </c>
      <c r="I406" s="265" t="s">
        <v>2871</v>
      </c>
      <c r="J406" s="212"/>
      <c r="K406" s="212"/>
      <c r="L406" s="273">
        <v>44582</v>
      </c>
      <c r="M406" s="273">
        <v>44582</v>
      </c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2800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Q406" s="595" t="s">
        <v>3208</v>
      </c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5"/>
      <c r="BD406" s="266" t="str">
        <f t="shared" si="73"/>
        <v/>
      </c>
      <c r="BE406" s="266" t="str">
        <f t="shared" si="74"/>
        <v/>
      </c>
      <c r="BF406" s="266" t="str">
        <f t="shared" si="75"/>
        <v>6-9</v>
      </c>
      <c r="BG406" s="266" t="str">
        <f t="shared" si="76"/>
        <v/>
      </c>
    </row>
    <row r="407" spans="1:59" ht="13.5" x14ac:dyDescent="0.3">
      <c r="A407" s="266"/>
      <c r="B407" s="361"/>
      <c r="C407" s="266" t="s">
        <v>70</v>
      </c>
      <c r="D407" s="266" t="s">
        <v>2951</v>
      </c>
      <c r="E407" s="265" t="s">
        <v>2955</v>
      </c>
      <c r="F407" s="266" t="s">
        <v>2959</v>
      </c>
      <c r="G407" s="266" t="s">
        <v>3163</v>
      </c>
      <c r="H407" s="265" t="s">
        <v>2871</v>
      </c>
      <c r="I407" s="265" t="s">
        <v>287</v>
      </c>
      <c r="J407" s="212"/>
      <c r="K407" s="212"/>
      <c r="L407" s="273">
        <v>44582</v>
      </c>
      <c r="M407" s="273">
        <v>44582</v>
      </c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2800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Q407" s="595" t="s">
        <v>3208</v>
      </c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5"/>
      <c r="BD407" s="266" t="str">
        <f t="shared" si="73"/>
        <v/>
      </c>
      <c r="BE407" s="266" t="str">
        <f t="shared" si="74"/>
        <v/>
      </c>
      <c r="BF407" s="266" t="str">
        <f t="shared" si="75"/>
        <v>6-9</v>
      </c>
      <c r="BG407" s="266" t="str">
        <f t="shared" si="76"/>
        <v/>
      </c>
    </row>
    <row r="408" spans="1:59" ht="13.5" x14ac:dyDescent="0.3">
      <c r="A408" s="266"/>
      <c r="B408" s="361"/>
      <c r="C408" s="266" t="s">
        <v>70</v>
      </c>
      <c r="D408" s="266" t="s">
        <v>2951</v>
      </c>
      <c r="E408" s="265" t="s">
        <v>2956</v>
      </c>
      <c r="F408" s="266" t="s">
        <v>2960</v>
      </c>
      <c r="G408" s="266" t="s">
        <v>3164</v>
      </c>
      <c r="H408" s="265" t="s">
        <v>2871</v>
      </c>
      <c r="I408" s="265" t="s">
        <v>2871</v>
      </c>
      <c r="J408" s="212" t="s">
        <v>3110</v>
      </c>
      <c r="K408" s="272" t="s">
        <v>2835</v>
      </c>
      <c r="L408" s="273">
        <v>44582</v>
      </c>
      <c r="M408" s="273">
        <v>44582</v>
      </c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2800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Q408" s="595" t="s">
        <v>3208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5"/>
      <c r="BD408" s="266" t="str">
        <f t="shared" si="73"/>
        <v/>
      </c>
      <c r="BE408" s="266" t="str">
        <f t="shared" si="74"/>
        <v/>
      </c>
      <c r="BF408" s="266" t="str">
        <f t="shared" si="75"/>
        <v>6-9</v>
      </c>
      <c r="BG408" s="266" t="str">
        <f t="shared" si="76"/>
        <v/>
      </c>
    </row>
    <row r="409" spans="1:59" ht="13.5" x14ac:dyDescent="0.3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2842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Q409" s="595" t="s">
        <v>3208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3001</v>
      </c>
      <c r="BB409" s="266" t="s">
        <v>3033</v>
      </c>
      <c r="BC409" s="595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5" x14ac:dyDescent="0.3">
      <c r="C410" s="266" t="s">
        <v>72</v>
      </c>
      <c r="D410" s="266" t="s">
        <v>2777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2770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2696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Q410" s="595" t="s">
        <v>3208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5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5" x14ac:dyDescent="0.3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2770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2676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Q411" s="595" t="s">
        <v>3208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5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5" x14ac:dyDescent="0.3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3092</v>
      </c>
      <c r="K412" s="607" t="s">
        <v>3096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2676</v>
      </c>
      <c r="AE412" s="273">
        <v>44544</v>
      </c>
      <c r="AF412" s="209" t="s">
        <v>3102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Q412" s="595" t="s">
        <v>3208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3074</v>
      </c>
      <c r="BB412" s="266" t="s">
        <v>3043</v>
      </c>
      <c r="BC412" s="595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5" x14ac:dyDescent="0.3">
      <c r="C413" s="266" t="s">
        <v>72</v>
      </c>
      <c r="D413" s="266" t="s">
        <v>908</v>
      </c>
      <c r="E413" s="265" t="s">
        <v>2756</v>
      </c>
      <c r="F413" s="266" t="s">
        <v>2757</v>
      </c>
      <c r="G413" s="266" t="s">
        <v>2758</v>
      </c>
      <c r="H413" s="265" t="s">
        <v>166</v>
      </c>
      <c r="I413" s="265" t="s">
        <v>287</v>
      </c>
      <c r="J413" s="272" t="s">
        <v>2770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Q413" s="595" t="s">
        <v>3208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3074</v>
      </c>
      <c r="BB413" s="266" t="s">
        <v>3043</v>
      </c>
      <c r="BC413" s="595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5" x14ac:dyDescent="0.3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2770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2676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2761</v>
      </c>
      <c r="AP414" s="262" t="s">
        <v>919</v>
      </c>
      <c r="AQ414" s="595" t="s">
        <v>3208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5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5" x14ac:dyDescent="0.3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2770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Q415" s="595" t="s">
        <v>3208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5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5" x14ac:dyDescent="0.3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2770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2676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Q416" s="595" t="s">
        <v>3208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5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5" x14ac:dyDescent="0.3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3092</v>
      </c>
      <c r="K417" s="272" t="s">
        <v>3095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2585</v>
      </c>
      <c r="AE417" s="273">
        <v>44544</v>
      </c>
      <c r="AF417" s="209" t="s">
        <v>3102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Q417" s="595" t="s">
        <v>3208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3074</v>
      </c>
      <c r="BB417" s="266" t="s">
        <v>3043</v>
      </c>
      <c r="BC417" s="595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5" x14ac:dyDescent="0.3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2770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2585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Q418" s="595" t="s">
        <v>3208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3074</v>
      </c>
      <c r="BB418" s="266" t="s">
        <v>3043</v>
      </c>
      <c r="BC418" s="595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5" x14ac:dyDescent="0.3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2770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2585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Q419" s="595" t="s">
        <v>3208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5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5" x14ac:dyDescent="0.3">
      <c r="C420" s="266" t="s">
        <v>72</v>
      </c>
      <c r="D420" s="266" t="s">
        <v>2776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2770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2760</v>
      </c>
      <c r="AP420" s="266" t="s">
        <v>907</v>
      </c>
      <c r="AQ420" s="595" t="s">
        <v>3208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5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5" x14ac:dyDescent="0.3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2778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Q421" s="595" t="s">
        <v>3208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3074</v>
      </c>
      <c r="BB421" s="266" t="s">
        <v>3010</v>
      </c>
      <c r="BC421" s="595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27" x14ac:dyDescent="0.3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3239</v>
      </c>
      <c r="K422" s="648" t="s">
        <v>3240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2972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2680</v>
      </c>
      <c r="AP422" s="266" t="s">
        <v>2790</v>
      </c>
      <c r="AQ422" s="596" t="s">
        <v>3139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" si="99">L422+7</f>
        <v>44582</v>
      </c>
      <c r="AZ422" s="589">
        <v>44580</v>
      </c>
      <c r="BA422" s="515" t="s">
        <v>3248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27" x14ac:dyDescent="0.3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3239</v>
      </c>
      <c r="K423" s="648" t="s">
        <v>3240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2972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2603</v>
      </c>
      <c r="AQ423" s="596" t="s">
        <v>3139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v>44583</v>
      </c>
      <c r="AZ423" s="589">
        <v>44580</v>
      </c>
      <c r="BA423" s="515" t="s">
        <v>3248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27" x14ac:dyDescent="0.3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3239</v>
      </c>
      <c r="K424" s="648" t="s">
        <v>3240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2972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2603</v>
      </c>
      <c r="AQ424" s="596" t="s">
        <v>3139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v>44583</v>
      </c>
      <c r="AZ424" s="589">
        <v>44583</v>
      </c>
      <c r="BA424" s="515" t="s">
        <v>3248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27" x14ac:dyDescent="0.3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3239</v>
      </c>
      <c r="K425" s="648" t="s">
        <v>3240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2972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2603</v>
      </c>
      <c r="AQ425" s="596" t="s">
        <v>3139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v>44583</v>
      </c>
      <c r="AZ425" s="589">
        <v>44583</v>
      </c>
      <c r="BA425" s="515" t="s">
        <v>3248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27" x14ac:dyDescent="0.3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3239</v>
      </c>
      <c r="K426" s="648" t="s">
        <v>3240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2972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2603</v>
      </c>
      <c r="AQ426" s="596" t="s">
        <v>3139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v>44583</v>
      </c>
      <c r="AZ426" s="589">
        <v>44583</v>
      </c>
      <c r="BA426" s="515" t="s">
        <v>3248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27" x14ac:dyDescent="0.3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3239</v>
      </c>
      <c r="K427" s="648" t="s">
        <v>3240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2972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2603</v>
      </c>
      <c r="AQ427" s="596" t="s">
        <v>3139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v>44583</v>
      </c>
      <c r="AZ427" s="589">
        <v>44583</v>
      </c>
      <c r="BA427" s="515" t="s">
        <v>3248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27" x14ac:dyDescent="0.3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3239</v>
      </c>
      <c r="K428" s="648" t="s">
        <v>3240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2972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2603</v>
      </c>
      <c r="AQ428" s="596" t="s">
        <v>3139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v>44583</v>
      </c>
      <c r="AZ428" s="589">
        <v>44583</v>
      </c>
      <c r="BA428" s="515" t="s">
        <v>3248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27" x14ac:dyDescent="0.3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3239</v>
      </c>
      <c r="K429" s="648" t="s">
        <v>3240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2972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2603</v>
      </c>
      <c r="AQ429" s="596" t="s">
        <v>3139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v>44583</v>
      </c>
      <c r="AZ429" s="589">
        <v>44585</v>
      </c>
      <c r="BA429" s="515" t="s">
        <v>3248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27" x14ac:dyDescent="0.3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3239</v>
      </c>
      <c r="K430" s="648" t="s">
        <v>3240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2972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2603</v>
      </c>
      <c r="AQ430" s="596" t="s">
        <v>3139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v>44583</v>
      </c>
      <c r="AZ430" s="589">
        <v>44585</v>
      </c>
      <c r="BA430" s="515" t="s">
        <v>3248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27" x14ac:dyDescent="0.3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3239</v>
      </c>
      <c r="K431" s="648" t="s">
        <v>3240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2972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2603</v>
      </c>
      <c r="AQ431" s="596" t="s">
        <v>3139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v>44583</v>
      </c>
      <c r="AZ431" s="589">
        <v>44585</v>
      </c>
      <c r="BA431" s="515" t="s">
        <v>3248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27" x14ac:dyDescent="0.3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3239</v>
      </c>
      <c r="K432" s="648" t="s">
        <v>3240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2972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2603</v>
      </c>
      <c r="AQ432" s="596" t="s">
        <v>3139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v>44583</v>
      </c>
      <c r="AZ432" s="589">
        <v>44585</v>
      </c>
      <c r="BA432" s="515" t="s">
        <v>3248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27" x14ac:dyDescent="0.3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3239</v>
      </c>
      <c r="K433" s="648" t="s">
        <v>3240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2972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2603</v>
      </c>
      <c r="AQ433" s="596" t="s">
        <v>3139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v>44589</v>
      </c>
      <c r="AZ433" s="589">
        <v>44585</v>
      </c>
      <c r="BA433" s="515" t="s">
        <v>3248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27" x14ac:dyDescent="0.3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3239</v>
      </c>
      <c r="K434" s="648" t="s">
        <v>3240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2972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2603</v>
      </c>
      <c r="AQ434" s="596" t="s">
        <v>3139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v>44589</v>
      </c>
      <c r="AZ434" s="589">
        <v>44585</v>
      </c>
      <c r="BA434" s="515" t="s">
        <v>3248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27" x14ac:dyDescent="0.3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3239</v>
      </c>
      <c r="K435" s="648" t="s">
        <v>3240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2972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2603</v>
      </c>
      <c r="AQ435" s="596" t="s">
        <v>3139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v>44589</v>
      </c>
      <c r="AZ435" s="589">
        <v>44585</v>
      </c>
      <c r="BA435" s="515" t="s">
        <v>3248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27" x14ac:dyDescent="0.3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3239</v>
      </c>
      <c r="K436" s="648" t="s">
        <v>3240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2972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2603</v>
      </c>
      <c r="AQ436" s="596" t="s">
        <v>3139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v>44589</v>
      </c>
      <c r="AZ436" s="589">
        <v>44585</v>
      </c>
      <c r="BA436" s="515" t="s">
        <v>3248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27" x14ac:dyDescent="0.3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3239</v>
      </c>
      <c r="K437" s="648" t="s">
        <v>3240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2972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2603</v>
      </c>
      <c r="AQ437" s="596" t="s">
        <v>3139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v>44589</v>
      </c>
      <c r="AZ437" s="589">
        <v>44585</v>
      </c>
      <c r="BA437" s="515" t="s">
        <v>3248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27" x14ac:dyDescent="0.3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3239</v>
      </c>
      <c r="K438" s="648" t="s">
        <v>3240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2972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2603</v>
      </c>
      <c r="AQ438" s="596" t="s">
        <v>3139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v>44589</v>
      </c>
      <c r="AZ438" s="589">
        <v>44585</v>
      </c>
      <c r="BA438" s="515" t="s">
        <v>3248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27" x14ac:dyDescent="0.3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3239</v>
      </c>
      <c r="K439" s="648" t="s">
        <v>3240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2972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2603</v>
      </c>
      <c r="AQ439" s="596" t="s">
        <v>3139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v>44589</v>
      </c>
      <c r="AZ439" s="589">
        <v>44585</v>
      </c>
      <c r="BA439" s="515" t="s">
        <v>3248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27" x14ac:dyDescent="0.3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3239</v>
      </c>
      <c r="K440" s="648" t="s">
        <v>3240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2972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2603</v>
      </c>
      <c r="AQ440" s="596" t="s">
        <v>3139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v>44589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27" x14ac:dyDescent="0.3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3239</v>
      </c>
      <c r="K441" s="648" t="s">
        <v>3240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2972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2603</v>
      </c>
      <c r="AQ441" s="596" t="s">
        <v>3139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v>44589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27" x14ac:dyDescent="0.3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3239</v>
      </c>
      <c r="K442" s="648" t="s">
        <v>3240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2972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2603</v>
      </c>
      <c r="AQ442" s="596" t="s">
        <v>3139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v>44589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27" x14ac:dyDescent="0.3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3239</v>
      </c>
      <c r="K443" s="648" t="s">
        <v>3240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2972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2603</v>
      </c>
      <c r="AQ443" s="596" t="s">
        <v>3139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v>44589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27" x14ac:dyDescent="0.3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3239</v>
      </c>
      <c r="K444" s="648" t="s">
        <v>3240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2972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2603</v>
      </c>
      <c r="AQ444" s="596" t="s">
        <v>3139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v>44603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27" x14ac:dyDescent="0.3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3239</v>
      </c>
      <c r="K445" s="648" t="s">
        <v>3240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2972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2603</v>
      </c>
      <c r="AQ445" s="596" t="s">
        <v>3139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v>44603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27" x14ac:dyDescent="0.3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3239</v>
      </c>
      <c r="K446" s="648" t="s">
        <v>3240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2972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2603</v>
      </c>
      <c r="AQ446" s="596" t="s">
        <v>3139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v>44603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27" x14ac:dyDescent="0.3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3239</v>
      </c>
      <c r="K447" s="648" t="s">
        <v>3240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2972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2603</v>
      </c>
      <c r="AQ447" s="596" t="s">
        <v>3139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v>44603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27" x14ac:dyDescent="0.3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3239</v>
      </c>
      <c r="K448" s="648" t="s">
        <v>3240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2972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2603</v>
      </c>
      <c r="AQ448" s="596" t="s">
        <v>3139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v>44603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27" x14ac:dyDescent="0.3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3239</v>
      </c>
      <c r="K449" s="648" t="s">
        <v>3240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2972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2603</v>
      </c>
      <c r="AQ449" s="596" t="s">
        <v>3139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v>44603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27" x14ac:dyDescent="0.3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3239</v>
      </c>
      <c r="K450" s="648" t="s">
        <v>3240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2972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2603</v>
      </c>
      <c r="AQ450" s="596" t="s">
        <v>3139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v>44603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27" x14ac:dyDescent="0.3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3239</v>
      </c>
      <c r="K451" s="648" t="s">
        <v>3240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2972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2603</v>
      </c>
      <c r="AQ451" s="596" t="s">
        <v>3139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v>44603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27" x14ac:dyDescent="0.3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3239</v>
      </c>
      <c r="K452" s="648" t="s">
        <v>3240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2972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2603</v>
      </c>
      <c r="AQ452" s="596" t="s">
        <v>3139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v>44603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27" x14ac:dyDescent="0.3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3239</v>
      </c>
      <c r="K453" s="648" t="s">
        <v>3240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2972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2603</v>
      </c>
      <c r="AQ453" s="596" t="s">
        <v>3139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v>44603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27" x14ac:dyDescent="0.3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3239</v>
      </c>
      <c r="K454" s="648" t="s">
        <v>3240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2972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2603</v>
      </c>
      <c r="AQ454" s="596" t="s">
        <v>3139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v>44603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27" x14ac:dyDescent="0.3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3239</v>
      </c>
      <c r="K455" s="648" t="s">
        <v>3240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2972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2603</v>
      </c>
      <c r="AQ455" s="596" t="s">
        <v>3139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v>44603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27" x14ac:dyDescent="0.3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3239</v>
      </c>
      <c r="K456" s="648" t="s">
        <v>3240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2972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2603</v>
      </c>
      <c r="AQ456" s="596" t="s">
        <v>3139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v>44603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27" x14ac:dyDescent="0.3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3239</v>
      </c>
      <c r="K457" s="648" t="s">
        <v>3240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2972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2603</v>
      </c>
      <c r="AQ457" s="596" t="s">
        <v>3139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v>44603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27" x14ac:dyDescent="0.3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3239</v>
      </c>
      <c r="K458" s="648" t="s">
        <v>3240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2972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2603</v>
      </c>
      <c r="AQ458" s="596" t="s">
        <v>3139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v>44603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27" x14ac:dyDescent="0.3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3239</v>
      </c>
      <c r="K459" s="648" t="s">
        <v>3240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2972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2603</v>
      </c>
      <c r="AQ459" s="596" t="s">
        <v>3139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v>44603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27" x14ac:dyDescent="0.3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3239</v>
      </c>
      <c r="K460" s="648" t="s">
        <v>3240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2972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2680</v>
      </c>
      <c r="AP460" s="266" t="s">
        <v>2790</v>
      </c>
      <c r="AQ460" s="596" t="s">
        <v>3139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AZ460" s="589">
        <v>44580</v>
      </c>
      <c r="BA460" s="515" t="s">
        <v>3248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27" x14ac:dyDescent="0.3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3239</v>
      </c>
      <c r="K461" s="648" t="s">
        <v>3240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2972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2680</v>
      </c>
      <c r="AP461" s="266" t="s">
        <v>2790</v>
      </c>
      <c r="AQ461" s="596" t="s">
        <v>3139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AZ461" s="589">
        <v>44583</v>
      </c>
      <c r="BA461" s="515" t="s">
        <v>3248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27" x14ac:dyDescent="0.3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3239</v>
      </c>
      <c r="K462" s="648" t="s">
        <v>3240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2972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2680</v>
      </c>
      <c r="AP462" s="266" t="s">
        <v>2790</v>
      </c>
      <c r="AQ462" s="596" t="s">
        <v>3139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AZ462" s="589">
        <v>44583</v>
      </c>
      <c r="BA462" s="515" t="s">
        <v>3248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27" x14ac:dyDescent="0.3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3239</v>
      </c>
      <c r="K463" s="648" t="s">
        <v>3240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2972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2680</v>
      </c>
      <c r="AP463" s="266" t="s">
        <v>2790</v>
      </c>
      <c r="AQ463" s="596" t="s">
        <v>3139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AZ463" s="589">
        <v>44583</v>
      </c>
      <c r="BA463" s="515" t="s">
        <v>3248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27" x14ac:dyDescent="0.3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3239</v>
      </c>
      <c r="K464" s="648" t="s">
        <v>3240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2972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2680</v>
      </c>
      <c r="AP464" s="266" t="s">
        <v>2790</v>
      </c>
      <c r="AQ464" s="596" t="s">
        <v>3139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AZ464" s="589">
        <v>44583</v>
      </c>
      <c r="BA464" s="515" t="s">
        <v>3248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27" x14ac:dyDescent="0.3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3239</v>
      </c>
      <c r="K465" s="648" t="s">
        <v>3240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2972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2680</v>
      </c>
      <c r="AP465" s="266" t="s">
        <v>2790</v>
      </c>
      <c r="AQ465" s="596" t="s">
        <v>3139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AZ465" s="589">
        <v>44583</v>
      </c>
      <c r="BA465" s="515" t="s">
        <v>3248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27" x14ac:dyDescent="0.3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3239</v>
      </c>
      <c r="K466" s="648" t="s">
        <v>3240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2972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2680</v>
      </c>
      <c r="AP466" s="266" t="s">
        <v>2790</v>
      </c>
      <c r="AQ466" s="596" t="s">
        <v>3139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AZ466" s="589">
        <v>44585</v>
      </c>
      <c r="BA466" s="515" t="s">
        <v>3248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27" x14ac:dyDescent="0.3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3239</v>
      </c>
      <c r="K467" s="648" t="s">
        <v>3240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2972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2680</v>
      </c>
      <c r="AP467" s="266" t="s">
        <v>2790</v>
      </c>
      <c r="AQ467" s="596" t="s">
        <v>3139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AZ467" s="589">
        <v>44585</v>
      </c>
      <c r="BA467" s="515" t="s">
        <v>3248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27" x14ac:dyDescent="0.3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3239</v>
      </c>
      <c r="K468" s="648" t="s">
        <v>3240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2972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2680</v>
      </c>
      <c r="AP468" s="266" t="s">
        <v>2790</v>
      </c>
      <c r="AQ468" s="596" t="s">
        <v>3139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AZ468" s="589">
        <v>44585</v>
      </c>
      <c r="BA468" s="515" t="s">
        <v>3248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27" x14ac:dyDescent="0.3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3239</v>
      </c>
      <c r="K469" s="648" t="s">
        <v>3240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2972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2680</v>
      </c>
      <c r="AP469" s="266" t="s">
        <v>2790</v>
      </c>
      <c r="AQ469" s="596" t="s">
        <v>3139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AZ469" s="589">
        <v>44585</v>
      </c>
      <c r="BA469" s="515" t="s">
        <v>3248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27" x14ac:dyDescent="0.3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3239</v>
      </c>
      <c r="K470" s="648" t="s">
        <v>3240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2972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2680</v>
      </c>
      <c r="AP470" s="266" t="s">
        <v>2790</v>
      </c>
      <c r="AQ470" s="596" t="s">
        <v>3139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AZ470" s="589">
        <v>44585</v>
      </c>
      <c r="BA470" s="515" t="s">
        <v>3248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27" x14ac:dyDescent="0.3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3239</v>
      </c>
      <c r="K471" s="648" t="s">
        <v>3240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2972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2680</v>
      </c>
      <c r="AP471" s="266" t="s">
        <v>2790</v>
      </c>
      <c r="AQ471" s="596" t="s">
        <v>3139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AZ471" s="589">
        <v>44585</v>
      </c>
      <c r="BA471" s="515" t="s">
        <v>3248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27" x14ac:dyDescent="0.3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3239</v>
      </c>
      <c r="K472" s="648" t="s">
        <v>3240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2972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2680</v>
      </c>
      <c r="AP472" s="266" t="s">
        <v>2790</v>
      </c>
      <c r="AQ472" s="596" t="s">
        <v>3139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AZ472" s="589">
        <v>44585</v>
      </c>
      <c r="BA472" s="515" t="s">
        <v>3248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27" x14ac:dyDescent="0.3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3239</v>
      </c>
      <c r="K473" s="648" t="s">
        <v>3240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2972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2680</v>
      </c>
      <c r="AP473" s="266" t="s">
        <v>2790</v>
      </c>
      <c r="AQ473" s="596" t="s">
        <v>3139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AZ473" s="589">
        <v>44585</v>
      </c>
      <c r="BA473" s="515" t="s">
        <v>3248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27" x14ac:dyDescent="0.3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3239</v>
      </c>
      <c r="K474" s="648" t="s">
        <v>3240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2972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2680</v>
      </c>
      <c r="AP474" s="266" t="s">
        <v>2790</v>
      </c>
      <c r="AQ474" s="596" t="s">
        <v>3139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AZ474" s="589">
        <v>44585</v>
      </c>
      <c r="BA474" s="515" t="s">
        <v>3248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27" x14ac:dyDescent="0.3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3239</v>
      </c>
      <c r="K475" s="648" t="s">
        <v>3240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2972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2680</v>
      </c>
      <c r="AP475" s="266" t="s">
        <v>2790</v>
      </c>
      <c r="AQ475" s="596" t="s">
        <v>3139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AZ475" s="589">
        <v>44585</v>
      </c>
      <c r="BA475" s="515" t="s">
        <v>3248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27" x14ac:dyDescent="0.3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3239</v>
      </c>
      <c r="K476" s="648" t="s">
        <v>3240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2972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2680</v>
      </c>
      <c r="AP476" s="266" t="s">
        <v>2790</v>
      </c>
      <c r="AQ476" s="596" t="s">
        <v>3139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AZ476" s="589">
        <v>44585</v>
      </c>
      <c r="BA476" s="515" t="s">
        <v>3248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27" x14ac:dyDescent="0.3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3239</v>
      </c>
      <c r="K477" s="648" t="s">
        <v>3240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2972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2680</v>
      </c>
      <c r="AP477" s="266" t="s">
        <v>2790</v>
      </c>
      <c r="AQ477" s="596" t="s">
        <v>3139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27" x14ac:dyDescent="0.3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3239</v>
      </c>
      <c r="K478" s="648" t="s">
        <v>3240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2972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2680</v>
      </c>
      <c r="AP478" s="266" t="s">
        <v>2790</v>
      </c>
      <c r="AQ478" s="596" t="s">
        <v>3139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27" x14ac:dyDescent="0.3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3239</v>
      </c>
      <c r="K479" s="648" t="s">
        <v>3240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2972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2680</v>
      </c>
      <c r="AP479" s="266" t="s">
        <v>2790</v>
      </c>
      <c r="AQ479" s="596" t="s">
        <v>3139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27" x14ac:dyDescent="0.3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3239</v>
      </c>
      <c r="K480" s="648" t="s">
        <v>3240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2972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2680</v>
      </c>
      <c r="AP480" s="266" t="s">
        <v>2790</v>
      </c>
      <c r="AQ480" s="596" t="s">
        <v>3139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27" x14ac:dyDescent="0.3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3239</v>
      </c>
      <c r="K481" s="648" t="s">
        <v>3240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2972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2680</v>
      </c>
      <c r="AP481" s="266" t="s">
        <v>2790</v>
      </c>
      <c r="AQ481" s="596" t="s">
        <v>3139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27" x14ac:dyDescent="0.3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3239</v>
      </c>
      <c r="K482" s="648" t="s">
        <v>3240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2972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2680</v>
      </c>
      <c r="AP482" s="266" t="s">
        <v>2790</v>
      </c>
      <c r="AQ482" s="596" t="s">
        <v>3139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27" x14ac:dyDescent="0.3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3239</v>
      </c>
      <c r="K483" s="648" t="s">
        <v>3240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2972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2680</v>
      </c>
      <c r="AP483" s="266" t="s">
        <v>2790</v>
      </c>
      <c r="AQ483" s="596" t="s">
        <v>3139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27" x14ac:dyDescent="0.3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3239</v>
      </c>
      <c r="K484" s="648" t="s">
        <v>3240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2972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2680</v>
      </c>
      <c r="AP484" s="266" t="s">
        <v>2790</v>
      </c>
      <c r="AQ484" s="596" t="s">
        <v>3139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27" x14ac:dyDescent="0.3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3239</v>
      </c>
      <c r="K485" s="648" t="s">
        <v>3240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2972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2680</v>
      </c>
      <c r="AP485" s="266" t="s">
        <v>2790</v>
      </c>
      <c r="AQ485" s="596" t="s">
        <v>3139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27" x14ac:dyDescent="0.3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3239</v>
      </c>
      <c r="K486" s="648" t="s">
        <v>3240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2972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2680</v>
      </c>
      <c r="AP486" s="266" t="s">
        <v>2790</v>
      </c>
      <c r="AQ486" s="596" t="s">
        <v>3139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27" x14ac:dyDescent="0.3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3239</v>
      </c>
      <c r="K487" s="648" t="s">
        <v>3240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2972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2680</v>
      </c>
      <c r="AP487" s="266" t="s">
        <v>2790</v>
      </c>
      <c r="AQ487" s="596" t="s">
        <v>3139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27" x14ac:dyDescent="0.3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3239</v>
      </c>
      <c r="K488" s="648" t="s">
        <v>3240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2972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2680</v>
      </c>
      <c r="AP488" s="266" t="s">
        <v>2790</v>
      </c>
      <c r="AQ488" s="596" t="s">
        <v>3139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27" x14ac:dyDescent="0.3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3239</v>
      </c>
      <c r="K489" s="648" t="s">
        <v>3240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2972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2680</v>
      </c>
      <c r="AP489" s="266" t="s">
        <v>2790</v>
      </c>
      <c r="AQ489" s="596" t="s">
        <v>3139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27" x14ac:dyDescent="0.3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3239</v>
      </c>
      <c r="K490" s="648" t="s">
        <v>3240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2972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2680</v>
      </c>
      <c r="AP490" s="266" t="s">
        <v>2790</v>
      </c>
      <c r="AQ490" s="596" t="s">
        <v>3139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27" x14ac:dyDescent="0.3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3239</v>
      </c>
      <c r="K491" s="648" t="s">
        <v>3240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2972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2680</v>
      </c>
      <c r="AP491" s="266" t="s">
        <v>2790</v>
      </c>
      <c r="AQ491" s="596" t="s">
        <v>3139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27" x14ac:dyDescent="0.3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3239</v>
      </c>
      <c r="K492" s="648" t="s">
        <v>3240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2972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2680</v>
      </c>
      <c r="AP492" s="266" t="s">
        <v>2790</v>
      </c>
      <c r="AQ492" s="596" t="s">
        <v>3139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27" x14ac:dyDescent="0.3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3239</v>
      </c>
      <c r="K493" s="648" t="s">
        <v>3240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2972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2680</v>
      </c>
      <c r="AP493" s="266" t="s">
        <v>2790</v>
      </c>
      <c r="AQ493" s="596" t="s">
        <v>3139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27" x14ac:dyDescent="0.3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3239</v>
      </c>
      <c r="K494" s="648" t="s">
        <v>3240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2972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2680</v>
      </c>
      <c r="AP494" s="266" t="s">
        <v>2790</v>
      </c>
      <c r="AQ494" s="596" t="s">
        <v>3139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27" x14ac:dyDescent="0.3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3239</v>
      </c>
      <c r="K495" s="648" t="s">
        <v>3240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2972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2680</v>
      </c>
      <c r="AP495" s="266" t="s">
        <v>2790</v>
      </c>
      <c r="AQ495" s="596" t="s">
        <v>3139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27" x14ac:dyDescent="0.3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3239</v>
      </c>
      <c r="K496" s="648" t="s">
        <v>3240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2972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2680</v>
      </c>
      <c r="AP496" s="266" t="s">
        <v>2790</v>
      </c>
      <c r="AQ496" s="596" t="s">
        <v>3139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27" x14ac:dyDescent="0.3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3239</v>
      </c>
      <c r="K497" s="648" t="s">
        <v>3240</v>
      </c>
      <c r="L497" s="273">
        <v>44575</v>
      </c>
      <c r="M497" s="273">
        <v>44580</v>
      </c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2972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2680</v>
      </c>
      <c r="AP497" s="266" t="s">
        <v>2791</v>
      </c>
      <c r="AQ497" s="596" t="s">
        <v>3139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v>44583</v>
      </c>
      <c r="AZ497" s="589">
        <v>44580</v>
      </c>
      <c r="BA497" s="515" t="s">
        <v>3248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>8-3</v>
      </c>
      <c r="BG497" s="266" t="str">
        <f t="shared" si="103"/>
        <v/>
      </c>
    </row>
    <row r="498" spans="3:59" ht="27" x14ac:dyDescent="0.3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3239</v>
      </c>
      <c r="K498" s="648" t="s">
        <v>3240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2972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2680</v>
      </c>
      <c r="AP498" s="266" t="s">
        <v>2791</v>
      </c>
      <c r="AQ498" s="596" t="s">
        <v>3139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v>44583</v>
      </c>
      <c r="AZ498" s="589">
        <v>44583</v>
      </c>
      <c r="BA498" s="515" t="s">
        <v>3248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>8-3</v>
      </c>
      <c r="BG498" s="266" t="str">
        <f t="shared" si="103"/>
        <v/>
      </c>
    </row>
    <row r="499" spans="3:59" ht="27" x14ac:dyDescent="0.3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3239</v>
      </c>
      <c r="K499" s="648" t="s">
        <v>3240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2972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2680</v>
      </c>
      <c r="AP499" s="266" t="s">
        <v>2791</v>
      </c>
      <c r="AQ499" s="596" t="s">
        <v>3139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v>44583</v>
      </c>
      <c r="AZ499" s="589">
        <v>44583</v>
      </c>
      <c r="BA499" s="515" t="s">
        <v>3248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>8-3</v>
      </c>
      <c r="BG499" s="266" t="str">
        <f t="shared" si="103"/>
        <v/>
      </c>
    </row>
    <row r="500" spans="3:59" ht="27" x14ac:dyDescent="0.3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3239</v>
      </c>
      <c r="K500" s="648" t="s">
        <v>3240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2972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2680</v>
      </c>
      <c r="AP500" s="266" t="s">
        <v>2791</v>
      </c>
      <c r="AQ500" s="596" t="s">
        <v>3139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v>44583</v>
      </c>
      <c r="AZ500" s="589">
        <v>44583</v>
      </c>
      <c r="BA500" s="515" t="s">
        <v>3248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>8-3</v>
      </c>
      <c r="BG500" s="266" t="str">
        <f t="shared" si="103"/>
        <v/>
      </c>
    </row>
    <row r="501" spans="3:59" ht="27" x14ac:dyDescent="0.3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3239</v>
      </c>
      <c r="K501" s="648" t="s">
        <v>3240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2972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2680</v>
      </c>
      <c r="AP501" s="266" t="s">
        <v>2791</v>
      </c>
      <c r="AQ501" s="596" t="s">
        <v>3139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v>44583</v>
      </c>
      <c r="AZ501" s="589">
        <v>44583</v>
      </c>
      <c r="BA501" s="515" t="s">
        <v>3248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>8-3</v>
      </c>
      <c r="BG501" s="266" t="str">
        <f t="shared" si="103"/>
        <v/>
      </c>
    </row>
    <row r="502" spans="3:59" ht="27" x14ac:dyDescent="0.3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3239</v>
      </c>
      <c r="K502" s="648" t="s">
        <v>3240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2972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2680</v>
      </c>
      <c r="AP502" s="266" t="s">
        <v>2791</v>
      </c>
      <c r="AQ502" s="596" t="s">
        <v>3139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v>44583</v>
      </c>
      <c r="AZ502" s="589">
        <v>44583</v>
      </c>
      <c r="BA502" s="515" t="s">
        <v>3248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>8-3</v>
      </c>
      <c r="BG502" s="266" t="str">
        <f t="shared" si="103"/>
        <v/>
      </c>
    </row>
    <row r="503" spans="3:59" ht="27" x14ac:dyDescent="0.3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3239</v>
      </c>
      <c r="K503" s="648" t="s">
        <v>3240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2972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2680</v>
      </c>
      <c r="AP503" s="266" t="s">
        <v>2791</v>
      </c>
      <c r="AQ503" s="596" t="s">
        <v>3139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v>44583</v>
      </c>
      <c r="AZ503" s="589">
        <v>44585</v>
      </c>
      <c r="BA503" s="515" t="s">
        <v>3248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>8-3</v>
      </c>
      <c r="BG503" s="266" t="str">
        <f t="shared" si="103"/>
        <v/>
      </c>
    </row>
    <row r="504" spans="3:59" ht="27" x14ac:dyDescent="0.3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3239</v>
      </c>
      <c r="K504" s="648" t="s">
        <v>3240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2972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2680</v>
      </c>
      <c r="AP504" s="266" t="s">
        <v>2791</v>
      </c>
      <c r="AQ504" s="596" t="s">
        <v>3139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v>44583</v>
      </c>
      <c r="AZ504" s="589">
        <v>44585</v>
      </c>
      <c r="BA504" s="515" t="s">
        <v>3248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>8-3</v>
      </c>
      <c r="BG504" s="266" t="str">
        <f t="shared" si="103"/>
        <v/>
      </c>
    </row>
    <row r="505" spans="3:59" ht="27" x14ac:dyDescent="0.3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3239</v>
      </c>
      <c r="K505" s="648" t="s">
        <v>3240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2972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2680</v>
      </c>
      <c r="AP505" s="266" t="s">
        <v>2791</v>
      </c>
      <c r="AQ505" s="596" t="s">
        <v>3139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v>44583</v>
      </c>
      <c r="AZ505" s="589">
        <v>44585</v>
      </c>
      <c r="BA505" s="515" t="s">
        <v>3248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>8-3</v>
      </c>
      <c r="BG505" s="266" t="str">
        <f t="shared" si="103"/>
        <v/>
      </c>
    </row>
    <row r="506" spans="3:59" ht="27" x14ac:dyDescent="0.3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3239</v>
      </c>
      <c r="K506" s="648" t="s">
        <v>3240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2972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2680</v>
      </c>
      <c r="AP506" s="266" t="s">
        <v>2791</v>
      </c>
      <c r="AQ506" s="596" t="s">
        <v>3139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v>44583</v>
      </c>
      <c r="AZ506" s="589">
        <v>44585</v>
      </c>
      <c r="BA506" s="515" t="s">
        <v>3248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>8-3</v>
      </c>
      <c r="BG506" s="266" t="str">
        <f t="shared" si="103"/>
        <v/>
      </c>
    </row>
    <row r="507" spans="3:59" ht="27" x14ac:dyDescent="0.3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3239</v>
      </c>
      <c r="K507" s="648" t="s">
        <v>3240</v>
      </c>
      <c r="L507" s="273">
        <v>44575</v>
      </c>
      <c r="M507" s="273">
        <v>44580</v>
      </c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2972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2680</v>
      </c>
      <c r="AP507" s="266" t="s">
        <v>2791</v>
      </c>
      <c r="AQ507" s="596" t="s">
        <v>3139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v>44589</v>
      </c>
      <c r="AZ507" s="589">
        <v>44585</v>
      </c>
      <c r="BA507" s="515" t="s">
        <v>3248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>8-3</v>
      </c>
      <c r="BG507" s="266" t="str">
        <f t="shared" si="103"/>
        <v/>
      </c>
    </row>
    <row r="508" spans="3:59" ht="27" x14ac:dyDescent="0.3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3239</v>
      </c>
      <c r="K508" s="648" t="s">
        <v>3240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2972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2680</v>
      </c>
      <c r="AP508" s="266" t="s">
        <v>2791</v>
      </c>
      <c r="AQ508" s="596" t="s">
        <v>3139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v>44589</v>
      </c>
      <c r="AZ508" s="589">
        <v>44585</v>
      </c>
      <c r="BA508" s="515" t="s">
        <v>3248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>8-3</v>
      </c>
      <c r="BG508" s="266" t="str">
        <f t="shared" si="103"/>
        <v/>
      </c>
    </row>
    <row r="509" spans="3:59" ht="27" x14ac:dyDescent="0.3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3239</v>
      </c>
      <c r="K509" s="648" t="s">
        <v>3240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2972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2680</v>
      </c>
      <c r="AP509" s="266" t="s">
        <v>2791</v>
      </c>
      <c r="AQ509" s="596" t="s">
        <v>3139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v>44589</v>
      </c>
      <c r="AZ509" s="589">
        <v>44585</v>
      </c>
      <c r="BA509" s="515" t="s">
        <v>3248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>8-3</v>
      </c>
      <c r="BG509" s="266" t="str">
        <f t="shared" si="103"/>
        <v/>
      </c>
    </row>
    <row r="510" spans="3:59" ht="27" x14ac:dyDescent="0.3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3239</v>
      </c>
      <c r="K510" s="648" t="s">
        <v>3240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2972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2680</v>
      </c>
      <c r="AP510" s="266" t="s">
        <v>2791</v>
      </c>
      <c r="AQ510" s="596" t="s">
        <v>3139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v>44589</v>
      </c>
      <c r="AZ510" s="589">
        <v>44585</v>
      </c>
      <c r="BA510" s="515" t="s">
        <v>3248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>8-3</v>
      </c>
      <c r="BG510" s="266" t="str">
        <f t="shared" si="103"/>
        <v/>
      </c>
    </row>
    <row r="511" spans="3:59" ht="27" x14ac:dyDescent="0.3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3239</v>
      </c>
      <c r="K511" s="648" t="s">
        <v>3240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2972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2680</v>
      </c>
      <c r="AP511" s="266" t="s">
        <v>2791</v>
      </c>
      <c r="AQ511" s="596" t="s">
        <v>3139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v>44589</v>
      </c>
      <c r="AZ511" s="589">
        <v>44585</v>
      </c>
      <c r="BA511" s="515" t="s">
        <v>3248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>8-3</v>
      </c>
      <c r="BG511" s="266" t="str">
        <f t="shared" si="103"/>
        <v/>
      </c>
    </row>
    <row r="512" spans="3:59" ht="27" x14ac:dyDescent="0.3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3239</v>
      </c>
      <c r="K512" s="648" t="s">
        <v>3240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2972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2680</v>
      </c>
      <c r="AP512" s="266" t="s">
        <v>2791</v>
      </c>
      <c r="AQ512" s="596" t="s">
        <v>3139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v>44589</v>
      </c>
      <c r="AZ512" s="589">
        <v>44585</v>
      </c>
      <c r="BA512" s="515" t="s">
        <v>3248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>8-3</v>
      </c>
      <c r="BG512" s="266" t="str">
        <f t="shared" si="103"/>
        <v/>
      </c>
    </row>
    <row r="513" spans="3:59" ht="27" x14ac:dyDescent="0.3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3239</v>
      </c>
      <c r="K513" s="648" t="s">
        <v>3240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2972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2680</v>
      </c>
      <c r="AP513" s="266" t="s">
        <v>2791</v>
      </c>
      <c r="AQ513" s="596" t="s">
        <v>3139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v>44589</v>
      </c>
      <c r="AZ513" s="589">
        <v>44585</v>
      </c>
      <c r="BA513" s="515" t="s">
        <v>3248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>8-3</v>
      </c>
      <c r="BG513" s="266" t="str">
        <f t="shared" si="103"/>
        <v/>
      </c>
    </row>
    <row r="514" spans="3:59" ht="27" x14ac:dyDescent="0.3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3239</v>
      </c>
      <c r="K514" s="648" t="s">
        <v>3240</v>
      </c>
      <c r="L514" s="273">
        <v>44575</v>
      </c>
      <c r="M514" s="273">
        <v>44580</v>
      </c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2972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2680</v>
      </c>
      <c r="AP514" s="266" t="s">
        <v>2791</v>
      </c>
      <c r="AQ514" s="596" t="s">
        <v>3139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v>44589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>8-3</v>
      </c>
      <c r="BG514" s="266" t="str">
        <f t="shared" si="103"/>
        <v/>
      </c>
    </row>
    <row r="515" spans="3:59" ht="27" x14ac:dyDescent="0.3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3239</v>
      </c>
      <c r="K515" s="648" t="s">
        <v>3240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2972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2680</v>
      </c>
      <c r="AP515" s="266" t="s">
        <v>2791</v>
      </c>
      <c r="AQ515" s="596" t="s">
        <v>3139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v>44589</v>
      </c>
      <c r="BA515" s="515" t="s">
        <v>2453</v>
      </c>
      <c r="BB515" s="266" t="s">
        <v>2453</v>
      </c>
      <c r="BC515" s="596"/>
      <c r="BD515" s="266" t="str">
        <f t="shared" ref="BD515:BD567" si="110">IF(AND(COUNTIF(AX515,"&gt;&lt;0")=1,COUNTA(M515)=1),LEFT(D515,3),"")</f>
        <v/>
      </c>
      <c r="BE515" s="266" t="str">
        <f t="shared" ref="BE515:BE567" si="111">IF(AND(COUNTIF(AX515,"&gt;&lt;")=1,COUNTA(M515)=0),LEFT(D515,3),"")</f>
        <v/>
      </c>
      <c r="BF515" s="266" t="str">
        <f t="shared" ref="BF515:BF567" si="112">IF(AND(COUNTIF(AX515,"&gt;&lt;0")=0,COUNTA(M515)=1),LEFT(D515,3),"")</f>
        <v>8-3</v>
      </c>
      <c r="BG515" s="266" t="str">
        <f t="shared" ref="BG515:BG567" si="113">IF(AND(COUNTIF(AX515,"&gt;&lt;0")=0,COUNTA(M515)=0),LEFT(D515,3),"")</f>
        <v/>
      </c>
    </row>
    <row r="516" spans="3:59" ht="27" x14ac:dyDescent="0.3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3239</v>
      </c>
      <c r="K516" s="648" t="s">
        <v>3240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2972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2680</v>
      </c>
      <c r="AP516" s="266" t="s">
        <v>2791</v>
      </c>
      <c r="AQ516" s="596" t="s">
        <v>3139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v>44589</v>
      </c>
      <c r="BA516" s="515" t="s">
        <v>2453</v>
      </c>
      <c r="BB516" s="266" t="s">
        <v>2453</v>
      </c>
      <c r="BC516" s="596"/>
      <c r="BD516" s="266" t="str">
        <f t="shared" si="110"/>
        <v/>
      </c>
      <c r="BE516" s="266" t="str">
        <f t="shared" si="111"/>
        <v/>
      </c>
      <c r="BF516" s="266" t="str">
        <f t="shared" si="112"/>
        <v>8-3</v>
      </c>
      <c r="BG516" s="266" t="str">
        <f t="shared" si="113"/>
        <v/>
      </c>
    </row>
    <row r="517" spans="3:59" ht="27" x14ac:dyDescent="0.3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3239</v>
      </c>
      <c r="K517" s="648" t="s">
        <v>3240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2972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2680</v>
      </c>
      <c r="AP517" s="266" t="s">
        <v>2791</v>
      </c>
      <c r="AQ517" s="596" t="s">
        <v>3139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v>44589</v>
      </c>
      <c r="BA517" s="515" t="s">
        <v>2453</v>
      </c>
      <c r="BB517" s="266" t="s">
        <v>2453</v>
      </c>
      <c r="BC517" s="596"/>
      <c r="BD517" s="266" t="str">
        <f t="shared" si="110"/>
        <v/>
      </c>
      <c r="BE517" s="266" t="str">
        <f t="shared" si="111"/>
        <v/>
      </c>
      <c r="BF517" s="266" t="str">
        <f t="shared" si="112"/>
        <v>8-3</v>
      </c>
      <c r="BG517" s="266" t="str">
        <f t="shared" si="113"/>
        <v/>
      </c>
    </row>
    <row r="518" spans="3:59" ht="27" x14ac:dyDescent="0.3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3239</v>
      </c>
      <c r="K518" s="648" t="s">
        <v>3240</v>
      </c>
      <c r="L518" s="273">
        <v>44575</v>
      </c>
      <c r="M518" s="273">
        <v>44580</v>
      </c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2972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2680</v>
      </c>
      <c r="AP518" s="266" t="s">
        <v>2791</v>
      </c>
      <c r="AQ518" s="596" t="s">
        <v>3139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v>44603</v>
      </c>
      <c r="BA518" s="515" t="s">
        <v>2453</v>
      </c>
      <c r="BB518" s="266" t="s">
        <v>2453</v>
      </c>
      <c r="BC518" s="596"/>
      <c r="BD518" s="266" t="str">
        <f t="shared" si="110"/>
        <v/>
      </c>
      <c r="BE518" s="266" t="str">
        <f t="shared" si="111"/>
        <v/>
      </c>
      <c r="BF518" s="266" t="str">
        <f t="shared" si="112"/>
        <v>8-3</v>
      </c>
      <c r="BG518" s="266" t="str">
        <f t="shared" si="113"/>
        <v/>
      </c>
    </row>
    <row r="519" spans="3:59" ht="27" x14ac:dyDescent="0.3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3239</v>
      </c>
      <c r="K519" s="648" t="s">
        <v>3240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2972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2680</v>
      </c>
      <c r="AP519" s="266" t="s">
        <v>2791</v>
      </c>
      <c r="AQ519" s="596" t="s">
        <v>3139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v>44603</v>
      </c>
      <c r="BA519" s="515" t="s">
        <v>2453</v>
      </c>
      <c r="BB519" s="266" t="s">
        <v>2453</v>
      </c>
      <c r="BC519" s="596"/>
      <c r="BD519" s="266" t="str">
        <f t="shared" si="110"/>
        <v/>
      </c>
      <c r="BE519" s="266" t="str">
        <f t="shared" si="111"/>
        <v/>
      </c>
      <c r="BF519" s="266" t="str">
        <f t="shared" si="112"/>
        <v>8-3</v>
      </c>
      <c r="BG519" s="266" t="str">
        <f t="shared" si="113"/>
        <v/>
      </c>
    </row>
    <row r="520" spans="3:59" ht="27" x14ac:dyDescent="0.3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3239</v>
      </c>
      <c r="K520" s="648" t="s">
        <v>3240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2972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2680</v>
      </c>
      <c r="AP520" s="266" t="s">
        <v>2791</v>
      </c>
      <c r="AQ520" s="596" t="s">
        <v>3139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v>44603</v>
      </c>
      <c r="BA520" s="515" t="s">
        <v>2453</v>
      </c>
      <c r="BB520" s="266" t="s">
        <v>2453</v>
      </c>
      <c r="BC520" s="596"/>
      <c r="BD520" s="266" t="str">
        <f t="shared" si="110"/>
        <v/>
      </c>
      <c r="BE520" s="266" t="str">
        <f t="shared" si="111"/>
        <v/>
      </c>
      <c r="BF520" s="266" t="str">
        <f t="shared" si="112"/>
        <v>8-3</v>
      </c>
      <c r="BG520" s="266" t="str">
        <f t="shared" si="113"/>
        <v/>
      </c>
    </row>
    <row r="521" spans="3:59" ht="27" x14ac:dyDescent="0.3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3239</v>
      </c>
      <c r="K521" s="648" t="s">
        <v>3240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2972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2680</v>
      </c>
      <c r="AP521" s="266" t="s">
        <v>2791</v>
      </c>
      <c r="AQ521" s="596" t="s">
        <v>3139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v>44603</v>
      </c>
      <c r="BA521" s="515" t="s">
        <v>2453</v>
      </c>
      <c r="BB521" s="266" t="s">
        <v>2453</v>
      </c>
      <c r="BC521" s="596"/>
      <c r="BD521" s="266" t="str">
        <f t="shared" si="110"/>
        <v/>
      </c>
      <c r="BE521" s="266" t="str">
        <f t="shared" si="111"/>
        <v/>
      </c>
      <c r="BF521" s="266" t="str">
        <f t="shared" si="112"/>
        <v>8-3</v>
      </c>
      <c r="BG521" s="266" t="str">
        <f t="shared" si="113"/>
        <v/>
      </c>
    </row>
    <row r="522" spans="3:59" ht="27" x14ac:dyDescent="0.3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3239</v>
      </c>
      <c r="K522" s="648" t="s">
        <v>3240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2972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2680</v>
      </c>
      <c r="AP522" s="266" t="s">
        <v>2791</v>
      </c>
      <c r="AQ522" s="596" t="s">
        <v>3139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v>44603</v>
      </c>
      <c r="BA522" s="515" t="s">
        <v>2453</v>
      </c>
      <c r="BB522" s="266" t="s">
        <v>2453</v>
      </c>
      <c r="BC522" s="596"/>
      <c r="BD522" s="266" t="str">
        <f t="shared" si="110"/>
        <v/>
      </c>
      <c r="BE522" s="266" t="str">
        <f t="shared" si="111"/>
        <v/>
      </c>
      <c r="BF522" s="266" t="str">
        <f t="shared" si="112"/>
        <v>8-3</v>
      </c>
      <c r="BG522" s="266" t="str">
        <f t="shared" si="113"/>
        <v/>
      </c>
    </row>
    <row r="523" spans="3:59" ht="27" x14ac:dyDescent="0.3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3239</v>
      </c>
      <c r="K523" s="648" t="s">
        <v>3240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2972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2680</v>
      </c>
      <c r="AP523" s="266" t="s">
        <v>2791</v>
      </c>
      <c r="AQ523" s="596" t="s">
        <v>3139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v>44603</v>
      </c>
      <c r="BA523" s="515" t="s">
        <v>2453</v>
      </c>
      <c r="BB523" s="266" t="s">
        <v>2453</v>
      </c>
      <c r="BC523" s="596"/>
      <c r="BD523" s="266" t="str">
        <f t="shared" si="110"/>
        <v/>
      </c>
      <c r="BE523" s="266" t="str">
        <f t="shared" si="111"/>
        <v/>
      </c>
      <c r="BF523" s="266" t="str">
        <f t="shared" si="112"/>
        <v>8-3</v>
      </c>
      <c r="BG523" s="266" t="str">
        <f t="shared" si="113"/>
        <v/>
      </c>
    </row>
    <row r="524" spans="3:59" ht="27" x14ac:dyDescent="0.3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3239</v>
      </c>
      <c r="K524" s="648" t="s">
        <v>3240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2972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2680</v>
      </c>
      <c r="AP524" s="266" t="s">
        <v>2791</v>
      </c>
      <c r="AQ524" s="596" t="s">
        <v>3139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v>44603</v>
      </c>
      <c r="BA524" s="515" t="s">
        <v>2453</v>
      </c>
      <c r="BB524" s="266" t="s">
        <v>2453</v>
      </c>
      <c r="BC524" s="596"/>
      <c r="BD524" s="266" t="str">
        <f t="shared" si="110"/>
        <v/>
      </c>
      <c r="BE524" s="266" t="str">
        <f t="shared" si="111"/>
        <v/>
      </c>
      <c r="BF524" s="266" t="str">
        <f t="shared" si="112"/>
        <v>8-3</v>
      </c>
      <c r="BG524" s="266" t="str">
        <f t="shared" si="113"/>
        <v/>
      </c>
    </row>
    <row r="525" spans="3:59" ht="27" x14ac:dyDescent="0.3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3239</v>
      </c>
      <c r="K525" s="648" t="s">
        <v>3240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2972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2680</v>
      </c>
      <c r="AP525" s="266" t="s">
        <v>2791</v>
      </c>
      <c r="AQ525" s="596" t="s">
        <v>3139</v>
      </c>
      <c r="AR525" s="484" t="str">
        <f t="shared" ref="AR525:AR567" si="114">IF(COUNTA(AF525)=1,LEFT(D525,3),"")</f>
        <v>8-3</v>
      </c>
      <c r="AS525" s="486" t="str">
        <f t="shared" ref="AS525:AS567" si="115">IF(AND(COUNTA(O525)=1,COUNTA(P525)=1,COUNTA(AB525)=1,COUNTA(AE525)=1,COUNTA(AF525)=0),LEFT(D525,3),"")</f>
        <v/>
      </c>
      <c r="AT525" s="488" t="str">
        <f t="shared" ref="AT525:AT567" si="116">IF(AND(COUNTA(O525)=1,COUNTA(P525)=1,COUNTA(AB525)=1,COUNTA(AE525)=0,COUNTA(AF525)=0),LEFT(D525,3),"")</f>
        <v/>
      </c>
      <c r="AU525" s="490" t="str">
        <f t="shared" ref="AU525:AU567" si="117">IF(AND(COUNTA(P525)=0,COUNTA(AB525)=1),LEFT(D525,3),"")</f>
        <v/>
      </c>
      <c r="AV525" s="492" t="str">
        <f t="shared" ref="AV525:AV567" si="118">IF(AND(COUNTA(P525)=1,COUNTA(AB525)=0),LEFT(D525,3),"")</f>
        <v/>
      </c>
      <c r="AW525" s="494" t="str">
        <f t="shared" ref="AW525:AW567" si="119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v>44603</v>
      </c>
      <c r="BA525" s="515" t="s">
        <v>2453</v>
      </c>
      <c r="BB525" s="266" t="s">
        <v>2453</v>
      </c>
      <c r="BC525" s="596"/>
      <c r="BD525" s="266" t="str">
        <f t="shared" si="110"/>
        <v/>
      </c>
      <c r="BE525" s="266" t="str">
        <f t="shared" si="111"/>
        <v/>
      </c>
      <c r="BF525" s="266" t="str">
        <f t="shared" si="112"/>
        <v>8-3</v>
      </c>
      <c r="BG525" s="266" t="str">
        <f t="shared" si="113"/>
        <v/>
      </c>
    </row>
    <row r="526" spans="3:59" ht="27" x14ac:dyDescent="0.3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3239</v>
      </c>
      <c r="K526" s="648" t="s">
        <v>3240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2972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2680</v>
      </c>
      <c r="AP526" s="266" t="s">
        <v>2791</v>
      </c>
      <c r="AQ526" s="596" t="s">
        <v>3139</v>
      </c>
      <c r="AR526" s="484" t="str">
        <f t="shared" si="114"/>
        <v>8-3</v>
      </c>
      <c r="AS526" s="486" t="str">
        <f t="shared" si="115"/>
        <v/>
      </c>
      <c r="AT526" s="488" t="str">
        <f t="shared" si="116"/>
        <v/>
      </c>
      <c r="AU526" s="490" t="str">
        <f t="shared" si="117"/>
        <v/>
      </c>
      <c r="AV526" s="492" t="str">
        <f t="shared" si="118"/>
        <v/>
      </c>
      <c r="AW526" s="494" t="str">
        <f t="shared" si="119"/>
        <v/>
      </c>
      <c r="AX526" s="515" t="str">
        <f>IFERROR(VLOOKUP(功能_33[[#This Row],[功能代號]],SIT_FT_2021tmp!D:D,1,FALSE),"")</f>
        <v/>
      </c>
      <c r="AY526" s="589">
        <v>44603</v>
      </c>
      <c r="BA526" s="515" t="s">
        <v>2453</v>
      </c>
      <c r="BB526" s="266" t="s">
        <v>2453</v>
      </c>
      <c r="BC526" s="596"/>
      <c r="BD526" s="266" t="str">
        <f t="shared" si="110"/>
        <v/>
      </c>
      <c r="BE526" s="266" t="str">
        <f t="shared" si="111"/>
        <v/>
      </c>
      <c r="BF526" s="266" t="str">
        <f t="shared" si="112"/>
        <v>8-3</v>
      </c>
      <c r="BG526" s="266" t="str">
        <f t="shared" si="113"/>
        <v/>
      </c>
    </row>
    <row r="527" spans="3:59" ht="27" x14ac:dyDescent="0.3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3239</v>
      </c>
      <c r="K527" s="648" t="s">
        <v>3240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2972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2680</v>
      </c>
      <c r="AP527" s="266" t="s">
        <v>2791</v>
      </c>
      <c r="AQ527" s="596" t="s">
        <v>3139</v>
      </c>
      <c r="AR527" s="484" t="str">
        <f t="shared" si="114"/>
        <v>8-3</v>
      </c>
      <c r="AS527" s="486" t="str">
        <f t="shared" si="115"/>
        <v/>
      </c>
      <c r="AT527" s="488" t="str">
        <f t="shared" si="116"/>
        <v/>
      </c>
      <c r="AU527" s="490" t="str">
        <f t="shared" si="117"/>
        <v/>
      </c>
      <c r="AV527" s="492" t="str">
        <f t="shared" si="118"/>
        <v/>
      </c>
      <c r="AW527" s="494" t="str">
        <f t="shared" si="119"/>
        <v/>
      </c>
      <c r="AX527" s="515" t="str">
        <f>IFERROR(VLOOKUP(功能_33[[#This Row],[功能代號]],SIT_FT_2021tmp!D:D,1,FALSE),"")</f>
        <v/>
      </c>
      <c r="AY527" s="589">
        <v>44603</v>
      </c>
      <c r="BA527" s="515" t="s">
        <v>2453</v>
      </c>
      <c r="BB527" s="266" t="s">
        <v>2453</v>
      </c>
      <c r="BC527" s="596"/>
      <c r="BD527" s="266" t="str">
        <f t="shared" si="110"/>
        <v/>
      </c>
      <c r="BE527" s="266" t="str">
        <f t="shared" si="111"/>
        <v/>
      </c>
      <c r="BF527" s="266" t="str">
        <f t="shared" si="112"/>
        <v>8-3</v>
      </c>
      <c r="BG527" s="266" t="str">
        <f t="shared" si="113"/>
        <v/>
      </c>
    </row>
    <row r="528" spans="3:59" ht="27" x14ac:dyDescent="0.3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3239</v>
      </c>
      <c r="K528" s="648" t="s">
        <v>3240</v>
      </c>
      <c r="L528" s="273">
        <v>44575</v>
      </c>
      <c r="M528" s="273">
        <v>44580</v>
      </c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2972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2680</v>
      </c>
      <c r="AP528" s="266" t="s">
        <v>2791</v>
      </c>
      <c r="AQ528" s="596" t="s">
        <v>3139</v>
      </c>
      <c r="AR528" s="484" t="str">
        <f t="shared" si="114"/>
        <v>8-3</v>
      </c>
      <c r="AS528" s="486" t="str">
        <f t="shared" si="115"/>
        <v/>
      </c>
      <c r="AT528" s="488" t="str">
        <f t="shared" si="116"/>
        <v/>
      </c>
      <c r="AU528" s="490" t="str">
        <f t="shared" si="117"/>
        <v/>
      </c>
      <c r="AV528" s="492" t="str">
        <f t="shared" si="118"/>
        <v/>
      </c>
      <c r="AW528" s="494" t="str">
        <f t="shared" si="119"/>
        <v/>
      </c>
      <c r="AX528" s="515" t="str">
        <f>IFERROR(VLOOKUP(功能_33[[#This Row],[功能代號]],SIT_FT_2021tmp!D:D,1,FALSE),"")</f>
        <v/>
      </c>
      <c r="AY528" s="589">
        <v>44603</v>
      </c>
      <c r="BA528" s="515" t="s">
        <v>2453</v>
      </c>
      <c r="BB528" s="266" t="s">
        <v>2453</v>
      </c>
      <c r="BC528" s="596"/>
      <c r="BD528" s="266" t="str">
        <f t="shared" si="110"/>
        <v/>
      </c>
      <c r="BE528" s="266" t="str">
        <f t="shared" si="111"/>
        <v/>
      </c>
      <c r="BF528" s="266" t="str">
        <f t="shared" si="112"/>
        <v>8-3</v>
      </c>
      <c r="BG528" s="266" t="str">
        <f t="shared" si="113"/>
        <v/>
      </c>
    </row>
    <row r="529" spans="3:59" ht="27" x14ac:dyDescent="0.3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3239</v>
      </c>
      <c r="K529" s="648" t="s">
        <v>3240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2972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2680</v>
      </c>
      <c r="AP529" s="266" t="s">
        <v>2791</v>
      </c>
      <c r="AQ529" s="596" t="s">
        <v>3139</v>
      </c>
      <c r="AR529" s="484" t="str">
        <f t="shared" si="114"/>
        <v>8-3</v>
      </c>
      <c r="AS529" s="486" t="str">
        <f t="shared" si="115"/>
        <v/>
      </c>
      <c r="AT529" s="488" t="str">
        <f t="shared" si="116"/>
        <v/>
      </c>
      <c r="AU529" s="490" t="str">
        <f t="shared" si="117"/>
        <v/>
      </c>
      <c r="AV529" s="492" t="str">
        <f t="shared" si="118"/>
        <v/>
      </c>
      <c r="AW529" s="494" t="str">
        <f t="shared" si="119"/>
        <v/>
      </c>
      <c r="AX529" s="515" t="str">
        <f>IFERROR(VLOOKUP(功能_33[[#This Row],[功能代號]],SIT_FT_2021tmp!D:D,1,FALSE),"")</f>
        <v/>
      </c>
      <c r="AY529" s="589">
        <v>44603</v>
      </c>
      <c r="BA529" s="515" t="s">
        <v>2453</v>
      </c>
      <c r="BB529" s="266" t="s">
        <v>2453</v>
      </c>
      <c r="BC529" s="596"/>
      <c r="BD529" s="266" t="str">
        <f t="shared" si="110"/>
        <v/>
      </c>
      <c r="BE529" s="266" t="str">
        <f t="shared" si="111"/>
        <v/>
      </c>
      <c r="BF529" s="266" t="str">
        <f t="shared" si="112"/>
        <v>8-3</v>
      </c>
      <c r="BG529" s="266" t="str">
        <f t="shared" si="113"/>
        <v/>
      </c>
    </row>
    <row r="530" spans="3:59" ht="27" x14ac:dyDescent="0.3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3239</v>
      </c>
      <c r="K530" s="648" t="s">
        <v>3240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2972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2680</v>
      </c>
      <c r="AP530" s="266" t="s">
        <v>2791</v>
      </c>
      <c r="AQ530" s="596" t="s">
        <v>3139</v>
      </c>
      <c r="AR530" s="484" t="str">
        <f t="shared" si="114"/>
        <v>8-3</v>
      </c>
      <c r="AS530" s="486" t="str">
        <f t="shared" si="115"/>
        <v/>
      </c>
      <c r="AT530" s="488" t="str">
        <f t="shared" si="116"/>
        <v/>
      </c>
      <c r="AU530" s="490" t="str">
        <f t="shared" si="117"/>
        <v/>
      </c>
      <c r="AV530" s="492" t="str">
        <f t="shared" si="118"/>
        <v/>
      </c>
      <c r="AW530" s="494" t="str">
        <f t="shared" si="119"/>
        <v/>
      </c>
      <c r="AX530" s="515" t="str">
        <f>IFERROR(VLOOKUP(功能_33[[#This Row],[功能代號]],SIT_FT_2021tmp!D:D,1,FALSE),"")</f>
        <v/>
      </c>
      <c r="AY530" s="589">
        <v>44603</v>
      </c>
      <c r="BA530" s="515" t="s">
        <v>2453</v>
      </c>
      <c r="BB530" s="266" t="s">
        <v>2453</v>
      </c>
      <c r="BC530" s="596"/>
      <c r="BD530" s="266" t="str">
        <f t="shared" si="110"/>
        <v/>
      </c>
      <c r="BE530" s="266" t="str">
        <f t="shared" si="111"/>
        <v/>
      </c>
      <c r="BF530" s="266" t="str">
        <f t="shared" si="112"/>
        <v>8-3</v>
      </c>
      <c r="BG530" s="266" t="str">
        <f t="shared" si="113"/>
        <v/>
      </c>
    </row>
    <row r="531" spans="3:59" ht="27" x14ac:dyDescent="0.3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3239</v>
      </c>
      <c r="K531" s="648" t="s">
        <v>3240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2972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2680</v>
      </c>
      <c r="AP531" s="266" t="s">
        <v>2791</v>
      </c>
      <c r="AQ531" s="596" t="s">
        <v>3139</v>
      </c>
      <c r="AR531" s="484" t="str">
        <f t="shared" si="114"/>
        <v>8-3</v>
      </c>
      <c r="AS531" s="486" t="str">
        <f t="shared" si="115"/>
        <v/>
      </c>
      <c r="AT531" s="488" t="str">
        <f t="shared" si="116"/>
        <v/>
      </c>
      <c r="AU531" s="490" t="str">
        <f t="shared" si="117"/>
        <v/>
      </c>
      <c r="AV531" s="492" t="str">
        <f t="shared" si="118"/>
        <v/>
      </c>
      <c r="AW531" s="494" t="str">
        <f t="shared" si="119"/>
        <v/>
      </c>
      <c r="AX531" s="515" t="str">
        <f>IFERROR(VLOOKUP(功能_33[[#This Row],[功能代號]],SIT_FT_2021tmp!D:D,1,FALSE),"")</f>
        <v/>
      </c>
      <c r="AY531" s="589">
        <v>44603</v>
      </c>
      <c r="BA531" s="515" t="s">
        <v>2453</v>
      </c>
      <c r="BB531" s="266" t="s">
        <v>2453</v>
      </c>
      <c r="BC531" s="596"/>
      <c r="BD531" s="266" t="str">
        <f t="shared" si="110"/>
        <v/>
      </c>
      <c r="BE531" s="266" t="str">
        <f t="shared" si="111"/>
        <v/>
      </c>
      <c r="BF531" s="266" t="str">
        <f t="shared" si="112"/>
        <v>8-3</v>
      </c>
      <c r="BG531" s="266" t="str">
        <f t="shared" si="113"/>
        <v/>
      </c>
    </row>
    <row r="532" spans="3:59" ht="27" x14ac:dyDescent="0.3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3239</v>
      </c>
      <c r="K532" s="648" t="s">
        <v>3240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2972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2680</v>
      </c>
      <c r="AP532" s="266" t="s">
        <v>2791</v>
      </c>
      <c r="AQ532" s="596" t="s">
        <v>3139</v>
      </c>
      <c r="AR532" s="484" t="str">
        <f t="shared" si="114"/>
        <v>8-3</v>
      </c>
      <c r="AS532" s="486" t="str">
        <f t="shared" si="115"/>
        <v/>
      </c>
      <c r="AT532" s="488" t="str">
        <f t="shared" si="116"/>
        <v/>
      </c>
      <c r="AU532" s="490" t="str">
        <f t="shared" si="117"/>
        <v/>
      </c>
      <c r="AV532" s="492" t="str">
        <f t="shared" si="118"/>
        <v/>
      </c>
      <c r="AW532" s="494" t="str">
        <f t="shared" si="119"/>
        <v/>
      </c>
      <c r="AX532" s="515" t="str">
        <f>IFERROR(VLOOKUP(功能_33[[#This Row],[功能代號]],SIT_FT_2021tmp!D:D,1,FALSE),"")</f>
        <v/>
      </c>
      <c r="AY532" s="589">
        <v>44603</v>
      </c>
      <c r="BA532" s="515" t="s">
        <v>2453</v>
      </c>
      <c r="BB532" s="266" t="s">
        <v>2453</v>
      </c>
      <c r="BC532" s="596"/>
      <c r="BD532" s="266" t="str">
        <f t="shared" si="110"/>
        <v/>
      </c>
      <c r="BE532" s="266" t="str">
        <f t="shared" si="111"/>
        <v/>
      </c>
      <c r="BF532" s="266" t="str">
        <f t="shared" si="112"/>
        <v>8-3</v>
      </c>
      <c r="BG532" s="266" t="str">
        <f t="shared" si="113"/>
        <v/>
      </c>
    </row>
    <row r="533" spans="3:59" ht="27" x14ac:dyDescent="0.3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3239</v>
      </c>
      <c r="K533" s="648" t="s">
        <v>3240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2972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2680</v>
      </c>
      <c r="AP533" s="266" t="s">
        <v>2791</v>
      </c>
      <c r="AQ533" s="596" t="s">
        <v>3139</v>
      </c>
      <c r="AR533" s="484" t="str">
        <f t="shared" si="114"/>
        <v>8-3</v>
      </c>
      <c r="AS533" s="486" t="str">
        <f t="shared" si="115"/>
        <v/>
      </c>
      <c r="AT533" s="488" t="str">
        <f t="shared" si="116"/>
        <v/>
      </c>
      <c r="AU533" s="490" t="str">
        <f t="shared" si="117"/>
        <v/>
      </c>
      <c r="AV533" s="492" t="str">
        <f t="shared" si="118"/>
        <v/>
      </c>
      <c r="AW533" s="494" t="str">
        <f t="shared" si="119"/>
        <v/>
      </c>
      <c r="AX533" s="515" t="str">
        <f>IFERROR(VLOOKUP(功能_33[[#This Row],[功能代號]],SIT_FT_2021tmp!D:D,1,FALSE),"")</f>
        <v/>
      </c>
      <c r="AY533" s="589">
        <v>44603</v>
      </c>
      <c r="BA533" s="515" t="s">
        <v>2453</v>
      </c>
      <c r="BB533" s="266" t="s">
        <v>2453</v>
      </c>
      <c r="BC533" s="596"/>
      <c r="BD533" s="266" t="str">
        <f t="shared" si="110"/>
        <v/>
      </c>
      <c r="BE533" s="266" t="str">
        <f t="shared" si="111"/>
        <v/>
      </c>
      <c r="BF533" s="266" t="str">
        <f t="shared" si="112"/>
        <v>8-3</v>
      </c>
      <c r="BG533" s="266" t="str">
        <f t="shared" si="113"/>
        <v/>
      </c>
    </row>
    <row r="534" spans="3:59" ht="13.5" x14ac:dyDescent="0.3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2770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">
        <v>1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2680</v>
      </c>
      <c r="AP534" s="266" t="s">
        <v>2764</v>
      </c>
      <c r="AQ534" s="596" t="s">
        <v>3139</v>
      </c>
      <c r="AR534" s="484" t="str">
        <f t="shared" si="114"/>
        <v>8-5</v>
      </c>
      <c r="AS534" s="486" t="str">
        <f t="shared" si="115"/>
        <v/>
      </c>
      <c r="AT534" s="488" t="str">
        <f t="shared" si="116"/>
        <v/>
      </c>
      <c r="AU534" s="490" t="str">
        <f t="shared" si="117"/>
        <v/>
      </c>
      <c r="AV534" s="492" t="str">
        <f t="shared" si="118"/>
        <v/>
      </c>
      <c r="AW534" s="494" t="str">
        <f t="shared" si="119"/>
        <v/>
      </c>
      <c r="AX534" s="515" t="str">
        <f>IFERROR(VLOOKUP(功能_33[[#This Row],[功能代號]],SIT_FT_2021tmp!D:D,1,FALSE),"")</f>
        <v/>
      </c>
      <c r="AY534" s="589">
        <f t="shared" ref="AY534:AY536" si="120">L534+7</f>
        <v>44582</v>
      </c>
      <c r="BA534" s="515" t="s">
        <v>2453</v>
      </c>
      <c r="BB534" s="266" t="s">
        <v>2453</v>
      </c>
      <c r="BC534" s="596"/>
      <c r="BD534" s="266" t="str">
        <f t="shared" si="110"/>
        <v/>
      </c>
      <c r="BE534" s="266" t="str">
        <f t="shared" si="111"/>
        <v/>
      </c>
      <c r="BF534" s="266" t="str">
        <f t="shared" si="112"/>
        <v>8-5</v>
      </c>
      <c r="BG534" s="266" t="str">
        <f t="shared" si="113"/>
        <v/>
      </c>
    </row>
    <row r="535" spans="3:59" ht="13.5" x14ac:dyDescent="0.3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2770</v>
      </c>
      <c r="K535" s="272"/>
      <c r="L535" s="273">
        <v>44575</v>
      </c>
      <c r="M535" s="273"/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2680</v>
      </c>
      <c r="AP535" s="266" t="s">
        <v>2764</v>
      </c>
      <c r="AQ535" s="596" t="s">
        <v>3139</v>
      </c>
      <c r="AR535" s="484" t="str">
        <f t="shared" si="114"/>
        <v>8-5</v>
      </c>
      <c r="AS535" s="486" t="str">
        <f t="shared" si="115"/>
        <v/>
      </c>
      <c r="AT535" s="488" t="str">
        <f t="shared" si="116"/>
        <v/>
      </c>
      <c r="AU535" s="490" t="str">
        <f t="shared" si="117"/>
        <v/>
      </c>
      <c r="AV535" s="492" t="str">
        <f t="shared" si="118"/>
        <v/>
      </c>
      <c r="AW535" s="494" t="str">
        <f t="shared" si="119"/>
        <v/>
      </c>
      <c r="AX535" s="515" t="str">
        <f>IFERROR(VLOOKUP(功能_33[[#This Row],[功能代號]],SIT_FT_2021tmp!D:D,1,FALSE),"")</f>
        <v/>
      </c>
      <c r="AY535" s="589">
        <f t="shared" si="120"/>
        <v>44582</v>
      </c>
      <c r="BA535" s="515" t="s">
        <v>2453</v>
      </c>
      <c r="BB535" s="266" t="s">
        <v>2453</v>
      </c>
      <c r="BC535" s="596"/>
      <c r="BD535" s="266" t="str">
        <f t="shared" si="110"/>
        <v/>
      </c>
      <c r="BE535" s="266" t="str">
        <f t="shared" si="111"/>
        <v/>
      </c>
      <c r="BF535" s="266" t="str">
        <f t="shared" si="112"/>
        <v/>
      </c>
      <c r="BG535" s="266" t="str">
        <f t="shared" si="113"/>
        <v>8-5</v>
      </c>
    </row>
    <row r="536" spans="3:59" ht="13.5" x14ac:dyDescent="0.3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2949</v>
      </c>
      <c r="K536" s="272" t="s">
        <v>2994</v>
      </c>
      <c r="L536" s="273">
        <v>44575</v>
      </c>
      <c r="M536" s="273">
        <v>44580</v>
      </c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2966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2680</v>
      </c>
      <c r="AP536" s="266" t="s">
        <v>2765</v>
      </c>
      <c r="AQ536" s="596" t="s">
        <v>3139</v>
      </c>
      <c r="AR536" s="484" t="str">
        <f t="shared" si="114"/>
        <v>8-5</v>
      </c>
      <c r="AS536" s="486" t="str">
        <f t="shared" si="115"/>
        <v/>
      </c>
      <c r="AT536" s="488" t="str">
        <f t="shared" si="116"/>
        <v/>
      </c>
      <c r="AU536" s="490" t="str">
        <f t="shared" si="117"/>
        <v/>
      </c>
      <c r="AV536" s="492" t="str">
        <f t="shared" si="118"/>
        <v/>
      </c>
      <c r="AW536" s="494" t="str">
        <f t="shared" si="119"/>
        <v/>
      </c>
      <c r="AX536" s="515" t="str">
        <f>IFERROR(VLOOKUP(功能_33[[#This Row],[功能代號]],SIT_FT_2021tmp!D:D,1,FALSE),"")</f>
        <v/>
      </c>
      <c r="AY536" s="589">
        <f t="shared" si="120"/>
        <v>44582</v>
      </c>
      <c r="BA536" s="515" t="s">
        <v>2453</v>
      </c>
      <c r="BB536" s="266" t="s">
        <v>2453</v>
      </c>
      <c r="BC536" s="596"/>
      <c r="BD536" s="266" t="str">
        <f t="shared" si="110"/>
        <v/>
      </c>
      <c r="BE536" s="266" t="str">
        <f t="shared" si="111"/>
        <v/>
      </c>
      <c r="BF536" s="266" t="str">
        <f t="shared" si="112"/>
        <v>8-5</v>
      </c>
      <c r="BG536" s="266" t="str">
        <f t="shared" si="113"/>
        <v/>
      </c>
    </row>
    <row r="537" spans="3:59" ht="30" x14ac:dyDescent="0.3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3092</v>
      </c>
      <c r="K537" s="212" t="s">
        <v>3089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">
        <v>1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3102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2775</v>
      </c>
      <c r="AP537" s="535" t="s">
        <v>2771</v>
      </c>
      <c r="AQ537" s="596" t="s">
        <v>3139</v>
      </c>
      <c r="AR537" s="484" t="str">
        <f t="shared" si="114"/>
        <v>8-4</v>
      </c>
      <c r="AS537" s="486" t="str">
        <f t="shared" si="115"/>
        <v/>
      </c>
      <c r="AT537" s="488" t="str">
        <f t="shared" si="116"/>
        <v/>
      </c>
      <c r="AU537" s="490" t="str">
        <f t="shared" si="117"/>
        <v/>
      </c>
      <c r="AV537" s="492" t="str">
        <f t="shared" si="118"/>
        <v/>
      </c>
      <c r="AW537" s="494" t="str">
        <f t="shared" si="119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0"/>
        <v/>
      </c>
      <c r="BE537" s="266" t="str">
        <f t="shared" si="111"/>
        <v/>
      </c>
      <c r="BF537" s="266" t="str">
        <f t="shared" si="112"/>
        <v>8-4</v>
      </c>
      <c r="BG537" s="266" t="str">
        <f t="shared" si="113"/>
        <v/>
      </c>
    </row>
    <row r="538" spans="3:59" ht="102.5" customHeight="1" x14ac:dyDescent="0.3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3092</v>
      </c>
      <c r="K538" s="212" t="s">
        <v>3089</v>
      </c>
      <c r="L538" s="273">
        <v>44589</v>
      </c>
      <c r="M538" s="273">
        <v>44585</v>
      </c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3102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2774</v>
      </c>
      <c r="AP538" s="535" t="s">
        <v>2772</v>
      </c>
      <c r="AQ538" s="596" t="s">
        <v>3139</v>
      </c>
      <c r="AR538" s="484" t="str">
        <f t="shared" si="114"/>
        <v>8-4</v>
      </c>
      <c r="AS538" s="486" t="str">
        <f t="shared" si="115"/>
        <v/>
      </c>
      <c r="AT538" s="488" t="str">
        <f t="shared" si="116"/>
        <v/>
      </c>
      <c r="AU538" s="490" t="str">
        <f t="shared" si="117"/>
        <v/>
      </c>
      <c r="AV538" s="492" t="str">
        <f t="shared" si="118"/>
        <v/>
      </c>
      <c r="AW538" s="494" t="str">
        <f t="shared" si="119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0"/>
        <v/>
      </c>
      <c r="BE538" s="266" t="str">
        <f t="shared" si="111"/>
        <v/>
      </c>
      <c r="BF538" s="266" t="str">
        <f t="shared" si="112"/>
        <v>8-4</v>
      </c>
      <c r="BG538" s="266" t="str">
        <f t="shared" si="113"/>
        <v/>
      </c>
    </row>
    <row r="539" spans="3:59" ht="27" x14ac:dyDescent="0.3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3091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">
        <v>1</v>
      </c>
      <c r="R539" s="265" t="s">
        <v>8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Q539" s="596" t="s">
        <v>3139</v>
      </c>
      <c r="AR539" s="484" t="str">
        <f t="shared" si="114"/>
        <v>7-2</v>
      </c>
      <c r="AS539" s="486" t="str">
        <f t="shared" si="115"/>
        <v/>
      </c>
      <c r="AT539" s="488" t="str">
        <f t="shared" si="116"/>
        <v/>
      </c>
      <c r="AU539" s="490" t="str">
        <f t="shared" si="117"/>
        <v/>
      </c>
      <c r="AV539" s="492" t="str">
        <f t="shared" si="118"/>
        <v/>
      </c>
      <c r="AW539" s="494" t="str">
        <f t="shared" si="119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0"/>
        <v/>
      </c>
      <c r="BE539" s="266" t="str">
        <f t="shared" si="111"/>
        <v/>
      </c>
      <c r="BF539" s="266" t="str">
        <f t="shared" si="112"/>
        <v>7-2</v>
      </c>
      <c r="BG539" s="266" t="str">
        <f t="shared" si="113"/>
        <v/>
      </c>
    </row>
    <row r="540" spans="3:59" ht="27" x14ac:dyDescent="0.3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2841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Q540" s="596" t="s">
        <v>3204</v>
      </c>
      <c r="AR540" s="484" t="str">
        <f t="shared" si="114"/>
        <v>7-2</v>
      </c>
      <c r="AS540" s="486" t="str">
        <f t="shared" si="115"/>
        <v/>
      </c>
      <c r="AT540" s="488" t="str">
        <f t="shared" si="116"/>
        <v/>
      </c>
      <c r="AU540" s="490" t="str">
        <f t="shared" si="117"/>
        <v/>
      </c>
      <c r="AV540" s="492" t="str">
        <f t="shared" si="118"/>
        <v/>
      </c>
      <c r="AW540" s="494" t="str">
        <f t="shared" si="119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0"/>
        <v/>
      </c>
      <c r="BE540" s="266" t="str">
        <f t="shared" si="111"/>
        <v/>
      </c>
      <c r="BF540" s="266" t="str">
        <f t="shared" si="112"/>
        <v>7-2</v>
      </c>
      <c r="BG540" s="266" t="str">
        <f t="shared" si="113"/>
        <v/>
      </c>
    </row>
    <row r="541" spans="3:59" ht="27" x14ac:dyDescent="0.3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2841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Q541" s="596" t="s">
        <v>3204</v>
      </c>
      <c r="AR541" s="484" t="str">
        <f t="shared" si="114"/>
        <v>7-2</v>
      </c>
      <c r="AS541" s="486" t="str">
        <f t="shared" si="115"/>
        <v/>
      </c>
      <c r="AT541" s="488" t="str">
        <f t="shared" si="116"/>
        <v/>
      </c>
      <c r="AU541" s="490" t="str">
        <f t="shared" si="117"/>
        <v/>
      </c>
      <c r="AV541" s="492" t="str">
        <f t="shared" si="118"/>
        <v/>
      </c>
      <c r="AW541" s="494" t="str">
        <f t="shared" si="119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0"/>
        <v/>
      </c>
      <c r="BE541" s="266" t="str">
        <f t="shared" si="111"/>
        <v/>
      </c>
      <c r="BF541" s="266" t="str">
        <f t="shared" si="112"/>
        <v>7-2</v>
      </c>
      <c r="BG541" s="266" t="str">
        <f t="shared" si="113"/>
        <v/>
      </c>
    </row>
    <row r="542" spans="3:59" ht="27" x14ac:dyDescent="0.3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3090</v>
      </c>
      <c r="K542" s="272" t="s">
        <v>3089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3106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Q542" s="596" t="s">
        <v>3204</v>
      </c>
      <c r="AR542" s="484" t="str">
        <f t="shared" si="114"/>
        <v>7-2</v>
      </c>
      <c r="AS542" s="486" t="str">
        <f t="shared" si="115"/>
        <v/>
      </c>
      <c r="AT542" s="488" t="str">
        <f t="shared" si="116"/>
        <v/>
      </c>
      <c r="AU542" s="490" t="str">
        <f t="shared" si="117"/>
        <v/>
      </c>
      <c r="AV542" s="492" t="str">
        <f t="shared" si="118"/>
        <v/>
      </c>
      <c r="AW542" s="494" t="str">
        <f t="shared" si="119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0"/>
        <v/>
      </c>
      <c r="BE542" s="266" t="str">
        <f t="shared" si="111"/>
        <v/>
      </c>
      <c r="BF542" s="266" t="str">
        <f t="shared" si="112"/>
        <v>7-2</v>
      </c>
      <c r="BG542" s="266" t="str">
        <f t="shared" si="113"/>
        <v/>
      </c>
    </row>
    <row r="543" spans="3:59" ht="27" x14ac:dyDescent="0.3">
      <c r="C543" s="266" t="s">
        <v>71</v>
      </c>
      <c r="D543" s="257" t="s">
        <v>2762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3090</v>
      </c>
      <c r="K543" s="212" t="s">
        <v>2994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3106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Q543" s="596" t="s">
        <v>3204</v>
      </c>
      <c r="AR543" s="484" t="str">
        <f t="shared" si="114"/>
        <v>7-2</v>
      </c>
      <c r="AS543" s="486" t="str">
        <f t="shared" si="115"/>
        <v/>
      </c>
      <c r="AT543" s="488" t="str">
        <f t="shared" si="116"/>
        <v/>
      </c>
      <c r="AU543" s="490" t="str">
        <f t="shared" si="117"/>
        <v/>
      </c>
      <c r="AV543" s="492" t="str">
        <f t="shared" si="118"/>
        <v/>
      </c>
      <c r="AW543" s="494" t="str">
        <f t="shared" si="119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0"/>
        <v/>
      </c>
      <c r="BE543" s="266" t="str">
        <f t="shared" si="111"/>
        <v/>
      </c>
      <c r="BF543" s="266" t="str">
        <f t="shared" si="112"/>
        <v>7-2</v>
      </c>
      <c r="BG543" s="266" t="str">
        <f t="shared" si="113"/>
        <v/>
      </c>
    </row>
    <row r="544" spans="3:59" ht="27" x14ac:dyDescent="0.3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3090</v>
      </c>
      <c r="K544" s="212" t="s">
        <v>2994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3106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Q544" s="596" t="s">
        <v>3204</v>
      </c>
      <c r="AR544" s="484" t="str">
        <f t="shared" si="114"/>
        <v>7-2</v>
      </c>
      <c r="AS544" s="486" t="str">
        <f t="shared" si="115"/>
        <v/>
      </c>
      <c r="AT544" s="488" t="str">
        <f t="shared" si="116"/>
        <v/>
      </c>
      <c r="AU544" s="490" t="str">
        <f t="shared" si="117"/>
        <v/>
      </c>
      <c r="AV544" s="492" t="str">
        <f t="shared" si="118"/>
        <v/>
      </c>
      <c r="AW544" s="494" t="str">
        <f t="shared" si="119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0"/>
        <v/>
      </c>
      <c r="BE544" s="266" t="str">
        <f t="shared" si="111"/>
        <v/>
      </c>
      <c r="BF544" s="266" t="str">
        <f t="shared" si="112"/>
        <v>7-2</v>
      </c>
      <c r="BG544" s="266" t="str">
        <f t="shared" si="113"/>
        <v/>
      </c>
    </row>
    <row r="545" spans="1:60" ht="27" x14ac:dyDescent="0.3">
      <c r="A545" s="536"/>
      <c r="B545" s="361"/>
      <c r="C545" s="266" t="s">
        <v>71</v>
      </c>
      <c r="D545" s="257" t="s">
        <v>2762</v>
      </c>
      <c r="E545" s="265" t="s">
        <v>3097</v>
      </c>
      <c r="F545" s="258" t="s">
        <v>3098</v>
      </c>
      <c r="G545" s="258" t="s">
        <v>3157</v>
      </c>
      <c r="H545" s="265" t="s">
        <v>2425</v>
      </c>
      <c r="I545" s="265" t="s">
        <v>452</v>
      </c>
      <c r="J545" s="272" t="s">
        <v>3090</v>
      </c>
      <c r="K545" s="272" t="s">
        <v>2835</v>
      </c>
      <c r="L545" s="273">
        <v>44585</v>
      </c>
      <c r="M545" s="273">
        <v>44579</v>
      </c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3114</v>
      </c>
      <c r="AP545" s="266" t="s">
        <v>3115</v>
      </c>
      <c r="AQ545" s="596" t="s">
        <v>3204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>7-2</v>
      </c>
      <c r="BG545" s="361" t="str">
        <f>IF(AND(COUNTIF(AX545,"&gt;&lt;0")=0,COUNTA(M545)=0),LEFT(D545,3),"")</f>
        <v/>
      </c>
      <c r="BH545" s="361"/>
    </row>
    <row r="546" spans="1:60" ht="27" x14ac:dyDescent="0.3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3090</v>
      </c>
      <c r="K546" s="272" t="s">
        <v>3089</v>
      </c>
      <c r="L546" s="273">
        <v>44585</v>
      </c>
      <c r="M546" s="273">
        <v>44579</v>
      </c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">
        <v>1</v>
      </c>
      <c r="R546" s="265" t="s">
        <v>5</v>
      </c>
      <c r="S546" s="252" t="s">
        <v>2678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3106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Q546" s="596" t="s">
        <v>3204</v>
      </c>
      <c r="AR546" s="484" t="str">
        <f t="shared" si="114"/>
        <v>7-2</v>
      </c>
      <c r="AS546" s="486" t="str">
        <f t="shared" si="115"/>
        <v/>
      </c>
      <c r="AT546" s="488" t="str">
        <f t="shared" si="116"/>
        <v/>
      </c>
      <c r="AU546" s="490" t="str">
        <f t="shared" si="117"/>
        <v/>
      </c>
      <c r="AV546" s="492" t="str">
        <f t="shared" si="118"/>
        <v/>
      </c>
      <c r="AW546" s="494" t="str">
        <f t="shared" si="119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0"/>
        <v/>
      </c>
      <c r="BE546" s="266" t="str">
        <f t="shared" si="111"/>
        <v/>
      </c>
      <c r="BF546" s="266" t="str">
        <f t="shared" si="112"/>
        <v>7-2</v>
      </c>
      <c r="BG546" s="266" t="str">
        <f t="shared" si="113"/>
        <v/>
      </c>
    </row>
    <row r="547" spans="1:60" ht="81" x14ac:dyDescent="0.3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2841</v>
      </c>
      <c r="K547" s="272"/>
      <c r="L547" s="273">
        <v>44589</v>
      </c>
      <c r="M547" s="273">
        <v>44583</v>
      </c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8</v>
      </c>
      <c r="S547" s="252" t="s">
        <v>2678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Q547" s="596" t="s">
        <v>3204</v>
      </c>
      <c r="AR547" s="484" t="str">
        <f t="shared" si="114"/>
        <v>7-2</v>
      </c>
      <c r="AS547" s="486" t="str">
        <f t="shared" si="115"/>
        <v/>
      </c>
      <c r="AT547" s="488" t="str">
        <f t="shared" si="116"/>
        <v/>
      </c>
      <c r="AU547" s="490" t="str">
        <f t="shared" si="117"/>
        <v/>
      </c>
      <c r="AV547" s="492" t="str">
        <f t="shared" si="118"/>
        <v/>
      </c>
      <c r="AW547" s="494" t="str">
        <f t="shared" si="119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0"/>
        <v/>
      </c>
      <c r="BE547" s="266" t="str">
        <f t="shared" si="111"/>
        <v/>
      </c>
      <c r="BF547" s="266" t="str">
        <f t="shared" si="112"/>
        <v>7-2</v>
      </c>
      <c r="BG547" s="266" t="str">
        <f t="shared" si="113"/>
        <v/>
      </c>
    </row>
    <row r="548" spans="1:60" ht="94.5" x14ac:dyDescent="0.3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2841</v>
      </c>
      <c r="K548" s="272"/>
      <c r="L548" s="273">
        <v>44589</v>
      </c>
      <c r="M548" s="273">
        <v>44583</v>
      </c>
      <c r="N548" s="207">
        <v>44530</v>
      </c>
      <c r="O548" s="207">
        <v>44530</v>
      </c>
      <c r="P548" s="215">
        <v>44546</v>
      </c>
      <c r="Q548" s="265" t="s">
        <v>1</v>
      </c>
      <c r="R548" s="265" t="s">
        <v>5</v>
      </c>
      <c r="S548" s="252" t="s">
        <v>2763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Q548" s="596" t="s">
        <v>3204</v>
      </c>
      <c r="AR548" s="484" t="str">
        <f t="shared" si="114"/>
        <v>7-2</v>
      </c>
      <c r="AS548" s="486" t="str">
        <f t="shared" si="115"/>
        <v/>
      </c>
      <c r="AT548" s="488" t="str">
        <f t="shared" si="116"/>
        <v/>
      </c>
      <c r="AU548" s="490" t="str">
        <f t="shared" si="117"/>
        <v/>
      </c>
      <c r="AV548" s="492" t="str">
        <f t="shared" si="118"/>
        <v/>
      </c>
      <c r="AW548" s="494" t="str">
        <f t="shared" si="119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0"/>
        <v/>
      </c>
      <c r="BE548" s="266" t="str">
        <f t="shared" si="111"/>
        <v/>
      </c>
      <c r="BF548" s="266" t="str">
        <f t="shared" si="112"/>
        <v>7-2</v>
      </c>
      <c r="BG548" s="266" t="str">
        <f t="shared" si="113"/>
        <v/>
      </c>
    </row>
    <row r="549" spans="1:60" ht="13.5" x14ac:dyDescent="0.3">
      <c r="A549" s="536" t="s">
        <v>3203</v>
      </c>
      <c r="B549" s="361"/>
      <c r="C549" s="266" t="s">
        <v>71</v>
      </c>
      <c r="D549" s="257" t="s">
        <v>2495</v>
      </c>
      <c r="E549" s="265" t="s">
        <v>3178</v>
      </c>
      <c r="F549" s="628" t="s">
        <v>3179</v>
      </c>
      <c r="G549" s="266" t="s">
        <v>3180</v>
      </c>
      <c r="H549" s="265" t="s">
        <v>110</v>
      </c>
      <c r="I549" s="265" t="s">
        <v>176</v>
      </c>
      <c r="J549" s="272" t="s">
        <v>3177</v>
      </c>
      <c r="K549" s="212" t="s">
        <v>3108</v>
      </c>
      <c r="L549" s="630">
        <v>0</v>
      </c>
      <c r="M549" s="630">
        <v>0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44581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Q549" s="595" t="s">
        <v>3205</v>
      </c>
      <c r="AR549" s="484" t="str">
        <f t="shared" si="114"/>
        <v>7-1</v>
      </c>
      <c r="AS549" s="486" t="str">
        <f t="shared" si="115"/>
        <v/>
      </c>
      <c r="AT549" s="488" t="str">
        <f t="shared" si="116"/>
        <v/>
      </c>
      <c r="AU549" s="490" t="str">
        <f t="shared" si="117"/>
        <v/>
      </c>
      <c r="AV549" s="492" t="str">
        <f t="shared" si="118"/>
        <v/>
      </c>
      <c r="AW549" s="494" t="str">
        <f t="shared" si="119"/>
        <v/>
      </c>
      <c r="AX549" s="515" t="str">
        <f>IFERROR(VLOOKUP(功能_33[[#This Row],[功能代號]],SIT_FT_2021tmp!D:D,1,FALSE),"")</f>
        <v/>
      </c>
      <c r="AY549" s="631">
        <v>0</v>
      </c>
      <c r="AZ549" s="631">
        <v>0</v>
      </c>
      <c r="BA549" s="515" t="s">
        <v>2871</v>
      </c>
      <c r="BB549" s="266" t="s">
        <v>2453</v>
      </c>
      <c r="BC549" s="595"/>
      <c r="BD549" s="266" t="str">
        <f t="shared" si="110"/>
        <v/>
      </c>
      <c r="BE549" s="266" t="str">
        <f t="shared" si="111"/>
        <v/>
      </c>
      <c r="BF549" s="266" t="str">
        <f t="shared" si="112"/>
        <v>7-1</v>
      </c>
      <c r="BG549" s="266" t="str">
        <f t="shared" si="113"/>
        <v/>
      </c>
    </row>
    <row r="550" spans="1:60" ht="13.5" x14ac:dyDescent="0.3">
      <c r="A550" s="536" t="s">
        <v>3203</v>
      </c>
      <c r="B550" s="361"/>
      <c r="C550" s="266" t="s">
        <v>71</v>
      </c>
      <c r="D550" s="257" t="s">
        <v>2495</v>
      </c>
      <c r="E550" s="265" t="s">
        <v>3149</v>
      </c>
      <c r="F550" s="628" t="s">
        <v>3151</v>
      </c>
      <c r="G550" s="266" t="s">
        <v>3157</v>
      </c>
      <c r="H550" s="265" t="s">
        <v>110</v>
      </c>
      <c r="I550" s="265" t="s">
        <v>176</v>
      </c>
      <c r="J550" s="272" t="s">
        <v>3177</v>
      </c>
      <c r="K550" s="212" t="s">
        <v>3108</v>
      </c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Q550" s="595" t="s">
        <v>3206</v>
      </c>
      <c r="AR550" s="484" t="str">
        <f t="shared" ref="AR550:AR551" si="121">IF(COUNTA(AF550)=1,LEFT(D550,3),"")</f>
        <v>7-1</v>
      </c>
      <c r="AS550" s="486" t="str">
        <f t="shared" ref="AS550:AS551" si="122">IF(AND(COUNTA(O550)=1,COUNTA(P550)=1,COUNTA(AB550)=1,COUNTA(AE550)=1,COUNTA(AF550)=0),LEFT(D550,3),"")</f>
        <v/>
      </c>
      <c r="AT550" s="488" t="str">
        <f t="shared" ref="AT550:AT551" si="123">IF(AND(COUNTA(O550)=1,COUNTA(P550)=1,COUNTA(AB550)=1,COUNTA(AE550)=0,COUNTA(AF550)=0),LEFT(D550,3),"")</f>
        <v/>
      </c>
      <c r="AU550" s="490" t="str">
        <f t="shared" ref="AU550:AU551" si="124">IF(AND(COUNTA(P550)=0,COUNTA(AB550)=1),LEFT(D550,3),"")</f>
        <v/>
      </c>
      <c r="AV550" s="492" t="str">
        <f t="shared" ref="AV550:AV551" si="125">IF(AND(COUNTA(P550)=1,COUNTA(AB550)=0),LEFT(D550,3),"")</f>
        <v/>
      </c>
      <c r="AW550" s="494" t="str">
        <f t="shared" ref="AW550:AW551" si="126">IF(AND(COUNTA(P550)=0,COUNTA(AB550)=0),LEFT(D550,3),"")</f>
        <v/>
      </c>
      <c r="AX550" s="515" t="str">
        <f>IFERROR(VLOOKUP(功能_33[[#This Row],[功能代號]],SIT_FT_2021tmp!D:D,1,FALSE),"")</f>
        <v/>
      </c>
      <c r="AY550" s="631">
        <v>0</v>
      </c>
      <c r="AZ550" s="631">
        <v>0</v>
      </c>
      <c r="BA550" s="515" t="s">
        <v>2871</v>
      </c>
      <c r="BB550" s="266" t="s">
        <v>2453</v>
      </c>
      <c r="BC550" s="595"/>
      <c r="BD550" s="266" t="str">
        <f t="shared" ref="BD550:BD551" si="127">IF(AND(COUNTIF(AX550,"&gt;&lt;0")=1,COUNTA(M550)=1),LEFT(D550,3),"")</f>
        <v/>
      </c>
      <c r="BE550" s="266" t="str">
        <f t="shared" ref="BE550:BE551" si="128">IF(AND(COUNTIF(AX550,"&gt;&lt;")=1,COUNTA(M550)=0),LEFT(D550,3),"")</f>
        <v/>
      </c>
      <c r="BF550" s="266" t="str">
        <f t="shared" ref="BF550:BF551" si="129">IF(AND(COUNTIF(AX550,"&gt;&lt;0")=0,COUNTA(M550)=1),LEFT(D550,3),"")</f>
        <v>7-1</v>
      </c>
      <c r="BG550" s="266" t="str">
        <f t="shared" ref="BG550:BG551" si="130">IF(AND(COUNTIF(AX550,"&gt;&lt;0")=0,COUNTA(M550)=0),LEFT(D550,3),"")</f>
        <v/>
      </c>
    </row>
    <row r="551" spans="1:60" ht="13.5" x14ac:dyDescent="0.3">
      <c r="A551" s="536" t="s">
        <v>3203</v>
      </c>
      <c r="B551" s="361"/>
      <c r="C551" s="266" t="s">
        <v>71</v>
      </c>
      <c r="D551" s="257" t="s">
        <v>2495</v>
      </c>
      <c r="E551" s="265" t="s">
        <v>3150</v>
      </c>
      <c r="F551" s="258" t="s">
        <v>3152</v>
      </c>
      <c r="G551" s="266" t="s">
        <v>3157</v>
      </c>
      <c r="H551" s="265" t="s">
        <v>110</v>
      </c>
      <c r="I551" s="265" t="s">
        <v>176</v>
      </c>
      <c r="J551" s="272" t="s">
        <v>3177</v>
      </c>
      <c r="K551" s="212" t="s">
        <v>3108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Q551" s="595" t="s">
        <v>3207</v>
      </c>
      <c r="AR551" s="484" t="str">
        <f t="shared" si="121"/>
        <v>7-1</v>
      </c>
      <c r="AS551" s="486" t="str">
        <f t="shared" si="122"/>
        <v/>
      </c>
      <c r="AT551" s="488" t="str">
        <f t="shared" si="123"/>
        <v/>
      </c>
      <c r="AU551" s="490" t="str">
        <f t="shared" si="124"/>
        <v/>
      </c>
      <c r="AV551" s="492" t="str">
        <f t="shared" si="125"/>
        <v/>
      </c>
      <c r="AW551" s="494" t="str">
        <f t="shared" si="126"/>
        <v/>
      </c>
      <c r="AX551" s="515" t="str">
        <f>IFERROR(VLOOKUP(功能_33[[#This Row],[功能代號]],SIT_FT_2021tmp!D:D,1,FALSE),"")</f>
        <v/>
      </c>
      <c r="AY551" s="631">
        <v>0</v>
      </c>
      <c r="AZ551" s="631">
        <v>0</v>
      </c>
      <c r="BA551" s="515" t="s">
        <v>2871</v>
      </c>
      <c r="BB551" s="266" t="s">
        <v>2453</v>
      </c>
      <c r="BC551" s="595"/>
      <c r="BD551" s="266" t="str">
        <f t="shared" si="127"/>
        <v/>
      </c>
      <c r="BE551" s="266" t="str">
        <f t="shared" si="128"/>
        <v/>
      </c>
      <c r="BF551" s="266" t="str">
        <f t="shared" si="129"/>
        <v>7-1</v>
      </c>
      <c r="BG551" s="266" t="str">
        <f t="shared" si="130"/>
        <v/>
      </c>
    </row>
    <row r="552" spans="1:60" ht="13.5" x14ac:dyDescent="0.3">
      <c r="A552" s="536" t="s">
        <v>3203</v>
      </c>
      <c r="C552" s="266" t="s">
        <v>71</v>
      </c>
      <c r="D552" s="257" t="s">
        <v>2495</v>
      </c>
      <c r="E552" s="265" t="s">
        <v>1359</v>
      </c>
      <c r="F552" s="258" t="s">
        <v>1360</v>
      </c>
      <c r="G552" s="266" t="s">
        <v>1361</v>
      </c>
      <c r="H552" s="265" t="s">
        <v>110</v>
      </c>
      <c r="I552" s="265" t="s">
        <v>176</v>
      </c>
      <c r="J552" s="272" t="s">
        <v>2755</v>
      </c>
      <c r="K552" s="272"/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44544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Q552" s="595" t="s">
        <v>3205</v>
      </c>
      <c r="AR552" s="484" t="str">
        <f t="shared" si="114"/>
        <v>7-1</v>
      </c>
      <c r="AS552" s="486" t="str">
        <f t="shared" si="115"/>
        <v/>
      </c>
      <c r="AT552" s="488" t="str">
        <f t="shared" si="116"/>
        <v/>
      </c>
      <c r="AU552" s="490" t="str">
        <f t="shared" si="117"/>
        <v/>
      </c>
      <c r="AV552" s="492" t="str">
        <f t="shared" si="118"/>
        <v/>
      </c>
      <c r="AW552" s="494" t="str">
        <f t="shared" si="119"/>
        <v/>
      </c>
      <c r="AX552" s="515" t="str">
        <f>IFERROR(VLOOKUP(功能_33[[#This Row],[功能代號]],SIT_FT_2021tmp!D:D,1,FALSE),"")</f>
        <v/>
      </c>
      <c r="AY552" s="631">
        <v>0</v>
      </c>
      <c r="AZ552" s="631">
        <v>0</v>
      </c>
      <c r="BA552" s="515" t="s">
        <v>2871</v>
      </c>
      <c r="BB552" s="266" t="s">
        <v>2453</v>
      </c>
      <c r="BC552" s="595"/>
      <c r="BD552" s="266" t="str">
        <f t="shared" si="110"/>
        <v/>
      </c>
      <c r="BE552" s="266" t="str">
        <f t="shared" si="111"/>
        <v/>
      </c>
      <c r="BF552" s="266" t="str">
        <f t="shared" si="112"/>
        <v>7-1</v>
      </c>
      <c r="BG552" s="266" t="str">
        <f t="shared" si="113"/>
        <v/>
      </c>
    </row>
    <row r="553" spans="1:60" ht="13.5" x14ac:dyDescent="0.3">
      <c r="A553" s="536" t="s">
        <v>3203</v>
      </c>
      <c r="B553" s="361"/>
      <c r="C553" s="266" t="s">
        <v>71</v>
      </c>
      <c r="D553" s="257" t="s">
        <v>3201</v>
      </c>
      <c r="E553" s="265" t="s">
        <v>3181</v>
      </c>
      <c r="F553" s="258" t="s">
        <v>3184</v>
      </c>
      <c r="G553" s="258" t="s">
        <v>3180</v>
      </c>
      <c r="H553" s="265" t="s">
        <v>3187</v>
      </c>
      <c r="I553" s="265" t="s">
        <v>3187</v>
      </c>
      <c r="J553" s="209" t="s">
        <v>3198</v>
      </c>
      <c r="K553" s="272"/>
      <c r="L553" s="273">
        <v>0</v>
      </c>
      <c r="M553" s="273">
        <v>0</v>
      </c>
      <c r="N553" s="273"/>
      <c r="O553" s="273"/>
      <c r="P553" s="273" t="str">
        <f>IFERROR(IF(VLOOKUP(功能_33[[#This Row],[功能代號]],討論項目!A:H,8,FALSE)=0,"",VLOOKUP(功能_33[[#This Row],[功能代號]],討論項目!A:H,8,FALSE)),"")</f>
        <v/>
      </c>
      <c r="Q553" s="265" t="s">
        <v>1</v>
      </c>
      <c r="R553" s="265" t="s">
        <v>2800</v>
      </c>
      <c r="W553" s="265"/>
      <c r="Y553" s="265"/>
      <c r="Z553" s="265"/>
      <c r="AA553" s="361" t="str">
        <f>VLOOKUP(功能_33[[#This Row],[User]],SKL放款!A:G,7,FALSE)</f>
        <v>放款服務課</v>
      </c>
      <c r="AB553" s="273"/>
      <c r="AC553" s="273"/>
      <c r="AD553" s="259"/>
      <c r="AE553" s="260"/>
      <c r="AF553" s="585">
        <v>44393</v>
      </c>
      <c r="AG553" s="260"/>
      <c r="AH553" s="260"/>
      <c r="AI553" s="260"/>
      <c r="AJ553" s="260" t="str">
        <f>IFERROR(IF(VLOOKUP(功能_33[[#This Row],[功能代號]],E:T,11,FALSE)=0,"",VLOOKUP(功能_33[[#This Row],[功能代號]],E:T,11,FALSE)),"")</f>
        <v/>
      </c>
      <c r="AK553" s="260"/>
      <c r="AL553" s="260"/>
      <c r="AM553" s="361"/>
      <c r="AO553" s="265" t="s">
        <v>163</v>
      </c>
      <c r="AP553" s="361"/>
      <c r="AQ553" s="596" t="s">
        <v>3139</v>
      </c>
      <c r="AR553" s="537" t="str">
        <f>IF(COUNTA(AF553)=1,LEFT(D553,3),"")</f>
        <v>7-3</v>
      </c>
      <c r="AS553" s="486" t="str">
        <f>IF(AND(COUNTA(O553)=1,COUNTA(P553)=1,COUNTA(AB553)=1,COUNTA(AE553)=1,COUNTA(AF553)=0),LEFT(D553,3),"")</f>
        <v/>
      </c>
      <c r="AT553" s="488" t="str">
        <f>IF(AND(COUNTA(O553)=1,COUNTA(P553)=1,COUNTA(AB553)=1,COUNTA(AE553)=0,COUNTA(AF553)=0),LEFT(D553,3),"")</f>
        <v/>
      </c>
      <c r="AU553" s="490" t="str">
        <f>IF(AND(COUNTA(P553)=0,COUNTA(AB553)=1),LEFT(D553,3),"")</f>
        <v/>
      </c>
      <c r="AV553" s="492" t="str">
        <f>IF(AND(COUNTA(P553)=1,COUNTA(AB553)=0),LEFT(D553,3),"")</f>
        <v>7-3</v>
      </c>
      <c r="AW553" s="494" t="str">
        <f>IF(AND(COUNTA(P553)=0,COUNTA(AB553)=0),LEFT(D553,3),"")</f>
        <v/>
      </c>
      <c r="AX553" s="515" t="str">
        <f>IFERROR(VLOOKUP(功能_33[[#This Row],[功能代號]],SIT_FT_2021tmp!D:D,1,FALSE),"")</f>
        <v/>
      </c>
      <c r="AY553" s="631">
        <v>0</v>
      </c>
      <c r="AZ553" s="631">
        <v>0</v>
      </c>
      <c r="BA553" s="515" t="s">
        <v>3187</v>
      </c>
      <c r="BB553" s="361"/>
      <c r="BC553" s="596"/>
      <c r="BD553" s="361" t="str">
        <f>IF(AND(COUNTIF(AX553,"&gt;&lt;0")=1,COUNTA(M553)=1),LEFT(D553,3),"")</f>
        <v/>
      </c>
      <c r="BE553" s="361" t="str">
        <f>IF(AND(COUNTIF(AX553,"&gt;&lt;")=1,COUNTA(M553)=0),LEFT(D553,3),"")</f>
        <v/>
      </c>
      <c r="BF553" s="361" t="str">
        <f>IF(AND(COUNTIF(AX553,"&gt;&lt;0")=0,COUNTA(M553)=1),LEFT(D553,3),"")</f>
        <v>7-3</v>
      </c>
      <c r="BG553" s="361" t="str">
        <f>IF(AND(COUNTIF(AX553,"&gt;&lt;0")=0,COUNTA(M553)=0),LEFT(D553,3),"")</f>
        <v/>
      </c>
      <c r="BH553" s="361"/>
    </row>
    <row r="554" spans="1:60" ht="13.5" x14ac:dyDescent="0.3">
      <c r="A554" s="536" t="s">
        <v>3203</v>
      </c>
      <c r="B554" s="361"/>
      <c r="C554" s="266" t="s">
        <v>71</v>
      </c>
      <c r="D554" s="257" t="s">
        <v>3201</v>
      </c>
      <c r="E554" s="265" t="s">
        <v>3182</v>
      </c>
      <c r="F554" s="258" t="s">
        <v>3185</v>
      </c>
      <c r="G554" s="258" t="s">
        <v>3180</v>
      </c>
      <c r="H554" s="265" t="s">
        <v>3187</v>
      </c>
      <c r="I554" s="265" t="s">
        <v>3187</v>
      </c>
      <c r="J554" s="209" t="s">
        <v>3199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2800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Q554" s="596" t="s">
        <v>3139</v>
      </c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31">
        <v>0</v>
      </c>
      <c r="AZ554" s="631">
        <v>0</v>
      </c>
      <c r="BA554" s="515" t="s">
        <v>3187</v>
      </c>
      <c r="BB554" s="361"/>
      <c r="BC554" s="596"/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s="414" customFormat="1" ht="13.5" x14ac:dyDescent="0.3">
      <c r="A555" s="536" t="s">
        <v>3203</v>
      </c>
      <c r="B555" s="361"/>
      <c r="C555" s="266" t="s">
        <v>71</v>
      </c>
      <c r="D555" s="257" t="s">
        <v>3201</v>
      </c>
      <c r="E555" s="265" t="s">
        <v>3183</v>
      </c>
      <c r="F555" s="258" t="s">
        <v>3186</v>
      </c>
      <c r="G555" s="258" t="s">
        <v>3180</v>
      </c>
      <c r="H555" s="265" t="s">
        <v>3187</v>
      </c>
      <c r="I555" s="265" t="s">
        <v>3187</v>
      </c>
      <c r="J555" s="209" t="s">
        <v>3200</v>
      </c>
      <c r="K555" s="272"/>
      <c r="L555" s="273">
        <v>0</v>
      </c>
      <c r="M555" s="273">
        <v>0</v>
      </c>
      <c r="N555" s="273"/>
      <c r="O555" s="273"/>
      <c r="P555" s="273"/>
      <c r="Q555" s="265" t="s">
        <v>1</v>
      </c>
      <c r="R555" s="265" t="s">
        <v>2763</v>
      </c>
      <c r="S555" s="252"/>
      <c r="T555" s="265"/>
      <c r="U555" s="265"/>
      <c r="V555" s="265"/>
      <c r="W555" s="265"/>
      <c r="X555" s="265"/>
      <c r="Y555" s="265"/>
      <c r="Z555" s="265"/>
      <c r="AA555" s="361"/>
      <c r="AB555" s="273"/>
      <c r="AC555" s="273"/>
      <c r="AD555" s="259"/>
      <c r="AE555" s="273"/>
      <c r="AF555" s="209">
        <v>44400</v>
      </c>
      <c r="AG555" s="260"/>
      <c r="AH555" s="260"/>
      <c r="AI555" s="260"/>
      <c r="AJ555" s="260"/>
      <c r="AK555" s="260"/>
      <c r="AL555" s="260"/>
      <c r="AM555" s="361"/>
      <c r="AN555" s="211"/>
      <c r="AO555" s="265" t="s">
        <v>163</v>
      </c>
      <c r="AP555" s="361"/>
      <c r="AQ555" s="596" t="s">
        <v>3139</v>
      </c>
      <c r="AR555" s="537"/>
      <c r="AS555" s="486"/>
      <c r="AT555" s="488"/>
      <c r="AU555" s="490"/>
      <c r="AV555" s="492"/>
      <c r="AW555" s="494"/>
      <c r="AX555" s="515"/>
      <c r="AY555" s="631">
        <v>0</v>
      </c>
      <c r="AZ555" s="631">
        <v>0</v>
      </c>
      <c r="BA555" s="515" t="s">
        <v>3187</v>
      </c>
      <c r="BB555" s="266"/>
      <c r="BC555" s="596"/>
      <c r="BD555" s="266"/>
      <c r="BE555" s="266"/>
      <c r="BF555" s="266"/>
      <c r="BG555" s="266"/>
      <c r="BH555" s="266"/>
    </row>
    <row r="556" spans="1:60" ht="13.5" x14ac:dyDescent="0.3">
      <c r="C556" s="266" t="s">
        <v>2498</v>
      </c>
      <c r="D556" s="266" t="s">
        <v>2567</v>
      </c>
      <c r="E556" s="265" t="s">
        <v>1362</v>
      </c>
      <c r="F556" s="258" t="s">
        <v>1363</v>
      </c>
      <c r="G556" s="258" t="s">
        <v>1364</v>
      </c>
      <c r="H556" s="265" t="s">
        <v>110</v>
      </c>
      <c r="I556" s="265" t="s">
        <v>110</v>
      </c>
      <c r="J556" s="272" t="s">
        <v>2801</v>
      </c>
      <c r="K556" s="272"/>
      <c r="L556" s="273">
        <v>44582</v>
      </c>
      <c r="M556" s="273">
        <v>44582</v>
      </c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2800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2603</v>
      </c>
      <c r="AQ556" s="595" t="s">
        <v>3208</v>
      </c>
      <c r="AR556" s="484" t="str">
        <f t="shared" si="114"/>
        <v>LC.</v>
      </c>
      <c r="AS556" s="486" t="str">
        <f t="shared" si="115"/>
        <v/>
      </c>
      <c r="AT556" s="488" t="str">
        <f t="shared" si="116"/>
        <v/>
      </c>
      <c r="AU556" s="490" t="str">
        <f t="shared" si="117"/>
        <v/>
      </c>
      <c r="AV556" s="492" t="str">
        <f t="shared" si="118"/>
        <v/>
      </c>
      <c r="AW556" s="494" t="str">
        <f t="shared" si="119"/>
        <v/>
      </c>
      <c r="AX556" s="515" t="str">
        <f>IFERROR(VLOOKUP(功能_33[[#This Row],[功能代號]],SIT_FT_2021tmp!D:D,1,FALSE),"")</f>
        <v>LC001</v>
      </c>
      <c r="AY556" s="589">
        <v>44547</v>
      </c>
      <c r="AZ556" s="589">
        <v>44547</v>
      </c>
      <c r="BA556" s="515" t="s">
        <v>3074</v>
      </c>
      <c r="BB556" s="266" t="s">
        <v>3010</v>
      </c>
      <c r="BC556" s="595"/>
      <c r="BD556" s="265" t="str">
        <f t="shared" si="110"/>
        <v>LC.</v>
      </c>
      <c r="BE556" s="265" t="str">
        <f t="shared" si="111"/>
        <v/>
      </c>
      <c r="BF556" s="265" t="str">
        <f t="shared" si="112"/>
        <v/>
      </c>
      <c r="BG556" s="265" t="str">
        <f t="shared" si="113"/>
        <v/>
      </c>
    </row>
    <row r="557" spans="1:60" ht="13.5" x14ac:dyDescent="0.3">
      <c r="C557" s="266" t="s">
        <v>2498</v>
      </c>
      <c r="D557" s="266" t="s">
        <v>2567</v>
      </c>
      <c r="E557" s="265" t="s">
        <v>1365</v>
      </c>
      <c r="F557" s="258" t="s">
        <v>1366</v>
      </c>
      <c r="G557" s="258" t="s">
        <v>1367</v>
      </c>
      <c r="H557" s="265" t="s">
        <v>110</v>
      </c>
      <c r="I557" s="265" t="s">
        <v>110</v>
      </c>
      <c r="J557" s="272" t="s">
        <v>2801</v>
      </c>
      <c r="K557" s="272"/>
      <c r="L557" s="273">
        <v>44582</v>
      </c>
      <c r="M557" s="273">
        <v>44582</v>
      </c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2800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2603</v>
      </c>
      <c r="AQ557" s="595" t="s">
        <v>3208</v>
      </c>
      <c r="AR557" s="484" t="str">
        <f t="shared" si="114"/>
        <v>LC.</v>
      </c>
      <c r="AS557" s="486" t="str">
        <f t="shared" si="115"/>
        <v/>
      </c>
      <c r="AT557" s="488" t="str">
        <f t="shared" si="116"/>
        <v/>
      </c>
      <c r="AU557" s="490" t="str">
        <f t="shared" si="117"/>
        <v/>
      </c>
      <c r="AV557" s="492" t="str">
        <f t="shared" si="118"/>
        <v/>
      </c>
      <c r="AW557" s="494" t="str">
        <f t="shared" si="119"/>
        <v/>
      </c>
      <c r="AX557" s="515" t="str">
        <f>IFERROR(VLOOKUP(功能_33[[#This Row],[功能代號]],SIT_FT_2021tmp!D:D,1,FALSE),"")</f>
        <v>LC002</v>
      </c>
      <c r="AY557" s="589">
        <v>44547</v>
      </c>
      <c r="AZ557" s="589">
        <v>44547</v>
      </c>
      <c r="BA557" s="515" t="s">
        <v>3074</v>
      </c>
      <c r="BB557" s="266" t="s">
        <v>3010</v>
      </c>
      <c r="BC557" s="595"/>
      <c r="BD557" s="265" t="str">
        <f t="shared" si="110"/>
        <v>LC.</v>
      </c>
      <c r="BE557" s="265" t="str">
        <f t="shared" si="111"/>
        <v/>
      </c>
      <c r="BF557" s="265" t="str">
        <f t="shared" si="112"/>
        <v/>
      </c>
      <c r="BG557" s="265" t="str">
        <f t="shared" si="113"/>
        <v/>
      </c>
    </row>
    <row r="558" spans="1:60" ht="13.5" x14ac:dyDescent="0.3">
      <c r="C558" s="266" t="s">
        <v>2498</v>
      </c>
      <c r="D558" s="266" t="s">
        <v>2567</v>
      </c>
      <c r="E558" s="265" t="s">
        <v>1368</v>
      </c>
      <c r="F558" s="258" t="s">
        <v>1369</v>
      </c>
      <c r="G558" s="258" t="s">
        <v>1370</v>
      </c>
      <c r="H558" s="265" t="s">
        <v>110</v>
      </c>
      <c r="I558" s="265" t="s">
        <v>110</v>
      </c>
      <c r="J558" s="272" t="s">
        <v>2801</v>
      </c>
      <c r="K558" s="272"/>
      <c r="L558" s="273">
        <v>44582</v>
      </c>
      <c r="M558" s="273">
        <v>44582</v>
      </c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2800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2394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2603</v>
      </c>
      <c r="AQ558" s="595" t="s">
        <v>3208</v>
      </c>
      <c r="AR558" s="484" t="str">
        <f t="shared" si="114"/>
        <v>LC.</v>
      </c>
      <c r="AS558" s="486" t="str">
        <f t="shared" si="115"/>
        <v/>
      </c>
      <c r="AT558" s="488" t="str">
        <f t="shared" si="116"/>
        <v/>
      </c>
      <c r="AU558" s="490" t="str">
        <f t="shared" si="117"/>
        <v/>
      </c>
      <c r="AV558" s="492" t="str">
        <f t="shared" si="118"/>
        <v/>
      </c>
      <c r="AW558" s="494" t="str">
        <f t="shared" si="119"/>
        <v/>
      </c>
      <c r="AX558" s="515" t="str">
        <f>IFERROR(VLOOKUP(功能_33[[#This Row],[功能代號]],SIT_FT_2021tmp!D:D,1,FALSE),"")</f>
        <v>LC003</v>
      </c>
      <c r="AY558" s="589">
        <v>44560</v>
      </c>
      <c r="AZ558" s="589">
        <v>44560</v>
      </c>
      <c r="BA558" s="515" t="s">
        <v>3074</v>
      </c>
      <c r="BB558" s="266" t="s">
        <v>3011</v>
      </c>
      <c r="BC558" s="595"/>
      <c r="BD558" s="265" t="str">
        <f t="shared" si="110"/>
        <v>LC.</v>
      </c>
      <c r="BE558" s="265" t="str">
        <f t="shared" si="111"/>
        <v/>
      </c>
      <c r="BF558" s="265" t="str">
        <f t="shared" si="112"/>
        <v/>
      </c>
      <c r="BG558" s="265" t="str">
        <f t="shared" si="113"/>
        <v/>
      </c>
    </row>
    <row r="559" spans="1:60" ht="13.5" x14ac:dyDescent="0.3">
      <c r="C559" s="266" t="s">
        <v>2498</v>
      </c>
      <c r="D559" s="266" t="s">
        <v>2567</v>
      </c>
      <c r="E559" s="265" t="s">
        <v>1371</v>
      </c>
      <c r="F559" s="258" t="s">
        <v>1372</v>
      </c>
      <c r="G559" s="258" t="s">
        <v>1367</v>
      </c>
      <c r="H559" s="265" t="s">
        <v>110</v>
      </c>
      <c r="I559" s="265" t="s">
        <v>110</v>
      </c>
      <c r="J559" s="272" t="s">
        <v>2801</v>
      </c>
      <c r="K559" s="272"/>
      <c r="L559" s="273">
        <v>44582</v>
      </c>
      <c r="M559" s="273">
        <v>44582</v>
      </c>
      <c r="N559" s="209">
        <v>44533</v>
      </c>
      <c r="O559" s="273">
        <v>44533</v>
      </c>
      <c r="P559" s="273">
        <v>44545</v>
      </c>
      <c r="Q559" s="265" t="s">
        <v>1</v>
      </c>
      <c r="R559" s="265" t="s">
        <v>2800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2557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2603</v>
      </c>
      <c r="AQ559" s="595" t="s">
        <v>3208</v>
      </c>
      <c r="AR559" s="484" t="str">
        <f t="shared" si="114"/>
        <v>LC.</v>
      </c>
      <c r="AS559" s="486" t="str">
        <f t="shared" si="115"/>
        <v/>
      </c>
      <c r="AT559" s="488" t="str">
        <f t="shared" si="116"/>
        <v/>
      </c>
      <c r="AU559" s="490" t="str">
        <f t="shared" si="117"/>
        <v/>
      </c>
      <c r="AV559" s="492" t="str">
        <f t="shared" si="118"/>
        <v/>
      </c>
      <c r="AW559" s="494" t="str">
        <f t="shared" si="119"/>
        <v/>
      </c>
      <c r="AX559" s="515" t="str">
        <f>IFERROR(VLOOKUP(功能_33[[#This Row],[功能代號]],SIT_FT_2021tmp!D:D,1,FALSE),"")</f>
        <v/>
      </c>
      <c r="AY559" s="589">
        <f>L559+7</f>
        <v>44589</v>
      </c>
      <c r="BA559" s="515" t="s">
        <v>2453</v>
      </c>
      <c r="BB559" s="266" t="s">
        <v>2453</v>
      </c>
      <c r="BC559" s="595"/>
      <c r="BD559" s="266" t="str">
        <f t="shared" si="110"/>
        <v/>
      </c>
      <c r="BE559" s="266" t="str">
        <f t="shared" si="111"/>
        <v/>
      </c>
      <c r="BF559" s="266" t="str">
        <f t="shared" si="112"/>
        <v>LC.</v>
      </c>
      <c r="BG559" s="266" t="str">
        <f t="shared" si="113"/>
        <v/>
      </c>
    </row>
    <row r="560" spans="1:60" ht="13.5" x14ac:dyDescent="0.3">
      <c r="C560" s="266" t="s">
        <v>2498</v>
      </c>
      <c r="D560" s="266" t="s">
        <v>2567</v>
      </c>
      <c r="E560" s="265" t="s">
        <v>1373</v>
      </c>
      <c r="F560" s="258" t="s">
        <v>1374</v>
      </c>
      <c r="G560" s="258" t="s">
        <v>1367</v>
      </c>
      <c r="H560" s="265" t="s">
        <v>110</v>
      </c>
      <c r="I560" s="265" t="s">
        <v>110</v>
      </c>
      <c r="J560" s="272" t="s">
        <v>2801</v>
      </c>
      <c r="K560" s="272"/>
      <c r="L560" s="273">
        <v>44582</v>
      </c>
      <c r="M560" s="273">
        <v>44582</v>
      </c>
      <c r="N560" s="273">
        <v>44533</v>
      </c>
      <c r="O560" s="273">
        <v>44533</v>
      </c>
      <c r="P560" s="273">
        <v>44545</v>
      </c>
      <c r="Q560" s="265" t="s">
        <v>1</v>
      </c>
      <c r="R560" s="265" t="s">
        <v>2800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2603</v>
      </c>
      <c r="AQ560" s="595" t="s">
        <v>3208</v>
      </c>
      <c r="AR560" s="484" t="str">
        <f t="shared" si="114"/>
        <v>LC.</v>
      </c>
      <c r="AS560" s="486" t="str">
        <f t="shared" si="115"/>
        <v/>
      </c>
      <c r="AT560" s="488" t="str">
        <f t="shared" si="116"/>
        <v/>
      </c>
      <c r="AU560" s="490" t="str">
        <f t="shared" si="117"/>
        <v/>
      </c>
      <c r="AV560" s="492" t="str">
        <f t="shared" si="118"/>
        <v/>
      </c>
      <c r="AW560" s="494" t="str">
        <f t="shared" si="119"/>
        <v/>
      </c>
      <c r="AX560" s="515" t="str">
        <f>IFERROR(VLOOKUP(功能_33[[#This Row],[功能代號]],SIT_FT_2021tmp!D:D,1,FALSE),"")</f>
        <v>LC005</v>
      </c>
      <c r="AY560" s="589">
        <v>44547</v>
      </c>
      <c r="AZ560" s="589">
        <v>44547</v>
      </c>
      <c r="BA560" s="515" t="s">
        <v>3074</v>
      </c>
      <c r="BB560" s="266" t="s">
        <v>3010</v>
      </c>
      <c r="BC560" s="595"/>
      <c r="BD560" s="265" t="str">
        <f t="shared" si="110"/>
        <v>LC.</v>
      </c>
      <c r="BE560" s="265" t="str">
        <f t="shared" si="111"/>
        <v/>
      </c>
      <c r="BF560" s="265" t="str">
        <f t="shared" si="112"/>
        <v/>
      </c>
      <c r="BG560" s="265" t="str">
        <f t="shared" si="113"/>
        <v/>
      </c>
    </row>
    <row r="561" spans="1:60" ht="13.5" x14ac:dyDescent="0.3">
      <c r="C561" s="266" t="s">
        <v>2498</v>
      </c>
      <c r="D561" s="266" t="s">
        <v>2567</v>
      </c>
      <c r="E561" s="265" t="s">
        <v>1375</v>
      </c>
      <c r="F561" s="258" t="s">
        <v>1376</v>
      </c>
      <c r="G561" s="258" t="s">
        <v>1364</v>
      </c>
      <c r="H561" s="265" t="s">
        <v>110</v>
      </c>
      <c r="I561" s="265" t="s">
        <v>110</v>
      </c>
      <c r="J561" s="272" t="s">
        <v>2801</v>
      </c>
      <c r="K561" s="272"/>
      <c r="L561" s="273">
        <v>44582</v>
      </c>
      <c r="M561" s="273">
        <v>44582</v>
      </c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2800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2394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2603</v>
      </c>
      <c r="AQ561" s="595" t="s">
        <v>3208</v>
      </c>
      <c r="AR561" s="484" t="str">
        <f t="shared" si="114"/>
        <v>LC.</v>
      </c>
      <c r="AS561" s="486" t="str">
        <f t="shared" si="115"/>
        <v/>
      </c>
      <c r="AT561" s="488" t="str">
        <f t="shared" si="116"/>
        <v/>
      </c>
      <c r="AU561" s="490" t="str">
        <f t="shared" si="117"/>
        <v/>
      </c>
      <c r="AV561" s="492" t="str">
        <f t="shared" si="118"/>
        <v/>
      </c>
      <c r="AW561" s="494" t="str">
        <f t="shared" si="119"/>
        <v/>
      </c>
      <c r="AX561" s="515" t="str">
        <f>IFERROR(VLOOKUP(功能_33[[#This Row],[功能代號]],SIT_FT_2021tmp!D:D,1,FALSE),"")</f>
        <v>LC009</v>
      </c>
      <c r="AY561" s="589">
        <v>44516</v>
      </c>
      <c r="AZ561" s="589">
        <v>44516</v>
      </c>
      <c r="BA561" s="515" t="s">
        <v>3074</v>
      </c>
      <c r="BB561" s="266" t="s">
        <v>3068</v>
      </c>
      <c r="BC561" s="595"/>
      <c r="BD561" s="265" t="str">
        <f t="shared" si="110"/>
        <v>LC.</v>
      </c>
      <c r="BE561" s="265" t="str">
        <f t="shared" si="111"/>
        <v/>
      </c>
      <c r="BF561" s="265" t="str">
        <f t="shared" si="112"/>
        <v/>
      </c>
      <c r="BG561" s="265" t="str">
        <f t="shared" si="113"/>
        <v/>
      </c>
    </row>
    <row r="562" spans="1:60" ht="13.5" x14ac:dyDescent="0.3">
      <c r="C562" s="266" t="s">
        <v>2498</v>
      </c>
      <c r="D562" s="266" t="s">
        <v>2567</v>
      </c>
      <c r="E562" s="265" t="s">
        <v>1377</v>
      </c>
      <c r="F562" s="258" t="s">
        <v>1378</v>
      </c>
      <c r="G562" s="258" t="s">
        <v>1364</v>
      </c>
      <c r="H562" s="265" t="s">
        <v>110</v>
      </c>
      <c r="I562" s="265" t="s">
        <v>110</v>
      </c>
      <c r="J562" s="272" t="s">
        <v>2801</v>
      </c>
      <c r="K562" s="272"/>
      <c r="L562" s="273">
        <v>44582</v>
      </c>
      <c r="M562" s="273">
        <v>44582</v>
      </c>
      <c r="N562" s="209">
        <v>44533</v>
      </c>
      <c r="O562" s="273">
        <v>44533</v>
      </c>
      <c r="P562" s="273">
        <v>44545</v>
      </c>
      <c r="Q562" s="265" t="s">
        <v>1</v>
      </c>
      <c r="R562" s="265" t="s">
        <v>2800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2557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2603</v>
      </c>
      <c r="AQ562" s="595" t="s">
        <v>3208</v>
      </c>
      <c r="AR562" s="484" t="str">
        <f t="shared" si="114"/>
        <v>LC.</v>
      </c>
      <c r="AS562" s="486" t="str">
        <f t="shared" si="115"/>
        <v/>
      </c>
      <c r="AT562" s="488" t="str">
        <f t="shared" si="116"/>
        <v/>
      </c>
      <c r="AU562" s="490" t="str">
        <f t="shared" si="117"/>
        <v/>
      </c>
      <c r="AV562" s="492" t="str">
        <f t="shared" si="118"/>
        <v/>
      </c>
      <c r="AW562" s="494" t="str">
        <f t="shared" si="119"/>
        <v/>
      </c>
      <c r="AX562" s="515" t="str">
        <f>IFERROR(VLOOKUP(功能_33[[#This Row],[功能代號]],SIT_FT_2021tmp!D:D,1,FALSE),"")</f>
        <v/>
      </c>
      <c r="AY562" s="589">
        <f>L562+7</f>
        <v>44589</v>
      </c>
      <c r="BA562" s="515" t="s">
        <v>2453</v>
      </c>
      <c r="BB562" s="266" t="s">
        <v>2453</v>
      </c>
      <c r="BC562" s="595"/>
      <c r="BD562" s="266" t="str">
        <f t="shared" si="110"/>
        <v/>
      </c>
      <c r="BE562" s="266" t="str">
        <f t="shared" si="111"/>
        <v/>
      </c>
      <c r="BF562" s="266" t="str">
        <f t="shared" si="112"/>
        <v>LC.</v>
      </c>
      <c r="BG562" s="266" t="str">
        <f t="shared" si="113"/>
        <v/>
      </c>
    </row>
    <row r="563" spans="1:60" ht="13.5" x14ac:dyDescent="0.3">
      <c r="C563" s="266" t="s">
        <v>2498</v>
      </c>
      <c r="D563" s="266" t="s">
        <v>2567</v>
      </c>
      <c r="E563" s="265" t="s">
        <v>1379</v>
      </c>
      <c r="F563" s="258" t="s">
        <v>1380</v>
      </c>
      <c r="G563" s="258" t="s">
        <v>1364</v>
      </c>
      <c r="H563" s="265" t="s">
        <v>110</v>
      </c>
      <c r="I563" s="265" t="s">
        <v>110</v>
      </c>
      <c r="J563" s="272" t="s">
        <v>2801</v>
      </c>
      <c r="K563" s="272"/>
      <c r="L563" s="273">
        <v>44582</v>
      </c>
      <c r="M563" s="273">
        <v>44582</v>
      </c>
      <c r="N563" s="273">
        <v>44533</v>
      </c>
      <c r="O563" s="273">
        <v>44533</v>
      </c>
      <c r="P563" s="273">
        <v>44545</v>
      </c>
      <c r="Q563" s="265" t="s">
        <v>1</v>
      </c>
      <c r="R563" s="265" t="s">
        <v>2800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2394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2603</v>
      </c>
      <c r="AQ563" s="595" t="s">
        <v>3208</v>
      </c>
      <c r="AR563" s="484" t="str">
        <f t="shared" si="114"/>
        <v>LC.</v>
      </c>
      <c r="AS563" s="486" t="str">
        <f t="shared" si="115"/>
        <v/>
      </c>
      <c r="AT563" s="488" t="str">
        <f t="shared" si="116"/>
        <v/>
      </c>
      <c r="AU563" s="490" t="str">
        <f t="shared" si="117"/>
        <v/>
      </c>
      <c r="AV563" s="492" t="str">
        <f t="shared" si="118"/>
        <v/>
      </c>
      <c r="AW563" s="494" t="str">
        <f t="shared" si="119"/>
        <v/>
      </c>
      <c r="AX563" s="515" t="str">
        <f>IFERROR(VLOOKUP(功能_33[[#This Row],[功能代號]],SIT_FT_2021tmp!D:D,1,FALSE),"")</f>
        <v>LC011</v>
      </c>
      <c r="AY563" s="589">
        <v>44547</v>
      </c>
      <c r="AZ563" s="589">
        <v>44547</v>
      </c>
      <c r="BA563" s="515" t="s">
        <v>3074</v>
      </c>
      <c r="BB563" s="266" t="s">
        <v>3010</v>
      </c>
      <c r="BC563" s="595"/>
      <c r="BD563" s="265" t="str">
        <f t="shared" si="110"/>
        <v>LC.</v>
      </c>
      <c r="BE563" s="265" t="str">
        <f t="shared" si="111"/>
        <v/>
      </c>
      <c r="BF563" s="265" t="str">
        <f t="shared" si="112"/>
        <v/>
      </c>
      <c r="BG563" s="265" t="str">
        <f t="shared" si="113"/>
        <v/>
      </c>
    </row>
    <row r="564" spans="1:60" ht="13.5" x14ac:dyDescent="0.3">
      <c r="A564" s="536"/>
      <c r="B564" s="361"/>
      <c r="C564" s="266" t="s">
        <v>2498</v>
      </c>
      <c r="D564" s="266" t="s">
        <v>2567</v>
      </c>
      <c r="E564" s="265" t="s">
        <v>2779</v>
      </c>
      <c r="F564" s="258" t="s">
        <v>2780</v>
      </c>
      <c r="G564" s="258" t="s">
        <v>2788</v>
      </c>
      <c r="H564" s="265" t="s">
        <v>110</v>
      </c>
      <c r="I564" s="265" t="s">
        <v>110</v>
      </c>
      <c r="J564" s="272" t="s">
        <v>2801</v>
      </c>
      <c r="K564" s="272"/>
      <c r="L564" s="273">
        <v>44582</v>
      </c>
      <c r="M564" s="273">
        <v>44582</v>
      </c>
      <c r="N564" s="273">
        <v>44533</v>
      </c>
      <c r="O564" s="273">
        <v>44545</v>
      </c>
      <c r="P564" s="273">
        <v>44545</v>
      </c>
      <c r="Q564" s="265" t="s">
        <v>1</v>
      </c>
      <c r="R564" s="265" t="s">
        <v>2800</v>
      </c>
      <c r="W564" s="265"/>
      <c r="Y564" s="265"/>
      <c r="Z564" s="265"/>
      <c r="AA564" s="361" t="str">
        <f>VLOOKUP(功能_33[[#This Row],[User]],SKL放款!A:G,7,FALSE)</f>
        <v>放款服務課</v>
      </c>
      <c r="AB564" s="273">
        <v>44545</v>
      </c>
      <c r="AC564" s="273" t="s">
        <v>2443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44545</v>
      </c>
      <c r="AK564" s="260"/>
      <c r="AL564" s="260"/>
      <c r="AM564" s="361"/>
      <c r="AO564" s="265" t="s">
        <v>2603</v>
      </c>
      <c r="AP564" s="361"/>
      <c r="AQ564" s="595" t="s">
        <v>3208</v>
      </c>
      <c r="AR564" s="537" t="str">
        <f t="shared" si="114"/>
        <v>LC.</v>
      </c>
      <c r="AS564" s="486" t="str">
        <f t="shared" si="115"/>
        <v/>
      </c>
      <c r="AT564" s="488" t="str">
        <f t="shared" si="116"/>
        <v/>
      </c>
      <c r="AU564" s="490" t="str">
        <f t="shared" si="117"/>
        <v/>
      </c>
      <c r="AV564" s="492" t="str">
        <f t="shared" si="118"/>
        <v/>
      </c>
      <c r="AW564" s="494" t="str">
        <f t="shared" si="119"/>
        <v/>
      </c>
      <c r="AX564" s="515" t="str">
        <f>IFERROR(VLOOKUP(功能_33[[#This Row],[功能代號]],SIT_FT_2021tmp!D:D,1,FALSE),"")</f>
        <v/>
      </c>
      <c r="AY564" s="589">
        <f t="shared" ref="AY564:AY567" si="131">L564+7</f>
        <v>44589</v>
      </c>
      <c r="BA564" s="515" t="s">
        <v>2453</v>
      </c>
      <c r="BB564" s="266" t="s">
        <v>2453</v>
      </c>
      <c r="BC564" s="595"/>
      <c r="BD564" s="266" t="str">
        <f t="shared" si="110"/>
        <v/>
      </c>
      <c r="BE564" s="266" t="str">
        <f t="shared" si="111"/>
        <v/>
      </c>
      <c r="BF564" s="266" t="str">
        <f t="shared" si="112"/>
        <v>LC.</v>
      </c>
      <c r="BG564" s="266" t="str">
        <f t="shared" si="113"/>
        <v/>
      </c>
    </row>
    <row r="565" spans="1:60" ht="13.5" x14ac:dyDescent="0.3">
      <c r="A565" s="536"/>
      <c r="B565" s="361"/>
      <c r="C565" s="266" t="s">
        <v>2498</v>
      </c>
      <c r="D565" s="266" t="s">
        <v>2567</v>
      </c>
      <c r="E565" s="265" t="s">
        <v>2781</v>
      </c>
      <c r="F565" s="258" t="s">
        <v>2782</v>
      </c>
      <c r="G565" s="258" t="s">
        <v>2788</v>
      </c>
      <c r="H565" s="265" t="s">
        <v>110</v>
      </c>
      <c r="I565" s="265" t="s">
        <v>110</v>
      </c>
      <c r="J565" s="272" t="s">
        <v>2801</v>
      </c>
      <c r="K565" s="272"/>
      <c r="L565" s="273">
        <v>44582</v>
      </c>
      <c r="M565" s="273">
        <v>44582</v>
      </c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2800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2603</v>
      </c>
      <c r="AP565" s="361"/>
      <c r="AQ565" s="595" t="s">
        <v>3208</v>
      </c>
      <c r="AR565" s="537" t="str">
        <f t="shared" si="114"/>
        <v>LC.</v>
      </c>
      <c r="AS565" s="486" t="str">
        <f t="shared" si="115"/>
        <v/>
      </c>
      <c r="AT565" s="488" t="str">
        <f t="shared" si="116"/>
        <v/>
      </c>
      <c r="AU565" s="490" t="str">
        <f t="shared" si="117"/>
        <v/>
      </c>
      <c r="AV565" s="492" t="str">
        <f t="shared" si="118"/>
        <v/>
      </c>
      <c r="AW565" s="494" t="str">
        <f t="shared" si="119"/>
        <v/>
      </c>
      <c r="AX565" s="515" t="str">
        <f>IFERROR(VLOOKUP(功能_33[[#This Row],[功能代號]],SIT_FT_2021tmp!D:D,1,FALSE),"")</f>
        <v/>
      </c>
      <c r="AY565" s="589">
        <f t="shared" si="131"/>
        <v>44589</v>
      </c>
      <c r="BA565" s="515" t="s">
        <v>2453</v>
      </c>
      <c r="BB565" s="266" t="s">
        <v>2453</v>
      </c>
      <c r="BC565" s="595"/>
      <c r="BD565" s="266" t="str">
        <f t="shared" si="110"/>
        <v/>
      </c>
      <c r="BE565" s="266" t="str">
        <f t="shared" si="111"/>
        <v/>
      </c>
      <c r="BF565" s="266" t="str">
        <f t="shared" si="112"/>
        <v>LC.</v>
      </c>
      <c r="BG565" s="266" t="str">
        <f t="shared" si="113"/>
        <v/>
      </c>
    </row>
    <row r="566" spans="1:60" ht="13.5" x14ac:dyDescent="0.3">
      <c r="A566" s="536"/>
      <c r="B566" s="361"/>
      <c r="C566" s="266" t="s">
        <v>2498</v>
      </c>
      <c r="D566" s="266" t="s">
        <v>2567</v>
      </c>
      <c r="E566" s="265" t="s">
        <v>2783</v>
      </c>
      <c r="F566" s="258" t="s">
        <v>2784</v>
      </c>
      <c r="G566" s="258" t="s">
        <v>2788</v>
      </c>
      <c r="H566" s="265" t="s">
        <v>110</v>
      </c>
      <c r="I566" s="265" t="s">
        <v>110</v>
      </c>
      <c r="J566" s="272" t="s">
        <v>2801</v>
      </c>
      <c r="K566" s="272"/>
      <c r="L566" s="273">
        <v>44582</v>
      </c>
      <c r="M566" s="273">
        <v>44582</v>
      </c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2800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2603</v>
      </c>
      <c r="AP566" s="361"/>
      <c r="AQ566" s="595" t="s">
        <v>3208</v>
      </c>
      <c r="AR566" s="537" t="str">
        <f t="shared" si="114"/>
        <v>LC.</v>
      </c>
      <c r="AS566" s="486" t="str">
        <f t="shared" si="115"/>
        <v/>
      </c>
      <c r="AT566" s="488" t="str">
        <f t="shared" si="116"/>
        <v/>
      </c>
      <c r="AU566" s="490" t="str">
        <f t="shared" si="117"/>
        <v/>
      </c>
      <c r="AV566" s="492" t="str">
        <f t="shared" si="118"/>
        <v/>
      </c>
      <c r="AW566" s="494" t="str">
        <f t="shared" si="119"/>
        <v/>
      </c>
      <c r="AX566" s="515" t="str">
        <f>IFERROR(VLOOKUP(功能_33[[#This Row],[功能代號]],SIT_FT_2021tmp!D:D,1,FALSE),"")</f>
        <v/>
      </c>
      <c r="AY566" s="589">
        <f t="shared" si="131"/>
        <v>44589</v>
      </c>
      <c r="BA566" s="515" t="s">
        <v>2453</v>
      </c>
      <c r="BB566" s="266" t="s">
        <v>2453</v>
      </c>
      <c r="BC566" s="595"/>
      <c r="BD566" s="266" t="str">
        <f t="shared" si="110"/>
        <v/>
      </c>
      <c r="BE566" s="266" t="str">
        <f t="shared" si="111"/>
        <v/>
      </c>
      <c r="BF566" s="266" t="str">
        <f t="shared" si="112"/>
        <v>LC.</v>
      </c>
      <c r="BG566" s="266" t="str">
        <f t="shared" si="113"/>
        <v/>
      </c>
    </row>
    <row r="567" spans="1:60" ht="13.5" x14ac:dyDescent="0.3">
      <c r="A567" s="536"/>
      <c r="B567" s="361"/>
      <c r="C567" s="266" t="s">
        <v>2498</v>
      </c>
      <c r="D567" s="266" t="s">
        <v>2567</v>
      </c>
      <c r="E567" s="265" t="s">
        <v>2785</v>
      </c>
      <c r="F567" s="258" t="s">
        <v>2786</v>
      </c>
      <c r="G567" s="258" t="s">
        <v>2788</v>
      </c>
      <c r="H567" s="265" t="s">
        <v>110</v>
      </c>
      <c r="I567" s="265" t="s">
        <v>110</v>
      </c>
      <c r="J567" s="272" t="s">
        <v>2801</v>
      </c>
      <c r="K567" s="272"/>
      <c r="L567" s="273">
        <v>44582</v>
      </c>
      <c r="M567" s="273">
        <v>44582</v>
      </c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2800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2603</v>
      </c>
      <c r="AP567" s="361"/>
      <c r="AQ567" s="595" t="s">
        <v>3208</v>
      </c>
      <c r="AR567" s="537" t="str">
        <f t="shared" si="114"/>
        <v>LC.</v>
      </c>
      <c r="AS567" s="486" t="str">
        <f t="shared" si="115"/>
        <v/>
      </c>
      <c r="AT567" s="488" t="str">
        <f t="shared" si="116"/>
        <v/>
      </c>
      <c r="AU567" s="490" t="str">
        <f t="shared" si="117"/>
        <v/>
      </c>
      <c r="AV567" s="492" t="str">
        <f t="shared" si="118"/>
        <v/>
      </c>
      <c r="AW567" s="494" t="str">
        <f t="shared" si="119"/>
        <v/>
      </c>
      <c r="AX567" s="515" t="str">
        <f>IFERROR(VLOOKUP(功能_33[[#This Row],[功能代號]],SIT_FT_2021tmp!D:D,1,FALSE),"")</f>
        <v/>
      </c>
      <c r="AY567" s="589">
        <f t="shared" si="131"/>
        <v>44589</v>
      </c>
      <c r="BA567" s="515" t="s">
        <v>2453</v>
      </c>
      <c r="BB567" s="266" t="s">
        <v>2453</v>
      </c>
      <c r="BC567" s="595"/>
      <c r="BD567" s="266" t="str">
        <f t="shared" si="110"/>
        <v/>
      </c>
      <c r="BE567" s="266" t="str">
        <f t="shared" si="111"/>
        <v/>
      </c>
      <c r="BF567" s="266" t="str">
        <f t="shared" si="112"/>
        <v>LC.</v>
      </c>
      <c r="BG567" s="266" t="str">
        <f t="shared" si="113"/>
        <v/>
      </c>
    </row>
    <row r="568" spans="1:60" x14ac:dyDescent="0.3">
      <c r="A568" s="514"/>
      <c r="B568" s="414"/>
      <c r="C568" s="415"/>
      <c r="D568" s="416"/>
      <c r="E568" s="414"/>
      <c r="F568" s="417"/>
      <c r="G568" s="417"/>
      <c r="H568" s="414"/>
      <c r="I568" s="417"/>
      <c r="J568" s="418"/>
      <c r="K568" s="418"/>
      <c r="L568" s="418"/>
      <c r="M568" s="418"/>
      <c r="N568" s="415"/>
      <c r="O568" s="419"/>
      <c r="P568" s="415"/>
      <c r="Q568" s="414"/>
      <c r="R568" s="414"/>
      <c r="S568" s="420"/>
      <c r="T568" s="415"/>
      <c r="U568" s="415"/>
      <c r="V568" s="415"/>
      <c r="W568" s="419"/>
      <c r="X568" s="415"/>
      <c r="Y568" s="414"/>
      <c r="Z568" s="414"/>
      <c r="AA568" s="414"/>
      <c r="AB568" s="415"/>
      <c r="AC568" s="415"/>
      <c r="AD568" s="414"/>
      <c r="AE568" s="414"/>
      <c r="AF568" s="420"/>
      <c r="AG568" s="414"/>
      <c r="AH568" s="421"/>
      <c r="AI568" s="422"/>
      <c r="AJ568" s="414"/>
      <c r="AK568" s="417"/>
      <c r="AL568" s="417"/>
      <c r="AM568" s="417"/>
      <c r="AN568" s="423"/>
      <c r="AO568" s="415"/>
      <c r="AP568" s="414"/>
      <c r="AR568" s="414"/>
      <c r="AS568" s="414"/>
      <c r="AT568" s="414"/>
      <c r="AU568" s="414"/>
      <c r="AV568" s="414"/>
      <c r="AW568" s="414"/>
      <c r="AX568" s="414"/>
      <c r="AY568" s="414"/>
      <c r="AZ568" s="414"/>
      <c r="BA568" s="414"/>
      <c r="BB568" s="414"/>
      <c r="BC568" s="596"/>
      <c r="BD568" s="415"/>
      <c r="BE568" s="415"/>
      <c r="BF568" s="415"/>
      <c r="BG568" s="415"/>
      <c r="BH568" s="414"/>
    </row>
    <row r="569" spans="1:60" ht="13.5" x14ac:dyDescent="0.3">
      <c r="A569" s="273"/>
      <c r="D569" s="266"/>
      <c r="F569" s="266"/>
      <c r="G569" s="266"/>
      <c r="I569" s="266"/>
      <c r="J569" s="272"/>
      <c r="K569" s="272"/>
      <c r="L569" s="272"/>
      <c r="M569" s="272"/>
      <c r="O569" s="265"/>
      <c r="W569" s="265"/>
      <c r="AK569" s="266"/>
      <c r="AL569" s="266"/>
      <c r="AM569" s="266"/>
      <c r="AR569" s="538">
        <f t="shared" ref="AR569:AW569" si="132">COUNTIF(AR2:AR567,"&gt;&lt;")</f>
        <v>561</v>
      </c>
      <c r="AS569" s="408">
        <f t="shared" si="132"/>
        <v>0</v>
      </c>
      <c r="AT569" s="408">
        <f t="shared" si="132"/>
        <v>0</v>
      </c>
      <c r="AU569" s="408">
        <f t="shared" si="132"/>
        <v>0</v>
      </c>
      <c r="AV569" s="408">
        <f t="shared" si="132"/>
        <v>10</v>
      </c>
      <c r="AW569" s="408">
        <f t="shared" si="132"/>
        <v>1</v>
      </c>
      <c r="BC569" s="596"/>
      <c r="BD569" s="265">
        <f>COUNTIF(功能_33[已SIT已FT],"&gt;&lt;0")</f>
        <v>320</v>
      </c>
      <c r="BE569" s="265">
        <f>COUNTIF(功能_33[已SIT待FT],"&gt;&lt;0")</f>
        <v>2</v>
      </c>
      <c r="BF569" s="265">
        <f>COUNTIF(功能_33[待SIT已FT],"&gt;&lt;0")</f>
        <v>192</v>
      </c>
      <c r="BG569" s="265">
        <f>COUNTIF(功能_33[待SIT待FT],"&gt;&lt;0")</f>
        <v>51</v>
      </c>
      <c r="BH569" s="266">
        <f>SUM(BD569:BG569)</f>
        <v>565</v>
      </c>
    </row>
    <row r="570" spans="1:60" x14ac:dyDescent="0.3">
      <c r="AW570" s="519"/>
      <c r="BB570" s="212" t="str">
        <f>"／總交易"</f>
        <v>／總交易</v>
      </c>
      <c r="BC570" s="596"/>
      <c r="BD570" s="600">
        <f>BD569/COUNTA(功能_33[功能代號])</f>
        <v>0.56537102473498235</v>
      </c>
      <c r="BE570" s="600">
        <f>BE569/COUNTA(功能_33[功能代號])</f>
        <v>3.5335689045936395E-3</v>
      </c>
      <c r="BF570" s="600">
        <f>BF569/COUNTA(功能_33[功能代號])</f>
        <v>0.33922261484098942</v>
      </c>
      <c r="BG570" s="600">
        <f>BG569/COUNTA(功能_33[功能代號])</f>
        <v>9.0106007067137811E-2</v>
      </c>
      <c r="BH570" s="597">
        <f>SUM(BD570:BG570)</f>
        <v>0.99823321554770317</v>
      </c>
    </row>
    <row r="571" spans="1:60" x14ac:dyDescent="0.3">
      <c r="BB571" s="212" t="str">
        <f>"／已SIT"</f>
        <v>／已SIT</v>
      </c>
      <c r="BC571" s="596"/>
      <c r="BD571" s="600">
        <f>BD569/COUNTIF(功能_33[SIT進度2021],"&gt;&lt;0")</f>
        <v>0.99378881987577639</v>
      </c>
      <c r="BE571" s="600">
        <f>BE569/COUNTIF(功能_33[SIT進度2021],"&gt;&lt;0")</f>
        <v>6.2111801242236021E-3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39" bestFit="1" customWidth="1"/>
    <col min="4" max="4" width="10.69921875" style="639" bestFit="1" customWidth="1"/>
    <col min="5" max="5" width="24.59765625" style="639" bestFit="1" customWidth="1"/>
    <col min="6" max="6" width="16.19921875" style="639" bestFit="1" customWidth="1"/>
  </cols>
  <sheetData>
    <row r="1" spans="3:7" x14ac:dyDescent="0.3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 x14ac:dyDescent="0.3">
      <c r="C2" s="632" t="s">
        <v>340</v>
      </c>
      <c r="D2" s="633" t="s">
        <v>2968</v>
      </c>
      <c r="E2" s="237" t="s">
        <v>2969</v>
      </c>
      <c r="F2" s="153" t="s">
        <v>2443</v>
      </c>
    </row>
    <row r="3" spans="3:7" x14ac:dyDescent="0.3">
      <c r="C3" s="634" t="s">
        <v>2463</v>
      </c>
      <c r="D3" s="633" t="s">
        <v>2851</v>
      </c>
      <c r="E3" s="237" t="s">
        <v>2852</v>
      </c>
      <c r="F3" s="153" t="s">
        <v>2443</v>
      </c>
    </row>
    <row r="4" spans="3:7" x14ac:dyDescent="0.3">
      <c r="C4" s="237" t="s">
        <v>2487</v>
      </c>
      <c r="D4" s="633" t="s">
        <v>2856</v>
      </c>
      <c r="E4" s="635" t="s">
        <v>2857</v>
      </c>
      <c r="F4" s="153" t="s">
        <v>2443</v>
      </c>
    </row>
    <row r="5" spans="3:7" x14ac:dyDescent="0.3">
      <c r="C5" s="634" t="s">
        <v>2466</v>
      </c>
      <c r="D5" s="633" t="s">
        <v>2855</v>
      </c>
      <c r="E5" s="635" t="s">
        <v>140</v>
      </c>
      <c r="F5" s="153" t="s">
        <v>3166</v>
      </c>
    </row>
    <row r="6" spans="3:7" x14ac:dyDescent="0.3">
      <c r="C6" s="237" t="s">
        <v>2487</v>
      </c>
      <c r="D6" s="633" t="s">
        <v>2935</v>
      </c>
      <c r="E6" s="635" t="s">
        <v>3075</v>
      </c>
      <c r="F6" s="153" t="s">
        <v>3167</v>
      </c>
    </row>
    <row r="7" spans="3:7" x14ac:dyDescent="0.3">
      <c r="C7" s="237" t="s">
        <v>2487</v>
      </c>
      <c r="D7" s="633" t="s">
        <v>2936</v>
      </c>
      <c r="E7" s="635" t="s">
        <v>3076</v>
      </c>
      <c r="F7" s="153" t="s">
        <v>3167</v>
      </c>
    </row>
    <row r="8" spans="3:7" x14ac:dyDescent="0.3">
      <c r="C8" s="237" t="s">
        <v>2487</v>
      </c>
      <c r="D8" s="633" t="s">
        <v>3112</v>
      </c>
      <c r="E8" s="635" t="s">
        <v>3113</v>
      </c>
      <c r="F8" s="153" t="s">
        <v>3167</v>
      </c>
    </row>
    <row r="9" spans="3:7" x14ac:dyDescent="0.3">
      <c r="C9" s="237" t="s">
        <v>2487</v>
      </c>
      <c r="D9" s="633" t="s">
        <v>1785</v>
      </c>
      <c r="E9" s="635" t="s">
        <v>3077</v>
      </c>
      <c r="F9" s="153" t="s">
        <v>3167</v>
      </c>
    </row>
    <row r="10" spans="3:7" x14ac:dyDescent="0.3">
      <c r="C10" s="237" t="s">
        <v>2465</v>
      </c>
      <c r="D10" s="633" t="s">
        <v>2962</v>
      </c>
      <c r="E10" s="237" t="s">
        <v>2963</v>
      </c>
      <c r="F10" s="153" t="s">
        <v>3167</v>
      </c>
    </row>
    <row r="11" spans="3:7" x14ac:dyDescent="0.3">
      <c r="C11" s="237" t="s">
        <v>2951</v>
      </c>
      <c r="D11" s="633" t="s">
        <v>2952</v>
      </c>
      <c r="E11" s="237" t="s">
        <v>2961</v>
      </c>
      <c r="F11" s="153" t="s">
        <v>3168</v>
      </c>
      <c r="G11" s="153" t="s">
        <v>3165</v>
      </c>
    </row>
    <row r="12" spans="3:7" x14ac:dyDescent="0.3">
      <c r="C12" s="237" t="s">
        <v>2951</v>
      </c>
      <c r="D12" s="633" t="s">
        <v>2953</v>
      </c>
      <c r="E12" s="237" t="s">
        <v>2957</v>
      </c>
      <c r="F12" s="153" t="s">
        <v>3169</v>
      </c>
      <c r="G12" s="153"/>
    </row>
    <row r="13" spans="3:7" x14ac:dyDescent="0.3">
      <c r="C13" s="237" t="s">
        <v>2951</v>
      </c>
      <c r="D13" s="633" t="s">
        <v>2954</v>
      </c>
      <c r="E13" s="237" t="s">
        <v>2958</v>
      </c>
      <c r="F13" s="153" t="s">
        <v>3170</v>
      </c>
      <c r="G13" s="153" t="s">
        <v>3165</v>
      </c>
    </row>
    <row r="14" spans="3:7" x14ac:dyDescent="0.3">
      <c r="C14" s="237" t="s">
        <v>2951</v>
      </c>
      <c r="D14" s="633" t="s">
        <v>2955</v>
      </c>
      <c r="E14" s="237" t="s">
        <v>2959</v>
      </c>
      <c r="F14" s="153" t="s">
        <v>3171</v>
      </c>
      <c r="G14" s="153" t="s">
        <v>3165</v>
      </c>
    </row>
    <row r="15" spans="3:7" x14ac:dyDescent="0.3">
      <c r="C15" s="237" t="s">
        <v>2951</v>
      </c>
      <c r="D15" s="633" t="s">
        <v>2956</v>
      </c>
      <c r="E15" s="237" t="s">
        <v>2960</v>
      </c>
      <c r="F15" s="153" t="s">
        <v>3172</v>
      </c>
    </row>
    <row r="16" spans="3:7" x14ac:dyDescent="0.3">
      <c r="C16" s="636" t="s">
        <v>2762</v>
      </c>
      <c r="D16" s="633" t="s">
        <v>3097</v>
      </c>
      <c r="E16" s="635" t="s">
        <v>3098</v>
      </c>
      <c r="F16" s="153" t="s">
        <v>3167</v>
      </c>
    </row>
    <row r="17" spans="3:6" x14ac:dyDescent="0.3">
      <c r="C17" s="636" t="s">
        <v>2495</v>
      </c>
      <c r="D17" s="633" t="s">
        <v>3178</v>
      </c>
      <c r="E17" s="637" t="s">
        <v>3179</v>
      </c>
      <c r="F17" s="153" t="s">
        <v>3167</v>
      </c>
    </row>
    <row r="18" spans="3:6" x14ac:dyDescent="0.3">
      <c r="C18" s="636" t="s">
        <v>2495</v>
      </c>
      <c r="D18" s="633" t="s">
        <v>3149</v>
      </c>
      <c r="E18" s="637" t="s">
        <v>3151</v>
      </c>
      <c r="F18" s="153" t="s">
        <v>3167</v>
      </c>
    </row>
    <row r="19" spans="3:6" x14ac:dyDescent="0.3">
      <c r="C19" s="636" t="s">
        <v>2495</v>
      </c>
      <c r="D19" s="633" t="s">
        <v>3150</v>
      </c>
      <c r="E19" s="635" t="s">
        <v>3152</v>
      </c>
      <c r="F19" s="153" t="s">
        <v>3167</v>
      </c>
    </row>
    <row r="20" spans="3:6" x14ac:dyDescent="0.3">
      <c r="C20" s="636" t="s">
        <v>3201</v>
      </c>
      <c r="D20" s="633" t="s">
        <v>3181</v>
      </c>
      <c r="E20" s="635" t="s">
        <v>3184</v>
      </c>
      <c r="F20" s="153" t="s">
        <v>3167</v>
      </c>
    </row>
    <row r="21" spans="3:6" x14ac:dyDescent="0.3">
      <c r="C21" s="636" t="s">
        <v>3201</v>
      </c>
      <c r="D21" s="633" t="s">
        <v>3182</v>
      </c>
      <c r="E21" s="635" t="s">
        <v>3185</v>
      </c>
      <c r="F21" s="153" t="s">
        <v>3167</v>
      </c>
    </row>
    <row r="22" spans="3:6" x14ac:dyDescent="0.3">
      <c r="C22" s="636" t="s">
        <v>3201</v>
      </c>
      <c r="D22" s="633" t="s">
        <v>3183</v>
      </c>
      <c r="E22" s="635" t="s">
        <v>3186</v>
      </c>
      <c r="F22" s="153" t="s">
        <v>3167</v>
      </c>
    </row>
    <row r="23" spans="3:6" x14ac:dyDescent="0.3">
      <c r="C23" s="638"/>
      <c r="D23" s="638"/>
      <c r="E23" s="623" t="s">
        <v>2526</v>
      </c>
      <c r="F23" s="623" t="s">
        <v>3202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 x14ac:dyDescent="0.3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 x14ac:dyDescent="0.3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 x14ac:dyDescent="0.3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 x14ac:dyDescent="0.3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 x14ac:dyDescent="0.3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 x14ac:dyDescent="0.3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2787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 x14ac:dyDescent="0.3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2923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8" customWidth="1"/>
    <col min="2" max="2" width="23.69921875" style="74" customWidth="1"/>
    <col min="3" max="3" width="4.69921875" style="288" customWidth="1"/>
    <col min="4" max="4" width="124.5" style="74" bestFit="1" customWidth="1"/>
    <col min="5" max="5" width="15.69921875" style="582" customWidth="1"/>
    <col min="6" max="6" width="20.19921875" style="71" bestFit="1" customWidth="1"/>
    <col min="7" max="7" width="16.69921875" style="71" customWidth="1"/>
    <col min="8" max="8" width="15.3984375" style="288" bestFit="1" customWidth="1"/>
    <col min="9" max="9" width="13.3984375" style="288" customWidth="1"/>
    <col min="10" max="10" width="11.3984375" style="288" customWidth="1"/>
    <col min="11" max="11" width="16.59765625" style="288" customWidth="1"/>
    <col min="12" max="12" width="8.19921875" style="288" customWidth="1"/>
    <col min="13" max="13" width="21.59765625" style="288" customWidth="1"/>
    <col min="14" max="15" width="20.09765625" style="288" customWidth="1"/>
    <col min="16" max="16" width="12" style="288" customWidth="1"/>
    <col min="17" max="19" width="9" style="69" customWidth="1"/>
    <col min="20" max="16384" width="9" style="69"/>
  </cols>
  <sheetData>
    <row r="1" spans="1:16" ht="17" customHeight="1" x14ac:dyDescent="0.3">
      <c r="A1" s="659" t="s">
        <v>1447</v>
      </c>
      <c r="B1" s="662" t="s">
        <v>1448</v>
      </c>
      <c r="C1" s="662" t="s">
        <v>1449</v>
      </c>
      <c r="D1" s="662" t="s">
        <v>1450</v>
      </c>
      <c r="E1" s="659" t="s">
        <v>1451</v>
      </c>
      <c r="F1" s="668" t="s">
        <v>1452</v>
      </c>
      <c r="G1" s="668" t="s">
        <v>1453</v>
      </c>
      <c r="H1" s="253" t="s">
        <v>84</v>
      </c>
      <c r="I1" s="659" t="s">
        <v>1454</v>
      </c>
      <c r="J1" s="659" t="s">
        <v>1455</v>
      </c>
      <c r="K1" s="669"/>
      <c r="L1" s="669"/>
      <c r="M1" s="669"/>
      <c r="N1" s="670"/>
      <c r="O1" s="253"/>
      <c r="P1" s="659" t="s">
        <v>1456</v>
      </c>
    </row>
    <row r="2" spans="1:16" x14ac:dyDescent="0.3">
      <c r="A2" s="660"/>
      <c r="B2" s="663"/>
      <c r="C2" s="660"/>
      <c r="D2" s="660"/>
      <c r="E2" s="665"/>
      <c r="F2" s="660"/>
      <c r="G2" s="660"/>
      <c r="H2" s="255" t="s">
        <v>1453</v>
      </c>
      <c r="I2" s="660"/>
      <c r="J2" s="667" t="s">
        <v>1457</v>
      </c>
      <c r="K2" s="667" t="s">
        <v>1458</v>
      </c>
      <c r="L2" s="671" t="s">
        <v>1459</v>
      </c>
      <c r="M2" s="672"/>
      <c r="N2" s="672"/>
      <c r="O2" s="673"/>
      <c r="P2" s="660"/>
    </row>
    <row r="3" spans="1:16" x14ac:dyDescent="0.3">
      <c r="A3" s="661"/>
      <c r="B3" s="664"/>
      <c r="C3" s="661"/>
      <c r="D3" s="661"/>
      <c r="E3" s="666"/>
      <c r="F3" s="661"/>
      <c r="G3" s="661"/>
      <c r="H3" s="254"/>
      <c r="I3" s="661"/>
      <c r="J3" s="661"/>
      <c r="K3" s="661"/>
      <c r="L3" s="287" t="s">
        <v>1460</v>
      </c>
      <c r="M3" s="148" t="s">
        <v>1461</v>
      </c>
      <c r="N3" s="148" t="s">
        <v>1462</v>
      </c>
      <c r="O3" s="149" t="s">
        <v>1463</v>
      </c>
      <c r="P3" s="661"/>
    </row>
    <row r="4" spans="1:16" ht="33" customHeight="1" x14ac:dyDescent="0.3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 x14ac:dyDescent="0.3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 x14ac:dyDescent="0.3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 x14ac:dyDescent="0.3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 x14ac:dyDescent="0.3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 x14ac:dyDescent="0.3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 x14ac:dyDescent="0.3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 x14ac:dyDescent="0.3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 x14ac:dyDescent="0.3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 x14ac:dyDescent="0.3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 x14ac:dyDescent="0.3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 x14ac:dyDescent="0.3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 x14ac:dyDescent="0.3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 x14ac:dyDescent="0.3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 x14ac:dyDescent="0.3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 x14ac:dyDescent="0.3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 x14ac:dyDescent="0.3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 x14ac:dyDescent="0.3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 x14ac:dyDescent="0.3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 x14ac:dyDescent="0.3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 x14ac:dyDescent="0.3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 x14ac:dyDescent="0.3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 x14ac:dyDescent="0.3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 x14ac:dyDescent="0.3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2849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 x14ac:dyDescent="0.3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 x14ac:dyDescent="0.3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" customHeight="1" x14ac:dyDescent="0.3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 x14ac:dyDescent="0.3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 x14ac:dyDescent="0.3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 x14ac:dyDescent="0.3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 x14ac:dyDescent="0.3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 x14ac:dyDescent="0.3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 x14ac:dyDescent="0.3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5" customHeight="1" x14ac:dyDescent="0.3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 x14ac:dyDescent="0.3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 x14ac:dyDescent="0.3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 x14ac:dyDescent="0.3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 x14ac:dyDescent="0.3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 x14ac:dyDescent="0.3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 x14ac:dyDescent="0.3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 x14ac:dyDescent="0.3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 x14ac:dyDescent="0.3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 x14ac:dyDescent="0.3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 x14ac:dyDescent="0.3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 x14ac:dyDescent="0.3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 x14ac:dyDescent="0.3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 x14ac:dyDescent="0.3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 x14ac:dyDescent="0.3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 x14ac:dyDescent="0.3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 x14ac:dyDescent="0.3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 x14ac:dyDescent="0.3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 x14ac:dyDescent="0.3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 x14ac:dyDescent="0.3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 x14ac:dyDescent="0.3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 x14ac:dyDescent="0.3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 x14ac:dyDescent="0.3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 x14ac:dyDescent="0.3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 x14ac:dyDescent="0.3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 x14ac:dyDescent="0.3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 x14ac:dyDescent="0.3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 x14ac:dyDescent="0.3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 x14ac:dyDescent="0.3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 x14ac:dyDescent="0.3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 x14ac:dyDescent="0.3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 x14ac:dyDescent="0.3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 x14ac:dyDescent="0.3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 x14ac:dyDescent="0.3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 x14ac:dyDescent="0.3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 x14ac:dyDescent="0.3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 x14ac:dyDescent="0.3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 x14ac:dyDescent="0.3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 x14ac:dyDescent="0.3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 x14ac:dyDescent="0.3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 x14ac:dyDescent="0.3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 x14ac:dyDescent="0.3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 x14ac:dyDescent="0.3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 x14ac:dyDescent="0.3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 x14ac:dyDescent="0.3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 x14ac:dyDescent="0.3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 x14ac:dyDescent="0.3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 x14ac:dyDescent="0.3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 x14ac:dyDescent="0.3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 x14ac:dyDescent="0.3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 x14ac:dyDescent="0.3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 x14ac:dyDescent="0.3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 x14ac:dyDescent="0.3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 x14ac:dyDescent="0.3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 x14ac:dyDescent="0.3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 x14ac:dyDescent="0.3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 x14ac:dyDescent="0.3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 x14ac:dyDescent="0.3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 x14ac:dyDescent="0.3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 x14ac:dyDescent="0.3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 x14ac:dyDescent="0.3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 x14ac:dyDescent="0.3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 x14ac:dyDescent="0.3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 x14ac:dyDescent="0.3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 x14ac:dyDescent="0.3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 x14ac:dyDescent="0.3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 x14ac:dyDescent="0.3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 x14ac:dyDescent="0.3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 x14ac:dyDescent="0.3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 x14ac:dyDescent="0.3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 x14ac:dyDescent="0.3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 x14ac:dyDescent="0.3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 x14ac:dyDescent="0.3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 x14ac:dyDescent="0.3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 x14ac:dyDescent="0.3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 x14ac:dyDescent="0.3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 x14ac:dyDescent="0.3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 x14ac:dyDescent="0.3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 x14ac:dyDescent="0.3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 x14ac:dyDescent="0.3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 x14ac:dyDescent="0.3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 x14ac:dyDescent="0.3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 x14ac:dyDescent="0.3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 x14ac:dyDescent="0.3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 x14ac:dyDescent="0.3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" customHeight="1" x14ac:dyDescent="0.3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 x14ac:dyDescent="0.3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 x14ac:dyDescent="0.3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 x14ac:dyDescent="0.3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 x14ac:dyDescent="0.3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 x14ac:dyDescent="0.3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 x14ac:dyDescent="0.3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 x14ac:dyDescent="0.3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 x14ac:dyDescent="0.3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 x14ac:dyDescent="0.3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 x14ac:dyDescent="0.3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 x14ac:dyDescent="0.3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 x14ac:dyDescent="0.3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" customHeight="1" x14ac:dyDescent="0.3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 x14ac:dyDescent="0.3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 x14ac:dyDescent="0.3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 x14ac:dyDescent="0.3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 x14ac:dyDescent="0.3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 x14ac:dyDescent="0.3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 x14ac:dyDescent="0.3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 x14ac:dyDescent="0.3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 x14ac:dyDescent="0.3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 x14ac:dyDescent="0.3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 x14ac:dyDescent="0.3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 x14ac:dyDescent="0.3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 x14ac:dyDescent="0.3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 x14ac:dyDescent="0.3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 x14ac:dyDescent="0.3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 x14ac:dyDescent="0.3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 x14ac:dyDescent="0.3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 x14ac:dyDescent="0.3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 x14ac:dyDescent="0.3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 x14ac:dyDescent="0.3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 x14ac:dyDescent="0.3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 x14ac:dyDescent="0.3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 x14ac:dyDescent="0.3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 x14ac:dyDescent="0.3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 x14ac:dyDescent="0.3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 x14ac:dyDescent="0.3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 x14ac:dyDescent="0.3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 x14ac:dyDescent="0.3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 x14ac:dyDescent="0.3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 x14ac:dyDescent="0.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4" customHeight="1" x14ac:dyDescent="0.3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 x14ac:dyDescent="0.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 x14ac:dyDescent="0.3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 x14ac:dyDescent="0.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 x14ac:dyDescent="0.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 x14ac:dyDescent="0.3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 x14ac:dyDescent="0.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 x14ac:dyDescent="0.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 x14ac:dyDescent="0.3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5" customHeight="1" x14ac:dyDescent="0.3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 x14ac:dyDescent="0.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 x14ac:dyDescent="0.3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 x14ac:dyDescent="0.3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 x14ac:dyDescent="0.3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 x14ac:dyDescent="0.3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 x14ac:dyDescent="0.3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 x14ac:dyDescent="0.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 x14ac:dyDescent="0.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 x14ac:dyDescent="0.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 x14ac:dyDescent="0.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5" customHeight="1" x14ac:dyDescent="0.3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5" customHeight="1" x14ac:dyDescent="0.3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 x14ac:dyDescent="0.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 x14ac:dyDescent="0.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 x14ac:dyDescent="0.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 x14ac:dyDescent="0.3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 x14ac:dyDescent="0.3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 x14ac:dyDescent="0.3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 x14ac:dyDescent="0.3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 x14ac:dyDescent="0.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 x14ac:dyDescent="0.3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 x14ac:dyDescent="0.3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 x14ac:dyDescent="0.3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 x14ac:dyDescent="0.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 x14ac:dyDescent="0.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 x14ac:dyDescent="0.3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 x14ac:dyDescent="0.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 x14ac:dyDescent="0.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 x14ac:dyDescent="0.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 x14ac:dyDescent="0.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 x14ac:dyDescent="0.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 x14ac:dyDescent="0.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 x14ac:dyDescent="0.3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 x14ac:dyDescent="0.3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 x14ac:dyDescent="0.3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 x14ac:dyDescent="0.3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 x14ac:dyDescent="0.3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 x14ac:dyDescent="0.3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 x14ac:dyDescent="0.3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 x14ac:dyDescent="0.3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 x14ac:dyDescent="0.3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 x14ac:dyDescent="0.3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 x14ac:dyDescent="0.3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 x14ac:dyDescent="0.3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 x14ac:dyDescent="0.3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 x14ac:dyDescent="0.3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 x14ac:dyDescent="0.3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 x14ac:dyDescent="0.3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 x14ac:dyDescent="0.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 x14ac:dyDescent="0.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 x14ac:dyDescent="0.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 x14ac:dyDescent="0.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 x14ac:dyDescent="0.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 x14ac:dyDescent="0.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 x14ac:dyDescent="0.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 x14ac:dyDescent="0.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 x14ac:dyDescent="0.3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 x14ac:dyDescent="0.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 x14ac:dyDescent="0.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 x14ac:dyDescent="0.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 x14ac:dyDescent="0.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 x14ac:dyDescent="0.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 x14ac:dyDescent="0.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 x14ac:dyDescent="0.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 x14ac:dyDescent="0.3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 x14ac:dyDescent="0.3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 x14ac:dyDescent="0.3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 x14ac:dyDescent="0.3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 x14ac:dyDescent="0.3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 x14ac:dyDescent="0.3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 x14ac:dyDescent="0.3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 x14ac:dyDescent="0.3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 x14ac:dyDescent="0.3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 x14ac:dyDescent="0.3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 x14ac:dyDescent="0.3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 x14ac:dyDescent="0.3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 x14ac:dyDescent="0.3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 x14ac:dyDescent="0.3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 x14ac:dyDescent="0.3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 x14ac:dyDescent="0.3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 x14ac:dyDescent="0.3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 x14ac:dyDescent="0.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 x14ac:dyDescent="0.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 x14ac:dyDescent="0.3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 x14ac:dyDescent="0.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 x14ac:dyDescent="0.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 x14ac:dyDescent="0.3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 x14ac:dyDescent="0.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 x14ac:dyDescent="0.3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 x14ac:dyDescent="0.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 x14ac:dyDescent="0.3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 x14ac:dyDescent="0.3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 x14ac:dyDescent="0.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 x14ac:dyDescent="0.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 x14ac:dyDescent="0.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 x14ac:dyDescent="0.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 x14ac:dyDescent="0.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 x14ac:dyDescent="0.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 x14ac:dyDescent="0.3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 x14ac:dyDescent="0.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 x14ac:dyDescent="0.3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 x14ac:dyDescent="0.3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 x14ac:dyDescent="0.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 x14ac:dyDescent="0.3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 x14ac:dyDescent="0.3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 x14ac:dyDescent="0.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 x14ac:dyDescent="0.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 x14ac:dyDescent="0.3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 x14ac:dyDescent="0.3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 x14ac:dyDescent="0.3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 x14ac:dyDescent="0.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 x14ac:dyDescent="0.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 x14ac:dyDescent="0.3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 x14ac:dyDescent="0.3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 x14ac:dyDescent="0.3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 x14ac:dyDescent="0.3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 x14ac:dyDescent="0.3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 x14ac:dyDescent="0.3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 x14ac:dyDescent="0.3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 x14ac:dyDescent="0.3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 x14ac:dyDescent="0.3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 x14ac:dyDescent="0.3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 x14ac:dyDescent="0.3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 x14ac:dyDescent="0.3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 x14ac:dyDescent="0.3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 x14ac:dyDescent="0.3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" customHeight="1" x14ac:dyDescent="0.3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 x14ac:dyDescent="0.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 x14ac:dyDescent="0.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 x14ac:dyDescent="0.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 x14ac:dyDescent="0.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 x14ac:dyDescent="0.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 x14ac:dyDescent="0.3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 x14ac:dyDescent="0.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 x14ac:dyDescent="0.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 x14ac:dyDescent="0.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 x14ac:dyDescent="0.3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 x14ac:dyDescent="0.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 x14ac:dyDescent="0.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 x14ac:dyDescent="0.3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 x14ac:dyDescent="0.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 x14ac:dyDescent="0.3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 x14ac:dyDescent="0.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 x14ac:dyDescent="0.3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 x14ac:dyDescent="0.3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 x14ac:dyDescent="0.3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 x14ac:dyDescent="0.3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 x14ac:dyDescent="0.3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 x14ac:dyDescent="0.3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 x14ac:dyDescent="0.3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 x14ac:dyDescent="0.3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 x14ac:dyDescent="0.3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 x14ac:dyDescent="0.3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 x14ac:dyDescent="0.3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 x14ac:dyDescent="0.3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 x14ac:dyDescent="0.3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 x14ac:dyDescent="0.3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 x14ac:dyDescent="0.3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 x14ac:dyDescent="0.3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 x14ac:dyDescent="0.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 x14ac:dyDescent="0.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 x14ac:dyDescent="0.3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 x14ac:dyDescent="0.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 x14ac:dyDescent="0.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 x14ac:dyDescent="0.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 x14ac:dyDescent="0.3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 x14ac:dyDescent="0.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 x14ac:dyDescent="0.3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 x14ac:dyDescent="0.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 x14ac:dyDescent="0.3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 x14ac:dyDescent="0.3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 x14ac:dyDescent="0.3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 x14ac:dyDescent="0.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 x14ac:dyDescent="0.3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 x14ac:dyDescent="0.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 x14ac:dyDescent="0.3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 x14ac:dyDescent="0.3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 x14ac:dyDescent="0.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 x14ac:dyDescent="0.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 x14ac:dyDescent="0.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 x14ac:dyDescent="0.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 x14ac:dyDescent="0.3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 x14ac:dyDescent="0.4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 x14ac:dyDescent="0.4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 x14ac:dyDescent="0.4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 x14ac:dyDescent="0.4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2875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 x14ac:dyDescent="0.4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 x14ac:dyDescent="0.4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 x14ac:dyDescent="0.4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 x14ac:dyDescent="0.4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 x14ac:dyDescent="0.4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 x14ac:dyDescent="0.4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 x14ac:dyDescent="0.4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4" x14ac:dyDescent="0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4" x14ac:dyDescent="0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 x14ac:dyDescent="0.4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 x14ac:dyDescent="0.4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 x14ac:dyDescent="0.4">
      <c r="A391" s="288" t="s">
        <v>2873</v>
      </c>
      <c r="B391" s="69" t="s">
        <v>1854</v>
      </c>
      <c r="C391" s="288">
        <v>1</v>
      </c>
      <c r="D391" s="204" t="s">
        <v>2874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 x14ac:dyDescent="0.4">
      <c r="A392" s="567" t="s">
        <v>2703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 x14ac:dyDescent="0.4">
      <c r="A393" s="567" t="s">
        <v>2703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 x14ac:dyDescent="0.4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 x14ac:dyDescent="0.4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 x14ac:dyDescent="0.4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 x14ac:dyDescent="0.4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 x14ac:dyDescent="0.4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 x14ac:dyDescent="0.4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 x14ac:dyDescent="0.4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 x14ac:dyDescent="0.4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 x14ac:dyDescent="0.4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 x14ac:dyDescent="0.4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 x14ac:dyDescent="0.4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 x14ac:dyDescent="0.4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 x14ac:dyDescent="0.4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 x14ac:dyDescent="0.4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" customHeight="1" x14ac:dyDescent="0.4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 x14ac:dyDescent="0.4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 x14ac:dyDescent="0.4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 x14ac:dyDescent="0.4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 x14ac:dyDescent="0.4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 x14ac:dyDescent="0.4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 x14ac:dyDescent="0.4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 x14ac:dyDescent="0.4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 x14ac:dyDescent="0.4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 x14ac:dyDescent="0.4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 x14ac:dyDescent="0.4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 x14ac:dyDescent="0.4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 x14ac:dyDescent="0.4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 x14ac:dyDescent="0.4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 x14ac:dyDescent="0.4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 x14ac:dyDescent="0.4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 x14ac:dyDescent="0.4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 x14ac:dyDescent="0.4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 x14ac:dyDescent="0.3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4" x14ac:dyDescent="0.3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 x14ac:dyDescent="0.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 x14ac:dyDescent="0.3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 x14ac:dyDescent="0.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 x14ac:dyDescent="0.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 x14ac:dyDescent="0.3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 x14ac:dyDescent="0.3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 x14ac:dyDescent="0.3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 x14ac:dyDescent="0.3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 x14ac:dyDescent="0.3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 x14ac:dyDescent="0.3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 x14ac:dyDescent="0.3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 x14ac:dyDescent="0.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 x14ac:dyDescent="0.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 x14ac:dyDescent="0.3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 x14ac:dyDescent="0.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 x14ac:dyDescent="0.3">
      <c r="A443" s="288" t="s">
        <v>2866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 x14ac:dyDescent="0.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 x14ac:dyDescent="0.3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 x14ac:dyDescent="0.3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 x14ac:dyDescent="0.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 x14ac:dyDescent="0.3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 x14ac:dyDescent="0.3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 x14ac:dyDescent="0.3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 x14ac:dyDescent="0.3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 x14ac:dyDescent="0.3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 x14ac:dyDescent="0.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 x14ac:dyDescent="0.3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 x14ac:dyDescent="0.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 x14ac:dyDescent="0.3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 x14ac:dyDescent="0.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 x14ac:dyDescent="0.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 x14ac:dyDescent="0.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 x14ac:dyDescent="0.3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 x14ac:dyDescent="0.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 x14ac:dyDescent="0.3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 x14ac:dyDescent="0.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 x14ac:dyDescent="0.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 x14ac:dyDescent="0.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 x14ac:dyDescent="0.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 x14ac:dyDescent="0.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" customHeight="1" x14ac:dyDescent="0.3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 x14ac:dyDescent="0.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 x14ac:dyDescent="0.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 x14ac:dyDescent="0.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 x14ac:dyDescent="0.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 x14ac:dyDescent="0.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 x14ac:dyDescent="0.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 x14ac:dyDescent="0.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 x14ac:dyDescent="0.3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 x14ac:dyDescent="0.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 x14ac:dyDescent="0.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 x14ac:dyDescent="0.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 x14ac:dyDescent="0.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 x14ac:dyDescent="0.3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 x14ac:dyDescent="0.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 x14ac:dyDescent="0.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" customHeight="1" x14ac:dyDescent="0.3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 x14ac:dyDescent="0.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 x14ac:dyDescent="0.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 x14ac:dyDescent="0.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 x14ac:dyDescent="0.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 x14ac:dyDescent="0.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 x14ac:dyDescent="0.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 x14ac:dyDescent="0.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 x14ac:dyDescent="0.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 x14ac:dyDescent="0.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 x14ac:dyDescent="0.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 x14ac:dyDescent="0.4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 x14ac:dyDescent="0.4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 x14ac:dyDescent="0.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 x14ac:dyDescent="0.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 x14ac:dyDescent="0.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 x14ac:dyDescent="0.3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 x14ac:dyDescent="0.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 x14ac:dyDescent="0.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 x14ac:dyDescent="0.4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 x14ac:dyDescent="0.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 x14ac:dyDescent="0.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 x14ac:dyDescent="0.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 x14ac:dyDescent="0.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 x14ac:dyDescent="0.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 x14ac:dyDescent="0.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 x14ac:dyDescent="0.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 x14ac:dyDescent="0.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 x14ac:dyDescent="0.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 x14ac:dyDescent="0.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 x14ac:dyDescent="0.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 x14ac:dyDescent="0.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 x14ac:dyDescent="0.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 x14ac:dyDescent="0.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 x14ac:dyDescent="0.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 x14ac:dyDescent="0.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 x14ac:dyDescent="0.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" customHeight="1" x14ac:dyDescent="0.3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 x14ac:dyDescent="0.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 x14ac:dyDescent="0.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 x14ac:dyDescent="0.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 x14ac:dyDescent="0.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 x14ac:dyDescent="0.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 x14ac:dyDescent="0.4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 x14ac:dyDescent="0.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 x14ac:dyDescent="0.3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 x14ac:dyDescent="0.3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 x14ac:dyDescent="0.3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 x14ac:dyDescent="0.3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 x14ac:dyDescent="0.3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 x14ac:dyDescent="0.3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 x14ac:dyDescent="0.3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 x14ac:dyDescent="0.3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 x14ac:dyDescent="0.3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 x14ac:dyDescent="0.3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 x14ac:dyDescent="0.3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" customHeight="1" x14ac:dyDescent="0.3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 x14ac:dyDescent="0.4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 x14ac:dyDescent="0.4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 x14ac:dyDescent="0.4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 x14ac:dyDescent="0.4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 x14ac:dyDescent="0.4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 x14ac:dyDescent="0.4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" customHeight="1" x14ac:dyDescent="0.3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 x14ac:dyDescent="0.3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 x14ac:dyDescent="0.3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 x14ac:dyDescent="0.3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 x14ac:dyDescent="0.3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 x14ac:dyDescent="0.3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 x14ac:dyDescent="0.3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 x14ac:dyDescent="0.3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 x14ac:dyDescent="0.3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 x14ac:dyDescent="0.3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" customHeight="1" x14ac:dyDescent="0.3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 x14ac:dyDescent="0.3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 x14ac:dyDescent="0.3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 x14ac:dyDescent="0.3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 x14ac:dyDescent="0.3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 x14ac:dyDescent="0.4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 x14ac:dyDescent="0.3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 x14ac:dyDescent="0.3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 x14ac:dyDescent="0.3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 x14ac:dyDescent="0.3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102" x14ac:dyDescent="0.3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51" x14ac:dyDescent="0.3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5" x14ac:dyDescent="0.3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 x14ac:dyDescent="0.3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 x14ac:dyDescent="0.3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 x14ac:dyDescent="0.3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 x14ac:dyDescent="0.3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 x14ac:dyDescent="0.3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 x14ac:dyDescent="0.3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 x14ac:dyDescent="0.3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4" x14ac:dyDescent="0.3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51" x14ac:dyDescent="0.3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 x14ac:dyDescent="0.4">
      <c r="A579" s="528" t="s">
        <v>781</v>
      </c>
      <c r="B579" s="68" t="s">
        <v>784</v>
      </c>
      <c r="C579" s="528"/>
      <c r="D579" s="530" t="s">
        <v>2706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4" x14ac:dyDescent="0.3">
      <c r="A580" s="582" t="s">
        <v>776</v>
      </c>
      <c r="B580" s="69" t="s">
        <v>2705</v>
      </c>
      <c r="C580" s="582"/>
      <c r="D580" s="74" t="s">
        <v>2945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8" x14ac:dyDescent="0.3">
      <c r="A581" s="288" t="s">
        <v>776</v>
      </c>
      <c r="B581" s="69" t="s">
        <v>2705</v>
      </c>
      <c r="D581" s="74" t="s">
        <v>2946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 x14ac:dyDescent="0.4">
      <c r="A582" s="288" t="s">
        <v>255</v>
      </c>
      <c r="B582" s="69" t="s">
        <v>2709</v>
      </c>
      <c r="C582" s="288">
        <v>1</v>
      </c>
      <c r="D582" s="68" t="s">
        <v>2710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 x14ac:dyDescent="0.4">
      <c r="A583" s="560" t="s">
        <v>255</v>
      </c>
      <c r="B583" s="69" t="s">
        <v>2709</v>
      </c>
      <c r="C583" s="288">
        <v>2</v>
      </c>
      <c r="D583" s="68" t="s">
        <v>2711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 x14ac:dyDescent="0.4">
      <c r="A584" s="68" t="s">
        <v>793</v>
      </c>
      <c r="B584" s="68" t="s">
        <v>2712</v>
      </c>
      <c r="D584" s="68" t="s">
        <v>2713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 x14ac:dyDescent="0.4">
      <c r="A585" s="288" t="s">
        <v>788</v>
      </c>
      <c r="B585" s="68" t="s">
        <v>2715</v>
      </c>
      <c r="D585" s="74" t="s">
        <v>2714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 x14ac:dyDescent="0.4">
      <c r="A586" s="68" t="s">
        <v>1331</v>
      </c>
      <c r="B586" s="69" t="s">
        <v>2716</v>
      </c>
      <c r="C586" s="288">
        <v>1</v>
      </c>
      <c r="D586" s="68" t="s">
        <v>2717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 x14ac:dyDescent="0.4">
      <c r="A587" s="68" t="s">
        <v>1331</v>
      </c>
      <c r="B587" s="69" t="s">
        <v>2716</v>
      </c>
      <c r="C587" s="288">
        <v>2</v>
      </c>
      <c r="D587" s="74" t="s">
        <v>2718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 x14ac:dyDescent="0.4">
      <c r="A588" s="68" t="s">
        <v>1331</v>
      </c>
      <c r="B588" s="69" t="s">
        <v>2716</v>
      </c>
      <c r="C588" s="288">
        <v>3</v>
      </c>
      <c r="D588" s="68" t="s">
        <v>2719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 x14ac:dyDescent="0.4">
      <c r="A589" s="68" t="s">
        <v>1333</v>
      </c>
      <c r="B589" s="68" t="s">
        <v>1334</v>
      </c>
      <c r="C589" s="288">
        <v>1</v>
      </c>
      <c r="D589" s="68" t="s">
        <v>2720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 x14ac:dyDescent="0.4">
      <c r="A590" s="68" t="s">
        <v>1333</v>
      </c>
      <c r="B590" s="68" t="s">
        <v>1334</v>
      </c>
      <c r="C590" s="288">
        <v>2</v>
      </c>
      <c r="D590" s="68" t="s">
        <v>2721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4" x14ac:dyDescent="0.4">
      <c r="A591" s="68" t="s">
        <v>1328</v>
      </c>
      <c r="B591" s="69" t="s">
        <v>2722</v>
      </c>
      <c r="C591" s="288">
        <v>1</v>
      </c>
      <c r="D591" s="74" t="s">
        <v>2724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 x14ac:dyDescent="0.4">
      <c r="A592" s="68" t="s">
        <v>1328</v>
      </c>
      <c r="B592" s="69" t="s">
        <v>2722</v>
      </c>
      <c r="C592" s="288">
        <v>2</v>
      </c>
      <c r="D592" s="74" t="s">
        <v>2723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 x14ac:dyDescent="0.4">
      <c r="A593" s="68" t="s">
        <v>1335</v>
      </c>
      <c r="B593" s="69" t="s">
        <v>2747</v>
      </c>
      <c r="C593" s="527">
        <v>1</v>
      </c>
      <c r="D593" s="74" t="s">
        <v>2748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 x14ac:dyDescent="0.4">
      <c r="A594" s="68" t="s">
        <v>931</v>
      </c>
      <c r="B594" s="68" t="s">
        <v>932</v>
      </c>
      <c r="C594" s="288">
        <v>1</v>
      </c>
      <c r="D594" s="532" t="s">
        <v>2725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 x14ac:dyDescent="0.4">
      <c r="A595" s="68" t="s">
        <v>931</v>
      </c>
      <c r="B595" s="68" t="s">
        <v>932</v>
      </c>
      <c r="C595" s="288">
        <v>2</v>
      </c>
      <c r="D595" s="532" t="s">
        <v>2726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 x14ac:dyDescent="0.4">
      <c r="A596" s="68" t="s">
        <v>685</v>
      </c>
      <c r="B596" s="69" t="s">
        <v>2727</v>
      </c>
      <c r="C596" s="288">
        <v>1</v>
      </c>
      <c r="D596" s="74" t="s">
        <v>2728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 x14ac:dyDescent="0.4">
      <c r="A597" s="68" t="s">
        <v>1416</v>
      </c>
      <c r="B597" s="68" t="s">
        <v>2344</v>
      </c>
      <c r="C597" s="288">
        <v>1</v>
      </c>
      <c r="D597" s="68" t="s">
        <v>2731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2871</v>
      </c>
    </row>
    <row r="598" spans="1:16" x14ac:dyDescent="0.4">
      <c r="A598" s="68" t="s">
        <v>1037</v>
      </c>
      <c r="B598" s="68" t="s">
        <v>1038</v>
      </c>
      <c r="C598" s="288">
        <v>1</v>
      </c>
      <c r="D598" s="74" t="s">
        <v>2734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 x14ac:dyDescent="0.4">
      <c r="A599" s="68" t="s">
        <v>1039</v>
      </c>
      <c r="B599" s="69" t="s">
        <v>2732</v>
      </c>
      <c r="C599" s="288">
        <v>1</v>
      </c>
      <c r="D599" s="68" t="s">
        <v>2733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 x14ac:dyDescent="0.4">
      <c r="A600" s="68" t="s">
        <v>1039</v>
      </c>
      <c r="B600" s="69" t="s">
        <v>2732</v>
      </c>
      <c r="C600" s="288">
        <v>2</v>
      </c>
      <c r="D600" s="68" t="s">
        <v>2735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8">
        <v>1</v>
      </c>
      <c r="D601" s="68" t="s">
        <v>2736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2872</v>
      </c>
    </row>
    <row r="602" spans="1:16" ht="34" x14ac:dyDescent="0.4">
      <c r="A602" s="68" t="s">
        <v>1513</v>
      </c>
      <c r="B602" s="68" t="s">
        <v>1514</v>
      </c>
      <c r="C602" s="288">
        <v>2</v>
      </c>
      <c r="D602" s="74" t="s">
        <v>2738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2872</v>
      </c>
    </row>
    <row r="603" spans="1:16" x14ac:dyDescent="0.4">
      <c r="A603" s="68" t="s">
        <v>1513</v>
      </c>
      <c r="B603" s="68" t="s">
        <v>1514</v>
      </c>
      <c r="C603" s="288">
        <v>3</v>
      </c>
      <c r="D603" s="68" t="s">
        <v>2737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2872</v>
      </c>
    </row>
    <row r="604" spans="1:16" x14ac:dyDescent="0.4">
      <c r="A604" s="68" t="s">
        <v>1419</v>
      </c>
      <c r="B604" s="68" t="s">
        <v>2345</v>
      </c>
      <c r="C604" s="288">
        <v>1</v>
      </c>
      <c r="D604" s="74" t="s">
        <v>2739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2871</v>
      </c>
    </row>
    <row r="605" spans="1:16" x14ac:dyDescent="0.4">
      <c r="A605" s="68" t="s">
        <v>1044</v>
      </c>
      <c r="B605" s="69" t="s">
        <v>2741</v>
      </c>
      <c r="C605" s="288">
        <v>1</v>
      </c>
      <c r="D605" s="68" t="s">
        <v>2740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 x14ac:dyDescent="0.4">
      <c r="A606" s="68" t="s">
        <v>1046</v>
      </c>
      <c r="B606" s="68" t="s">
        <v>2742</v>
      </c>
      <c r="C606" s="288">
        <v>1</v>
      </c>
      <c r="D606" s="68" t="s">
        <v>2743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8">
        <v>1</v>
      </c>
      <c r="D607" s="68" t="s">
        <v>2744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2872</v>
      </c>
    </row>
    <row r="608" spans="1:16" x14ac:dyDescent="0.4">
      <c r="A608" s="68" t="s">
        <v>1517</v>
      </c>
      <c r="B608" s="68" t="s">
        <v>1518</v>
      </c>
      <c r="C608" s="288">
        <v>2</v>
      </c>
      <c r="D608" s="68" t="s">
        <v>2745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2872</v>
      </c>
    </row>
    <row r="609" spans="1:9" x14ac:dyDescent="0.4">
      <c r="A609" s="68" t="s">
        <v>1379</v>
      </c>
      <c r="B609" s="69"/>
      <c r="C609" s="288">
        <v>1</v>
      </c>
      <c r="D609" s="74" t="s">
        <v>2751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8">
        <v>1</v>
      </c>
      <c r="D610" s="74" t="s">
        <v>2752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2871</v>
      </c>
    </row>
    <row r="611" spans="1:9" ht="58.25" customHeight="1" x14ac:dyDescent="0.3">
      <c r="A611" s="553" t="s">
        <v>1093</v>
      </c>
      <c r="B611" s="69" t="s">
        <v>2813</v>
      </c>
      <c r="C611" s="288">
        <v>1</v>
      </c>
      <c r="D611" s="74" t="s">
        <v>2826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 x14ac:dyDescent="0.3">
      <c r="A612" s="553" t="s">
        <v>1093</v>
      </c>
      <c r="B612" s="69" t="s">
        <v>2813</v>
      </c>
      <c r="C612" s="288">
        <v>2</v>
      </c>
      <c r="D612" s="74" t="s">
        <v>2819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 x14ac:dyDescent="0.3">
      <c r="A613" s="553" t="s">
        <v>1095</v>
      </c>
      <c r="B613" s="69" t="s">
        <v>2816</v>
      </c>
      <c r="C613" s="288">
        <v>1</v>
      </c>
      <c r="D613" s="74" t="s">
        <v>2817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 x14ac:dyDescent="0.3">
      <c r="A614" s="553" t="s">
        <v>1095</v>
      </c>
      <c r="B614" s="69" t="s">
        <v>2816</v>
      </c>
      <c r="C614" s="288">
        <v>2</v>
      </c>
      <c r="D614" s="74" t="s">
        <v>2818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 x14ac:dyDescent="0.3">
      <c r="A615" s="553" t="s">
        <v>1095</v>
      </c>
      <c r="B615" s="69" t="s">
        <v>2816</v>
      </c>
      <c r="C615" s="288">
        <v>3</v>
      </c>
      <c r="D615" s="74" t="s">
        <v>2820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 x14ac:dyDescent="0.4">
      <c r="A616" s="68" t="s">
        <v>1080</v>
      </c>
      <c r="B616" s="69" t="s">
        <v>2821</v>
      </c>
      <c r="C616" s="288">
        <v>1</v>
      </c>
      <c r="D616" s="74" t="s">
        <v>2825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51" x14ac:dyDescent="0.4">
      <c r="A617" s="68" t="s">
        <v>1099</v>
      </c>
      <c r="B617" s="69" t="s">
        <v>2823</v>
      </c>
      <c r="C617" s="288">
        <v>1</v>
      </c>
      <c r="D617" s="74" t="s">
        <v>2824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4" x14ac:dyDescent="0.4">
      <c r="A618" s="68" t="s">
        <v>1101</v>
      </c>
      <c r="B618" s="69" t="s">
        <v>2827</v>
      </c>
      <c r="C618" s="288">
        <v>1</v>
      </c>
      <c r="D618" s="74" t="s">
        <v>2828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 x14ac:dyDescent="0.3">
      <c r="A619" s="555" t="s">
        <v>1084</v>
      </c>
      <c r="B619" s="69" t="s">
        <v>2829</v>
      </c>
      <c r="C619" s="288">
        <v>1</v>
      </c>
      <c r="D619" s="74" t="s">
        <v>2830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 x14ac:dyDescent="0.3">
      <c r="A620" s="555" t="s">
        <v>1084</v>
      </c>
      <c r="B620" s="74" t="s">
        <v>2829</v>
      </c>
      <c r="C620" s="288">
        <v>2</v>
      </c>
      <c r="D620" s="74" t="s">
        <v>2831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 x14ac:dyDescent="0.4">
      <c r="A621" s="68" t="s">
        <v>2864</v>
      </c>
      <c r="B621" s="69" t="s">
        <v>2832</v>
      </c>
      <c r="C621" s="288">
        <v>1</v>
      </c>
      <c r="D621" s="74" t="s">
        <v>2835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 x14ac:dyDescent="0.4">
      <c r="A622" s="68" t="s">
        <v>2864</v>
      </c>
      <c r="B622" s="69" t="s">
        <v>2832</v>
      </c>
      <c r="C622" s="288">
        <v>2</v>
      </c>
      <c r="D622" s="74" t="s">
        <v>2836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 x14ac:dyDescent="0.3">
      <c r="A623" s="288" t="s">
        <v>1086</v>
      </c>
      <c r="B623" s="69" t="s">
        <v>2833</v>
      </c>
      <c r="C623" s="288">
        <v>1</v>
      </c>
      <c r="D623" s="74" t="s">
        <v>2837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 x14ac:dyDescent="0.3">
      <c r="A624" s="288" t="s">
        <v>1097</v>
      </c>
      <c r="B624" s="69" t="s">
        <v>2834</v>
      </c>
      <c r="C624" s="288">
        <v>1</v>
      </c>
      <c r="D624" s="74" t="s">
        <v>2838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 x14ac:dyDescent="0.3">
      <c r="A625" s="555" t="s">
        <v>1097</v>
      </c>
      <c r="B625" s="69" t="s">
        <v>2834</v>
      </c>
      <c r="C625" s="288">
        <v>2</v>
      </c>
      <c r="D625" s="74" t="s">
        <v>2839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 x14ac:dyDescent="0.3">
      <c r="A626" s="555" t="s">
        <v>1097</v>
      </c>
      <c r="B626" s="69" t="s">
        <v>2834</v>
      </c>
      <c r="C626" s="288">
        <v>3</v>
      </c>
      <c r="D626" s="74" t="s">
        <v>2840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 x14ac:dyDescent="0.4">
      <c r="A627" s="68" t="s">
        <v>2863</v>
      </c>
      <c r="B627" s="68" t="s">
        <v>903</v>
      </c>
      <c r="C627" s="288">
        <v>1</v>
      </c>
      <c r="D627" s="74" t="s">
        <v>2845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 x14ac:dyDescent="0.3">
      <c r="A628" s="288" t="s">
        <v>2865</v>
      </c>
      <c r="B628" s="69" t="s">
        <v>2846</v>
      </c>
      <c r="C628" s="288">
        <v>1</v>
      </c>
      <c r="D628" s="74" t="s">
        <v>2847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2879</v>
      </c>
      <c r="F1" s="119" t="s">
        <v>2878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2881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2881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2902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2903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2904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2907</v>
      </c>
      <c r="I29" s="81">
        <v>44432</v>
      </c>
      <c r="J29" s="102" t="s">
        <v>2906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2887</v>
      </c>
      <c r="D31" s="146" t="s">
        <v>2898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2912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2901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2891</v>
      </c>
      <c r="I32" s="82" t="s">
        <v>2891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2905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2880</v>
      </c>
      <c r="I38" s="81">
        <v>44433</v>
      </c>
    </row>
    <row r="39" spans="1:11" ht="33" customHeight="1" x14ac:dyDescent="0.3">
      <c r="A39" s="71">
        <v>44432</v>
      </c>
      <c r="B39" s="572">
        <v>2</v>
      </c>
      <c r="C39" s="78" t="s">
        <v>2889</v>
      </c>
      <c r="D39" s="572" t="s">
        <v>166</v>
      </c>
      <c r="E39" s="89" t="str">
        <f t="shared" ref="E39:E40" si="1">IFERROR(MID(C39,FIND("L",C39),5),"")</f>
        <v/>
      </c>
      <c r="F39" s="89" t="s">
        <v>2890</v>
      </c>
      <c r="G39" s="71">
        <v>44560</v>
      </c>
      <c r="H39" s="80" t="s">
        <v>2910</v>
      </c>
      <c r="I39" s="81">
        <v>44553</v>
      </c>
    </row>
    <row r="40" spans="1:11" x14ac:dyDescent="0.3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2896</v>
      </c>
      <c r="I41" s="81">
        <v>44519</v>
      </c>
    </row>
    <row r="42" spans="1:11" ht="33" customHeight="1" x14ac:dyDescent="0.3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2897</v>
      </c>
      <c r="I42" s="81">
        <v>44456</v>
      </c>
    </row>
    <row r="43" spans="1:11" x14ac:dyDescent="0.3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2893</v>
      </c>
      <c r="I47" s="81">
        <v>44462</v>
      </c>
    </row>
    <row r="48" spans="1:11" ht="34" customHeight="1" x14ac:dyDescent="0.3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2890</v>
      </c>
      <c r="G48" s="71">
        <v>44469</v>
      </c>
      <c r="H48" s="80" t="s">
        <v>2894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2">
        <v>4</v>
      </c>
      <c r="C49" s="74" t="s">
        <v>2899</v>
      </c>
      <c r="D49" s="572" t="s">
        <v>3</v>
      </c>
      <c r="E49" s="89" t="str">
        <f t="shared" si="3"/>
        <v/>
      </c>
      <c r="F49" s="89" t="s">
        <v>2895</v>
      </c>
      <c r="G49" s="71">
        <v>44449</v>
      </c>
      <c r="H49" s="80" t="s">
        <v>2909</v>
      </c>
      <c r="I49" s="81">
        <v>44524</v>
      </c>
    </row>
    <row r="50" spans="1:10" x14ac:dyDescent="0.3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2892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2911</v>
      </c>
      <c r="D53" s="89" t="s">
        <v>166</v>
      </c>
      <c r="E53" s="89" t="str">
        <f t="shared" si="4"/>
        <v/>
      </c>
      <c r="F53" s="89" t="s">
        <v>2890</v>
      </c>
      <c r="G53" s="71">
        <v>44469</v>
      </c>
      <c r="H53" s="220" t="s">
        <v>2924</v>
      </c>
    </row>
    <row r="54" spans="1:10" ht="40.5" x14ac:dyDescent="0.3">
      <c r="A54" s="81">
        <v>44455</v>
      </c>
      <c r="B54" s="89">
        <v>1</v>
      </c>
      <c r="C54" s="78" t="s">
        <v>2908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2913</v>
      </c>
      <c r="I54" s="575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2884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2">
        <v>1</v>
      </c>
      <c r="C62" s="78" t="s">
        <v>2915</v>
      </c>
      <c r="D62" s="125" t="s">
        <v>2916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2914</v>
      </c>
      <c r="I62" s="80"/>
    </row>
    <row r="63" spans="1:10" ht="33" customHeight="1" x14ac:dyDescent="0.3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 x14ac:dyDescent="0.3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2">
        <v>2</v>
      </c>
      <c r="C67" s="78" t="s">
        <v>2822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2">
        <v>5</v>
      </c>
      <c r="C70" s="78" t="s">
        <v>2882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2883</v>
      </c>
      <c r="I70" s="81">
        <v>44504</v>
      </c>
    </row>
    <row r="71" spans="1:10" ht="42.75" customHeight="1" x14ac:dyDescent="0.3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 x14ac:dyDescent="0.3">
      <c r="A73" s="71">
        <v>44491</v>
      </c>
      <c r="B73" s="572">
        <v>1</v>
      </c>
      <c r="C73" s="78" t="s">
        <v>2885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2886</v>
      </c>
      <c r="I73" s="81">
        <v>44501</v>
      </c>
    </row>
    <row r="74" spans="1:10" ht="313.5" customHeight="1" x14ac:dyDescent="0.3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2877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2707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 x14ac:dyDescent="0.3">
      <c r="A90" s="71">
        <v>44524</v>
      </c>
      <c r="B90" s="572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2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2749</v>
      </c>
      <c r="D92" s="89" t="s">
        <v>2750</v>
      </c>
      <c r="G92" s="569">
        <v>44529</v>
      </c>
      <c r="H92" s="82" t="s">
        <v>2876</v>
      </c>
      <c r="I92" s="81">
        <v>44529</v>
      </c>
      <c r="J92" s="570">
        <v>44544</v>
      </c>
    </row>
    <row r="93" spans="1:10" ht="62.5" x14ac:dyDescent="0.3">
      <c r="A93" s="71">
        <v>44529</v>
      </c>
      <c r="B93" s="572">
        <v>1</v>
      </c>
      <c r="C93" s="78" t="s">
        <v>2888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2900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8" hidden="1" customWidth="1"/>
    <col min="16" max="16" width="8" style="449" hidden="1" customWidth="1"/>
    <col min="17" max="17" width="12.59765625" style="44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7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3" hidden="1" customWidth="1"/>
    <col min="32" max="16384" width="8.69921875" style="4"/>
  </cols>
  <sheetData>
    <row r="1" spans="1:31" s="424" customFormat="1" ht="52" customHeight="1" x14ac:dyDescent="0.3">
      <c r="C1" s="425"/>
      <c r="D1" s="425"/>
      <c r="E1" s="425"/>
      <c r="F1" s="426" t="s">
        <v>2552</v>
      </c>
      <c r="G1" s="425"/>
      <c r="H1" s="425"/>
      <c r="I1" s="427" t="s">
        <v>2551</v>
      </c>
      <c r="J1" s="674" t="s">
        <v>2549</v>
      </c>
      <c r="K1" s="674"/>
      <c r="L1" s="674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3087</v>
      </c>
      <c r="X1" s="604" t="s">
        <v>3084</v>
      </c>
      <c r="Y1" s="436" t="s">
        <v>3085</v>
      </c>
      <c r="Z1" s="605" t="s">
        <v>3086</v>
      </c>
      <c r="AA1" s="503" t="s">
        <v>2573</v>
      </c>
      <c r="AB1" s="507" t="s">
        <v>2574</v>
      </c>
      <c r="AC1" s="508" t="s">
        <v>2575</v>
      </c>
      <c r="AD1" s="431" t="s">
        <v>2580</v>
      </c>
      <c r="AE1" s="478" t="s">
        <v>2581</v>
      </c>
    </row>
    <row r="2" spans="1:31" s="441" customFormat="1" ht="14" customHeight="1" x14ac:dyDescent="0.3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2578</v>
      </c>
      <c r="N2" s="438" t="s">
        <v>2579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1" x14ac:dyDescent="0.3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 x14ac:dyDescent="0.35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COUNTIF(URS確認!AR2:AR580,LEFT(B5,3))</f>
        <v>11</v>
      </c>
      <c r="G5" s="243">
        <v>11</v>
      </c>
      <c r="H5" s="243">
        <v>11</v>
      </c>
      <c r="I5" s="243">
        <f>COUNTIF(URS確認!AS2:AS581,LEFT(B5,3))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COUNTIF(URS確認!BD$2:BD$580,LEFT($B5,3))</f>
        <v>11</v>
      </c>
      <c r="X5" s="45">
        <f>COUNTIF(URS確認!BE$2:BE$580,LEFT($B5,3))</f>
        <v>0</v>
      </c>
      <c r="Y5" s="454">
        <f>COUNTIF(URS確認!BF$2:BF$580,LEFT($B5,3))</f>
        <v>0</v>
      </c>
      <c r="Z5" s="603">
        <f>COUNTIF(URS確認!BG$2:BG$580,LEFT($B5,3))</f>
        <v>0</v>
      </c>
      <c r="AA5" s="506">
        <f>COUNTIF(URS確認!AU$2:AU$580,LEFT(B5,3))</f>
        <v>0</v>
      </c>
      <c r="AB5" s="461">
        <f>COUNTIF(URS確認!AV$2:AV$580,LEFT(B5,3))</f>
        <v>0</v>
      </c>
      <c r="AC5" s="472">
        <f>COUNTIF(URS確認!AW$2:AW$581,LEFT(B5,3))</f>
        <v>0</v>
      </c>
      <c r="AD5" s="4">
        <f>SUM(W5:AC5)</f>
        <v>11</v>
      </c>
      <c r="AE5" s="481" t="str">
        <f>IF(AND(X5&gt;0,Y5=0,AA5=0,AB5=0,AC5=0),X5,"")</f>
        <v/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COUNTIF(URS確認!AR3:AR581,LEFT(B6,3))</f>
        <v>2</v>
      </c>
      <c r="G6" s="243">
        <v>2</v>
      </c>
      <c r="H6" s="243">
        <v>2</v>
      </c>
      <c r="I6" s="243">
        <f>COUNTIF(URS確認!AS3:AS582,LEFT(B6,3))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COUNTIF(URS確認!BD$2:BD$580,LEFT($B6,3))</f>
        <v>2</v>
      </c>
      <c r="X6" s="45">
        <f>COUNTIF(URS確認!BE$2:BE$580,LEFT($B6,3))</f>
        <v>0</v>
      </c>
      <c r="Y6" s="454">
        <f>COUNTIF(URS確認!BF$2:BF$580,LEFT($B6,3))</f>
        <v>0</v>
      </c>
      <c r="Z6" s="603">
        <f>COUNTIF(URS確認!BG$2:BG$580,LEFT($B6,3))</f>
        <v>0</v>
      </c>
      <c r="AA6" s="506">
        <f>COUNTIF(URS確認!AU$2:AU$580,LEFT(B6,3))</f>
        <v>0</v>
      </c>
      <c r="AB6" s="461">
        <f>COUNTIF(URS確認!AV$2:AV$580,LEFT(B6,3))</f>
        <v>0</v>
      </c>
      <c r="AC6" s="472">
        <f>COUNTIF(URS確認!AW$2:AW$581,LEFT(B6,3))</f>
        <v>0</v>
      </c>
      <c r="AD6" s="4">
        <f t="shared" ref="AD6:AD61" si="4">SUM(W6:AC6)</f>
        <v>2</v>
      </c>
      <c r="AE6" s="481" t="str">
        <f t="shared" ref="AE6:AE8" si="5">IF(AND(X6&gt;0,Y6=0,AA6=0,AB6=0,AC6=0),X6,"")</f>
        <v/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COUNTIF(URS確認!AR4:AR582,LEFT(B7,3))</f>
        <v>2</v>
      </c>
      <c r="G7" s="243">
        <v>2</v>
      </c>
      <c r="H7" s="243">
        <v>2</v>
      </c>
      <c r="I7" s="243">
        <f>COUNTIF(URS確認!AS4:AS583,LEFT(B7,3))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COUNTIF(URS確認!BD$2:BD$580,LEFT($B7,3))</f>
        <v>2</v>
      </c>
      <c r="X7" s="45">
        <f>COUNTIF(URS確認!BE$2:BE$580,LEFT($B7,3))</f>
        <v>0</v>
      </c>
      <c r="Y7" s="454">
        <f>COUNTIF(URS確認!BF$2:BF$580,LEFT($B7,3))</f>
        <v>0</v>
      </c>
      <c r="Z7" s="603">
        <f>COUNTIF(URS確認!BG$2:BG$580,LEFT($B7,3))</f>
        <v>0</v>
      </c>
      <c r="AA7" s="506">
        <f>COUNTIF(URS確認!AU$2:AU$580,LEFT(B7,3))</f>
        <v>0</v>
      </c>
      <c r="AB7" s="461">
        <f>COUNTIF(URS確認!AV$2:AV$580,LEFT(B7,3))</f>
        <v>0</v>
      </c>
      <c r="AC7" s="472">
        <f>COUNTIF(URS確認!AW$2:AW$581,LEFT(B7,3))</f>
        <v>0</v>
      </c>
      <c r="AD7" s="4">
        <f t="shared" si="4"/>
        <v>2</v>
      </c>
      <c r="AE7" s="481" t="str">
        <f t="shared" si="5"/>
        <v/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COUNTIF(URS確認!AR5:AR583,LEFT(B8,3))</f>
        <v>0</v>
      </c>
      <c r="G8" s="243">
        <v>1</v>
      </c>
      <c r="H8" s="243">
        <v>1</v>
      </c>
      <c r="I8" s="243">
        <f>COUNTIF(URS確認!AS5:AS584,LEFT(B8,3))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COUNTIF(URS確認!BD$2:BD$580,LEFT($B8,3))</f>
        <v>0</v>
      </c>
      <c r="X8" s="45">
        <f>COUNTIF(URS確認!BE$2:BE$580,LEFT($B8,3))</f>
        <v>0</v>
      </c>
      <c r="Y8" s="454">
        <f>COUNTIF(URS確認!BF$2:BF$580,LEFT($B8,3))</f>
        <v>0</v>
      </c>
      <c r="Z8" s="603">
        <f>COUNTIF(URS確認!BG$2:BG$580,LEFT($B8,3))</f>
        <v>0</v>
      </c>
      <c r="AA8" s="506">
        <f>COUNTIF(URS確認!AU$2:AU$580,LEFT(B8,3))</f>
        <v>0</v>
      </c>
      <c r="AB8" s="461">
        <f>COUNTIF(URS確認!AV$2:AV$580,LEFT(B8,3))</f>
        <v>0</v>
      </c>
      <c r="AC8" s="472">
        <f>COUNTIF(URS確認!AW$2:AW$581,LEFT(B8,3))</f>
        <v>0</v>
      </c>
      <c r="AD8" s="4">
        <f t="shared" si="4"/>
        <v>0</v>
      </c>
      <c r="AE8" s="481" t="str">
        <f t="shared" si="5"/>
        <v/>
      </c>
    </row>
    <row r="9" spans="1:31" x14ac:dyDescent="0.35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COUNTIF(URS確認!AR7:AR585,LEFT(B10,3))</f>
        <v>2</v>
      </c>
      <c r="G10" s="243">
        <v>2</v>
      </c>
      <c r="H10" s="243">
        <v>2</v>
      </c>
      <c r="I10" s="243">
        <f>COUNTIF(URS確認!AS7:AS586,LEFT(B10,3))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COUNTIF(URS確認!BD$2:BD$580,LEFT($B10,3))</f>
        <v>2</v>
      </c>
      <c r="X10" s="45">
        <f>COUNTIF(URS確認!BE$2:BE$580,LEFT($B10,3))</f>
        <v>0</v>
      </c>
      <c r="Y10" s="454">
        <f>COUNTIF(URS確認!BF$2:BF$580,LEFT($B10,3))</f>
        <v>0</v>
      </c>
      <c r="Z10" s="603">
        <f>COUNTIF(URS確認!BG$2:BG$580,LEFT($B10,3))</f>
        <v>0</v>
      </c>
      <c r="AA10" s="506">
        <f>COUNTIF(URS確認!AU$2:AU$580,LEFT(B10,3))</f>
        <v>0</v>
      </c>
      <c r="AB10" s="461">
        <f>COUNTIF(URS確認!AV$2:AV$580,LEFT(B10,3))</f>
        <v>0</v>
      </c>
      <c r="AC10" s="472">
        <f>COUNTIF(URS確認!AW$2:AW$581,LEFT(B10,3))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COUNTIF(URS確認!AR8:AR586,LEFT(B11,3))</f>
        <v>20</v>
      </c>
      <c r="G11" s="243">
        <v>20</v>
      </c>
      <c r="H11" s="243">
        <v>20</v>
      </c>
      <c r="I11" s="243">
        <f>COUNTIF(URS確認!AS8:AS587,LEFT(B11,3))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COUNTIF(URS確認!BD$2:BD$580,LEFT($B11,3))</f>
        <v>19</v>
      </c>
      <c r="X11" s="45">
        <f>COUNTIF(URS確認!BE$2:BE$580,LEFT($B11,3))</f>
        <v>0</v>
      </c>
      <c r="Y11" s="454">
        <f>COUNTIF(URS確認!BF$2:BF$580,LEFT($B11,3))</f>
        <v>1</v>
      </c>
      <c r="Z11" s="603">
        <f>COUNTIF(URS確認!BG$2:BG$580,LEFT($B11,3))</f>
        <v>0</v>
      </c>
      <c r="AA11" s="506">
        <f>COUNTIF(URS確認!AU$2:AU$580,LEFT(B11,3))</f>
        <v>0</v>
      </c>
      <c r="AB11" s="461">
        <f>COUNTIF(URS確認!AV$2:AV$580,LEFT(B11,3))</f>
        <v>0</v>
      </c>
      <c r="AC11" s="472">
        <f>COUNTIF(URS確認!AW$2:AW$581,LEFT(B11,3))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COUNTIF(URS確認!AR9:AR587,LEFT(B12,3))</f>
        <v>10</v>
      </c>
      <c r="G12" s="243">
        <v>10</v>
      </c>
      <c r="H12" s="243">
        <v>10</v>
      </c>
      <c r="I12" s="243">
        <f>COUNTIF(URS確認!AS9:AS588,LEFT(B12,3))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COUNTIF(URS確認!BD$2:BD$580,LEFT($B12,3))</f>
        <v>10</v>
      </c>
      <c r="X12" s="45">
        <f>COUNTIF(URS確認!BE$2:BE$580,LEFT($B12,3))</f>
        <v>0</v>
      </c>
      <c r="Y12" s="454">
        <f>COUNTIF(URS確認!BF$2:BF$580,LEFT($B12,3))</f>
        <v>0</v>
      </c>
      <c r="Z12" s="603">
        <f>COUNTIF(URS確認!BG$2:BG$580,LEFT($B12,3))</f>
        <v>0</v>
      </c>
      <c r="AA12" s="506">
        <f>COUNTIF(URS確認!AU$2:AU$580,LEFT(B12,3))</f>
        <v>0</v>
      </c>
      <c r="AB12" s="461">
        <f>COUNTIF(URS確認!AV$2:AV$580,LEFT(B12,3))</f>
        <v>0</v>
      </c>
      <c r="AC12" s="472">
        <f>COUNTIF(URS確認!AW$2:AW$581,LEFT(B12,3))</f>
        <v>0</v>
      </c>
      <c r="AD12" s="4">
        <f t="shared" si="4"/>
        <v>10</v>
      </c>
      <c r="AE12" s="481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COUNTIF(URS確認!AR10:AR588,LEFT(B13,3))</f>
        <v>20</v>
      </c>
      <c r="G13" s="243">
        <v>19</v>
      </c>
      <c r="H13" s="243">
        <v>19</v>
      </c>
      <c r="I13" s="243">
        <f>COUNTIF(URS確認!AS10:AS589,LEFT(B13,3))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COUNTIF(URS確認!BD$2:BD$580,LEFT($B13,3))</f>
        <v>20</v>
      </c>
      <c r="X13" s="45">
        <f>COUNTIF(URS確認!BE$2:BE$580,LEFT($B13,3))</f>
        <v>0</v>
      </c>
      <c r="Y13" s="454">
        <f>COUNTIF(URS確認!BF$2:BF$580,LEFT($B13,3))</f>
        <v>0</v>
      </c>
      <c r="Z13" s="603">
        <f>COUNTIF(URS確認!BG$2:BG$580,LEFT($B13,3))</f>
        <v>0</v>
      </c>
      <c r="AA13" s="506">
        <f>COUNTIF(URS確認!AU$2:AU$580,LEFT(B13,3))</f>
        <v>0</v>
      </c>
      <c r="AB13" s="461">
        <f>COUNTIF(URS確認!AV$2:AV$580,LEFT(B13,3))</f>
        <v>0</v>
      </c>
      <c r="AC13" s="472">
        <f>COUNTIF(URS確認!AW$2:AW$581,LEFT(B13,3))</f>
        <v>0</v>
      </c>
      <c r="AD13" s="4">
        <f t="shared" si="4"/>
        <v>20</v>
      </c>
      <c r="AE13" s="481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COUNTIF(URS確認!AR11:AR589,LEFT(B14,3))</f>
        <v>9</v>
      </c>
      <c r="G14" s="243">
        <v>9</v>
      </c>
      <c r="H14" s="243">
        <v>9</v>
      </c>
      <c r="I14" s="243">
        <f>COUNTIF(URS確認!AS11:AS590,LEFT(B14,3))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COUNTIF(URS確認!BD$2:BD$580,LEFT($B14,3))</f>
        <v>9</v>
      </c>
      <c r="X14" s="45">
        <f>COUNTIF(URS確認!BE$2:BE$580,LEFT($B14,3))</f>
        <v>0</v>
      </c>
      <c r="Y14" s="454">
        <f>COUNTIF(URS確認!BF$2:BF$580,LEFT($B14,3))</f>
        <v>0</v>
      </c>
      <c r="Z14" s="603">
        <f>COUNTIF(URS確認!BG$2:BG$580,LEFT($B14,3))</f>
        <v>0</v>
      </c>
      <c r="AA14" s="506">
        <f>COUNTIF(URS確認!AU$2:AU$580,LEFT(B14,3))</f>
        <v>0</v>
      </c>
      <c r="AB14" s="461">
        <f>COUNTIF(URS確認!AV$2:AV$580,LEFT(B14,3))</f>
        <v>0</v>
      </c>
      <c r="AC14" s="472">
        <f>COUNTIF(URS確認!AW$2:AW$581,LEFT(B14,3))</f>
        <v>0</v>
      </c>
      <c r="AD14" s="4">
        <f t="shared" si="4"/>
        <v>9</v>
      </c>
      <c r="AE14" s="481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COUNTIF(URS確認!AR11:AR590,LEFT(B15,3))</f>
        <v>6</v>
      </c>
      <c r="G15" s="243">
        <v>5</v>
      </c>
      <c r="H15" s="243">
        <v>6</v>
      </c>
      <c r="I15" s="243">
        <f>COUNTIF(URS確認!AS11:AS591,LEFT(B15,3))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COUNTIF(URS確認!BD$2:BD$580,LEFT($B15,3))</f>
        <v>0</v>
      </c>
      <c r="X15" s="45">
        <f>COUNTIF(URS確認!BE$2:BE$580,LEFT($B15,3))</f>
        <v>0</v>
      </c>
      <c r="Y15" s="454">
        <f>COUNTIF(URS確認!BF$2:BF$580,LEFT($B15,3))</f>
        <v>6</v>
      </c>
      <c r="Z15" s="603">
        <f>COUNTIF(URS確認!BG$2:BG$580,LEFT($B15,3))</f>
        <v>0</v>
      </c>
      <c r="AA15" s="506">
        <f>COUNTIF(URS確認!AU$2:AU$580,LEFT(B15,3))</f>
        <v>0</v>
      </c>
      <c r="AB15" s="461">
        <f>COUNTIF(URS確認!AV$2:AV$580,LEFT(B15,3))</f>
        <v>0</v>
      </c>
      <c r="AC15" s="472">
        <f>COUNTIF(URS確認!AW$2:AW$581,LEFT(B15,3))</f>
        <v>0</v>
      </c>
      <c r="AD15" s="4">
        <f t="shared" si="4"/>
        <v>6</v>
      </c>
      <c r="AE15" s="481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COUNTIF(URS確認!AR12:AR591,LEFT(B16,3))</f>
        <v>12</v>
      </c>
      <c r="G16" s="243">
        <v>11</v>
      </c>
      <c r="H16" s="243">
        <v>11</v>
      </c>
      <c r="I16" s="243">
        <f>COUNTIF(URS確認!AS12:AS592,LEFT(B16,3))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COUNTIF(URS確認!BD$2:BD$580,LEFT($B16,3))</f>
        <v>12</v>
      </c>
      <c r="X16" s="45">
        <f>COUNTIF(URS確認!BE$2:BE$580,LEFT($B16,3))</f>
        <v>0</v>
      </c>
      <c r="Y16" s="454">
        <f>COUNTIF(URS確認!BF$2:BF$580,LEFT($B16,3))</f>
        <v>0</v>
      </c>
      <c r="Z16" s="603">
        <f>COUNTIF(URS確認!BG$2:BG$580,LEFT($B16,3))</f>
        <v>0</v>
      </c>
      <c r="AA16" s="506">
        <f>COUNTIF(URS確認!AU$2:AU$580,LEFT(B16,3))</f>
        <v>0</v>
      </c>
      <c r="AB16" s="461">
        <f>COUNTIF(URS確認!AV$2:AV$580,LEFT(B16,3))</f>
        <v>0</v>
      </c>
      <c r="AC16" s="472">
        <f>COUNTIF(URS確認!AW$2:AW$581,LEFT(B16,3))</f>
        <v>0</v>
      </c>
      <c r="AD16" s="4">
        <f t="shared" si="4"/>
        <v>12</v>
      </c>
      <c r="AE16" s="481" t="str">
        <f t="shared" si="7"/>
        <v/>
      </c>
    </row>
    <row r="17" spans="1:31" x14ac:dyDescent="0.35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COUNTIF(URS確認!AR15:AR594,LEFT(B18,3))</f>
        <v>7</v>
      </c>
      <c r="G18" s="243">
        <v>7</v>
      </c>
      <c r="H18" s="243">
        <v>7</v>
      </c>
      <c r="I18" s="243">
        <f>COUNTIF(URS確認!AS15:AS595,LEFT(B18,3))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COUNTIF(URS確認!BD$2:BD$580,LEFT($B18,3))</f>
        <v>6</v>
      </c>
      <c r="X18" s="45">
        <f>COUNTIF(URS確認!BE$2:BE$580,LEFT($B18,3))</f>
        <v>0</v>
      </c>
      <c r="Y18" s="454">
        <f>COUNTIF(URS確認!BF$2:BF$580,LEFT($B18,3))</f>
        <v>1</v>
      </c>
      <c r="Z18" s="603">
        <f>COUNTIF(URS確認!BG$2:BG$580,LEFT($B18,3))</f>
        <v>0</v>
      </c>
      <c r="AA18" s="506">
        <f>COUNTIF(URS確認!AU$2:AU$580,LEFT(B18,3))</f>
        <v>0</v>
      </c>
      <c r="AB18" s="461">
        <f>COUNTIF(URS確認!AV$2:AV$580,LEFT(B18,3))</f>
        <v>0</v>
      </c>
      <c r="AC18" s="472">
        <f>COUNTIF(URS確認!AW$2:AW$581,LEFT(B18,3))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COUNTIF(URS確認!AR16:AR595,LEFT(B19,3))</f>
        <v>9</v>
      </c>
      <c r="G19" s="243">
        <v>9</v>
      </c>
      <c r="H19" s="243">
        <v>9</v>
      </c>
      <c r="I19" s="243">
        <f>COUNTIF(URS確認!AS16:AS596,LEFT(B19,3))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COUNTIF(URS確認!BD$2:BD$580,LEFT($B19,3))</f>
        <v>9</v>
      </c>
      <c r="X19" s="45">
        <f>COUNTIF(URS確認!BE$2:BE$580,LEFT($B19,3))</f>
        <v>0</v>
      </c>
      <c r="Y19" s="454">
        <f>COUNTIF(URS確認!BF$2:BF$580,LEFT($B19,3))</f>
        <v>0</v>
      </c>
      <c r="Z19" s="603">
        <f>COUNTIF(URS確認!BG$2:BG$580,LEFT($B19,3))</f>
        <v>0</v>
      </c>
      <c r="AA19" s="506">
        <f>COUNTIF(URS確認!AU$2:AU$580,LEFT(B19,3))</f>
        <v>0</v>
      </c>
      <c r="AB19" s="461">
        <f>COUNTIF(URS確認!AV$2:AV$580,LEFT(B19,3))</f>
        <v>0</v>
      </c>
      <c r="AC19" s="472">
        <f>COUNTIF(URS確認!AW$2:AW$581,LEFT(B19,3))</f>
        <v>0</v>
      </c>
      <c r="AD19" s="4">
        <f t="shared" si="4"/>
        <v>9</v>
      </c>
      <c r="AE19" s="481" t="str">
        <f t="shared" ref="AE19:AE22" si="11">IF(AND(X19&gt;0,Y19=0,AA19=0,AB19=0,AC19=0),X19,"")</f>
        <v/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COUNTIF(URS確認!AR17:AR596,LEFT(B20,3))</f>
        <v>16</v>
      </c>
      <c r="G20" s="243">
        <v>16</v>
      </c>
      <c r="H20" s="243">
        <v>16</v>
      </c>
      <c r="I20" s="243">
        <f>COUNTIF(URS確認!AS17:AS597,LEFT(B20,3))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COUNTIF(URS確認!BD$2:BD$580,LEFT($B20,3))</f>
        <v>13</v>
      </c>
      <c r="X20" s="45">
        <f>COUNTIF(URS確認!BE$2:BE$580,LEFT($B20,3))</f>
        <v>0</v>
      </c>
      <c r="Y20" s="454">
        <f>COUNTIF(URS確認!BF$2:BF$580,LEFT($B20,3))</f>
        <v>3</v>
      </c>
      <c r="Z20" s="603">
        <f>COUNTIF(URS確認!BG$2:BG$580,LEFT($B20,3))</f>
        <v>0</v>
      </c>
      <c r="AA20" s="506">
        <f>COUNTIF(URS確認!AU$2:AU$580,LEFT(B20,3))</f>
        <v>0</v>
      </c>
      <c r="AB20" s="461">
        <f>COUNTIF(URS確認!AV$2:AV$580,LEFT(B20,3))</f>
        <v>0</v>
      </c>
      <c r="AC20" s="472">
        <f>COUNTIF(URS確認!AW$2:AW$581,LEFT(B20,3))</f>
        <v>0</v>
      </c>
      <c r="AD20" s="4">
        <f t="shared" si="4"/>
        <v>16</v>
      </c>
      <c r="AE20" s="481" t="str">
        <f t="shared" si="11"/>
        <v/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COUNTIF(URS確認!AR18:AR597,LEFT(B21,3))</f>
        <v>3</v>
      </c>
      <c r="G21" s="243">
        <v>3</v>
      </c>
      <c r="H21" s="243">
        <v>3</v>
      </c>
      <c r="I21" s="243">
        <f>COUNTIF(URS確認!AS18:AS598,LEFT(B21,3))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COUNTIF(URS確認!BD$2:BD$580,LEFT($B21,3))</f>
        <v>2</v>
      </c>
      <c r="X21" s="45">
        <f>COUNTIF(URS確認!BE$2:BE$580,LEFT($B21,3))</f>
        <v>0</v>
      </c>
      <c r="Y21" s="454">
        <f>COUNTIF(URS確認!BF$2:BF$580,LEFT($B21,3))</f>
        <v>1</v>
      </c>
      <c r="Z21" s="603">
        <f>COUNTIF(URS確認!BG$2:BG$580,LEFT($B21,3))</f>
        <v>0</v>
      </c>
      <c r="AA21" s="506">
        <f>COUNTIF(URS確認!AU$2:AU$580,LEFT(B21,3))</f>
        <v>0</v>
      </c>
      <c r="AB21" s="461">
        <f>COUNTIF(URS確認!AV$2:AV$580,LEFT(B21,3))</f>
        <v>0</v>
      </c>
      <c r="AC21" s="472">
        <f>COUNTIF(URS確認!AW$2:AW$581,LEFT(B21,3))</f>
        <v>0</v>
      </c>
      <c r="AD21" s="4">
        <f t="shared" si="4"/>
        <v>3</v>
      </c>
      <c r="AE21" s="481" t="str">
        <f t="shared" si="11"/>
        <v/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COUNTIF(URS確認!AR19:AR598,LEFT(B22,3))</f>
        <v>3</v>
      </c>
      <c r="G22" s="243">
        <v>3</v>
      </c>
      <c r="H22" s="243">
        <v>3</v>
      </c>
      <c r="I22" s="243">
        <f>COUNTIF(URS確認!AS19:AS599,LEFT(B22,3))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COUNTIF(URS確認!BD$2:BD$580,LEFT($B22,3))</f>
        <v>3</v>
      </c>
      <c r="X22" s="45">
        <f>COUNTIF(URS確認!BE$2:BE$580,LEFT($B22,3))</f>
        <v>0</v>
      </c>
      <c r="Y22" s="454">
        <f>COUNTIF(URS確認!BF$2:BF$580,LEFT($B22,3))</f>
        <v>0</v>
      </c>
      <c r="Z22" s="603">
        <f>COUNTIF(URS確認!BG$2:BG$580,LEFT($B22,3))</f>
        <v>0</v>
      </c>
      <c r="AA22" s="506">
        <f>COUNTIF(URS確認!AU$2:AU$580,LEFT(B22,3))</f>
        <v>0</v>
      </c>
      <c r="AB22" s="461">
        <f>COUNTIF(URS確認!AV$2:AV$580,LEFT(B22,3))</f>
        <v>0</v>
      </c>
      <c r="AC22" s="472">
        <f>COUNTIF(URS確認!AW$2:AW$581,LEFT(B22,3))</f>
        <v>0</v>
      </c>
      <c r="AD22" s="4">
        <f t="shared" si="4"/>
        <v>3</v>
      </c>
      <c r="AE22" s="481" t="str">
        <f t="shared" si="11"/>
        <v/>
      </c>
    </row>
    <row r="23" spans="1:31" x14ac:dyDescent="0.35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COUNTIF(URS確認!AR21:AR600,LEFT(B24,3))</f>
        <v>6</v>
      </c>
      <c r="G24" s="243">
        <v>5</v>
      </c>
      <c r="H24" s="243">
        <v>5</v>
      </c>
      <c r="I24" s="243">
        <f>COUNTIF(URS確認!AS21:AS601,LEFT(B24,3))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COUNTIF(URS確認!BD$2:BD$580,LEFT($B24,3))</f>
        <v>5</v>
      </c>
      <c r="X24" s="45">
        <f>COUNTIF(URS確認!BE$2:BE$580,LEFT($B24,3))</f>
        <v>0</v>
      </c>
      <c r="Y24" s="454">
        <f>COUNTIF(URS確認!BF$2:BF$580,LEFT($B24,3))</f>
        <v>1</v>
      </c>
      <c r="Z24" s="603">
        <f>COUNTIF(URS確認!BG$2:BG$580,LEFT($B24,3))</f>
        <v>0</v>
      </c>
      <c r="AA24" s="506">
        <f>COUNTIF(URS確認!AU$2:AU$580,LEFT(B24,3))</f>
        <v>0</v>
      </c>
      <c r="AB24" s="461">
        <f>COUNTIF(URS確認!AV$2:AV$580,LEFT(B24,3))</f>
        <v>0</v>
      </c>
      <c r="AC24" s="472">
        <f>COUNTIF(URS確認!AW$2:AW$581,LEFT(B24,3))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COUNTIF(URS確認!AR22:AR601,LEFT(B25,3))</f>
        <v>17</v>
      </c>
      <c r="G25" s="243">
        <v>16</v>
      </c>
      <c r="H25" s="243">
        <v>16</v>
      </c>
      <c r="I25" s="243">
        <f>COUNTIF(URS確認!AS22:AS602,LEFT(B25,3))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COUNTIF(URS確認!BD$2:BD$580,LEFT($B25,3))</f>
        <v>17</v>
      </c>
      <c r="X25" s="45">
        <f>COUNTIF(URS確認!BE$2:BE$580,LEFT($B25,3))</f>
        <v>0</v>
      </c>
      <c r="Y25" s="454">
        <f>COUNTIF(URS確認!BF$2:BF$580,LEFT($B25,3))</f>
        <v>0</v>
      </c>
      <c r="Z25" s="603">
        <f>COUNTIF(URS確認!BG$2:BG$580,LEFT($B25,3))</f>
        <v>0</v>
      </c>
      <c r="AA25" s="506">
        <f>COUNTIF(URS確認!AU$2:AU$580,LEFT(B25,3))</f>
        <v>0</v>
      </c>
      <c r="AB25" s="461">
        <f>COUNTIF(URS確認!AV$2:AV$580,LEFT(B25,3))</f>
        <v>0</v>
      </c>
      <c r="AC25" s="472">
        <f>COUNTIF(URS確認!AW$2:AW$581,LEFT(B25,3))</f>
        <v>0</v>
      </c>
      <c r="AD25" s="4">
        <f t="shared" si="4"/>
        <v>17</v>
      </c>
      <c r="AE25" s="481" t="str">
        <f t="shared" ref="AE25:AE30" si="13">IF(AND(X25&gt;0,Y25=0,AA25=0,AB25=0,AC25=0),X25,"")</f>
        <v/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COUNTIF(URS確認!AR23:AR602,LEFT(B26,3))</f>
        <v>8</v>
      </c>
      <c r="G26" s="243">
        <v>8</v>
      </c>
      <c r="H26" s="243">
        <v>8</v>
      </c>
      <c r="I26" s="243">
        <f>COUNTIF(URS確認!AS23:AS603,LEFT(B26,3))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COUNTIF(URS確認!BD$2:BD$580,LEFT($B26,3))</f>
        <v>8</v>
      </c>
      <c r="X26" s="45">
        <f>COUNTIF(URS確認!BE$2:BE$580,LEFT($B26,3))</f>
        <v>0</v>
      </c>
      <c r="Y26" s="454">
        <f>COUNTIF(URS確認!BF$2:BF$580,LEFT($B26,3))</f>
        <v>0</v>
      </c>
      <c r="Z26" s="603">
        <f>COUNTIF(URS確認!BG$2:BG$580,LEFT($B26,3))</f>
        <v>0</v>
      </c>
      <c r="AA26" s="506">
        <f>COUNTIF(URS確認!AU$2:AU$580,LEFT(B26,3))</f>
        <v>0</v>
      </c>
      <c r="AB26" s="461">
        <f>COUNTIF(URS確認!AV$2:AV$580,LEFT(B26,3))</f>
        <v>0</v>
      </c>
      <c r="AC26" s="472">
        <f>COUNTIF(URS確認!AW$2:AW$581,LEFT(B26,3))</f>
        <v>0</v>
      </c>
      <c r="AD26" s="4">
        <f t="shared" si="4"/>
        <v>8</v>
      </c>
      <c r="AE26" s="481" t="str">
        <f t="shared" si="13"/>
        <v/>
      </c>
    </row>
    <row r="27" spans="1:31" outlineLevel="1" x14ac:dyDescent="0.35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COUNTIF(URS確認!AR25:AR604,LEFT(B27,3))</f>
        <v>17</v>
      </c>
      <c r="G27" s="243">
        <v>10</v>
      </c>
      <c r="H27" s="243">
        <v>10</v>
      </c>
      <c r="I27" s="243">
        <f>COUNTIF(URS確認!AS25:AS605,LEFT(B27,3))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COUNTIF(URS確認!BD$2:BD$580,LEFT($B27,3))</f>
        <v>17</v>
      </c>
      <c r="X27" s="45">
        <f>COUNTIF(URS確認!BE$2:BE$580,LEFT($B27,3))</f>
        <v>0</v>
      </c>
      <c r="Y27" s="454">
        <f>COUNTIF(URS確認!BF$2:BF$580,LEFT($B27,3))</f>
        <v>0</v>
      </c>
      <c r="Z27" s="603">
        <f>COUNTIF(URS確認!BG$2:BG$580,LEFT($B27,3))</f>
        <v>0</v>
      </c>
      <c r="AA27" s="506">
        <f>COUNTIF(URS確認!AU$2:AU$580,LEFT(B27,3))</f>
        <v>0</v>
      </c>
      <c r="AB27" s="461">
        <f>COUNTIF(URS確認!AV$2:AV$580,LEFT(B27,3))</f>
        <v>0</v>
      </c>
      <c r="AC27" s="472">
        <f>COUNTIF(URS確認!AW$2:AW$581,LEFT(B27,3))</f>
        <v>0</v>
      </c>
      <c r="AD27" s="4">
        <f t="shared" si="4"/>
        <v>17</v>
      </c>
      <c r="AE27" s="481" t="str">
        <f t="shared" si="13"/>
        <v/>
      </c>
    </row>
    <row r="28" spans="1:31" outlineLevel="1" x14ac:dyDescent="0.35">
      <c r="B28" s="4" t="s">
        <v>2576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COUNTIF(URS確認!AR26:AR605,LEFT(B28,3))</f>
        <v>8</v>
      </c>
      <c r="G28" s="243">
        <v>7</v>
      </c>
      <c r="H28" s="243">
        <v>6</v>
      </c>
      <c r="I28" s="243">
        <f>COUNTIF(URS確認!AS26:AS606,LEFT(B28,3))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COUNTIF(URS確認!BD$2:BD$580,LEFT($B28,3))</f>
        <v>8</v>
      </c>
      <c r="X28" s="45">
        <f>COUNTIF(URS確認!BE$2:BE$580,LEFT($B28,3))</f>
        <v>0</v>
      </c>
      <c r="Y28" s="454">
        <f>COUNTIF(URS確認!BF$2:BF$580,LEFT($B28,3))</f>
        <v>0</v>
      </c>
      <c r="Z28" s="603">
        <f>COUNTIF(URS確認!BG$2:BG$580,LEFT($B28,3))</f>
        <v>0</v>
      </c>
      <c r="AA28" s="506">
        <f>COUNTIF(URS確認!AU$2:AU$580,LEFT(B28,3))</f>
        <v>0</v>
      </c>
      <c r="AB28" s="461">
        <f>COUNTIF(URS確認!AV$2:AV$580,LEFT(B28,3))</f>
        <v>0</v>
      </c>
      <c r="AC28" s="472">
        <f>COUNTIF(URS確認!AW$2:AW$581,LEFT(B28,3))</f>
        <v>0</v>
      </c>
      <c r="AD28" s="4">
        <f t="shared" si="4"/>
        <v>8</v>
      </c>
      <c r="AE28" s="481" t="str">
        <f t="shared" si="13"/>
        <v/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COUNTIF(URS確認!AR28:AR607,LEFT(B29,3))</f>
        <v>17</v>
      </c>
      <c r="G29" s="243">
        <v>16</v>
      </c>
      <c r="H29" s="243">
        <v>16</v>
      </c>
      <c r="I29" s="243">
        <f>COUNTIF(URS確認!AS28:AS608,LEFT(B29,3))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COUNTIF(URS確認!BD$2:BD$580,LEFT($B29,3))</f>
        <v>17</v>
      </c>
      <c r="X29" s="45">
        <f>COUNTIF(URS確認!BE$2:BE$580,LEFT($B29,3))</f>
        <v>0</v>
      </c>
      <c r="Y29" s="454">
        <f>COUNTIF(URS確認!BF$2:BF$580,LEFT($B29,3))</f>
        <v>0</v>
      </c>
      <c r="Z29" s="603">
        <f>COUNTIF(URS確認!BG$2:BG$580,LEFT($B29,3))</f>
        <v>0</v>
      </c>
      <c r="AA29" s="506">
        <f>COUNTIF(URS確認!AU$2:AU$580,LEFT(B29,3))</f>
        <v>0</v>
      </c>
      <c r="AB29" s="461">
        <f>COUNTIF(URS確認!AV$2:AV$580,LEFT(B29,3))</f>
        <v>0</v>
      </c>
      <c r="AC29" s="472">
        <f>COUNTIF(URS確認!AW$2:AW$581,LEFT(B29,3))</f>
        <v>0</v>
      </c>
      <c r="AD29" s="4">
        <f t="shared" si="4"/>
        <v>17</v>
      </c>
      <c r="AE29" s="481" t="str">
        <f t="shared" si="13"/>
        <v/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COUNTIF(URS確認!AR29:AR608,LEFT(B30,3))</f>
        <v>3</v>
      </c>
      <c r="G30" s="243">
        <v>2</v>
      </c>
      <c r="H30" s="243">
        <v>2</v>
      </c>
      <c r="I30" s="243">
        <f>COUNTIF(URS確認!AS29:AS609,LEFT(B30,3))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COUNTIF(URS確認!BD$2:BD$580,LEFT($B30,3))</f>
        <v>3</v>
      </c>
      <c r="X30" s="45">
        <f>COUNTIF(URS確認!BE$2:BE$580,LEFT($B30,3))</f>
        <v>0</v>
      </c>
      <c r="Y30" s="454">
        <f>COUNTIF(URS確認!BF$2:BF$580,LEFT($B30,3))</f>
        <v>0</v>
      </c>
      <c r="Z30" s="603">
        <f>COUNTIF(URS確認!BG$2:BG$580,LEFT($B30,3))</f>
        <v>0</v>
      </c>
      <c r="AA30" s="506">
        <f>COUNTIF(URS確認!AU$2:AU$580,LEFT(B30,3))</f>
        <v>0</v>
      </c>
      <c r="AB30" s="461">
        <f>COUNTIF(URS確認!AV$2:AV$580,LEFT(B30,3))</f>
        <v>0</v>
      </c>
      <c r="AC30" s="472">
        <f>COUNTIF(URS確認!AW$2:AW$581,LEFT(B30,3))</f>
        <v>0</v>
      </c>
      <c r="AD30" s="4">
        <f t="shared" si="4"/>
        <v>3</v>
      </c>
      <c r="AE30" s="481" t="str">
        <f t="shared" si="13"/>
        <v/>
      </c>
    </row>
    <row r="31" spans="1:31" x14ac:dyDescent="0.35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COUNTIF(URS確認!AR31:AR610,LEFT(B32,3))</f>
        <v>15</v>
      </c>
      <c r="G32" s="243">
        <v>15</v>
      </c>
      <c r="H32" s="243">
        <v>15</v>
      </c>
      <c r="I32" s="243">
        <f>COUNTIF(URS確認!AS31:AS611,LEFT(B32,3))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COUNTIF(URS確認!BD$2:BD$580,LEFT($B32,3))</f>
        <v>6</v>
      </c>
      <c r="X32" s="45">
        <f>COUNTIF(URS確認!BE$2:BE$580,LEFT($B32,3))</f>
        <v>0</v>
      </c>
      <c r="Y32" s="454">
        <f>COUNTIF(URS確認!BF$2:BF$580,LEFT($B32,3))</f>
        <v>9</v>
      </c>
      <c r="Z32" s="603">
        <f>COUNTIF(URS確認!BG$2:BG$580,LEFT($B32,3))</f>
        <v>0</v>
      </c>
      <c r="AA32" s="506">
        <f>COUNTIF(URS確認!AU$2:AU$580,LEFT(B32,3))</f>
        <v>0</v>
      </c>
      <c r="AB32" s="461">
        <f>COUNTIF(URS確認!AV$2:AV$580,LEFT(B32,3))</f>
        <v>0</v>
      </c>
      <c r="AC32" s="472">
        <f>COUNTIF(URS確認!AW$2:AW$581,LEFT(B32,3))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COUNTIF(URS確認!AR32:AR611,LEFT(B33,3))</f>
        <v>12</v>
      </c>
      <c r="G33" s="243">
        <v>11</v>
      </c>
      <c r="H33" s="243">
        <v>11</v>
      </c>
      <c r="I33" s="243">
        <f>COUNTIF(URS確認!AS32:AS612,LEFT(B33,3))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COUNTIF(URS確認!BD$2:BD$580,LEFT($B33,3))</f>
        <v>12</v>
      </c>
      <c r="X33" s="45">
        <f>COUNTIF(URS確認!BE$2:BE$580,LEFT($B33,3))</f>
        <v>0</v>
      </c>
      <c r="Y33" s="454">
        <f>COUNTIF(URS確認!BF$2:BF$580,LEFT($B33,3))</f>
        <v>0</v>
      </c>
      <c r="Z33" s="603">
        <f>COUNTIF(URS確認!BG$2:BG$580,LEFT($B33,3))</f>
        <v>0</v>
      </c>
      <c r="AA33" s="506">
        <f>COUNTIF(URS確認!AU$2:AU$580,LEFT(B33,3))</f>
        <v>0</v>
      </c>
      <c r="AB33" s="461">
        <f>COUNTIF(URS確認!AV$2:AV$580,LEFT(B33,3))</f>
        <v>0</v>
      </c>
      <c r="AC33" s="472">
        <f>COUNTIF(URS確認!AW$2:AW$581,LEFT(B33,3))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COUNTIF(URS確認!AR33:AR612,LEFT(B34,3))</f>
        <v>15</v>
      </c>
      <c r="G34" s="243">
        <v>15</v>
      </c>
      <c r="H34" s="243">
        <v>12</v>
      </c>
      <c r="I34" s="243">
        <f>COUNTIF(URS確認!AS33:AS613,LEFT(B34,3))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COUNTIF(URS確認!BD$2:BD$580,LEFT($B34,3))</f>
        <v>0</v>
      </c>
      <c r="X34" s="45">
        <f>COUNTIF(URS確認!BE$2:BE$580,LEFT($B34,3))</f>
        <v>2</v>
      </c>
      <c r="Y34" s="454">
        <f>COUNTIF(URS確認!BF$2:BF$580,LEFT($B34,3))</f>
        <v>0</v>
      </c>
      <c r="Z34" s="603">
        <f>COUNTIF(URS確認!BG$2:BG$580,LEFT($B34,3))</f>
        <v>13</v>
      </c>
      <c r="AA34" s="506">
        <f>COUNTIF(URS確認!AU$2:AU$580,LEFT(B34,3))</f>
        <v>0</v>
      </c>
      <c r="AB34" s="461">
        <f>COUNTIF(URS確認!AV$2:AV$580,LEFT(B34,3))</f>
        <v>0</v>
      </c>
      <c r="AC34" s="472">
        <f>COUNTIF(URS確認!AW$2:AW$581,LEFT(B34,3))</f>
        <v>0</v>
      </c>
      <c r="AD34" s="4">
        <f t="shared" si="4"/>
        <v>15</v>
      </c>
      <c r="AE34" s="481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COUNTIF(URS確認!AR34:AR613,LEFT(B35,3))</f>
        <v>15</v>
      </c>
      <c r="G35" s="243">
        <v>15</v>
      </c>
      <c r="H35" s="243">
        <v>14</v>
      </c>
      <c r="I35" s="243">
        <f>COUNTIF(URS確認!AS34:AS614,LEFT(B35,3))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COUNTIF(URS確認!BD$2:BD$580,LEFT($B35,3))</f>
        <v>0</v>
      </c>
      <c r="X35" s="45">
        <f>COUNTIF(URS確認!BE$2:BE$580,LEFT($B35,3))</f>
        <v>0</v>
      </c>
      <c r="Y35" s="454">
        <f>COUNTIF(URS確認!BF$2:BF$580,LEFT($B35,3))</f>
        <v>15</v>
      </c>
      <c r="Z35" s="603">
        <f>COUNTIF(URS確認!BG$2:BG$580,LEFT($B35,3))</f>
        <v>0</v>
      </c>
      <c r="AA35" s="506">
        <f>COUNTIF(URS確認!AU$2:AU$580,LEFT(B35,3))</f>
        <v>0</v>
      </c>
      <c r="AB35" s="461">
        <f>COUNTIF(URS確認!AV$2:AV$580,LEFT(B35,3))</f>
        <v>0</v>
      </c>
      <c r="AC35" s="472">
        <f>COUNTIF(URS確認!AW$2:AW$581,LEFT(B35,3))</f>
        <v>0</v>
      </c>
      <c r="AD35" s="4">
        <f t="shared" si="4"/>
        <v>15</v>
      </c>
      <c r="AE35" s="481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COUNTIF(URS確認!AR35:AR614,LEFT(B36,3))</f>
        <v>26</v>
      </c>
      <c r="G36" s="243">
        <v>26</v>
      </c>
      <c r="H36" s="243">
        <v>26</v>
      </c>
      <c r="I36" s="243">
        <f>COUNTIF(URS確認!AS35:AS615,LEFT(B36,3))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COUNTIF(URS確認!BD$2:BD$580,LEFT($B36,3))</f>
        <v>0</v>
      </c>
      <c r="X36" s="45">
        <f>COUNTIF(URS確認!BE$2:BE$580,LEFT($B36,3))</f>
        <v>0</v>
      </c>
      <c r="Y36" s="454">
        <f>COUNTIF(URS確認!BF$2:BF$580,LEFT($B36,3))</f>
        <v>26</v>
      </c>
      <c r="Z36" s="603">
        <f>COUNTIF(URS確認!BG$2:BG$580,LEFT($B36,3))</f>
        <v>0</v>
      </c>
      <c r="AA36" s="506">
        <f>COUNTIF(URS確認!AU$2:AU$580,LEFT(B36,3))</f>
        <v>0</v>
      </c>
      <c r="AB36" s="461">
        <f>COUNTIF(URS確認!AV$2:AV$580,LEFT(B36,3))</f>
        <v>0</v>
      </c>
      <c r="AC36" s="472">
        <f>COUNTIF(URS確認!AW$2:AW$581,LEFT(B36,3))</f>
        <v>0</v>
      </c>
      <c r="AD36" s="4">
        <f t="shared" si="4"/>
        <v>26</v>
      </c>
      <c r="AE36" s="481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COUNTIF(URS確認!AR36:AR615,LEFT(B37,3))</f>
        <v>4</v>
      </c>
      <c r="G37" s="243">
        <v>4</v>
      </c>
      <c r="H37" s="243">
        <v>4</v>
      </c>
      <c r="I37" s="243">
        <f>COUNTIF(URS確認!AS36:AS616,LEFT(B37,3))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COUNTIF(URS確認!BD$2:BD$580,LEFT($B37,3))</f>
        <v>0</v>
      </c>
      <c r="X37" s="45">
        <f>COUNTIF(URS確認!BE$2:BE$580,LEFT($B37,3))</f>
        <v>0</v>
      </c>
      <c r="Y37" s="454">
        <f>COUNTIF(URS確認!BF$2:BF$580,LEFT($B37,3))</f>
        <v>4</v>
      </c>
      <c r="Z37" s="603">
        <f>COUNTIF(URS確認!BG$2:BG$580,LEFT($B37,3))</f>
        <v>0</v>
      </c>
      <c r="AA37" s="506">
        <f>COUNTIF(URS確認!AU$2:AU$580,LEFT(B37,3))</f>
        <v>0</v>
      </c>
      <c r="AB37" s="461">
        <f>COUNTIF(URS確認!AV$2:AV$580,LEFT(B37,3))</f>
        <v>0</v>
      </c>
      <c r="AC37" s="472">
        <f>COUNTIF(URS確認!AW$2:AW$581,LEFT(B37,3))</f>
        <v>0</v>
      </c>
      <c r="AD37" s="4">
        <f t="shared" si="4"/>
        <v>4</v>
      </c>
      <c r="AE37" s="481" t="str">
        <f t="shared" si="15"/>
        <v/>
      </c>
    </row>
    <row r="38" spans="1:31" x14ac:dyDescent="0.35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COUNTIF(URS確認!AR38:AR617,LEFT(B39,3))</f>
        <v>4</v>
      </c>
      <c r="G39" s="243">
        <v>3</v>
      </c>
      <c r="H39" s="243">
        <v>3</v>
      </c>
      <c r="I39" s="243">
        <f>COUNTIF(URS確認!AS38:AS618,LEFT(B39,3))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COUNTIF(URS確認!BD$2:BD$580,LEFT($B39,3))</f>
        <v>3</v>
      </c>
      <c r="X39" s="45">
        <f>COUNTIF(URS確認!BE$2:BE$580,LEFT($B39,3))</f>
        <v>0</v>
      </c>
      <c r="Y39" s="454">
        <f>COUNTIF(URS確認!BF$2:BF$580,LEFT($B39,3))</f>
        <v>1</v>
      </c>
      <c r="Z39" s="603">
        <f>COUNTIF(URS確認!BG$2:BG$580,LEFT($B39,3))</f>
        <v>0</v>
      </c>
      <c r="AA39" s="506">
        <f>COUNTIF(URS確認!AU$2:AU$580,LEFT(B39,3))</f>
        <v>0</v>
      </c>
      <c r="AB39" s="461">
        <f>COUNTIF(URS確認!AV$2:AV$580,LEFT(B39,3))</f>
        <v>0</v>
      </c>
      <c r="AC39" s="472">
        <f>COUNTIF(URS確認!AW$2:AW$581,LEFT(B39,3))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COUNTIF(URS確認!AR39:AR618,LEFT(B40,3))</f>
        <v>9</v>
      </c>
      <c r="G40" s="243">
        <v>9</v>
      </c>
      <c r="H40" s="243">
        <v>9</v>
      </c>
      <c r="I40" s="243">
        <f>COUNTIF(URS確認!AS39:AS619,LEFT(B40,3))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COUNTIF(URS確認!BD$2:BD$580,LEFT($B40,3))</f>
        <v>9</v>
      </c>
      <c r="X40" s="45">
        <f>COUNTIF(URS確認!BE$2:BE$580,LEFT($B40,3))</f>
        <v>0</v>
      </c>
      <c r="Y40" s="454">
        <f>COUNTIF(URS確認!BF$2:BF$580,LEFT($B40,3))</f>
        <v>0</v>
      </c>
      <c r="Z40" s="603">
        <f>COUNTIF(URS確認!BG$2:BG$580,LEFT($B40,3))</f>
        <v>0</v>
      </c>
      <c r="AA40" s="506">
        <f>COUNTIF(URS確認!AU$2:AU$580,LEFT(B40,3))</f>
        <v>0</v>
      </c>
      <c r="AB40" s="461">
        <f>COUNTIF(URS確認!AV$2:AV$580,LEFT(B40,3))</f>
        <v>0</v>
      </c>
      <c r="AC40" s="472">
        <f>COUNTIF(URS確認!AW$2:AW$581,LEFT(B40,3))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COUNTIF(URS確認!AR40:AR619,LEFT(B41,3))</f>
        <v>6</v>
      </c>
      <c r="G41" s="243">
        <v>6</v>
      </c>
      <c r="H41" s="243">
        <v>6</v>
      </c>
      <c r="I41" s="243">
        <f>COUNTIF(URS確認!AS40:AS620,LEFT(B41,3))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COUNTIF(URS確認!BD$2:BD$580,LEFT($B41,3))</f>
        <v>6</v>
      </c>
      <c r="X41" s="45">
        <f>COUNTIF(URS確認!BE$2:BE$580,LEFT($B41,3))</f>
        <v>0</v>
      </c>
      <c r="Y41" s="454">
        <f>COUNTIF(URS確認!BF$2:BF$580,LEFT($B41,3))</f>
        <v>0</v>
      </c>
      <c r="Z41" s="603">
        <f>COUNTIF(URS確認!BG$2:BG$580,LEFT($B41,3))</f>
        <v>0</v>
      </c>
      <c r="AA41" s="506">
        <f>COUNTIF(URS確認!AU$2:AU$580,LEFT(B41,3))</f>
        <v>0</v>
      </c>
      <c r="AB41" s="461">
        <f>COUNTIF(URS確認!AV$2:AV$580,LEFT(B41,3))</f>
        <v>0</v>
      </c>
      <c r="AC41" s="472">
        <f>COUNTIF(URS確認!AW$2:AW$581,LEFT(B41,3))</f>
        <v>0</v>
      </c>
      <c r="AD41" s="4">
        <f t="shared" si="4"/>
        <v>6</v>
      </c>
      <c r="AE41" s="481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COUNTIF(URS確認!AR41:AR620,LEFT(B42,3))</f>
        <v>11</v>
      </c>
      <c r="G42" s="243">
        <v>7</v>
      </c>
      <c r="H42" s="243">
        <v>8</v>
      </c>
      <c r="I42" s="243">
        <f>COUNTIF(URS確認!AS41:AS621,LEFT(B42,3))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COUNTIF(URS確認!BD$2:BD$580,LEFT($B42,3))</f>
        <v>11</v>
      </c>
      <c r="X42" s="45">
        <f>COUNTIF(URS確認!BE$2:BE$580,LEFT($B42,3))</f>
        <v>0</v>
      </c>
      <c r="Y42" s="454">
        <f>COUNTIF(URS確認!BF$2:BF$580,LEFT($B42,3))</f>
        <v>0</v>
      </c>
      <c r="Z42" s="603">
        <f>COUNTIF(URS確認!BG$2:BG$580,LEFT($B42,3))</f>
        <v>0</v>
      </c>
      <c r="AA42" s="506">
        <f>COUNTIF(URS確認!AU$2:AU$580,LEFT(B42,3))</f>
        <v>0</v>
      </c>
      <c r="AB42" s="461">
        <f>COUNTIF(URS確認!AV$2:AV$580,LEFT(B42,3))</f>
        <v>0</v>
      </c>
      <c r="AC42" s="472">
        <f>COUNTIF(URS確認!AW$2:AW$581,LEFT(B42,3))</f>
        <v>0</v>
      </c>
      <c r="AD42" s="4">
        <f t="shared" si="4"/>
        <v>11</v>
      </c>
      <c r="AE42" s="481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COUNTIF(URS確認!AR42:AR621,LEFT(B43,3))</f>
        <v>7</v>
      </c>
      <c r="G43" s="243">
        <v>6</v>
      </c>
      <c r="H43" s="243">
        <v>6</v>
      </c>
      <c r="I43" s="243">
        <f>COUNTIF(URS確認!AS42:AS622,LEFT(B43,3))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COUNTIF(URS確認!BD$2:BD$580,LEFT($B43,3))</f>
        <v>7</v>
      </c>
      <c r="X43" s="45">
        <f>COUNTIF(URS確認!BE$2:BE$580,LEFT($B43,3))</f>
        <v>0</v>
      </c>
      <c r="Y43" s="454">
        <f>COUNTIF(URS確認!BF$2:BF$580,LEFT($B43,3))</f>
        <v>0</v>
      </c>
      <c r="Z43" s="603">
        <f>COUNTIF(URS確認!BG$2:BG$580,LEFT($B43,3))</f>
        <v>0</v>
      </c>
      <c r="AA43" s="506">
        <f>COUNTIF(URS確認!AU$2:AU$580,LEFT(B43,3))</f>
        <v>0</v>
      </c>
      <c r="AB43" s="461">
        <f>COUNTIF(URS確認!AV$2:AV$580,LEFT(B43,3))</f>
        <v>0</v>
      </c>
      <c r="AC43" s="472">
        <f>COUNTIF(URS確認!AW$2:AW$581,LEFT(B43,3))</f>
        <v>0</v>
      </c>
      <c r="AD43" s="4">
        <f t="shared" si="4"/>
        <v>7</v>
      </c>
      <c r="AE43" s="481" t="str">
        <f t="shared" si="17"/>
        <v/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COUNTIF(URS確認!AR43:AR622,LEFT(B44,3))</f>
        <v>21</v>
      </c>
      <c r="G44" s="243">
        <v>20</v>
      </c>
      <c r="H44" s="243">
        <v>20</v>
      </c>
      <c r="I44" s="243">
        <f>COUNTIF(URS確認!AS43:AS623,LEFT(B44,3))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COUNTIF(URS確認!BD$2:BD$580,LEFT($B44,3))</f>
        <v>23</v>
      </c>
      <c r="X44" s="45">
        <f>COUNTIF(URS確認!BE$2:BE$580,LEFT($B44,3))</f>
        <v>0</v>
      </c>
      <c r="Y44" s="454">
        <f>COUNTIF(URS確認!BF$2:BF$580,LEFT($B44,3))</f>
        <v>0</v>
      </c>
      <c r="Z44" s="603">
        <f>COUNTIF(URS確認!BG$2:BG$580,LEFT($B44,3))</f>
        <v>0</v>
      </c>
      <c r="AA44" s="506">
        <f>COUNTIF(URS確認!AU$2:AU$580,LEFT(B44,3))</f>
        <v>0</v>
      </c>
      <c r="AB44" s="461">
        <f>COUNTIF(URS確認!AV$2:AV$580,LEFT(B44,3))</f>
        <v>0</v>
      </c>
      <c r="AC44" s="472">
        <f>COUNTIF(URS確認!AW$2:AW$581,LEFT(B44,3))</f>
        <v>0</v>
      </c>
      <c r="AD44" s="4">
        <f t="shared" si="4"/>
        <v>23</v>
      </c>
      <c r="AE44" s="481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COUNTIF(URS確認!AR44:AR623,LEFT(B45,3))</f>
        <v>30</v>
      </c>
      <c r="G45" s="243">
        <v>29</v>
      </c>
      <c r="H45" s="243">
        <v>29</v>
      </c>
      <c r="I45" s="243">
        <f>COUNTIF(URS確認!AS44:AS624,LEFT(B45,3))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COUNTIF(URS確認!BD$2:BD$580,LEFT($B45,3))</f>
        <v>30</v>
      </c>
      <c r="X45" s="45">
        <f>COUNTIF(URS確認!BE$2:BE$580,LEFT($B45,3))</f>
        <v>0</v>
      </c>
      <c r="Y45" s="454">
        <f>COUNTIF(URS確認!BF$2:BF$580,LEFT($B45,3))</f>
        <v>0</v>
      </c>
      <c r="Z45" s="603">
        <f>COUNTIF(URS確認!BG$2:BG$580,LEFT($B45,3))</f>
        <v>0</v>
      </c>
      <c r="AA45" s="506">
        <f>COUNTIF(URS確認!AU$2:AU$580,LEFT(B45,3))</f>
        <v>0</v>
      </c>
      <c r="AB45" s="461">
        <f>COUNTIF(URS確認!AV$2:AV$580,LEFT(B45,3))</f>
        <v>0</v>
      </c>
      <c r="AC45" s="472">
        <f>COUNTIF(URS確認!AW$2:AW$581,LEFT(B45,3))</f>
        <v>0</v>
      </c>
      <c r="AD45" s="4">
        <f t="shared" si="4"/>
        <v>30</v>
      </c>
      <c r="AE45" s="481" t="str">
        <f t="shared" si="17"/>
        <v/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COUNTIF(URS確認!AR45:AR624,LEFT(B46,3))</f>
        <v>9</v>
      </c>
      <c r="G46" s="243">
        <v>5</v>
      </c>
      <c r="H46" s="243">
        <v>5</v>
      </c>
      <c r="I46" s="243">
        <f>COUNTIF(URS確認!AS45:AS625,LEFT(B46,3))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COUNTIF(URS確認!BD$2:BD$580,LEFT($B46,3))</f>
        <v>5</v>
      </c>
      <c r="X46" s="45">
        <f>COUNTIF(URS確認!BE$2:BE$580,LEFT($B46,3))</f>
        <v>0</v>
      </c>
      <c r="Y46" s="454">
        <f>COUNTIF(URS確認!BF$2:BF$580,LEFT($B46,3))</f>
        <v>5</v>
      </c>
      <c r="Z46" s="603">
        <f>COUNTIF(URS確認!BG$2:BG$580,LEFT($B46,3))</f>
        <v>0</v>
      </c>
      <c r="AA46" s="506">
        <f>COUNTIF(URS確認!AU$2:AU$580,LEFT(B46,3))</f>
        <v>0</v>
      </c>
      <c r="AB46" s="461">
        <f>COUNTIF(URS確認!AV$2:AV$580,LEFT(B46,3))</f>
        <v>3</v>
      </c>
      <c r="AC46" s="472">
        <f>COUNTIF(URS確認!AW$2:AW$581,LEFT(B46,3))</f>
        <v>0</v>
      </c>
      <c r="AD46" s="4">
        <f t="shared" si="4"/>
        <v>13</v>
      </c>
      <c r="AE46" s="481" t="str">
        <f t="shared" si="17"/>
        <v/>
      </c>
    </row>
    <row r="47" spans="1:31" outlineLevel="1" x14ac:dyDescent="0.35">
      <c r="B47" s="4" t="s">
        <v>2951</v>
      </c>
      <c r="C47" s="243">
        <f>COUNTIF(URS確認!$D:$D,B47)</f>
        <v>5</v>
      </c>
      <c r="E47" s="450"/>
      <c r="V47" s="446"/>
      <c r="W47" s="443">
        <f>COUNTIF(URS確認!BD$2:BD$580,LEFT($B47,3))</f>
        <v>0</v>
      </c>
      <c r="X47" s="45">
        <f>COUNTIF(URS確認!BE$2:BE$580,LEFT($B47,3))</f>
        <v>0</v>
      </c>
      <c r="Y47" s="454">
        <f>COUNTIF(URS確認!BF$2:BF$580,LEFT($B47,3))</f>
        <v>5</v>
      </c>
      <c r="Z47" s="603">
        <f>COUNTIF(URS確認!BG$2:BG$580,LEFT($B47,3))</f>
        <v>0</v>
      </c>
      <c r="AA47" s="506">
        <f>COUNTIF(URS確認!AU$2:AU$580,LEFT(B47,3))</f>
        <v>0</v>
      </c>
      <c r="AB47" s="461">
        <f>COUNTIF(URS確認!AV$2:AV$580,LEFT(B47,3))</f>
        <v>4</v>
      </c>
      <c r="AC47" s="472">
        <f>COUNTIF(URS確認!AW$2:AW$581,LEFT(B47,3))</f>
        <v>1</v>
      </c>
      <c r="AD47" s="4">
        <f t="shared" ref="AD47" si="18">SUM(W47:AC47)</f>
        <v>10</v>
      </c>
      <c r="AE47" s="481"/>
    </row>
    <row r="48" spans="1:31" x14ac:dyDescent="0.35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 x14ac:dyDescent="0.35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COUNTIF(URS確認!AR47:AR626,LEFT(B49,3))</f>
        <v>4</v>
      </c>
      <c r="G49" s="243">
        <v>1</v>
      </c>
      <c r="H49" s="243">
        <v>1</v>
      </c>
      <c r="I49" s="243">
        <f>COUNTIF(URS確認!AS47:AS627,LEFT(B49,3))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COUNTIF(URS確認!BD$2:BD$580,LEFT($B49,3))</f>
        <v>0</v>
      </c>
      <c r="X49" s="45">
        <f>COUNTIF(URS確認!BE$2:BE$580,LEFT($B49,3))</f>
        <v>0</v>
      </c>
      <c r="Y49" s="454">
        <f>COUNTIF(URS確認!BF$2:BF$580,LEFT($B49,3))</f>
        <v>4</v>
      </c>
      <c r="Z49" s="603">
        <f>COUNTIF(URS確認!BG$2:BG$580,LEFT($B49,3))</f>
        <v>0</v>
      </c>
      <c r="AA49" s="506">
        <f>COUNTIF(URS確認!AU$2:AU$580,LEFT(B49,3))</f>
        <v>0</v>
      </c>
      <c r="AB49" s="461">
        <f>COUNTIF(URS確認!AV$2:AV$580,LEFT(B49,3))</f>
        <v>0</v>
      </c>
      <c r="AC49" s="472">
        <f>COUNTIF(URS確認!AW$2:AW$581,LEFT(B49,3))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 x14ac:dyDescent="0.35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COUNTIF(URS確認!AR48:AR627,LEFT(B50,3))</f>
        <v>10</v>
      </c>
      <c r="G50" s="243">
        <v>9</v>
      </c>
      <c r="H50" s="243">
        <v>8</v>
      </c>
      <c r="I50" s="243">
        <f>COUNTIF(URS確認!AS48:AS628,LEFT(B50,3))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COUNTIF(URS確認!BD$2:BD$580,LEFT($B50,3))</f>
        <v>0</v>
      </c>
      <c r="X50" s="45">
        <f>COUNTIF(URS確認!BE$2:BE$580,LEFT($B50,3))</f>
        <v>0</v>
      </c>
      <c r="Y50" s="454">
        <f>COUNTIF(URS確認!BF$2:BF$580,LEFT($B50,3))</f>
        <v>10</v>
      </c>
      <c r="Z50" s="603">
        <f>COUNTIF(URS確認!BG$2:BG$580,LEFT($B50,3))</f>
        <v>0</v>
      </c>
      <c r="AA50" s="506">
        <f>COUNTIF(URS確認!AU$2:AU$580,LEFT(B50,3))</f>
        <v>0</v>
      </c>
      <c r="AB50" s="461">
        <f>COUNTIF(URS確認!AV$2:AV$580,LEFT(B50,3))</f>
        <v>1</v>
      </c>
      <c r="AC50" s="472">
        <f>COUNTIF(URS確認!AW$2:AW$581,LEFT(B50,3))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 x14ac:dyDescent="0.35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 x14ac:dyDescent="0.35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COUNTIF(URS確認!AR50:AR629,LEFT(B52,3))</f>
        <v>8</v>
      </c>
      <c r="G52" s="243">
        <v>7</v>
      </c>
      <c r="H52" s="243">
        <v>2</v>
      </c>
      <c r="I52" s="243">
        <f>COUNTIF(URS確認!AS50:AS630,LEFT(B52,3))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COUNTIF(URS確認!BD$2:BD$580,LEFT($B52,3))</f>
        <v>2</v>
      </c>
      <c r="X52" s="45">
        <f>COUNTIF(URS確認!BE$2:BE$580,LEFT($B52,3))</f>
        <v>0</v>
      </c>
      <c r="Y52" s="454">
        <f>COUNTIF(URS確認!BF$2:BF$580,LEFT($B52,3))</f>
        <v>6</v>
      </c>
      <c r="Z52" s="603">
        <f>COUNTIF(URS確認!BG$2:BG$580,LEFT($B52,3))</f>
        <v>0</v>
      </c>
      <c r="AA52" s="506">
        <f>COUNTIF(URS確認!AU$2:AU$580,LEFT(B52,3))</f>
        <v>0</v>
      </c>
      <c r="AB52" s="461">
        <f>COUNTIF(URS確認!AV$2:AV$580,LEFT(B52,3))</f>
        <v>0</v>
      </c>
      <c r="AC52" s="472">
        <f>COUNTIF(URS確認!AW$2:AW$581,LEFT(B52,3))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COUNTIF(URS確認!AR51:AR630,LEFT(B53,3))</f>
        <v>10</v>
      </c>
      <c r="G53" s="243">
        <v>8</v>
      </c>
      <c r="H53" s="243">
        <v>8</v>
      </c>
      <c r="I53" s="243">
        <f>COUNTIF(URS確認!AS51:AS631,LEFT(B53,3))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COUNTIF(URS確認!BD$2:BD$580,LEFT($B53,3))</f>
        <v>4</v>
      </c>
      <c r="X53" s="45">
        <f>COUNTIF(URS確認!BE$2:BE$580,LEFT($B53,3))</f>
        <v>0</v>
      </c>
      <c r="Y53" s="454">
        <f>COUNTIF(URS確認!BF$2:BF$580,LEFT($B53,3))</f>
        <v>6</v>
      </c>
      <c r="Z53" s="603">
        <f>COUNTIF(URS確認!BG$2:BG$580,LEFT($B53,3))</f>
        <v>0</v>
      </c>
      <c r="AA53" s="506">
        <f>COUNTIF(URS確認!AU$2:AU$580,LEFT(B53,3))</f>
        <v>0</v>
      </c>
      <c r="AB53" s="461">
        <f>COUNTIF(URS確認!AV$2:AV$580,LEFT(B53,3))</f>
        <v>0</v>
      </c>
      <c r="AC53" s="472">
        <f>COUNTIF(URS確認!AW$2:AW$581,LEFT(B53,3))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 x14ac:dyDescent="0.35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COUNTIF(URS確認!AR52:AR631,LEFT(B54,3))</f>
        <v>112</v>
      </c>
      <c r="G54" s="243">
        <v>112</v>
      </c>
      <c r="H54" s="243">
        <v>75</v>
      </c>
      <c r="I54" s="243">
        <f>COUNTIF(URS確認!AS52:AS632,LEFT(B54,3))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COUNTIF(URS確認!BD$2:BD$580,LEFT($B54,3))</f>
        <v>0</v>
      </c>
      <c r="X54" s="45">
        <f>COUNTIF(URS確認!BE$2:BE$580,LEFT($B54,3))</f>
        <v>0</v>
      </c>
      <c r="Y54" s="454">
        <f>COUNTIF(URS確認!BF$2:BF$580,LEFT($B54,3))</f>
        <v>75</v>
      </c>
      <c r="Z54" s="603">
        <f>COUNTIF(URS確認!BG$2:BG$580,LEFT($B54,3))</f>
        <v>37</v>
      </c>
      <c r="AA54" s="506">
        <f>COUNTIF(URS確認!AU$2:AU$580,LEFT(B54,3))</f>
        <v>0</v>
      </c>
      <c r="AB54" s="461">
        <f>COUNTIF(URS確認!AV$2:AV$580,LEFT(B54,3))</f>
        <v>0</v>
      </c>
      <c r="AC54" s="472">
        <f>COUNTIF(URS確認!AW$2:AW$581,LEFT(B54,3))</f>
        <v>0</v>
      </c>
      <c r="AD54" s="4">
        <f t="shared" si="4"/>
        <v>112</v>
      </c>
      <c r="AE54" s="481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COUNTIF(URS確認!AR55:AR632,LEFT(B55,3))</f>
        <v>2</v>
      </c>
      <c r="G55" s="243">
        <v>2</v>
      </c>
      <c r="H55" s="243">
        <v>2</v>
      </c>
      <c r="I55" s="243">
        <f>COUNTIF(URS確認!AS55:AS633,LEFT(B55,3))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COUNTIF(URS確認!BD$2:BD$580,LEFT($B55,3))</f>
        <v>0</v>
      </c>
      <c r="X55" s="45">
        <f>COUNTIF(URS確認!BE$2:BE$580,LEFT($B55,3))</f>
        <v>0</v>
      </c>
      <c r="Y55" s="454">
        <f>COUNTIF(URS確認!BF$2:BF$580,LEFT($B55,3))</f>
        <v>2</v>
      </c>
      <c r="Z55" s="603">
        <f>COUNTIF(URS確認!BG$2:BG$580,LEFT($B55,3))</f>
        <v>0</v>
      </c>
      <c r="AA55" s="506">
        <f>COUNTIF(URS確認!AU$2:AU$580,LEFT(B55,3))</f>
        <v>0</v>
      </c>
      <c r="AB55" s="461">
        <f>COUNTIF(URS確認!AV$2:AV$580,LEFT(B55,3))</f>
        <v>0</v>
      </c>
      <c r="AC55" s="472">
        <f>COUNTIF(URS確認!AW$2:AW$581,LEFT(B55,3))</f>
        <v>0</v>
      </c>
      <c r="AD55" s="4">
        <f t="shared" si="4"/>
        <v>2</v>
      </c>
      <c r="AE55" s="481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COUNTIF(URS確認!AR56:AR633,LEFT(B56,3))</f>
        <v>3</v>
      </c>
      <c r="G56" s="243">
        <v>3</v>
      </c>
      <c r="H56" s="243">
        <v>3</v>
      </c>
      <c r="I56" s="243">
        <f>COUNTIF(URS確認!AS56:AS634,LEFT(B56,3))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COUNTIF(URS確認!BD$2:BD$580,LEFT($B56,3))</f>
        <v>0</v>
      </c>
      <c r="X56" s="45">
        <f>COUNTIF(URS確認!BE$2:BE$580,LEFT($B56,3))</f>
        <v>0</v>
      </c>
      <c r="Y56" s="454">
        <f>COUNTIF(URS確認!BF$2:BF$580,LEFT($B56,3))</f>
        <v>2</v>
      </c>
      <c r="Z56" s="603">
        <f>COUNTIF(URS確認!BG$2:BG$580,LEFT($B56,3))</f>
        <v>1</v>
      </c>
      <c r="AA56" s="506">
        <f>COUNTIF(URS確認!AU$2:AU$580,LEFT(B56,3))</f>
        <v>0</v>
      </c>
      <c r="AB56" s="461">
        <f>COUNTIF(URS確認!AV$2:AV$580,LEFT(B56,3))</f>
        <v>0</v>
      </c>
      <c r="AC56" s="472">
        <f>COUNTIF(URS確認!AW$2:AW$581,LEFT(B56,3))</f>
        <v>0</v>
      </c>
      <c r="AD56" s="4">
        <f t="shared" si="4"/>
        <v>3</v>
      </c>
      <c r="AE56" s="481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COUNTIF(URS確認!AR57:AR634,LEFT(B57,3))</f>
        <v>1</v>
      </c>
      <c r="G57" s="243">
        <v>1</v>
      </c>
      <c r="H57" s="243">
        <v>1</v>
      </c>
      <c r="I57" s="243">
        <f>COUNTIF(URS確認!AS57:AS635,LEFT(B57,3))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COUNTIF(URS確認!BD$2:BD$580,LEFT($B57,3))</f>
        <v>0</v>
      </c>
      <c r="X57" s="45">
        <f>COUNTIF(URS確認!BE$2:BE$580,LEFT($B57,3))</f>
        <v>0</v>
      </c>
      <c r="Y57" s="454">
        <f>COUNTIF(URS確認!BF$2:BF$580,LEFT($B57,3))</f>
        <v>1</v>
      </c>
      <c r="Z57" s="603">
        <f>COUNTIF(URS確認!BG$2:BG$580,LEFT($B57,3))</f>
        <v>0</v>
      </c>
      <c r="AA57" s="506">
        <f>COUNTIF(URS確認!AU$2:AU$580,LEFT(B57,3))</f>
        <v>0</v>
      </c>
      <c r="AB57" s="461">
        <f>COUNTIF(URS確認!AV$2:AV$580,LEFT(B57,3))</f>
        <v>0</v>
      </c>
      <c r="AC57" s="472">
        <f>COUNTIF(URS確認!AW$2:AW$581,LEFT(B57,3))</f>
        <v>0</v>
      </c>
      <c r="AD57" s="4">
        <f t="shared" si="4"/>
        <v>1</v>
      </c>
      <c r="AE57" s="481" t="str">
        <f t="shared" si="20"/>
        <v/>
      </c>
    </row>
    <row r="58" spans="1:31" x14ac:dyDescent="0.35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COUNTIF(URS確認!AR59:AR636,LEFT(B59,3))</f>
        <v>1</v>
      </c>
      <c r="G59" s="243">
        <v>1</v>
      </c>
      <c r="H59" s="243">
        <v>1</v>
      </c>
      <c r="I59" s="243">
        <f>COUNTIF(URS確認!AS59:AS637,LEFT(B59,3))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COUNTIF(URS確認!BD$2:BD$580,LEFT($B59,3))</f>
        <v>1</v>
      </c>
      <c r="X59" s="45">
        <f>COUNTIF(URS確認!BE$2:BE$580,LEFT($B59,3))</f>
        <v>0</v>
      </c>
      <c r="Y59" s="454">
        <f>COUNTIF(URS確認!BF$2:BF$580,LEFT($B59,3))</f>
        <v>0</v>
      </c>
      <c r="Z59" s="603">
        <f>COUNTIF(URS確認!BG$2:BG$580,LEFT($B59,3))</f>
        <v>0</v>
      </c>
      <c r="AA59" s="506">
        <f>COUNTIF(URS確認!AU$2:AU$580,LEFT(B59,3))</f>
        <v>0</v>
      </c>
      <c r="AB59" s="461">
        <f>COUNTIF(URS確認!AV$2:AV$580,LEFT(B59,3))</f>
        <v>0</v>
      </c>
      <c r="AC59" s="472">
        <f>COUNTIF(URS確認!AW$2:AW$581,LEFT(B59,3))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 x14ac:dyDescent="0.35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 x14ac:dyDescent="0.35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COUNTIF(URS確認!AR63:AR640,LEFT(B61,3))</f>
        <v>12</v>
      </c>
      <c r="G61" s="243">
        <v>9</v>
      </c>
      <c r="I61" s="243">
        <f>COUNTIF(URS確認!AS61:AS639,LEFT(B61,3))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COUNTIF(URS確認!BD$2:BD$580,LEFT($B61,3))</f>
        <v>6</v>
      </c>
      <c r="X61" s="45">
        <f>COUNTIF(URS確認!BE$2:BE$580,LEFT($B61,3))</f>
        <v>0</v>
      </c>
      <c r="Y61" s="454">
        <f>COUNTIF(URS確認!BF$2:BF$580,LEFT($B61,3))</f>
        <v>6</v>
      </c>
      <c r="Z61" s="603">
        <f>COUNTIF(URS確認!BG$2:BG$580,LEFT($B61,3))</f>
        <v>0</v>
      </c>
      <c r="AA61" s="506">
        <f>COUNTIF(URS確認!AU$2:AU$580,LEFT(B61,3))</f>
        <v>0</v>
      </c>
      <c r="AB61" s="461">
        <f>COUNTIF(URS確認!AV$2:AV$580,LEFT(B61,3))</f>
        <v>0</v>
      </c>
      <c r="AC61" s="472">
        <f>COUNTIF(URS確認!AW$2:AW$581,LEFT(B61,3))</f>
        <v>0</v>
      </c>
      <c r="AD61" s="4">
        <f t="shared" si="4"/>
        <v>12</v>
      </c>
      <c r="AE61" s="481" t="str">
        <f>IF(AND(X61&gt;0,Y61=0,AA61=0,AB61=0,AC61=0),X61,"")</f>
        <v/>
      </c>
    </row>
    <row r="62" spans="1:31" x14ac:dyDescent="0.35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 x14ac:dyDescent="0.35">
      <c r="A63" s="454"/>
      <c r="B63" s="539" t="s">
        <v>2543</v>
      </c>
      <c r="C63" s="470">
        <f>C4+C9+C17+C23+C31+C38+C48+C51+C58+C60</f>
        <v>563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958</v>
      </c>
      <c r="V63" s="460"/>
      <c r="W63" s="454">
        <f>SUM(W5:W61)</f>
        <v>320</v>
      </c>
      <c r="X63" s="454">
        <f t="shared" ref="X63:AE63" si="22">SUM(X5:X61)</f>
        <v>2</v>
      </c>
      <c r="Y63" s="454">
        <f t="shared" si="22"/>
        <v>190</v>
      </c>
      <c r="Z63" s="454">
        <f t="shared" si="22"/>
        <v>51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563</v>
      </c>
      <c r="AE63" s="481">
        <f t="shared" si="22"/>
        <v>2</v>
      </c>
    </row>
    <row r="64" spans="1:31" x14ac:dyDescent="0.35">
      <c r="A64" s="473"/>
      <c r="B64" s="540" t="s">
        <v>2547</v>
      </c>
      <c r="C64" s="474"/>
      <c r="F64" s="462">
        <f t="shared" ref="F64:L64" si="23">F63/$C$63</f>
        <v>0.98579040852575484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0.27175843694493784</v>
      </c>
      <c r="M64" s="462"/>
      <c r="N64" s="462"/>
      <c r="O64" s="462"/>
      <c r="P64" s="462"/>
      <c r="Q64" s="463"/>
      <c r="R64" s="464">
        <f>R63/C63</f>
        <v>0.44404973357015987</v>
      </c>
      <c r="S64" s="465">
        <f>S63/$C$63</f>
        <v>0.15808170515097691</v>
      </c>
      <c r="T64" s="466" t="s">
        <v>2561</v>
      </c>
      <c r="U64" s="466"/>
      <c r="V64" s="467"/>
      <c r="W64" s="509">
        <f>W63/$AD$63</f>
        <v>0.56838365896980458</v>
      </c>
      <c r="X64" s="509">
        <f t="shared" ref="X64:AC64" si="24">X63/$AD$63</f>
        <v>3.552397868561279E-3</v>
      </c>
      <c r="Y64" s="509">
        <f t="shared" si="24"/>
        <v>0.33747779751332146</v>
      </c>
      <c r="Z64" s="509">
        <f t="shared" si="24"/>
        <v>9.0586145648312605E-2</v>
      </c>
      <c r="AA64" s="509">
        <f t="shared" si="24"/>
        <v>0</v>
      </c>
      <c r="AB64" s="509">
        <f t="shared" si="24"/>
        <v>1.4209591474245116E-2</v>
      </c>
      <c r="AC64" s="509">
        <f t="shared" si="24"/>
        <v>1.7761989342806395E-3</v>
      </c>
      <c r="AD64" s="475">
        <f>SUM(W64:Z64)</f>
        <v>1</v>
      </c>
      <c r="AE64" s="510">
        <f>AE63/AD63</f>
        <v>3.552397868561279E-3</v>
      </c>
    </row>
    <row r="65" spans="6:29" x14ac:dyDescent="0.35">
      <c r="R65" s="468"/>
      <c r="AC65" s="511">
        <f>SUM(AA63:AC63)/AD63</f>
        <v>1.5985790408525755E-2</v>
      </c>
    </row>
    <row r="66" spans="6:29" x14ac:dyDescent="0.35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6"/>
    <col min="4" max="4" width="27.5" style="366" bestFit="1" customWidth="1"/>
    <col min="5" max="16384" width="8.69921875" style="366"/>
  </cols>
  <sheetData>
    <row r="1" spans="3:6" x14ac:dyDescent="0.3">
      <c r="C1" s="368" t="s">
        <v>2694</v>
      </c>
      <c r="D1" s="368" t="s">
        <v>2693</v>
      </c>
      <c r="E1" s="368" t="s">
        <v>2394</v>
      </c>
      <c r="F1" s="368" t="s">
        <v>2692</v>
      </c>
    </row>
    <row r="2" spans="3:6" x14ac:dyDescent="0.3">
      <c r="C2" s="366" t="s">
        <v>2690</v>
      </c>
      <c r="D2" s="377" t="s">
        <v>1432</v>
      </c>
      <c r="E2" s="366">
        <v>8</v>
      </c>
      <c r="F2" s="366">
        <v>10</v>
      </c>
    </row>
    <row r="3" spans="3:6" x14ac:dyDescent="0.3">
      <c r="D3" s="377" t="s">
        <v>2452</v>
      </c>
      <c r="E3" s="366">
        <v>1</v>
      </c>
      <c r="F3" s="366">
        <v>5</v>
      </c>
    </row>
    <row r="4" spans="3:6" x14ac:dyDescent="0.3">
      <c r="D4" s="377" t="s">
        <v>2517</v>
      </c>
      <c r="E4" s="366">
        <v>6</v>
      </c>
      <c r="F4" s="366">
        <v>7</v>
      </c>
    </row>
    <row r="5" spans="3:6" x14ac:dyDescent="0.3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4" customWidth="1"/>
    <col min="2" max="2" width="6.19921875" style="290" customWidth="1"/>
    <col min="3" max="3" width="6.8984375" style="290" customWidth="1"/>
    <col min="4" max="4" width="7.19921875" style="290" customWidth="1"/>
    <col min="5" max="22" width="5.19921875" style="268" customWidth="1"/>
    <col min="23" max="23" width="5.19921875" style="268" hidden="1" customWidth="1"/>
    <col min="24" max="24" width="5" style="268" bestFit="1" customWidth="1"/>
    <col min="25" max="25" width="8.69921875" style="268" customWidth="1"/>
    <col min="26" max="26" width="8.69921875" style="268" bestFit="1" customWidth="1"/>
    <col min="27" max="30" width="8.69921875" style="268" customWidth="1"/>
    <col min="31" max="16384" width="8.69921875" style="268"/>
  </cols>
  <sheetData>
    <row r="1" spans="1:26" ht="16.5" customHeight="1" x14ac:dyDescent="0.35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 x14ac:dyDescent="0.35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 x14ac:dyDescent="0.35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 x14ac:dyDescent="0.35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 x14ac:dyDescent="0.35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 x14ac:dyDescent="0.35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 x14ac:dyDescent="0.35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 x14ac:dyDescent="0.35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 x14ac:dyDescent="0.35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 x14ac:dyDescent="0.35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 x14ac:dyDescent="0.35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 x14ac:dyDescent="0.35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 x14ac:dyDescent="0.35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 x14ac:dyDescent="0.35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 x14ac:dyDescent="0.35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 x14ac:dyDescent="0.35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 x14ac:dyDescent="0.35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 x14ac:dyDescent="0.35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 x14ac:dyDescent="0.35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 x14ac:dyDescent="0.35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 x14ac:dyDescent="0.35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 x14ac:dyDescent="0.35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 x14ac:dyDescent="0.35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 x14ac:dyDescent="0.35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 x14ac:dyDescent="0.35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 x14ac:dyDescent="0.35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81"/>
  </cols>
  <sheetData>
    <row r="1" spans="3:5" s="267" customFormat="1" x14ac:dyDescent="0.3">
      <c r="C1" t="s">
        <v>2940</v>
      </c>
      <c r="D1" s="581" t="s">
        <v>2999</v>
      </c>
      <c r="E1" s="267" t="s">
        <v>3000</v>
      </c>
    </row>
    <row r="2" spans="3:5" x14ac:dyDescent="0.3">
      <c r="D2" s="581" t="s">
        <v>108</v>
      </c>
      <c r="E2" t="str">
        <f>VLOOKUP(D2,URS確認!E:E,1,FALSE)</f>
        <v>L1001</v>
      </c>
    </row>
    <row r="3" spans="3:5" x14ac:dyDescent="0.3">
      <c r="D3" s="581" t="s">
        <v>114</v>
      </c>
      <c r="E3" s="267" t="str">
        <f>VLOOKUP(D3,URS確認!E:E,1,FALSE)</f>
        <v>L1101</v>
      </c>
    </row>
    <row r="4" spans="3:5" x14ac:dyDescent="0.3">
      <c r="D4" s="581" t="s">
        <v>118</v>
      </c>
      <c r="E4" s="267" t="str">
        <f>VLOOKUP(D4,URS確認!E:E,1,FALSE)</f>
        <v>L1102</v>
      </c>
    </row>
    <row r="5" spans="3:5" x14ac:dyDescent="0.3">
      <c r="D5" s="581" t="s">
        <v>121</v>
      </c>
      <c r="E5" s="267" t="str">
        <f>VLOOKUP(D5,URS確認!E:E,1,FALSE)</f>
        <v>L1103</v>
      </c>
    </row>
    <row r="6" spans="3:5" x14ac:dyDescent="0.3">
      <c r="D6" s="581" t="s">
        <v>125</v>
      </c>
      <c r="E6" s="267" t="str">
        <f>VLOOKUP(D6,URS確認!E:E,1,FALSE)</f>
        <v>L1104</v>
      </c>
    </row>
    <row r="7" spans="3:5" x14ac:dyDescent="0.3">
      <c r="D7" s="581" t="s">
        <v>137</v>
      </c>
      <c r="E7" s="267" t="str">
        <f>VLOOKUP(D7,URS確認!E:E,1,FALSE)</f>
        <v>L1105</v>
      </c>
    </row>
    <row r="8" spans="3:5" x14ac:dyDescent="0.3">
      <c r="D8" s="581" t="s">
        <v>157</v>
      </c>
      <c r="E8" s="267" t="str">
        <f>VLOOKUP(D8,URS確認!E:E,1,FALSE)</f>
        <v>L1107</v>
      </c>
    </row>
    <row r="9" spans="3:5" x14ac:dyDescent="0.3">
      <c r="D9" s="581" t="s">
        <v>148</v>
      </c>
      <c r="E9" s="267" t="str">
        <f>VLOOKUP(D9,URS確認!E:E,1,FALSE)</f>
        <v>L1108</v>
      </c>
    </row>
    <row r="10" spans="3:5" x14ac:dyDescent="0.3">
      <c r="D10" s="581" t="s">
        <v>150</v>
      </c>
      <c r="E10" s="267" t="str">
        <f>VLOOKUP(D10,URS確認!E:E,1,FALSE)</f>
        <v>L1109</v>
      </c>
    </row>
    <row r="11" spans="3:5" x14ac:dyDescent="0.3">
      <c r="D11" s="581" t="s">
        <v>126</v>
      </c>
      <c r="E11" s="267" t="str">
        <f>VLOOKUP(D11,URS確認!E:E,1,FALSE)</f>
        <v>L1110</v>
      </c>
    </row>
    <row r="12" spans="3:5" x14ac:dyDescent="0.3">
      <c r="D12" s="581" t="s">
        <v>130</v>
      </c>
      <c r="E12" s="267" t="str">
        <f>VLOOKUP(D12,URS確認!E:E,1,FALSE)</f>
        <v>L1111</v>
      </c>
    </row>
    <row r="13" spans="3:5" x14ac:dyDescent="0.3">
      <c r="D13" s="581" t="s">
        <v>134</v>
      </c>
      <c r="E13" s="267" t="str">
        <f>VLOOKUP(D13,URS確認!E:E,1,FALSE)</f>
        <v>L1905</v>
      </c>
    </row>
    <row r="14" spans="3:5" x14ac:dyDescent="0.3">
      <c r="D14" s="581" t="s">
        <v>152</v>
      </c>
      <c r="E14" s="267" t="str">
        <f>VLOOKUP(D14,URS確認!E:E,1,FALSE)</f>
        <v>L1907</v>
      </c>
    </row>
    <row r="15" spans="3:5" x14ac:dyDescent="0.3">
      <c r="D15" s="581" t="s">
        <v>143</v>
      </c>
      <c r="E15" s="267" t="str">
        <f>VLOOKUP(D15,URS確認!E:E,1,FALSE)</f>
        <v>L1908</v>
      </c>
    </row>
    <row r="16" spans="3:5" x14ac:dyDescent="0.3">
      <c r="D16" s="581" t="s">
        <v>160</v>
      </c>
      <c r="E16" s="267" t="str">
        <f>VLOOKUP(D16,URS確認!E:E,1,FALSE)</f>
        <v>L1909</v>
      </c>
    </row>
    <row r="17" spans="3:5" x14ac:dyDescent="0.3">
      <c r="C17" s="590" t="s">
        <v>139</v>
      </c>
      <c r="D17" s="590" t="s">
        <v>2855</v>
      </c>
      <c r="E17" s="267" t="str">
        <f>VLOOKUP(D17,URS確認!E:E,1,FALSE)</f>
        <v>L6088</v>
      </c>
    </row>
    <row r="18" spans="3:5" x14ac:dyDescent="0.3">
      <c r="D18" s="581" t="s">
        <v>164</v>
      </c>
      <c r="E18" s="267" t="str">
        <f>VLOOKUP(D18,URS確認!E:E,1,FALSE)</f>
        <v>L2001</v>
      </c>
    </row>
    <row r="19" spans="3:5" x14ac:dyDescent="0.3">
      <c r="D19" s="581" t="s">
        <v>174</v>
      </c>
      <c r="E19" s="267" t="str">
        <f>VLOOKUP(D19,URS確認!E:E,1,FALSE)</f>
        <v>L2010</v>
      </c>
    </row>
    <row r="20" spans="3:5" x14ac:dyDescent="0.3">
      <c r="D20" s="581" t="s">
        <v>188</v>
      </c>
      <c r="E20" s="267" t="str">
        <f>VLOOKUP(D20,URS確認!E:E,1,FALSE)</f>
        <v>L2015</v>
      </c>
    </row>
    <row r="21" spans="3:5" x14ac:dyDescent="0.3">
      <c r="D21" s="581" t="s">
        <v>194</v>
      </c>
      <c r="E21" s="267" t="str">
        <f>VLOOKUP(D21,URS確認!E:E,1,FALSE)</f>
        <v>L2016</v>
      </c>
    </row>
    <row r="22" spans="3:5" x14ac:dyDescent="0.3">
      <c r="D22" s="581" t="s">
        <v>257</v>
      </c>
      <c r="E22" s="267" t="str">
        <f>VLOOKUP(D22,URS確認!E:E,1,FALSE)</f>
        <v>L2017</v>
      </c>
    </row>
    <row r="23" spans="3:5" x14ac:dyDescent="0.3">
      <c r="D23" s="581" t="s">
        <v>217</v>
      </c>
      <c r="E23" s="267" t="str">
        <f>VLOOKUP(D23,URS確認!E:E,1,FALSE)</f>
        <v>L2018</v>
      </c>
    </row>
    <row r="24" spans="3:5" x14ac:dyDescent="0.3">
      <c r="D24" s="581" t="s">
        <v>223</v>
      </c>
      <c r="E24" s="267" t="str">
        <f>VLOOKUP(D24,URS確認!E:E,1,FALSE)</f>
        <v>L2019</v>
      </c>
    </row>
    <row r="25" spans="3:5" x14ac:dyDescent="0.3">
      <c r="D25" s="581" t="s">
        <v>197</v>
      </c>
      <c r="E25" s="267" t="str">
        <f>VLOOKUP(D25,URS確認!E:E,1,FALSE)</f>
        <v>L2020</v>
      </c>
    </row>
    <row r="26" spans="3:5" x14ac:dyDescent="0.3">
      <c r="D26" s="581" t="s">
        <v>229</v>
      </c>
      <c r="E26" s="267" t="str">
        <f>VLOOKUP(D26,URS確認!E:E,1,FALSE)</f>
        <v>L2021</v>
      </c>
    </row>
    <row r="27" spans="3:5" x14ac:dyDescent="0.3">
      <c r="D27" s="581" t="s">
        <v>836</v>
      </c>
      <c r="E27" s="267" t="str">
        <f>VLOOKUP(D27,URS確認!E:E,1,FALSE)</f>
        <v>L2022</v>
      </c>
    </row>
    <row r="28" spans="3:5" x14ac:dyDescent="0.3">
      <c r="D28" s="581" t="s">
        <v>838</v>
      </c>
      <c r="E28" s="267" t="str">
        <f>VLOOKUP(D28,URS確認!E:E,1,FALSE)</f>
        <v>L2023</v>
      </c>
    </row>
    <row r="29" spans="3:5" x14ac:dyDescent="0.3">
      <c r="D29" s="581" t="s">
        <v>826</v>
      </c>
      <c r="E29" s="267" t="str">
        <f>VLOOKUP(D29,URS確認!E:E,1,FALSE)</f>
        <v>L2035</v>
      </c>
    </row>
    <row r="30" spans="3:5" x14ac:dyDescent="0.3">
      <c r="D30" s="581" t="s">
        <v>822</v>
      </c>
      <c r="E30" s="267" t="str">
        <f>VLOOKUP(D30,URS確認!E:E,1,FALSE)</f>
        <v>L2036</v>
      </c>
    </row>
    <row r="31" spans="3:5" x14ac:dyDescent="0.3">
      <c r="D31" s="581" t="s">
        <v>234</v>
      </c>
      <c r="E31" s="267" t="str">
        <f>VLOOKUP(D31,URS確認!E:E,1,FALSE)</f>
        <v>L2038</v>
      </c>
    </row>
    <row r="32" spans="3:5" x14ac:dyDescent="0.3">
      <c r="D32" s="581" t="s">
        <v>855</v>
      </c>
      <c r="E32" s="267" t="str">
        <f>VLOOKUP(D32,URS確認!E:E,1,FALSE)</f>
        <v>L2039</v>
      </c>
    </row>
    <row r="33" spans="4:5" x14ac:dyDescent="0.3">
      <c r="D33" s="581" t="s">
        <v>2932</v>
      </c>
      <c r="E33" s="267" t="str">
        <f>VLOOKUP(D33,URS確認!E:E,1,FALSE)</f>
        <v>L2040</v>
      </c>
    </row>
    <row r="34" spans="4:5" x14ac:dyDescent="0.3">
      <c r="D34" s="581" t="s">
        <v>309</v>
      </c>
      <c r="E34" s="267" t="str">
        <f>VLOOKUP(D34,URS確認!E:E,1,FALSE)</f>
        <v>L2060</v>
      </c>
    </row>
    <row r="35" spans="4:5" x14ac:dyDescent="0.3">
      <c r="D35" s="581" t="s">
        <v>401</v>
      </c>
      <c r="E35" s="267" t="str">
        <f>VLOOKUP(D35,URS確認!E:E,1,FALSE)</f>
        <v>L2061</v>
      </c>
    </row>
    <row r="36" spans="4:5" x14ac:dyDescent="0.3">
      <c r="D36" s="581" t="s">
        <v>408</v>
      </c>
      <c r="E36" s="267" t="str">
        <f>VLOOKUP(D36,URS確認!E:E,1,FALSE)</f>
        <v>L2062</v>
      </c>
    </row>
    <row r="37" spans="4:5" x14ac:dyDescent="0.3">
      <c r="D37" s="581" t="s">
        <v>319</v>
      </c>
      <c r="E37" s="267" t="str">
        <f>VLOOKUP(D37,URS確認!E:E,1,FALSE)</f>
        <v>L2064</v>
      </c>
    </row>
    <row r="38" spans="4:5" x14ac:dyDescent="0.3">
      <c r="D38" s="581" t="s">
        <v>278</v>
      </c>
      <c r="E38" s="267" t="str">
        <f>VLOOKUP(D38,URS確認!E:E,1,FALSE)</f>
        <v>L2072</v>
      </c>
    </row>
    <row r="39" spans="4:5" x14ac:dyDescent="0.3">
      <c r="D39" s="581" t="s">
        <v>849</v>
      </c>
      <c r="E39" s="267" t="str">
        <f>VLOOKUP(D39,URS確認!E:E,1,FALSE)</f>
        <v>L2073</v>
      </c>
    </row>
    <row r="40" spans="4:5" x14ac:dyDescent="0.3">
      <c r="D40" s="581" t="s">
        <v>704</v>
      </c>
      <c r="E40" s="267" t="str">
        <f>VLOOKUP(D40,URS確認!E:E,1,FALSE)</f>
        <v>L2078</v>
      </c>
    </row>
    <row r="41" spans="4:5" x14ac:dyDescent="0.3">
      <c r="D41" s="581" t="s">
        <v>172</v>
      </c>
      <c r="E41" s="267" t="str">
        <f>VLOOKUP(D41,URS確認!E:E,1,FALSE)</f>
        <v>L2101</v>
      </c>
    </row>
    <row r="42" spans="4:5" x14ac:dyDescent="0.3">
      <c r="D42" s="581" t="s">
        <v>178</v>
      </c>
      <c r="E42" s="267" t="str">
        <f>VLOOKUP(D42,URS確認!E:E,1,FALSE)</f>
        <v>L2111</v>
      </c>
    </row>
    <row r="43" spans="4:5" x14ac:dyDescent="0.3">
      <c r="D43" s="581" t="s">
        <v>185</v>
      </c>
      <c r="E43" s="267" t="str">
        <f>VLOOKUP(D43,URS確認!E:E,1,FALSE)</f>
        <v>L2112</v>
      </c>
    </row>
    <row r="44" spans="4:5" x14ac:dyDescent="0.3">
      <c r="D44" s="581" t="s">
        <v>219</v>
      </c>
      <c r="E44" s="267" t="str">
        <f>VLOOKUP(D44,URS確認!E:E,1,FALSE)</f>
        <v>L2118</v>
      </c>
    </row>
    <row r="45" spans="4:5" x14ac:dyDescent="0.3">
      <c r="D45" s="581" t="s">
        <v>225</v>
      </c>
      <c r="E45" s="267" t="str">
        <f>VLOOKUP(D45,URS確認!E:E,1,FALSE)</f>
        <v>L2119</v>
      </c>
    </row>
    <row r="46" spans="4:5" x14ac:dyDescent="0.3">
      <c r="D46" s="581" t="s">
        <v>182</v>
      </c>
      <c r="E46" s="267" t="str">
        <f>VLOOKUP(D46,URS確認!E:E,1,FALSE)</f>
        <v>L2151</v>
      </c>
    </row>
    <row r="47" spans="4:5" x14ac:dyDescent="0.3">
      <c r="D47" s="581" t="s">
        <v>180</v>
      </c>
      <c r="E47" s="267" t="str">
        <f>VLOOKUP(D47,URS確認!E:E,1,FALSE)</f>
        <v>L2153</v>
      </c>
    </row>
    <row r="48" spans="4:5" x14ac:dyDescent="0.3">
      <c r="D48" s="581" t="s">
        <v>191</v>
      </c>
      <c r="E48" s="267" t="str">
        <f>VLOOKUP(D48,URS確認!E:E,1,FALSE)</f>
        <v>L2154</v>
      </c>
    </row>
    <row r="49" spans="4:5" x14ac:dyDescent="0.3">
      <c r="D49" s="581" t="s">
        <v>231</v>
      </c>
      <c r="E49" s="267" t="str">
        <f>VLOOKUP(D49,URS確認!E:E,1,FALSE)</f>
        <v>L2221</v>
      </c>
    </row>
    <row r="50" spans="4:5" x14ac:dyDescent="0.3">
      <c r="D50" s="581" t="s">
        <v>841</v>
      </c>
      <c r="E50" s="267" t="str">
        <f>VLOOKUP(D50,URS確認!E:E,1,FALSE)</f>
        <v>L2222</v>
      </c>
    </row>
    <row r="51" spans="4:5" x14ac:dyDescent="0.3">
      <c r="D51" s="581" t="s">
        <v>201</v>
      </c>
      <c r="E51" s="267" t="str">
        <f>VLOOKUP(D51,URS確認!E:E,1,FALSE)</f>
        <v>L2250</v>
      </c>
    </row>
    <row r="52" spans="4:5" x14ac:dyDescent="0.3">
      <c r="D52" s="581" t="s">
        <v>830</v>
      </c>
      <c r="E52" s="267" t="str">
        <f>VLOOKUP(D52,URS確認!E:E,1,FALSE)</f>
        <v>L2305</v>
      </c>
    </row>
    <row r="53" spans="4:5" x14ac:dyDescent="0.3">
      <c r="D53" s="581" t="s">
        <v>832</v>
      </c>
      <c r="E53" s="267" t="str">
        <f>VLOOKUP(D53,URS確認!E:E,1,FALSE)</f>
        <v>L2306</v>
      </c>
    </row>
    <row r="54" spans="4:5" x14ac:dyDescent="0.3">
      <c r="D54" s="581" t="s">
        <v>236</v>
      </c>
      <c r="E54" s="267" t="str">
        <f>VLOOKUP(D54,URS確認!E:E,1,FALSE)</f>
        <v>L2411</v>
      </c>
    </row>
    <row r="55" spans="4:5" x14ac:dyDescent="0.3">
      <c r="D55" s="581" t="s">
        <v>261</v>
      </c>
      <c r="E55" s="267" t="str">
        <f>VLOOKUP(D55,URS確認!E:E,1,FALSE)</f>
        <v>L2412</v>
      </c>
    </row>
    <row r="56" spans="4:5" x14ac:dyDescent="0.3">
      <c r="D56" s="581" t="s">
        <v>265</v>
      </c>
      <c r="E56" s="267" t="str">
        <f>VLOOKUP(D56,URS確認!E:E,1,FALSE)</f>
        <v>L2413</v>
      </c>
    </row>
    <row r="57" spans="4:5" x14ac:dyDescent="0.3">
      <c r="D57" s="581" t="s">
        <v>270</v>
      </c>
      <c r="E57" s="267" t="str">
        <f>VLOOKUP(D57,URS確認!E:E,1,FALSE)</f>
        <v>L2414</v>
      </c>
    </row>
    <row r="58" spans="4:5" x14ac:dyDescent="0.3">
      <c r="D58" s="581" t="s">
        <v>244</v>
      </c>
      <c r="E58" s="267" t="str">
        <f>VLOOKUP(D58,URS確認!E:E,1,FALSE)</f>
        <v>L2415</v>
      </c>
    </row>
    <row r="59" spans="4:5" x14ac:dyDescent="0.3">
      <c r="D59" s="581" t="s">
        <v>246</v>
      </c>
      <c r="E59" s="267" t="str">
        <f>VLOOKUP(D59,URS確認!E:E,1,FALSE)</f>
        <v>L2416</v>
      </c>
    </row>
    <row r="60" spans="4:5" x14ac:dyDescent="0.3">
      <c r="D60" s="581" t="s">
        <v>259</v>
      </c>
      <c r="E60" s="267" t="str">
        <f>VLOOKUP(D60,URS確認!E:E,1,FALSE)</f>
        <v>L2417</v>
      </c>
    </row>
    <row r="61" spans="4:5" x14ac:dyDescent="0.3">
      <c r="D61" s="581" t="s">
        <v>255</v>
      </c>
      <c r="E61" s="267" t="str">
        <f>VLOOKUP(D61,URS確認!E:E,1,FALSE)</f>
        <v>L2418</v>
      </c>
    </row>
    <row r="62" spans="4:5" x14ac:dyDescent="0.3">
      <c r="D62" s="581" t="s">
        <v>857</v>
      </c>
      <c r="E62" s="267" t="str">
        <f>VLOOKUP(D62,URS確認!E:E,1,FALSE)</f>
        <v>L2480</v>
      </c>
    </row>
    <row r="63" spans="4:5" x14ac:dyDescent="0.3">
      <c r="D63" s="581" t="s">
        <v>312</v>
      </c>
      <c r="E63" s="267" t="str">
        <f>VLOOKUP(D63,URS確認!E:E,1,FALSE)</f>
        <v>L2600</v>
      </c>
    </row>
    <row r="64" spans="4:5" x14ac:dyDescent="0.3">
      <c r="D64" s="581" t="s">
        <v>707</v>
      </c>
      <c r="E64" s="267" t="str">
        <f>VLOOKUP(D64,URS確認!E:E,1,FALSE)</f>
        <v>L2601</v>
      </c>
    </row>
    <row r="65" spans="4:5" x14ac:dyDescent="0.3">
      <c r="D65" s="581" t="s">
        <v>710</v>
      </c>
      <c r="E65" s="267" t="str">
        <f>VLOOKUP(D65,URS確認!E:E,1,FALSE)</f>
        <v>L2602</v>
      </c>
    </row>
    <row r="66" spans="4:5" x14ac:dyDescent="0.3">
      <c r="D66" s="581" t="s">
        <v>701</v>
      </c>
      <c r="E66" s="267" t="str">
        <f>VLOOKUP(D66,URS確認!E:E,1,FALSE)</f>
        <v>L2603</v>
      </c>
    </row>
    <row r="67" spans="4:5" x14ac:dyDescent="0.3">
      <c r="D67" s="581" t="s">
        <v>315</v>
      </c>
      <c r="E67" s="267" t="str">
        <f>VLOOKUP(D67,URS確認!E:E,1,FALSE)</f>
        <v>L2604</v>
      </c>
    </row>
    <row r="68" spans="4:5" x14ac:dyDescent="0.3">
      <c r="D68" s="581" t="s">
        <v>719</v>
      </c>
      <c r="E68" s="267" t="str">
        <f>VLOOKUP(D68,URS確認!E:E,1,FALSE)</f>
        <v>L2605</v>
      </c>
    </row>
    <row r="69" spans="4:5" x14ac:dyDescent="0.3">
      <c r="D69" s="581" t="s">
        <v>722</v>
      </c>
      <c r="E69" s="267" t="str">
        <f>VLOOKUP(D69,URS確認!E:E,1,FALSE)</f>
        <v>L2613</v>
      </c>
    </row>
    <row r="70" spans="4:5" x14ac:dyDescent="0.3">
      <c r="D70" s="581" t="s">
        <v>725</v>
      </c>
      <c r="E70" s="267" t="str">
        <f>VLOOKUP(D70,URS確認!E:E,1,FALSE)</f>
        <v>L2614</v>
      </c>
    </row>
    <row r="71" spans="4:5" x14ac:dyDescent="0.3">
      <c r="D71" s="581" t="s">
        <v>405</v>
      </c>
      <c r="E71" s="267" t="str">
        <f>VLOOKUP(D71,URS確認!E:E,1,FALSE)</f>
        <v>L2670</v>
      </c>
    </row>
    <row r="72" spans="4:5" x14ac:dyDescent="0.3">
      <c r="D72" s="581" t="s">
        <v>274</v>
      </c>
      <c r="E72" s="267" t="str">
        <f>VLOOKUP(D72,URS確認!E:E,1,FALSE)</f>
        <v>L2702</v>
      </c>
    </row>
    <row r="73" spans="4:5" x14ac:dyDescent="0.3">
      <c r="D73" s="581" t="s">
        <v>852</v>
      </c>
      <c r="E73" s="267" t="str">
        <f>VLOOKUP(D73,URS確認!E:E,1,FALSE)</f>
        <v>L2703</v>
      </c>
    </row>
    <row r="74" spans="4:5" x14ac:dyDescent="0.3">
      <c r="D74" s="581" t="s">
        <v>214</v>
      </c>
      <c r="E74" s="267" t="str">
        <f>VLOOKUP(D74,URS確認!E:E,1,FALSE)</f>
        <v>L2801</v>
      </c>
    </row>
    <row r="75" spans="4:5" x14ac:dyDescent="0.3">
      <c r="D75" s="581" t="s">
        <v>203</v>
      </c>
      <c r="E75" s="267" t="str">
        <f>VLOOKUP(D75,URS確認!E:E,1,FALSE)</f>
        <v>L2902</v>
      </c>
    </row>
    <row r="76" spans="4:5" x14ac:dyDescent="0.3">
      <c r="D76" s="581" t="s">
        <v>844</v>
      </c>
      <c r="E76" s="267" t="str">
        <f>VLOOKUP(D76,URS確認!E:E,1,FALSE)</f>
        <v>L2903</v>
      </c>
    </row>
    <row r="77" spans="4:5" x14ac:dyDescent="0.3">
      <c r="D77" s="581" t="s">
        <v>241</v>
      </c>
      <c r="E77" s="267" t="str">
        <f>VLOOKUP(D77,URS確認!E:E,1,FALSE)</f>
        <v>L2911</v>
      </c>
    </row>
    <row r="78" spans="4:5" x14ac:dyDescent="0.3">
      <c r="D78" s="581" t="s">
        <v>263</v>
      </c>
      <c r="E78" s="267" t="str">
        <f>VLOOKUP(D78,URS確認!E:E,1,FALSE)</f>
        <v>L2912</v>
      </c>
    </row>
    <row r="79" spans="4:5" x14ac:dyDescent="0.3">
      <c r="D79" s="581" t="s">
        <v>268</v>
      </c>
      <c r="E79" s="267" t="str">
        <f>VLOOKUP(D79,URS確認!E:E,1,FALSE)</f>
        <v>L2913</v>
      </c>
    </row>
    <row r="80" spans="4:5" x14ac:dyDescent="0.3">
      <c r="D80" s="581" t="s">
        <v>272</v>
      </c>
      <c r="E80" s="267" t="str">
        <f>VLOOKUP(D80,URS確認!E:E,1,FALSE)</f>
        <v>L2914</v>
      </c>
    </row>
    <row r="81" spans="4:5" x14ac:dyDescent="0.3">
      <c r="D81" s="581" t="s">
        <v>248</v>
      </c>
      <c r="E81" s="267" t="str">
        <f>VLOOKUP(D81,URS確認!E:E,1,FALSE)</f>
        <v>L2915</v>
      </c>
    </row>
    <row r="82" spans="4:5" x14ac:dyDescent="0.3">
      <c r="D82" s="581" t="s">
        <v>251</v>
      </c>
      <c r="E82" s="267" t="str">
        <f>VLOOKUP(D82,URS確認!E:E,1,FALSE)</f>
        <v>L2916</v>
      </c>
    </row>
    <row r="83" spans="4:5" x14ac:dyDescent="0.3">
      <c r="D83" s="581" t="s">
        <v>253</v>
      </c>
      <c r="E83" s="267" t="str">
        <f>VLOOKUP(D83,URS確認!E:E,1,FALSE)</f>
        <v>L2918</v>
      </c>
    </row>
    <row r="84" spans="4:5" x14ac:dyDescent="0.3">
      <c r="D84" s="581" t="s">
        <v>221</v>
      </c>
      <c r="E84" s="267" t="str">
        <f>VLOOKUP(D84,URS確認!E:E,1,FALSE)</f>
        <v>L291A</v>
      </c>
    </row>
    <row r="85" spans="4:5" x14ac:dyDescent="0.3">
      <c r="D85" s="581" t="s">
        <v>227</v>
      </c>
      <c r="E85" s="267" t="str">
        <f>VLOOKUP(D85,URS確認!E:E,1,FALSE)</f>
        <v>L291B</v>
      </c>
    </row>
    <row r="86" spans="4:5" x14ac:dyDescent="0.3">
      <c r="D86" s="581" t="s">
        <v>211</v>
      </c>
      <c r="E86" s="267" t="str">
        <f>VLOOKUP(D86,URS確認!E:E,1,FALSE)</f>
        <v>L2921</v>
      </c>
    </row>
    <row r="87" spans="4:5" x14ac:dyDescent="0.3">
      <c r="D87" s="581" t="s">
        <v>713</v>
      </c>
      <c r="E87" s="267" t="str">
        <f>VLOOKUP(D87,URS確認!E:E,1,FALSE)</f>
        <v>L2941</v>
      </c>
    </row>
    <row r="88" spans="4:5" x14ac:dyDescent="0.3">
      <c r="D88" s="581" t="s">
        <v>716</v>
      </c>
      <c r="E88" s="267" t="str">
        <f>VLOOKUP(D88,URS確認!E:E,1,FALSE)</f>
        <v>L2942</v>
      </c>
    </row>
    <row r="89" spans="4:5" x14ac:dyDescent="0.3">
      <c r="D89" s="581" t="s">
        <v>847</v>
      </c>
      <c r="E89" s="267" t="str">
        <f>VLOOKUP(D89,URS確認!E:E,1,FALSE)</f>
        <v>L2980</v>
      </c>
    </row>
    <row r="90" spans="4:5" x14ac:dyDescent="0.3">
      <c r="D90" s="581" t="s">
        <v>307</v>
      </c>
      <c r="E90" s="267" t="str">
        <f>VLOOKUP(D90,URS確認!E:E,1,FALSE)</f>
        <v>L3001</v>
      </c>
    </row>
    <row r="91" spans="4:5" x14ac:dyDescent="0.3">
      <c r="D91" s="581" t="s">
        <v>302</v>
      </c>
      <c r="E91" s="267" t="str">
        <f>VLOOKUP(D91,URS確認!E:E,1,FALSE)</f>
        <v>L3002</v>
      </c>
    </row>
    <row r="92" spans="4:5" x14ac:dyDescent="0.3">
      <c r="D92" s="581" t="s">
        <v>291</v>
      </c>
      <c r="E92" s="267" t="str">
        <f>VLOOKUP(D92,URS確認!E:E,1,FALSE)</f>
        <v>L3003</v>
      </c>
    </row>
    <row r="93" spans="4:5" x14ac:dyDescent="0.3">
      <c r="D93" s="581" t="s">
        <v>678</v>
      </c>
      <c r="E93" s="267" t="str">
        <f>VLOOKUP(D93,URS確認!E:E,1,FALSE)</f>
        <v>L3004</v>
      </c>
    </row>
    <row r="94" spans="4:5" x14ac:dyDescent="0.3">
      <c r="D94" s="581" t="s">
        <v>329</v>
      </c>
      <c r="E94" s="267" t="str">
        <f>VLOOKUP(D94,URS確認!E:E,1,FALSE)</f>
        <v>L3005</v>
      </c>
    </row>
    <row r="95" spans="4:5" x14ac:dyDescent="0.3">
      <c r="D95" s="581" t="s">
        <v>394</v>
      </c>
      <c r="E95" s="267" t="str">
        <f>VLOOKUP(D95,URS確認!E:E,1,FALSE)</f>
        <v>L3007</v>
      </c>
    </row>
    <row r="96" spans="4:5" x14ac:dyDescent="0.3">
      <c r="D96" s="581" t="s">
        <v>397</v>
      </c>
      <c r="E96" s="267" t="str">
        <f>VLOOKUP(D96,URS確認!E:E,1,FALSE)</f>
        <v>L3009</v>
      </c>
    </row>
    <row r="97" spans="4:5" x14ac:dyDescent="0.3">
      <c r="D97" s="581" t="s">
        <v>298</v>
      </c>
      <c r="E97" s="267" t="str">
        <f>VLOOKUP(D97,URS確認!E:E,1,FALSE)</f>
        <v>L3100</v>
      </c>
    </row>
    <row r="98" spans="4:5" x14ac:dyDescent="0.3">
      <c r="D98" s="581" t="s">
        <v>293</v>
      </c>
      <c r="E98" s="267" t="str">
        <f>VLOOKUP(D98,URS確認!E:E,1,FALSE)</f>
        <v>L3110</v>
      </c>
    </row>
    <row r="99" spans="4:5" x14ac:dyDescent="0.3">
      <c r="D99" s="581" t="s">
        <v>295</v>
      </c>
      <c r="E99" s="267" t="str">
        <f>VLOOKUP(D99,URS確認!E:E,1,FALSE)</f>
        <v>L3120</v>
      </c>
    </row>
    <row r="100" spans="4:5" x14ac:dyDescent="0.3">
      <c r="D100" s="581" t="s">
        <v>680</v>
      </c>
      <c r="E100" s="267" t="str">
        <f>VLOOKUP(D100,URS確認!E:E,1,FALSE)</f>
        <v>L3130</v>
      </c>
    </row>
    <row r="101" spans="4:5" x14ac:dyDescent="0.3">
      <c r="D101" s="581" t="s">
        <v>682</v>
      </c>
      <c r="E101" s="267" t="str">
        <f>VLOOKUP(D101,URS確認!E:E,1,FALSE)</f>
        <v>L3200</v>
      </c>
    </row>
    <row r="102" spans="4:5" x14ac:dyDescent="0.3">
      <c r="D102" s="581" t="s">
        <v>371</v>
      </c>
      <c r="E102" s="267" t="str">
        <f>VLOOKUP(D102,URS確認!E:E,1,FALSE)</f>
        <v>L3210</v>
      </c>
    </row>
    <row r="103" spans="4:5" x14ac:dyDescent="0.3">
      <c r="D103" s="581" t="s">
        <v>374</v>
      </c>
      <c r="E103" s="267" t="str">
        <f>VLOOKUP(D103,URS確認!E:E,1,FALSE)</f>
        <v>L3220</v>
      </c>
    </row>
    <row r="104" spans="4:5" x14ac:dyDescent="0.3">
      <c r="D104" s="581" t="s">
        <v>685</v>
      </c>
      <c r="E104" s="267" t="str">
        <f>VLOOKUP(D104,URS確認!E:E,1,FALSE)</f>
        <v>L3230</v>
      </c>
    </row>
    <row r="105" spans="4:5" x14ac:dyDescent="0.3">
      <c r="D105" s="581" t="s">
        <v>2933</v>
      </c>
      <c r="E105" s="267" t="str">
        <f>VLOOKUP(D105,URS確認!E:E,1,FALSE)</f>
        <v>L3240</v>
      </c>
    </row>
    <row r="106" spans="4:5" x14ac:dyDescent="0.3">
      <c r="D106" s="581" t="s">
        <v>691</v>
      </c>
      <c r="E106" s="267" t="str">
        <f>VLOOKUP(D106,URS確認!E:E,1,FALSE)</f>
        <v>L3420</v>
      </c>
    </row>
    <row r="107" spans="4:5" x14ac:dyDescent="0.3">
      <c r="D107" s="581" t="s">
        <v>744</v>
      </c>
      <c r="E107" s="267" t="str">
        <f>VLOOKUP(D107,URS確認!E:E,1,FALSE)</f>
        <v>L3440</v>
      </c>
    </row>
    <row r="108" spans="4:5" x14ac:dyDescent="0.3">
      <c r="D108" s="581" t="s">
        <v>337</v>
      </c>
      <c r="E108" s="267" t="str">
        <f>VLOOKUP(D108,URS確認!E:E,1,FALSE)</f>
        <v>L3701</v>
      </c>
    </row>
    <row r="109" spans="4:5" x14ac:dyDescent="0.3">
      <c r="D109" s="581" t="s">
        <v>334</v>
      </c>
      <c r="E109" s="267" t="str">
        <f>VLOOKUP(D109,URS確認!E:E,1,FALSE)</f>
        <v>L3721</v>
      </c>
    </row>
    <row r="110" spans="4:5" x14ac:dyDescent="0.3">
      <c r="D110" s="581" t="s">
        <v>281</v>
      </c>
      <c r="E110" s="267" t="str">
        <f>VLOOKUP(D110,URS確認!E:E,1,FALSE)</f>
        <v>L3901</v>
      </c>
    </row>
    <row r="111" spans="4:5" x14ac:dyDescent="0.3">
      <c r="D111" s="581" t="s">
        <v>641</v>
      </c>
      <c r="E111" s="267" t="str">
        <f>VLOOKUP(D111,URS確認!E:E,1,FALSE)</f>
        <v>L3911</v>
      </c>
    </row>
    <row r="112" spans="4:5" x14ac:dyDescent="0.3">
      <c r="D112" s="581" t="s">
        <v>326</v>
      </c>
      <c r="E112" s="267" t="str">
        <f>VLOOKUP(D112,URS確認!E:E,1,FALSE)</f>
        <v>L3912</v>
      </c>
    </row>
    <row r="113" spans="4:5" x14ac:dyDescent="0.3">
      <c r="D113" s="581" t="s">
        <v>644</v>
      </c>
      <c r="E113" s="267" t="str">
        <f>VLOOKUP(D113,URS確認!E:E,1,FALSE)</f>
        <v>L3913</v>
      </c>
    </row>
    <row r="114" spans="4:5" x14ac:dyDescent="0.3">
      <c r="D114" s="581" t="s">
        <v>305</v>
      </c>
      <c r="E114" s="267" t="str">
        <f>VLOOKUP(D114,URS確認!E:E,1,FALSE)</f>
        <v>L3916</v>
      </c>
    </row>
    <row r="115" spans="4:5" x14ac:dyDescent="0.3">
      <c r="D115" s="581" t="s">
        <v>2934</v>
      </c>
      <c r="E115" s="267" t="str">
        <f>VLOOKUP(D115,URS確認!E:E,1,FALSE)</f>
        <v>L3917</v>
      </c>
    </row>
    <row r="116" spans="4:5" x14ac:dyDescent="0.3">
      <c r="D116" s="581" t="s">
        <v>659</v>
      </c>
      <c r="E116" s="267" t="str">
        <f>VLOOKUP(D116,URS確認!E:E,1,FALSE)</f>
        <v>L3921</v>
      </c>
    </row>
    <row r="117" spans="4:5" x14ac:dyDescent="0.3">
      <c r="D117" s="581" t="s">
        <v>662</v>
      </c>
      <c r="E117" s="267" t="str">
        <f>VLOOKUP(D117,URS確認!E:E,1,FALSE)</f>
        <v>L3922</v>
      </c>
    </row>
    <row r="118" spans="4:5" x14ac:dyDescent="0.3">
      <c r="D118" s="581" t="s">
        <v>669</v>
      </c>
      <c r="E118" s="267" t="str">
        <f>VLOOKUP(D118,URS確認!E:E,1,FALSE)</f>
        <v>L3924</v>
      </c>
    </row>
    <row r="119" spans="4:5" x14ac:dyDescent="0.3">
      <c r="D119" s="581" t="s">
        <v>672</v>
      </c>
      <c r="E119" s="267" t="str">
        <f>VLOOKUP(D119,URS確認!E:E,1,FALSE)</f>
        <v>L3925</v>
      </c>
    </row>
    <row r="120" spans="4:5" x14ac:dyDescent="0.3">
      <c r="D120" s="581" t="s">
        <v>675</v>
      </c>
      <c r="E120" s="267" t="str">
        <f>VLOOKUP(D120,URS確認!E:E,1,FALSE)</f>
        <v>L3926</v>
      </c>
    </row>
    <row r="121" spans="4:5" x14ac:dyDescent="0.3">
      <c r="D121" s="581" t="s">
        <v>331</v>
      </c>
      <c r="E121" s="267" t="str">
        <f>VLOOKUP(D121,URS確認!E:E,1,FALSE)</f>
        <v>L3932</v>
      </c>
    </row>
    <row r="122" spans="4:5" x14ac:dyDescent="0.3">
      <c r="D122" s="581" t="s">
        <v>399</v>
      </c>
      <c r="E122" s="267" t="str">
        <f>VLOOKUP(D122,URS確認!E:E,1,FALSE)</f>
        <v>L3943</v>
      </c>
    </row>
    <row r="123" spans="4:5" x14ac:dyDescent="0.3">
      <c r="D123" s="581" t="s">
        <v>343</v>
      </c>
      <c r="E123" s="267" t="str">
        <f>VLOOKUP(D123,URS確認!E:E,1,FALSE)</f>
        <v>L4001</v>
      </c>
    </row>
    <row r="124" spans="4:5" x14ac:dyDescent="0.3">
      <c r="D124" s="581" t="s">
        <v>619</v>
      </c>
      <c r="E124" s="267" t="str">
        <f>VLOOKUP(D124,URS確認!E:E,1,FALSE)</f>
        <v>L4002</v>
      </c>
    </row>
    <row r="125" spans="4:5" x14ac:dyDescent="0.3">
      <c r="D125" s="581" t="s">
        <v>812</v>
      </c>
      <c r="E125" s="267" t="str">
        <f>VLOOKUP(D125,URS確認!E:E,1,FALSE)</f>
        <v>L4030</v>
      </c>
    </row>
    <row r="126" spans="4:5" x14ac:dyDescent="0.3">
      <c r="D126" s="581" t="s">
        <v>801</v>
      </c>
      <c r="E126" s="267" t="str">
        <f>VLOOKUP(D126,URS確認!E:E,1,FALSE)</f>
        <v>L4031</v>
      </c>
    </row>
    <row r="127" spans="4:5" x14ac:dyDescent="0.3">
      <c r="D127" s="581" t="s">
        <v>355</v>
      </c>
      <c r="E127" s="267" t="str">
        <f>VLOOKUP(D127,URS確認!E:E,1,FALSE)</f>
        <v>L4040</v>
      </c>
    </row>
    <row r="128" spans="4:5" x14ac:dyDescent="0.3">
      <c r="D128" s="581" t="s">
        <v>367</v>
      </c>
      <c r="E128" s="267" t="str">
        <f>VLOOKUP(D128,URS確認!E:E,1,FALSE)</f>
        <v>L4041</v>
      </c>
    </row>
    <row r="129" spans="4:5" x14ac:dyDescent="0.3">
      <c r="D129" s="581" t="s">
        <v>351</v>
      </c>
      <c r="E129" s="267" t="str">
        <f>VLOOKUP(D129,URS確認!E:E,1,FALSE)</f>
        <v>L4042</v>
      </c>
    </row>
    <row r="130" spans="4:5" x14ac:dyDescent="0.3">
      <c r="D130" s="581" t="s">
        <v>363</v>
      </c>
      <c r="E130" s="267" t="str">
        <f>VLOOKUP(D130,URS確認!E:E,1,FALSE)</f>
        <v>L4043</v>
      </c>
    </row>
    <row r="131" spans="4:5" x14ac:dyDescent="0.3">
      <c r="D131" s="581" t="s">
        <v>412</v>
      </c>
      <c r="E131" s="267" t="str">
        <f>VLOOKUP(D131,URS確認!E:E,1,FALSE)</f>
        <v>L4060</v>
      </c>
    </row>
    <row r="132" spans="4:5" x14ac:dyDescent="0.3">
      <c r="D132" s="581" t="s">
        <v>341</v>
      </c>
      <c r="E132" s="267" t="str">
        <f>VLOOKUP(D132,URS確認!E:E,1,FALSE)</f>
        <v>L4101</v>
      </c>
    </row>
    <row r="133" spans="4:5" x14ac:dyDescent="0.3">
      <c r="D133" s="581" t="s">
        <v>377</v>
      </c>
      <c r="E133" s="267" t="str">
        <f>VLOOKUP(D133,URS確認!E:E,1,FALSE)</f>
        <v>L4102</v>
      </c>
    </row>
    <row r="134" spans="4:5" x14ac:dyDescent="0.3">
      <c r="D134" s="581" t="s">
        <v>380</v>
      </c>
      <c r="E134" s="267" t="str">
        <f>VLOOKUP(D134,URS確認!E:E,1,FALSE)</f>
        <v>L4103</v>
      </c>
    </row>
    <row r="135" spans="4:5" x14ac:dyDescent="0.3">
      <c r="D135" s="581" t="s">
        <v>609</v>
      </c>
      <c r="E135" s="267" t="str">
        <f>VLOOKUP(D135,URS確認!E:E,1,FALSE)</f>
        <v>L4200</v>
      </c>
    </row>
    <row r="136" spans="4:5" x14ac:dyDescent="0.3">
      <c r="D136" s="581" t="s">
        <v>651</v>
      </c>
      <c r="E136" s="267" t="str">
        <f>VLOOKUP(D136,URS確認!E:E,1,FALSE)</f>
        <v>L4201</v>
      </c>
    </row>
    <row r="137" spans="4:5" x14ac:dyDescent="0.3">
      <c r="D137" s="581" t="s">
        <v>632</v>
      </c>
      <c r="E137" s="267" t="str">
        <f>VLOOKUP(D137,URS確認!E:E,1,FALSE)</f>
        <v>L4202</v>
      </c>
    </row>
    <row r="138" spans="4:5" x14ac:dyDescent="0.3">
      <c r="D138" s="581" t="s">
        <v>634</v>
      </c>
      <c r="E138" s="267" t="str">
        <f>VLOOKUP(D138,URS確認!E:E,1,FALSE)</f>
        <v>L4203</v>
      </c>
    </row>
    <row r="139" spans="4:5" x14ac:dyDescent="0.3">
      <c r="D139" s="581" t="s">
        <v>615</v>
      </c>
      <c r="E139" s="267" t="str">
        <f>VLOOKUP(D139,URS確認!E:E,1,FALSE)</f>
        <v>L4204</v>
      </c>
    </row>
    <row r="140" spans="4:5" x14ac:dyDescent="0.3">
      <c r="D140" s="581" t="s">
        <v>617</v>
      </c>
      <c r="E140" s="267" t="str">
        <f>VLOOKUP(D140,URS確認!E:E,1,FALSE)</f>
        <v>L4205</v>
      </c>
    </row>
    <row r="141" spans="4:5" x14ac:dyDescent="0.3">
      <c r="D141" s="581" t="s">
        <v>622</v>
      </c>
      <c r="E141" s="267" t="str">
        <f>VLOOKUP(D141,URS確認!E:E,1,FALSE)</f>
        <v>L420A</v>
      </c>
    </row>
    <row r="142" spans="4:5" x14ac:dyDescent="0.3">
      <c r="D142" s="581" t="s">
        <v>624</v>
      </c>
      <c r="E142" s="267" t="str">
        <f>VLOOKUP(D142,URS確認!E:E,1,FALSE)</f>
        <v>L420B</v>
      </c>
    </row>
    <row r="143" spans="4:5" x14ac:dyDescent="0.3">
      <c r="D143" s="581" t="s">
        <v>647</v>
      </c>
      <c r="E143" s="267" t="str">
        <f>VLOOKUP(D143,URS確認!E:E,1,FALSE)</f>
        <v>L4210</v>
      </c>
    </row>
    <row r="144" spans="4:5" x14ac:dyDescent="0.3">
      <c r="D144" s="581" t="s">
        <v>2926</v>
      </c>
      <c r="E144" s="267" t="str">
        <f>VLOOKUP(D144,URS確認!E:E,1,FALSE)</f>
        <v>L4211</v>
      </c>
    </row>
    <row r="145" spans="4:5" x14ac:dyDescent="0.3">
      <c r="D145" s="581" t="s">
        <v>799</v>
      </c>
      <c r="E145" s="267" t="str">
        <f>VLOOKUP(D145,URS確認!E:E,1,FALSE)</f>
        <v>L4320</v>
      </c>
    </row>
    <row r="146" spans="4:5" x14ac:dyDescent="0.3">
      <c r="D146" s="581" t="s">
        <v>803</v>
      </c>
      <c r="E146" s="267" t="str">
        <f>VLOOKUP(D146,URS確認!E:E,1,FALSE)</f>
        <v>L4321</v>
      </c>
    </row>
    <row r="147" spans="4:5" x14ac:dyDescent="0.3">
      <c r="D147" s="581" t="s">
        <v>797</v>
      </c>
      <c r="E147" s="267" t="str">
        <f>VLOOKUP(D147,URS確認!E:E,1,FALSE)</f>
        <v>L4322</v>
      </c>
    </row>
    <row r="148" spans="4:5" x14ac:dyDescent="0.3">
      <c r="D148" s="581" t="s">
        <v>805</v>
      </c>
      <c r="E148" s="267" t="str">
        <f>VLOOKUP(D148,URS確認!E:E,1,FALSE)</f>
        <v>L4325</v>
      </c>
    </row>
    <row r="149" spans="4:5" x14ac:dyDescent="0.3">
      <c r="D149" s="581" t="s">
        <v>353</v>
      </c>
      <c r="E149" s="267" t="str">
        <f>VLOOKUP(D149,URS確認!E:E,1,FALSE)</f>
        <v>L4410</v>
      </c>
    </row>
    <row r="150" spans="4:5" x14ac:dyDescent="0.3">
      <c r="D150" s="581" t="s">
        <v>365</v>
      </c>
      <c r="E150" s="267" t="str">
        <f>VLOOKUP(D150,URS確認!E:E,1,FALSE)</f>
        <v>L4412</v>
      </c>
    </row>
    <row r="151" spans="4:5" x14ac:dyDescent="0.3">
      <c r="D151" s="581" t="s">
        <v>357</v>
      </c>
      <c r="E151" s="267" t="str">
        <f>VLOOKUP(D151,URS確認!E:E,1,FALSE)</f>
        <v>L4414</v>
      </c>
    </row>
    <row r="152" spans="4:5" x14ac:dyDescent="0.3">
      <c r="D152" s="581" t="s">
        <v>438</v>
      </c>
      <c r="E152" s="267" t="str">
        <f>VLOOKUP(D152,URS確認!E:E,1,FALSE)</f>
        <v>L4450</v>
      </c>
    </row>
    <row r="153" spans="4:5" x14ac:dyDescent="0.3">
      <c r="D153" s="581" t="s">
        <v>444</v>
      </c>
      <c r="E153" s="267" t="str">
        <f>VLOOKUP(D153,URS確認!E:E,1,FALSE)</f>
        <v>L4451</v>
      </c>
    </row>
    <row r="154" spans="4:5" x14ac:dyDescent="0.3">
      <c r="D154" s="581" t="s">
        <v>446</v>
      </c>
      <c r="E154" s="267" t="str">
        <f>VLOOKUP(D154,URS確認!E:E,1,FALSE)</f>
        <v>L4452</v>
      </c>
    </row>
    <row r="155" spans="4:5" x14ac:dyDescent="0.3">
      <c r="D155" s="581" t="s">
        <v>448</v>
      </c>
      <c r="E155" s="267" t="str">
        <f>VLOOKUP(D155,URS確認!E:E,1,FALSE)</f>
        <v>L4453</v>
      </c>
    </row>
    <row r="156" spans="4:5" x14ac:dyDescent="0.3">
      <c r="D156" s="581" t="s">
        <v>636</v>
      </c>
      <c r="E156" s="267" t="str">
        <f>VLOOKUP(D156,URS確認!E:E,1,FALSE)</f>
        <v>L4454</v>
      </c>
    </row>
    <row r="157" spans="4:5" x14ac:dyDescent="0.3">
      <c r="D157" s="581" t="s">
        <v>638</v>
      </c>
      <c r="E157" s="267" t="str">
        <f>VLOOKUP(D157,URS確認!E:E,1,FALSE)</f>
        <v>L4455</v>
      </c>
    </row>
    <row r="158" spans="4:5" x14ac:dyDescent="0.3">
      <c r="D158" s="581" t="s">
        <v>597</v>
      </c>
      <c r="E158" s="267" t="str">
        <f>VLOOKUP(D158,URS確認!E:E,1,FALSE)</f>
        <v>L4500</v>
      </c>
    </row>
    <row r="159" spans="4:5" x14ac:dyDescent="0.3">
      <c r="D159" s="581" t="s">
        <v>601</v>
      </c>
      <c r="E159" s="267" t="str">
        <f>VLOOKUP(D159,URS確認!E:E,1,FALSE)</f>
        <v>L4510</v>
      </c>
    </row>
    <row r="160" spans="4:5" x14ac:dyDescent="0.3">
      <c r="D160" s="581" t="s">
        <v>607</v>
      </c>
      <c r="E160" s="267" t="str">
        <f>VLOOKUP(D160,URS確認!E:E,1,FALSE)</f>
        <v>L4511</v>
      </c>
    </row>
    <row r="161" spans="4:5" x14ac:dyDescent="0.3">
      <c r="D161" s="581" t="s">
        <v>605</v>
      </c>
      <c r="E161" s="267" t="str">
        <f>VLOOKUP(D161,URS確認!E:E,1,FALSE)</f>
        <v>L4512</v>
      </c>
    </row>
    <row r="162" spans="4:5" x14ac:dyDescent="0.3">
      <c r="D162" s="581" t="s">
        <v>612</v>
      </c>
      <c r="E162" s="267" t="str">
        <f>VLOOKUP(D162,URS確認!E:E,1,FALSE)</f>
        <v>L4520</v>
      </c>
    </row>
    <row r="163" spans="4:5" x14ac:dyDescent="0.3">
      <c r="D163" s="581" t="s">
        <v>416</v>
      </c>
      <c r="E163" s="267" t="str">
        <f>VLOOKUP(D163,URS確認!E:E,1,FALSE)</f>
        <v>L4600</v>
      </c>
    </row>
    <row r="164" spans="4:5" x14ac:dyDescent="0.3">
      <c r="D164" s="581" t="s">
        <v>418</v>
      </c>
      <c r="E164" s="267" t="str">
        <f>VLOOKUP(D164,URS確認!E:E,1,FALSE)</f>
        <v>L4601</v>
      </c>
    </row>
    <row r="165" spans="4:5" x14ac:dyDescent="0.3">
      <c r="D165" s="581" t="s">
        <v>422</v>
      </c>
      <c r="E165" s="267" t="str">
        <f>VLOOKUP(D165,URS確認!E:E,1,FALSE)</f>
        <v>L4602</v>
      </c>
    </row>
    <row r="166" spans="4:5" x14ac:dyDescent="0.3">
      <c r="D166" s="581" t="s">
        <v>424</v>
      </c>
      <c r="E166" s="267" t="str">
        <f>VLOOKUP(D166,URS確認!E:E,1,FALSE)</f>
        <v>L4603</v>
      </c>
    </row>
    <row r="167" spans="4:5" x14ac:dyDescent="0.3">
      <c r="D167" s="581" t="s">
        <v>729</v>
      </c>
      <c r="E167" s="267" t="str">
        <f>VLOOKUP(D167,URS確認!E:E,1,FALSE)</f>
        <v>L4604</v>
      </c>
    </row>
    <row r="168" spans="4:5" x14ac:dyDescent="0.3">
      <c r="D168" s="581" t="s">
        <v>731</v>
      </c>
      <c r="E168" s="267" t="str">
        <f>VLOOKUP(D168,URS確認!E:E,1,FALSE)</f>
        <v>L4605</v>
      </c>
    </row>
    <row r="169" spans="4:5" x14ac:dyDescent="0.3">
      <c r="D169" s="581" t="s">
        <v>733</v>
      </c>
      <c r="E169" s="267" t="str">
        <f>VLOOKUP(D169,URS確認!E:E,1,FALSE)</f>
        <v>L4606</v>
      </c>
    </row>
    <row r="170" spans="4:5" x14ac:dyDescent="0.3">
      <c r="D170" s="581" t="s">
        <v>735</v>
      </c>
      <c r="E170" s="267" t="str">
        <f>VLOOKUP(D170,URS確認!E:E,1,FALSE)</f>
        <v>L4607</v>
      </c>
    </row>
    <row r="171" spans="4:5" x14ac:dyDescent="0.3">
      <c r="D171" s="581" t="s">
        <v>414</v>
      </c>
      <c r="E171" s="267" t="str">
        <f>VLOOKUP(D171,URS確認!E:E,1,FALSE)</f>
        <v>L4610</v>
      </c>
    </row>
    <row r="172" spans="4:5" x14ac:dyDescent="0.3">
      <c r="D172" s="581" t="s">
        <v>420</v>
      </c>
      <c r="E172" s="267" t="str">
        <f>VLOOKUP(D172,URS確認!E:E,1,FALSE)</f>
        <v>L4611</v>
      </c>
    </row>
    <row r="173" spans="4:5" x14ac:dyDescent="0.3">
      <c r="D173" s="581" t="s">
        <v>392</v>
      </c>
      <c r="E173" s="267" t="str">
        <f>VLOOKUP(D173,URS確認!E:E,1,FALSE)</f>
        <v>L4701</v>
      </c>
    </row>
    <row r="174" spans="4:5" x14ac:dyDescent="0.3">
      <c r="D174" s="581" t="s">
        <v>655</v>
      </c>
      <c r="E174" s="267" t="str">
        <f>VLOOKUP(D174,URS確認!E:E,1,FALSE)</f>
        <v>L4702</v>
      </c>
    </row>
    <row r="175" spans="4:5" x14ac:dyDescent="0.3">
      <c r="D175" s="581" t="s">
        <v>657</v>
      </c>
      <c r="E175" s="267" t="str">
        <f>VLOOKUP(D175,URS確認!E:E,1,FALSE)</f>
        <v>L4703</v>
      </c>
    </row>
    <row r="176" spans="4:5" x14ac:dyDescent="0.3">
      <c r="D176" s="581" t="s">
        <v>810</v>
      </c>
      <c r="E176" s="267" t="str">
        <f>VLOOKUP(D176,URS確認!E:E,1,FALSE)</f>
        <v>L4721</v>
      </c>
    </row>
    <row r="177" spans="4:5" x14ac:dyDescent="0.3">
      <c r="D177" s="581" t="s">
        <v>345</v>
      </c>
      <c r="E177" s="267" t="str">
        <f>VLOOKUP(D177,URS確認!E:E,1,FALSE)</f>
        <v>L4901</v>
      </c>
    </row>
    <row r="178" spans="4:5" x14ac:dyDescent="0.3">
      <c r="D178" s="581" t="s">
        <v>626</v>
      </c>
      <c r="E178" s="267" t="str">
        <f>VLOOKUP(D178,URS確認!E:E,1,FALSE)</f>
        <v>L4920</v>
      </c>
    </row>
    <row r="179" spans="4:5" x14ac:dyDescent="0.3">
      <c r="D179" s="581" t="s">
        <v>649</v>
      </c>
      <c r="E179" s="267" t="str">
        <f>VLOOKUP(D179,URS確認!E:E,1,FALSE)</f>
        <v>L4921</v>
      </c>
    </row>
    <row r="180" spans="4:5" x14ac:dyDescent="0.3">
      <c r="D180" s="581" t="s">
        <v>383</v>
      </c>
      <c r="E180" s="267" t="str">
        <f>VLOOKUP(D180,URS確認!E:E,1,FALSE)</f>
        <v>L4922</v>
      </c>
    </row>
    <row r="181" spans="4:5" x14ac:dyDescent="0.3">
      <c r="D181" s="581" t="s">
        <v>385</v>
      </c>
      <c r="E181" s="267" t="str">
        <f>VLOOKUP(D181,URS確認!E:E,1,FALSE)</f>
        <v>L4923</v>
      </c>
    </row>
    <row r="182" spans="4:5" x14ac:dyDescent="0.3">
      <c r="D182" s="581" t="s">
        <v>628</v>
      </c>
      <c r="E182" s="267" t="str">
        <f>VLOOKUP(D182,URS確認!E:E,1,FALSE)</f>
        <v>L4925</v>
      </c>
    </row>
    <row r="183" spans="4:5" x14ac:dyDescent="0.3">
      <c r="D183" s="581" t="s">
        <v>653</v>
      </c>
      <c r="E183" s="267" t="str">
        <f>VLOOKUP(D183,URS確認!E:E,1,FALSE)</f>
        <v>L492A</v>
      </c>
    </row>
    <row r="184" spans="4:5" x14ac:dyDescent="0.3">
      <c r="D184" s="581" t="s">
        <v>630</v>
      </c>
      <c r="E184" s="267" t="str">
        <f>VLOOKUP(D184,URS確認!E:E,1,FALSE)</f>
        <v>L4930</v>
      </c>
    </row>
    <row r="185" spans="4:5" x14ac:dyDescent="0.3">
      <c r="D185" s="581" t="s">
        <v>808</v>
      </c>
      <c r="E185" s="267" t="str">
        <f>VLOOKUP(D185,URS確認!E:E,1,FALSE)</f>
        <v>L4931</v>
      </c>
    </row>
    <row r="186" spans="4:5" x14ac:dyDescent="0.3">
      <c r="D186" s="581" t="s">
        <v>359</v>
      </c>
      <c r="E186" s="267" t="str">
        <f>VLOOKUP(D186,URS確認!E:E,1,FALSE)</f>
        <v>L4940</v>
      </c>
    </row>
    <row r="187" spans="4:5" x14ac:dyDescent="0.3">
      <c r="D187" s="581" t="s">
        <v>361</v>
      </c>
      <c r="E187" s="267" t="str">
        <f>VLOOKUP(D187,URS確認!E:E,1,FALSE)</f>
        <v>L4941</v>
      </c>
    </row>
    <row r="188" spans="4:5" x14ac:dyDescent="0.3">
      <c r="D188" s="581" t="s">
        <v>369</v>
      </c>
      <c r="E188" s="267" t="str">
        <f>VLOOKUP(D188,URS確認!E:E,1,FALSE)</f>
        <v>L4942</v>
      </c>
    </row>
    <row r="189" spans="4:5" x14ac:dyDescent="0.3">
      <c r="D189" s="581" t="s">
        <v>441</v>
      </c>
      <c r="E189" s="267" t="str">
        <f>VLOOKUP(D189,URS確認!E:E,1,FALSE)</f>
        <v>L4943</v>
      </c>
    </row>
    <row r="190" spans="4:5" x14ac:dyDescent="0.3">
      <c r="D190" s="581" t="s">
        <v>599</v>
      </c>
      <c r="E190" s="267" t="str">
        <f>VLOOKUP(D190,URS確認!E:E,1,FALSE)</f>
        <v>L4950</v>
      </c>
    </row>
    <row r="191" spans="4:5" x14ac:dyDescent="0.3">
      <c r="D191" s="581" t="s">
        <v>603</v>
      </c>
      <c r="E191" s="267" t="str">
        <f>VLOOKUP(D191,URS確認!E:E,1,FALSE)</f>
        <v>L4951</v>
      </c>
    </row>
    <row r="192" spans="4:5" x14ac:dyDescent="0.3">
      <c r="D192" s="581" t="s">
        <v>429</v>
      </c>
      <c r="E192" s="267" t="str">
        <f>VLOOKUP(D192,URS確認!E:E,1,FALSE)</f>
        <v>L4960</v>
      </c>
    </row>
    <row r="193" spans="4:5" x14ac:dyDescent="0.3">
      <c r="D193" s="581" t="s">
        <v>431</v>
      </c>
      <c r="E193" s="267" t="str">
        <f>VLOOKUP(D193,URS確認!E:E,1,FALSE)</f>
        <v>L4961</v>
      </c>
    </row>
    <row r="194" spans="4:5" x14ac:dyDescent="0.3">
      <c r="D194" s="581" t="s">
        <v>426</v>
      </c>
      <c r="E194" s="267" t="str">
        <f>VLOOKUP(D194,URS確認!E:E,1,FALSE)</f>
        <v>L4962</v>
      </c>
    </row>
    <row r="195" spans="4:5" x14ac:dyDescent="0.3">
      <c r="D195" s="581" t="s">
        <v>433</v>
      </c>
      <c r="E195" s="267" t="str">
        <f>VLOOKUP(D195,URS確認!E:E,1,FALSE)</f>
        <v>L4964</v>
      </c>
    </row>
    <row r="196" spans="4:5" x14ac:dyDescent="0.3">
      <c r="D196" s="581" t="s">
        <v>435</v>
      </c>
      <c r="E196" s="267" t="str">
        <f>VLOOKUP(D196,URS確認!E:E,1,FALSE)</f>
        <v>L4965</v>
      </c>
    </row>
    <row r="197" spans="4:5" x14ac:dyDescent="0.3">
      <c r="D197" s="581" t="s">
        <v>737</v>
      </c>
      <c r="E197" s="267" t="str">
        <f>VLOOKUP(D197,URS確認!E:E,1,FALSE)</f>
        <v>L4966</v>
      </c>
    </row>
    <row r="198" spans="4:5" x14ac:dyDescent="0.3">
      <c r="D198" s="581" t="s">
        <v>991</v>
      </c>
      <c r="E198" s="267" t="str">
        <f>VLOOKUP(D198,URS確認!E:E,1,FALSE)</f>
        <v>L5021</v>
      </c>
    </row>
    <row r="199" spans="4:5" x14ac:dyDescent="0.3">
      <c r="D199" s="581" t="s">
        <v>1003</v>
      </c>
      <c r="E199" s="267" t="str">
        <f>VLOOKUP(D199,URS確認!E:E,1,FALSE)</f>
        <v>L5022</v>
      </c>
    </row>
    <row r="200" spans="4:5" x14ac:dyDescent="0.3">
      <c r="D200" s="581" t="s">
        <v>995</v>
      </c>
      <c r="E200" s="267" t="str">
        <f>VLOOKUP(D200,URS確認!E:E,1,FALSE)</f>
        <v>L5023</v>
      </c>
    </row>
    <row r="201" spans="4:5" x14ac:dyDescent="0.3">
      <c r="D201" s="581" t="s">
        <v>999</v>
      </c>
      <c r="E201" s="267" t="str">
        <f>VLOOKUP(D201,URS確認!E:E,1,FALSE)</f>
        <v>L5024</v>
      </c>
    </row>
    <row r="202" spans="4:5" x14ac:dyDescent="0.3">
      <c r="D202" s="581" t="s">
        <v>1044</v>
      </c>
      <c r="E202" s="267" t="str">
        <f>VLOOKUP(D202,URS確認!E:E,1,FALSE)</f>
        <v>L5052</v>
      </c>
    </row>
    <row r="203" spans="4:5" x14ac:dyDescent="0.3">
      <c r="D203" s="581" t="s">
        <v>945</v>
      </c>
      <c r="E203" s="267" t="str">
        <f>VLOOKUP(D203,URS確認!E:E,1,FALSE)</f>
        <v>L5101</v>
      </c>
    </row>
    <row r="204" spans="4:5" x14ac:dyDescent="0.3">
      <c r="D204" s="581" t="s">
        <v>952</v>
      </c>
      <c r="E204" s="267" t="str">
        <f>VLOOKUP(D204,URS確認!E:E,1,FALSE)</f>
        <v>L5102</v>
      </c>
    </row>
    <row r="205" spans="4:5" x14ac:dyDescent="0.3">
      <c r="D205" s="581" t="s">
        <v>971</v>
      </c>
      <c r="E205" s="267" t="str">
        <f>VLOOKUP(D205,URS確認!E:E,1,FALSE)</f>
        <v>L5116</v>
      </c>
    </row>
    <row r="206" spans="4:5" x14ac:dyDescent="0.3">
      <c r="D206" s="581" t="s">
        <v>993</v>
      </c>
      <c r="E206" s="267" t="str">
        <f>VLOOKUP(D206,URS確認!E:E,1,FALSE)</f>
        <v>L5401</v>
      </c>
    </row>
    <row r="207" spans="4:5" x14ac:dyDescent="0.3">
      <c r="D207" s="581" t="s">
        <v>989</v>
      </c>
      <c r="E207" s="267" t="str">
        <f>VLOOKUP(D207,URS確認!E:E,1,FALSE)</f>
        <v>L5402</v>
      </c>
    </row>
    <row r="208" spans="4:5" x14ac:dyDescent="0.3">
      <c r="D208" s="581" t="s">
        <v>1001</v>
      </c>
      <c r="E208" s="267" t="str">
        <f>VLOOKUP(D208,URS確認!E:E,1,FALSE)</f>
        <v>L5405</v>
      </c>
    </row>
    <row r="209" spans="4:5" x14ac:dyDescent="0.3">
      <c r="D209" s="581" t="s">
        <v>997</v>
      </c>
      <c r="E209" s="267" t="str">
        <f>VLOOKUP(D209,URS確認!E:E,1,FALSE)</f>
        <v>L5406</v>
      </c>
    </row>
    <row r="210" spans="4:5" x14ac:dyDescent="0.3">
      <c r="D210" s="581" t="s">
        <v>1007</v>
      </c>
      <c r="E210" s="267" t="str">
        <f>VLOOKUP(D210,URS確認!E:E,1,FALSE)</f>
        <v>L5407</v>
      </c>
    </row>
    <row r="211" spans="4:5" x14ac:dyDescent="0.3">
      <c r="D211" s="581" t="s">
        <v>1046</v>
      </c>
      <c r="E211" s="267" t="str">
        <f>VLOOKUP(D211,URS確認!E:E,1,FALSE)</f>
        <v>L5502</v>
      </c>
    </row>
    <row r="212" spans="4:5" x14ac:dyDescent="0.3">
      <c r="D212" s="581" t="s">
        <v>941</v>
      </c>
      <c r="E212" s="267" t="str">
        <f>VLOOKUP(D212,URS確認!E:E,1,FALSE)</f>
        <v>L5901</v>
      </c>
    </row>
    <row r="213" spans="4:5" x14ac:dyDescent="0.3">
      <c r="D213" s="581" t="s">
        <v>948</v>
      </c>
      <c r="E213" s="267" t="str">
        <f>VLOOKUP(D213,URS確認!E:E,1,FALSE)</f>
        <v>L5902</v>
      </c>
    </row>
    <row r="214" spans="4:5" x14ac:dyDescent="0.3">
      <c r="D214" s="581" t="s">
        <v>969</v>
      </c>
      <c r="E214" s="267" t="str">
        <f>VLOOKUP(D214,URS確認!E:E,1,FALSE)</f>
        <v>L5906</v>
      </c>
    </row>
    <row r="215" spans="4:5" x14ac:dyDescent="0.3">
      <c r="D215" s="581" t="s">
        <v>1070</v>
      </c>
      <c r="E215" s="267" t="str">
        <f>VLOOKUP(D215,URS確認!E:E,1,FALSE)</f>
        <v>L5910</v>
      </c>
    </row>
    <row r="216" spans="4:5" x14ac:dyDescent="0.3">
      <c r="D216" s="581" t="s">
        <v>1072</v>
      </c>
      <c r="E216" s="267" t="str">
        <f>VLOOKUP(D216,URS確認!E:E,1,FALSE)</f>
        <v>L5912</v>
      </c>
    </row>
    <row r="217" spans="4:5" x14ac:dyDescent="0.3">
      <c r="D217" s="581" t="s">
        <v>1005</v>
      </c>
      <c r="E217" s="267" t="str">
        <f>VLOOKUP(D217,URS確認!E:E,1,FALSE)</f>
        <v>L5914</v>
      </c>
    </row>
    <row r="218" spans="4:5" x14ac:dyDescent="0.3">
      <c r="D218" s="581" t="s">
        <v>347</v>
      </c>
      <c r="E218" s="267" t="str">
        <f>VLOOKUP(D218,URS確認!E:E,1,FALSE)</f>
        <v>L6001</v>
      </c>
    </row>
    <row r="219" spans="4:5" x14ac:dyDescent="0.3">
      <c r="D219" s="581" t="s">
        <v>321</v>
      </c>
      <c r="E219" s="267" t="str">
        <f>VLOOKUP(D219,URS確認!E:E,1,FALSE)</f>
        <v>L6022</v>
      </c>
    </row>
    <row r="220" spans="4:5" x14ac:dyDescent="0.3">
      <c r="D220" s="581" t="s">
        <v>2917</v>
      </c>
      <c r="E220" s="267" t="str">
        <f>VLOOKUP(D220,URS確認!E:E,1,FALSE)</f>
        <v>L6023</v>
      </c>
    </row>
    <row r="221" spans="4:5" x14ac:dyDescent="0.3">
      <c r="D221" s="581" t="s">
        <v>514</v>
      </c>
      <c r="E221" s="267" t="str">
        <f>VLOOKUP(D221,URS確認!E:E,1,FALSE)</f>
        <v>L6030</v>
      </c>
    </row>
    <row r="222" spans="4:5" x14ac:dyDescent="0.3">
      <c r="D222" s="581" t="s">
        <v>814</v>
      </c>
      <c r="E222" s="267" t="str">
        <f>VLOOKUP(D222,URS確認!E:E,1,FALSE)</f>
        <v>L6031</v>
      </c>
    </row>
    <row r="223" spans="4:5" x14ac:dyDescent="0.3">
      <c r="D223" s="581" t="s">
        <v>816</v>
      </c>
      <c r="E223" s="267" t="str">
        <f>VLOOKUP(D223,URS確認!E:E,1,FALSE)</f>
        <v>L6032</v>
      </c>
    </row>
    <row r="224" spans="4:5" x14ac:dyDescent="0.3">
      <c r="D224" s="581" t="s">
        <v>1093</v>
      </c>
      <c r="E224" s="267" t="str">
        <f>VLOOKUP(D224,URS確認!E:E,1,FALSE)</f>
        <v>L6041</v>
      </c>
    </row>
    <row r="225" spans="4:5" x14ac:dyDescent="0.3">
      <c r="D225" s="581" t="s">
        <v>1074</v>
      </c>
      <c r="E225" s="267" t="str">
        <f>VLOOKUP(D225,URS確認!E:E,1,FALSE)</f>
        <v>L6042</v>
      </c>
    </row>
    <row r="226" spans="4:5" x14ac:dyDescent="0.3">
      <c r="D226" s="581" t="s">
        <v>1082</v>
      </c>
      <c r="E226" s="267" t="str">
        <f>VLOOKUP(D226,URS確認!E:E,1,FALSE)</f>
        <v>L6043</v>
      </c>
    </row>
    <row r="227" spans="4:5" x14ac:dyDescent="0.3">
      <c r="D227" s="581" t="s">
        <v>1099</v>
      </c>
      <c r="E227" s="267" t="str">
        <f>VLOOKUP(D227,URS確認!E:E,1,FALSE)</f>
        <v>L6044</v>
      </c>
    </row>
    <row r="228" spans="4:5" x14ac:dyDescent="0.3">
      <c r="D228" s="581" t="s">
        <v>592</v>
      </c>
      <c r="E228" s="267" t="str">
        <f>VLOOKUP(D228,URS確認!E:E,1,FALSE)</f>
        <v>L6052</v>
      </c>
    </row>
    <row r="229" spans="4:5" x14ac:dyDescent="0.3">
      <c r="D229" s="581" t="s">
        <v>522</v>
      </c>
      <c r="E229" s="267" t="str">
        <f>VLOOKUP(D229,URS確認!E:E,1,FALSE)</f>
        <v>L6061</v>
      </c>
    </row>
    <row r="230" spans="4:5" x14ac:dyDescent="0.3">
      <c r="D230" s="581" t="s">
        <v>555</v>
      </c>
      <c r="E230" s="267" t="str">
        <f>VLOOKUP(D230,URS確認!E:E,1,FALSE)</f>
        <v>L6062</v>
      </c>
    </row>
    <row r="231" spans="4:5" x14ac:dyDescent="0.3">
      <c r="D231" s="581" t="s">
        <v>537</v>
      </c>
      <c r="E231" s="267" t="str">
        <f>VLOOKUP(D231,URS確認!E:E,1,FALSE)</f>
        <v>L6063</v>
      </c>
    </row>
    <row r="232" spans="4:5" x14ac:dyDescent="0.3">
      <c r="D232" s="581" t="s">
        <v>518</v>
      </c>
      <c r="E232" s="267" t="str">
        <f>VLOOKUP(D232,URS確認!E:E,1,FALSE)</f>
        <v>L6064</v>
      </c>
    </row>
    <row r="233" spans="4:5" x14ac:dyDescent="0.3">
      <c r="D233" s="581" t="s">
        <v>564</v>
      </c>
      <c r="E233" s="267" t="str">
        <f>VLOOKUP(D233,URS確認!E:E,1,FALSE)</f>
        <v>L6065</v>
      </c>
    </row>
    <row r="234" spans="4:5" x14ac:dyDescent="0.3">
      <c r="D234" s="581" t="s">
        <v>569</v>
      </c>
      <c r="E234" s="267" t="str">
        <f>VLOOKUP(D234,URS確認!E:E,1,FALSE)</f>
        <v>L6066</v>
      </c>
    </row>
    <row r="235" spans="4:5" x14ac:dyDescent="0.3">
      <c r="D235" s="581" t="s">
        <v>544</v>
      </c>
      <c r="E235" s="267" t="str">
        <f>VLOOKUP(D235,URS確認!E:E,1,FALSE)</f>
        <v>L6067</v>
      </c>
    </row>
    <row r="236" spans="4:5" x14ac:dyDescent="0.3">
      <c r="D236" s="581" t="s">
        <v>1078</v>
      </c>
      <c r="E236" s="267" t="str">
        <f>VLOOKUP(D236,URS確認!E:E,1,FALSE)</f>
        <v>L6068</v>
      </c>
    </row>
    <row r="237" spans="4:5" x14ac:dyDescent="0.3">
      <c r="D237" s="581" t="s">
        <v>2927</v>
      </c>
      <c r="E237" s="267" t="str">
        <f>VLOOKUP(D237,URS確認!E:E,1,FALSE)</f>
        <v>L6069</v>
      </c>
    </row>
    <row r="238" spans="4:5" x14ac:dyDescent="0.3">
      <c r="D238" s="581" t="s">
        <v>206</v>
      </c>
      <c r="E238" s="267" t="str">
        <f>VLOOKUP(D238,URS確認!E:E,1,FALSE)</f>
        <v>L6070</v>
      </c>
    </row>
    <row r="239" spans="4:5" x14ac:dyDescent="0.3">
      <c r="D239" s="581" t="s">
        <v>575</v>
      </c>
      <c r="E239" s="267" t="str">
        <f>VLOOKUP(D239,URS確認!E:E,1,FALSE)</f>
        <v>L6071</v>
      </c>
    </row>
    <row r="240" spans="4:5" x14ac:dyDescent="0.3">
      <c r="D240" s="581" t="s">
        <v>1088</v>
      </c>
      <c r="E240" s="267" t="str">
        <f>VLOOKUP(D240,URS確認!E:E,1,FALSE)</f>
        <v>L6072</v>
      </c>
    </row>
    <row r="241" spans="4:5" x14ac:dyDescent="0.3">
      <c r="D241" s="581" t="s">
        <v>580</v>
      </c>
      <c r="E241" s="267" t="str">
        <f>VLOOKUP(D241,URS確認!E:E,1,FALSE)</f>
        <v>L6073</v>
      </c>
    </row>
    <row r="242" spans="4:5" x14ac:dyDescent="0.3">
      <c r="D242" s="581" t="s">
        <v>560</v>
      </c>
      <c r="E242" s="267" t="str">
        <f>VLOOKUP(D242,URS確認!E:E,1,FALSE)</f>
        <v>L6074</v>
      </c>
    </row>
    <row r="243" spans="4:5" x14ac:dyDescent="0.3">
      <c r="D243" s="581" t="s">
        <v>550</v>
      </c>
      <c r="E243" s="267" t="str">
        <f>VLOOKUP(D243,URS確認!E:E,1,FALSE)</f>
        <v>L6075</v>
      </c>
    </row>
    <row r="244" spans="4:5" x14ac:dyDescent="0.3">
      <c r="D244" s="581" t="s">
        <v>528</v>
      </c>
      <c r="E244" s="267" t="str">
        <f>VLOOKUP(D244,URS確認!E:E,1,FALSE)</f>
        <v>L6077</v>
      </c>
    </row>
    <row r="245" spans="4:5" x14ac:dyDescent="0.3">
      <c r="D245" s="581" t="s">
        <v>533</v>
      </c>
      <c r="E245" s="267" t="str">
        <f>VLOOKUP(D245,URS確認!E:E,1,FALSE)</f>
        <v>L6078</v>
      </c>
    </row>
    <row r="246" spans="4:5" x14ac:dyDescent="0.3">
      <c r="D246" s="581" t="s">
        <v>586</v>
      </c>
      <c r="E246" s="267" t="str">
        <f>VLOOKUP(D246,URS確認!E:E,1,FALSE)</f>
        <v>L6079</v>
      </c>
    </row>
    <row r="247" spans="4:5" x14ac:dyDescent="0.3">
      <c r="D247" s="581" t="s">
        <v>1017</v>
      </c>
      <c r="E247" s="267" t="str">
        <f>VLOOKUP(D247,URS確認!E:E,1,FALSE)</f>
        <v>L6081</v>
      </c>
    </row>
    <row r="248" spans="4:5" x14ac:dyDescent="0.3">
      <c r="D248" s="581" t="s">
        <v>981</v>
      </c>
      <c r="E248" s="267" t="str">
        <f>VLOOKUP(D248,URS確認!E:E,1,FALSE)</f>
        <v>L6082</v>
      </c>
    </row>
    <row r="249" spans="4:5" x14ac:dyDescent="0.3">
      <c r="D249" s="581" t="s">
        <v>1009</v>
      </c>
      <c r="E249" s="267" t="str">
        <f>VLOOKUP(D249,URS確認!E:E,1,FALSE)</f>
        <v>L6084</v>
      </c>
    </row>
    <row r="250" spans="4:5" x14ac:dyDescent="0.3">
      <c r="D250" s="581" t="s">
        <v>505</v>
      </c>
      <c r="E250" s="267" t="str">
        <f>VLOOKUP(D250,URS確認!E:E,1,FALSE)</f>
        <v>L6085</v>
      </c>
    </row>
    <row r="251" spans="4:5" x14ac:dyDescent="0.3">
      <c r="D251" s="581" t="s">
        <v>512</v>
      </c>
      <c r="E251" s="267" t="str">
        <f>VLOOKUP(D251,URS確認!E:E,1,FALSE)</f>
        <v>L6086</v>
      </c>
    </row>
    <row r="252" spans="4:5" x14ac:dyDescent="0.3">
      <c r="D252" s="581" t="s">
        <v>1021</v>
      </c>
      <c r="E252" s="267" t="str">
        <f>VLOOKUP(D252,URS確認!E:E,1,FALSE)</f>
        <v>L6087</v>
      </c>
    </row>
    <row r="253" spans="4:5" x14ac:dyDescent="0.3">
      <c r="D253" s="581" t="s">
        <v>2919</v>
      </c>
      <c r="E253" s="267" t="str">
        <f>VLOOKUP(D253,URS確認!E:E,1,FALSE)</f>
        <v>L6088</v>
      </c>
    </row>
    <row r="254" spans="4:5" x14ac:dyDescent="0.3">
      <c r="D254" s="581" t="s">
        <v>387</v>
      </c>
      <c r="E254" s="267" t="str">
        <f>VLOOKUP(D254,URS確認!E:E,1,FALSE)</f>
        <v>L6101</v>
      </c>
    </row>
    <row r="255" spans="4:5" x14ac:dyDescent="0.3">
      <c r="D255" s="581" t="s">
        <v>1086</v>
      </c>
      <c r="E255" s="267" t="str">
        <f>VLOOKUP(D255,URS確認!E:E,1,FALSE)</f>
        <v>L6103</v>
      </c>
    </row>
    <row r="256" spans="4:5" x14ac:dyDescent="0.3">
      <c r="D256" s="581" t="s">
        <v>1097</v>
      </c>
      <c r="E256" s="267" t="str">
        <f>VLOOKUP(D256,URS確認!E:E,1,FALSE)</f>
        <v>L6104</v>
      </c>
    </row>
    <row r="257" spans="3:5" x14ac:dyDescent="0.3">
      <c r="C257" s="581" t="s">
        <v>2935</v>
      </c>
      <c r="E257" s="267" t="e">
        <f>VLOOKUP(D257,URS確認!E:E,1,FALSE)</f>
        <v>#N/A</v>
      </c>
    </row>
    <row r="258" spans="3:5" x14ac:dyDescent="0.3">
      <c r="C258" s="581" t="s">
        <v>2936</v>
      </c>
      <c r="E258" s="267" t="e">
        <f>VLOOKUP(D258,URS確認!E:E,1,FALSE)</f>
        <v>#N/A</v>
      </c>
    </row>
    <row r="259" spans="3:5" x14ac:dyDescent="0.3">
      <c r="D259" s="581" t="s">
        <v>752</v>
      </c>
      <c r="E259" s="267" t="str">
        <f>VLOOKUP(D259,URS確認!E:E,1,FALSE)</f>
        <v>L6201</v>
      </c>
    </row>
    <row r="260" spans="3:5" x14ac:dyDescent="0.3">
      <c r="D260" s="581" t="s">
        <v>324</v>
      </c>
      <c r="E260" s="267" t="str">
        <f>VLOOKUP(D260,URS確認!E:E,1,FALSE)</f>
        <v>L6202</v>
      </c>
    </row>
    <row r="261" spans="3:5" x14ac:dyDescent="0.3">
      <c r="D261" s="581" t="s">
        <v>2918</v>
      </c>
      <c r="E261" s="267" t="str">
        <f>VLOOKUP(D261,URS確認!E:E,1,FALSE)</f>
        <v>L6203</v>
      </c>
    </row>
    <row r="262" spans="3:5" x14ac:dyDescent="0.3">
      <c r="D262" s="581" t="s">
        <v>818</v>
      </c>
      <c r="E262" s="267" t="str">
        <f>VLOOKUP(D262,URS確認!E:E,1,FALSE)</f>
        <v>L6301</v>
      </c>
    </row>
    <row r="263" spans="3:5" x14ac:dyDescent="0.3">
      <c r="D263" s="581" t="s">
        <v>820</v>
      </c>
      <c r="E263" s="267" t="str">
        <f>VLOOKUP(D263,URS確認!E:E,1,FALSE)</f>
        <v>L6302</v>
      </c>
    </row>
    <row r="264" spans="3:5" x14ac:dyDescent="0.3">
      <c r="D264" s="581" t="s">
        <v>516</v>
      </c>
      <c r="E264" s="267" t="str">
        <f>VLOOKUP(D264,URS確認!E:E,1,FALSE)</f>
        <v>L6310</v>
      </c>
    </row>
    <row r="265" spans="3:5" x14ac:dyDescent="0.3">
      <c r="D265" s="581" t="s">
        <v>1095</v>
      </c>
      <c r="E265" s="267" t="str">
        <f>VLOOKUP(D265,URS確認!E:E,1,FALSE)</f>
        <v>L6401</v>
      </c>
    </row>
    <row r="266" spans="3:5" x14ac:dyDescent="0.3">
      <c r="D266" s="581" t="s">
        <v>1076</v>
      </c>
      <c r="E266" s="267" t="str">
        <f>VLOOKUP(D266,URS確認!E:E,1,FALSE)</f>
        <v>L6402</v>
      </c>
    </row>
    <row r="267" spans="3:5" x14ac:dyDescent="0.3">
      <c r="D267" s="581" t="s">
        <v>1084</v>
      </c>
      <c r="E267" s="267" t="str">
        <f>VLOOKUP(D267,URS確認!E:E,1,FALSE)</f>
        <v>L6403</v>
      </c>
    </row>
    <row r="268" spans="3:5" x14ac:dyDescent="0.3">
      <c r="D268" s="581" t="s">
        <v>1025</v>
      </c>
      <c r="E268" s="267" t="str">
        <f>VLOOKUP(D268,URS確認!E:E,1,FALSE)</f>
        <v>L6501</v>
      </c>
    </row>
    <row r="269" spans="3:5" x14ac:dyDescent="0.3">
      <c r="D269" s="581" t="s">
        <v>594</v>
      </c>
      <c r="E269" s="267" t="str">
        <f>VLOOKUP(D269,URS確認!E:E,1,FALSE)</f>
        <v>L6502</v>
      </c>
    </row>
    <row r="270" spans="3:5" x14ac:dyDescent="0.3">
      <c r="D270" s="581" t="s">
        <v>1027</v>
      </c>
      <c r="E270" s="267" t="str">
        <f>VLOOKUP(D270,URS確認!E:E,1,FALSE)</f>
        <v>L650A</v>
      </c>
    </row>
    <row r="271" spans="3:5" x14ac:dyDescent="0.3">
      <c r="D271" s="581" t="s">
        <v>1030</v>
      </c>
      <c r="E271" s="267" t="str">
        <f>VLOOKUP(D271,URS確認!E:E,1,FALSE)</f>
        <v>L650B</v>
      </c>
    </row>
    <row r="272" spans="3:5" x14ac:dyDescent="0.3">
      <c r="D272" s="581" t="s">
        <v>1033</v>
      </c>
      <c r="E272" s="267" t="str">
        <f>VLOOKUP(D272,URS確認!E:E,1,FALSE)</f>
        <v>L650C</v>
      </c>
    </row>
    <row r="273" spans="4:5" x14ac:dyDescent="0.3">
      <c r="D273" s="581" t="s">
        <v>1035</v>
      </c>
      <c r="E273" s="267" t="str">
        <f>VLOOKUP(D273,URS確認!E:E,1,FALSE)</f>
        <v>L650D</v>
      </c>
    </row>
    <row r="274" spans="4:5" x14ac:dyDescent="0.3">
      <c r="D274" s="581" t="s">
        <v>526</v>
      </c>
      <c r="E274" s="267" t="str">
        <f>VLOOKUP(D274,URS確認!E:E,1,FALSE)</f>
        <v>L6601</v>
      </c>
    </row>
    <row r="275" spans="4:5" x14ac:dyDescent="0.3">
      <c r="D275" s="581" t="s">
        <v>559</v>
      </c>
      <c r="E275" s="267" t="str">
        <f>VLOOKUP(D275,URS確認!E:E,1,FALSE)</f>
        <v>L6602</v>
      </c>
    </row>
    <row r="276" spans="4:5" x14ac:dyDescent="0.3">
      <c r="D276" s="581" t="s">
        <v>542</v>
      </c>
      <c r="E276" s="267" t="str">
        <f>VLOOKUP(D276,URS確認!E:E,1,FALSE)</f>
        <v>L6603</v>
      </c>
    </row>
    <row r="277" spans="4:5" x14ac:dyDescent="0.3">
      <c r="D277" s="581" t="s">
        <v>520</v>
      </c>
      <c r="E277" s="267" t="str">
        <f>VLOOKUP(D277,URS確認!E:E,1,FALSE)</f>
        <v>L6604</v>
      </c>
    </row>
    <row r="278" spans="4:5" x14ac:dyDescent="0.3">
      <c r="D278" s="581" t="s">
        <v>568</v>
      </c>
      <c r="E278" s="267" t="str">
        <f>VLOOKUP(D278,URS確認!E:E,1,FALSE)</f>
        <v>L6605</v>
      </c>
    </row>
    <row r="279" spans="4:5" x14ac:dyDescent="0.3">
      <c r="D279" s="581" t="s">
        <v>573</v>
      </c>
      <c r="E279" s="267" t="str">
        <f>VLOOKUP(D279,URS確認!E:E,1,FALSE)</f>
        <v>L6606</v>
      </c>
    </row>
    <row r="280" spans="4:5" x14ac:dyDescent="0.3">
      <c r="D280" s="581" t="s">
        <v>548</v>
      </c>
      <c r="E280" s="267" t="str">
        <f>VLOOKUP(D280,URS確認!E:E,1,FALSE)</f>
        <v>L6607</v>
      </c>
    </row>
    <row r="281" spans="4:5" x14ac:dyDescent="0.3">
      <c r="D281" s="581" t="s">
        <v>1080</v>
      </c>
      <c r="E281" s="267" t="str">
        <f>VLOOKUP(D281,URS確認!E:E,1,FALSE)</f>
        <v>L6608</v>
      </c>
    </row>
    <row r="282" spans="4:5" x14ac:dyDescent="0.3">
      <c r="D282" s="581" t="s">
        <v>209</v>
      </c>
      <c r="E282" s="267" t="str">
        <f>VLOOKUP(D282,URS確認!E:E,1,FALSE)</f>
        <v>L6700</v>
      </c>
    </row>
    <row r="283" spans="4:5" x14ac:dyDescent="0.3">
      <c r="D283" s="581" t="s">
        <v>579</v>
      </c>
      <c r="E283" s="267" t="str">
        <f>VLOOKUP(D283,URS確認!E:E,1,FALSE)</f>
        <v>L6701</v>
      </c>
    </row>
    <row r="284" spans="4:5" x14ac:dyDescent="0.3">
      <c r="D284" s="581" t="s">
        <v>1092</v>
      </c>
      <c r="E284" s="267" t="str">
        <f>VLOOKUP(D284,URS確認!E:E,1,FALSE)</f>
        <v>L6702</v>
      </c>
    </row>
    <row r="285" spans="4:5" x14ac:dyDescent="0.3">
      <c r="D285" s="581" t="s">
        <v>584</v>
      </c>
      <c r="E285" s="267" t="str">
        <f>VLOOKUP(D285,URS確認!E:E,1,FALSE)</f>
        <v>L6703</v>
      </c>
    </row>
    <row r="286" spans="4:5" x14ac:dyDescent="0.3">
      <c r="D286" s="581" t="s">
        <v>562</v>
      </c>
      <c r="E286" s="267" t="str">
        <f>VLOOKUP(D286,URS確認!E:E,1,FALSE)</f>
        <v>L6704</v>
      </c>
    </row>
    <row r="287" spans="4:5" x14ac:dyDescent="0.3">
      <c r="D287" s="581" t="s">
        <v>554</v>
      </c>
      <c r="E287" s="267" t="str">
        <f>VLOOKUP(D287,URS確認!E:E,1,FALSE)</f>
        <v>L6705</v>
      </c>
    </row>
    <row r="288" spans="4:5" x14ac:dyDescent="0.3">
      <c r="D288" s="581" t="s">
        <v>532</v>
      </c>
      <c r="E288" s="267" t="str">
        <f>VLOOKUP(D288,URS確認!E:E,1,FALSE)</f>
        <v>L6707</v>
      </c>
    </row>
    <row r="289" spans="4:5" x14ac:dyDescent="0.3">
      <c r="D289" s="581" t="s">
        <v>535</v>
      </c>
      <c r="E289" s="267" t="str">
        <f>VLOOKUP(D289,URS確認!E:E,1,FALSE)</f>
        <v>L6708</v>
      </c>
    </row>
    <row r="290" spans="4:5" x14ac:dyDescent="0.3">
      <c r="D290" s="581" t="s">
        <v>590</v>
      </c>
      <c r="E290" s="267" t="str">
        <f>VLOOKUP(D290,URS確認!E:E,1,FALSE)</f>
        <v>L6709</v>
      </c>
    </row>
    <row r="291" spans="4:5" x14ac:dyDescent="0.3">
      <c r="D291" s="581" t="s">
        <v>1019</v>
      </c>
      <c r="E291" s="267" t="str">
        <f>VLOOKUP(D291,URS確認!E:E,1,FALSE)</f>
        <v>L6751</v>
      </c>
    </row>
    <row r="292" spans="4:5" x14ac:dyDescent="0.3">
      <c r="D292" s="581" t="s">
        <v>986</v>
      </c>
      <c r="E292" s="267" t="str">
        <f>VLOOKUP(D292,URS確認!E:E,1,FALSE)</f>
        <v>L6752</v>
      </c>
    </row>
    <row r="293" spans="4:5" x14ac:dyDescent="0.3">
      <c r="D293" s="581" t="s">
        <v>1013</v>
      </c>
      <c r="E293" s="267" t="str">
        <f>VLOOKUP(D293,URS確認!E:E,1,FALSE)</f>
        <v>L6754</v>
      </c>
    </row>
    <row r="294" spans="4:5" x14ac:dyDescent="0.3">
      <c r="D294" s="581" t="s">
        <v>510</v>
      </c>
      <c r="E294" s="267" t="str">
        <f>VLOOKUP(D294,URS確認!E:E,1,FALSE)</f>
        <v>L6755</v>
      </c>
    </row>
    <row r="295" spans="4:5" x14ac:dyDescent="0.3">
      <c r="D295" s="581" t="s">
        <v>1015</v>
      </c>
      <c r="E295" s="267" t="str">
        <f>VLOOKUP(D295,URS確認!E:E,1,FALSE)</f>
        <v>L6757</v>
      </c>
    </row>
    <row r="296" spans="4:5" x14ac:dyDescent="0.3">
      <c r="D296" s="581" t="s">
        <v>1023</v>
      </c>
      <c r="E296" s="267" t="str">
        <f>VLOOKUP(D296,URS確認!E:E,1,FALSE)</f>
        <v>L6787</v>
      </c>
    </row>
    <row r="297" spans="4:5" x14ac:dyDescent="0.3">
      <c r="D297" s="581" t="s">
        <v>756</v>
      </c>
      <c r="E297" s="267" t="str">
        <f>VLOOKUP(D297,URS確認!E:E,1,FALSE)</f>
        <v>L6901</v>
      </c>
    </row>
    <row r="298" spans="4:5" x14ac:dyDescent="0.3">
      <c r="D298" s="581" t="s">
        <v>758</v>
      </c>
      <c r="E298" s="267" t="str">
        <f>VLOOKUP(D298,URS確認!E:E,1,FALSE)</f>
        <v>L6902</v>
      </c>
    </row>
    <row r="299" spans="4:5" x14ac:dyDescent="0.3">
      <c r="D299" s="581" t="s">
        <v>760</v>
      </c>
      <c r="E299" s="267" t="str">
        <f>VLOOKUP(D299,URS確認!E:E,1,FALSE)</f>
        <v>L6903</v>
      </c>
    </row>
    <row r="300" spans="4:5" x14ac:dyDescent="0.3">
      <c r="D300" s="581" t="s">
        <v>762</v>
      </c>
      <c r="E300" s="267" t="str">
        <f>VLOOKUP(D300,URS確認!E:E,1,FALSE)</f>
        <v>L6904</v>
      </c>
    </row>
    <row r="301" spans="4:5" x14ac:dyDescent="0.3">
      <c r="D301" s="581" t="s">
        <v>764</v>
      </c>
      <c r="E301" s="267" t="str">
        <f>VLOOKUP(D301,URS確認!E:E,1,FALSE)</f>
        <v>L6905</v>
      </c>
    </row>
    <row r="302" spans="4:5" x14ac:dyDescent="0.3">
      <c r="D302" s="581" t="s">
        <v>767</v>
      </c>
      <c r="E302" s="267" t="str">
        <f>VLOOKUP(D302,URS確認!E:E,1,FALSE)</f>
        <v>L6906</v>
      </c>
    </row>
    <row r="303" spans="4:5" x14ac:dyDescent="0.3">
      <c r="D303" s="581" t="s">
        <v>769</v>
      </c>
      <c r="E303" s="267" t="str">
        <f>VLOOKUP(D303,URS確認!E:E,1,FALSE)</f>
        <v>L6907</v>
      </c>
    </row>
    <row r="304" spans="4:5" x14ac:dyDescent="0.3">
      <c r="D304" s="581" t="s">
        <v>771</v>
      </c>
      <c r="E304" s="267" t="str">
        <f>VLOOKUP(D304,URS確認!E:E,1,FALSE)</f>
        <v>L6908</v>
      </c>
    </row>
    <row r="305" spans="3:5" x14ac:dyDescent="0.3">
      <c r="D305" s="581" t="s">
        <v>1101</v>
      </c>
      <c r="E305" s="267" t="str">
        <f>VLOOKUP(D305,URS確認!E:E,1,FALSE)</f>
        <v>L6932</v>
      </c>
    </row>
    <row r="306" spans="3:5" x14ac:dyDescent="0.3">
      <c r="D306" s="581" t="s">
        <v>2920</v>
      </c>
      <c r="E306" s="267" t="str">
        <f>VLOOKUP(D306,URS確認!E:E,1,FALSE)</f>
        <v>L6933</v>
      </c>
    </row>
    <row r="307" spans="3:5" x14ac:dyDescent="0.3">
      <c r="D307" s="581" t="s">
        <v>2921</v>
      </c>
      <c r="E307" s="267" t="str">
        <f>VLOOKUP(D307,URS確認!E:E,1,FALSE)</f>
        <v>L6934</v>
      </c>
    </row>
    <row r="308" spans="3:5" x14ac:dyDescent="0.3">
      <c r="D308" s="581" t="s">
        <v>2864</v>
      </c>
      <c r="E308" s="267" t="str">
        <f>VLOOKUP(D308,URS確認!E:E,1,FALSE)</f>
        <v>L6943</v>
      </c>
    </row>
    <row r="309" spans="3:5" x14ac:dyDescent="0.3">
      <c r="D309" s="581" t="s">
        <v>750</v>
      </c>
      <c r="E309" s="267" t="str">
        <f>VLOOKUP(D309,URS確認!E:E,1,FALSE)</f>
        <v>L6981</v>
      </c>
    </row>
    <row r="310" spans="3:5" x14ac:dyDescent="0.3">
      <c r="D310" s="581" t="s">
        <v>739</v>
      </c>
      <c r="E310" s="267" t="str">
        <f>VLOOKUP(D310,URS確認!E:E,1,FALSE)</f>
        <v>L6982</v>
      </c>
    </row>
    <row r="311" spans="3:5" x14ac:dyDescent="0.3">
      <c r="D311" s="581" t="s">
        <v>741</v>
      </c>
      <c r="E311" s="267" t="str">
        <f>VLOOKUP(D311,URS確認!E:E,1,FALSE)</f>
        <v>L6983</v>
      </c>
    </row>
    <row r="312" spans="3:5" x14ac:dyDescent="0.3">
      <c r="D312" s="581" t="s">
        <v>296</v>
      </c>
      <c r="E312" s="267" t="str">
        <f>VLOOKUP(D312,URS確認!E:E,1,FALSE)</f>
        <v>L6984</v>
      </c>
    </row>
    <row r="313" spans="3:5" x14ac:dyDescent="0.3">
      <c r="C313" s="581" t="s">
        <v>1785</v>
      </c>
      <c r="E313" s="267" t="str">
        <f>VLOOKUP(C313,URS確認!E:E,1,FALSE)</f>
        <v>L698A</v>
      </c>
    </row>
    <row r="314" spans="3:5" x14ac:dyDescent="0.3">
      <c r="D314" s="581" t="s">
        <v>1011</v>
      </c>
      <c r="E314" s="267" t="str">
        <f>VLOOKUP(D314,URS確認!E:E,1,FALSE)</f>
        <v>L6994</v>
      </c>
    </row>
    <row r="315" spans="3:5" x14ac:dyDescent="0.3">
      <c r="D315" s="581" t="s">
        <v>891</v>
      </c>
      <c r="E315" s="267" t="str">
        <f>VLOOKUP(D315,URS確認!E:E,1,FALSE)</f>
        <v>L8080</v>
      </c>
    </row>
    <row r="316" spans="3:5" x14ac:dyDescent="0.3">
      <c r="D316" s="581" t="s">
        <v>894</v>
      </c>
      <c r="E316" s="267" t="str">
        <f>VLOOKUP(D316,URS確認!E:E,1,FALSE)</f>
        <v>L8100</v>
      </c>
    </row>
    <row r="317" spans="3:5" x14ac:dyDescent="0.3">
      <c r="D317" s="581" t="s">
        <v>929</v>
      </c>
      <c r="E317" s="267" t="str">
        <f>VLOOKUP(D317,URS確認!E:E,1,FALSE)</f>
        <v>L8204</v>
      </c>
    </row>
    <row r="318" spans="3:5" x14ac:dyDescent="0.3">
      <c r="D318" s="581" t="s">
        <v>925</v>
      </c>
      <c r="E318" s="267" t="str">
        <f>VLOOKUP(D318,URS確認!E:E,1,FALSE)</f>
        <v>L8923</v>
      </c>
    </row>
    <row r="319" spans="3:5" x14ac:dyDescent="0.3">
      <c r="D319" s="581" t="s">
        <v>915</v>
      </c>
      <c r="E319" s="267" t="str">
        <f>VLOOKUP(D319,URS確認!E:E,1,FALSE)</f>
        <v>L8924</v>
      </c>
    </row>
    <row r="320" spans="3:5" x14ac:dyDescent="0.3">
      <c r="D320" s="581" t="s">
        <v>2937</v>
      </c>
      <c r="E320" s="267" t="str">
        <f>VLOOKUP(D320,URS確認!E:E,1,FALSE)</f>
        <v>L8925</v>
      </c>
    </row>
    <row r="321" spans="3:5" x14ac:dyDescent="0.3">
      <c r="D321" s="581" t="s">
        <v>285</v>
      </c>
      <c r="E321" s="267" t="str">
        <f>VLOOKUP(D321,URS確認!E:E,1,FALSE)</f>
        <v>L9110</v>
      </c>
    </row>
    <row r="322" spans="3:5" x14ac:dyDescent="0.3">
      <c r="D322" s="581" t="s">
        <v>1362</v>
      </c>
      <c r="E322" s="267" t="str">
        <f>VLOOKUP(D322,URS確認!E:E,1,FALSE)</f>
        <v>LC001</v>
      </c>
    </row>
    <row r="323" spans="3:5" x14ac:dyDescent="0.3">
      <c r="D323" s="581" t="s">
        <v>1365</v>
      </c>
      <c r="E323" s="267" t="str">
        <f>VLOOKUP(D323,URS確認!E:E,1,FALSE)</f>
        <v>LC002</v>
      </c>
    </row>
    <row r="324" spans="3:5" x14ac:dyDescent="0.3">
      <c r="D324" s="581" t="s">
        <v>1368</v>
      </c>
      <c r="E324" s="267" t="str">
        <f>VLOOKUP(D324,URS確認!E:E,1,FALSE)</f>
        <v>LC003</v>
      </c>
    </row>
    <row r="325" spans="3:5" x14ac:dyDescent="0.3">
      <c r="D325" s="581" t="s">
        <v>1373</v>
      </c>
      <c r="E325" s="267" t="str">
        <f>VLOOKUP(D325,URS確認!E:E,1,FALSE)</f>
        <v>LC005</v>
      </c>
    </row>
    <row r="326" spans="3:5" x14ac:dyDescent="0.3">
      <c r="D326" s="581" t="s">
        <v>1375</v>
      </c>
      <c r="E326" s="267" t="str">
        <f>VLOOKUP(D326,URS確認!E:E,1,FALSE)</f>
        <v>LC009</v>
      </c>
    </row>
    <row r="327" spans="3:5" x14ac:dyDescent="0.3">
      <c r="D327" s="581" t="s">
        <v>1379</v>
      </c>
      <c r="E327" s="267" t="str">
        <f>VLOOKUP(D327,URS確認!E:E,1,FALSE)</f>
        <v>LC011</v>
      </c>
    </row>
    <row r="328" spans="3:5" x14ac:dyDescent="0.3">
      <c r="C328" s="581" t="s">
        <v>2953</v>
      </c>
      <c r="D328" s="581" t="s">
        <v>2928</v>
      </c>
      <c r="E328" s="267" t="e">
        <f>VLOOKUP(D328,URS確認!E:E,1,FALSE)</f>
        <v>#N/A</v>
      </c>
    </row>
    <row r="329" spans="3:5" x14ac:dyDescent="0.3">
      <c r="C329" s="581" t="s">
        <v>2956</v>
      </c>
      <c r="D329" s="581" t="s">
        <v>2929</v>
      </c>
      <c r="E329" s="267" t="e">
        <f>VLOOKUP(D329,URS確認!E:E,1,FALSE)</f>
        <v>#N/A</v>
      </c>
    </row>
    <row r="330" spans="3:5" x14ac:dyDescent="0.3">
      <c r="D330" s="581" t="s">
        <v>2930</v>
      </c>
      <c r="E330" s="267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7" bestFit="1" customWidth="1"/>
    <col min="3" max="3" width="11.59765625" style="333" bestFit="1" customWidth="1"/>
    <col min="4" max="4" width="50.69921875" style="267" customWidth="1"/>
    <col min="5" max="6" width="10.19921875" style="267" bestFit="1" customWidth="1"/>
  </cols>
  <sheetData>
    <row r="1" spans="1:7" x14ac:dyDescent="0.3">
      <c r="A1" t="s">
        <v>2392</v>
      </c>
    </row>
    <row r="3" spans="1:7" x14ac:dyDescent="0.3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 x14ac:dyDescent="0.3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 x14ac:dyDescent="0.3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 x14ac:dyDescent="0.3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 x14ac:dyDescent="0.3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 x14ac:dyDescent="0.3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 x14ac:dyDescent="0.3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 x14ac:dyDescent="0.3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 x14ac:dyDescent="0.3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 x14ac:dyDescent="0.3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 x14ac:dyDescent="0.3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 x14ac:dyDescent="0.3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 x14ac:dyDescent="0.3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 x14ac:dyDescent="0.3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 x14ac:dyDescent="0.3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 x14ac:dyDescent="0.3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 x14ac:dyDescent="0.3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 x14ac:dyDescent="0.3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 x14ac:dyDescent="0.3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 x14ac:dyDescent="0.3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 x14ac:dyDescent="0.3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 x14ac:dyDescent="0.3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 x14ac:dyDescent="0.3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 x14ac:dyDescent="0.3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 x14ac:dyDescent="0.3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 x14ac:dyDescent="0.3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 x14ac:dyDescent="0.3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 x14ac:dyDescent="0.3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 x14ac:dyDescent="0.3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 x14ac:dyDescent="0.3">
      <c r="A115" s="267" t="s">
        <v>501</v>
      </c>
    </row>
    <row r="116" spans="1:4" x14ac:dyDescent="0.3">
      <c r="A116" s="267" t="s">
        <v>503</v>
      </c>
    </row>
    <row r="117" spans="1:4" x14ac:dyDescent="0.3">
      <c r="A117" s="267" t="s">
        <v>479</v>
      </c>
    </row>
    <row r="118" spans="1:4" x14ac:dyDescent="0.3">
      <c r="A118" s="267" t="s">
        <v>510</v>
      </c>
    </row>
    <row r="119" spans="1:4" x14ac:dyDescent="0.3">
      <c r="A119" s="267" t="s">
        <v>505</v>
      </c>
    </row>
    <row r="120" spans="1:4" x14ac:dyDescent="0.3">
      <c r="A120" s="267" t="s">
        <v>512</v>
      </c>
    </row>
    <row r="121" spans="1:4" x14ac:dyDescent="0.3">
      <c r="A121" s="267" t="s">
        <v>518</v>
      </c>
    </row>
    <row r="122" spans="1:4" x14ac:dyDescent="0.3">
      <c r="A122" s="267" t="s">
        <v>520</v>
      </c>
    </row>
    <row r="123" spans="1:4" x14ac:dyDescent="0.3">
      <c r="A123" s="267" t="s">
        <v>514</v>
      </c>
    </row>
    <row r="124" spans="1:4" x14ac:dyDescent="0.3">
      <c r="A124" s="267" t="s">
        <v>560</v>
      </c>
    </row>
    <row r="125" spans="1:4" x14ac:dyDescent="0.3">
      <c r="A125" s="267" t="s">
        <v>562</v>
      </c>
    </row>
    <row r="126" spans="1:4" x14ac:dyDescent="0.3">
      <c r="A126" s="267" t="s">
        <v>550</v>
      </c>
    </row>
    <row r="127" spans="1:4" x14ac:dyDescent="0.3">
      <c r="A127" s="267" t="s">
        <v>554</v>
      </c>
    </row>
    <row r="128" spans="1:4" x14ac:dyDescent="0.3">
      <c r="A128" s="267" t="s">
        <v>1095</v>
      </c>
    </row>
    <row r="129" spans="1:1" x14ac:dyDescent="0.3">
      <c r="A129" s="267" t="s">
        <v>584</v>
      </c>
    </row>
    <row r="130" spans="1:1" x14ac:dyDescent="0.3">
      <c r="A130" s="267" t="s">
        <v>592</v>
      </c>
    </row>
    <row r="131" spans="1:1" x14ac:dyDescent="0.3">
      <c r="A131" s="267" t="s">
        <v>594</v>
      </c>
    </row>
    <row r="132" spans="1:1" x14ac:dyDescent="0.3">
      <c r="A132" s="267" t="s">
        <v>601</v>
      </c>
    </row>
    <row r="133" spans="1:1" x14ac:dyDescent="0.3">
      <c r="A133" s="267" t="s">
        <v>609</v>
      </c>
    </row>
    <row r="134" spans="1:1" x14ac:dyDescent="0.3">
      <c r="A134" s="267" t="s">
        <v>607</v>
      </c>
    </row>
    <row r="135" spans="1:1" x14ac:dyDescent="0.3">
      <c r="A135" s="267" t="s">
        <v>612</v>
      </c>
    </row>
    <row r="136" spans="1:1" x14ac:dyDescent="0.3">
      <c r="A136" s="267" t="s">
        <v>764</v>
      </c>
    </row>
    <row r="137" spans="1:1" x14ac:dyDescent="0.3">
      <c r="A137" s="267" t="s">
        <v>347</v>
      </c>
    </row>
    <row r="138" spans="1:1" x14ac:dyDescent="0.3">
      <c r="A138" s="267" t="s">
        <v>704</v>
      </c>
    </row>
    <row r="139" spans="1:1" x14ac:dyDescent="0.3">
      <c r="A139" s="267" t="s">
        <v>680</v>
      </c>
    </row>
    <row r="140" spans="1:1" x14ac:dyDescent="0.3">
      <c r="A140" s="267" t="s">
        <v>619</v>
      </c>
    </row>
    <row r="141" spans="1:1" x14ac:dyDescent="0.3">
      <c r="A141" s="267" t="s">
        <v>647</v>
      </c>
    </row>
    <row r="142" spans="1:1" x14ac:dyDescent="0.3">
      <c r="A142" s="267" t="s">
        <v>651</v>
      </c>
    </row>
    <row r="143" spans="1:1" x14ac:dyDescent="0.3">
      <c r="A143" s="267" t="s">
        <v>626</v>
      </c>
    </row>
    <row r="144" spans="1:1" x14ac:dyDescent="0.3">
      <c r="A144" s="267" t="s">
        <v>655</v>
      </c>
    </row>
    <row r="145" spans="1:1" x14ac:dyDescent="0.3">
      <c r="A145" s="267" t="s">
        <v>657</v>
      </c>
    </row>
    <row r="146" spans="1:1" x14ac:dyDescent="0.3">
      <c r="A146" s="267" t="s">
        <v>929</v>
      </c>
    </row>
    <row r="147" spans="1:1" x14ac:dyDescent="0.3">
      <c r="A147" s="267" t="s">
        <v>675</v>
      </c>
    </row>
    <row r="148" spans="1:1" x14ac:dyDescent="0.3">
      <c r="A148" s="267" t="s">
        <v>1108</v>
      </c>
    </row>
    <row r="149" spans="1:1" x14ac:dyDescent="0.3">
      <c r="A149" s="267" t="s">
        <v>1120</v>
      </c>
    </row>
    <row r="150" spans="1:1" x14ac:dyDescent="0.3">
      <c r="A150" s="267" t="s">
        <v>1122</v>
      </c>
    </row>
    <row r="151" spans="1:1" x14ac:dyDescent="0.3">
      <c r="A151" s="267" t="s">
        <v>1168</v>
      </c>
    </row>
    <row r="152" spans="1:1" x14ac:dyDescent="0.3">
      <c r="A152" s="267" t="s">
        <v>636</v>
      </c>
    </row>
    <row r="153" spans="1:1" x14ac:dyDescent="0.3">
      <c r="A153" s="267" t="s">
        <v>630</v>
      </c>
    </row>
    <row r="154" spans="1:1" x14ac:dyDescent="0.3">
      <c r="A154" s="267" t="s">
        <v>628</v>
      </c>
    </row>
    <row r="155" spans="1:1" x14ac:dyDescent="0.3">
      <c r="A155" s="267" t="s">
        <v>693</v>
      </c>
    </row>
    <row r="156" spans="1:1" x14ac:dyDescent="0.3">
      <c r="A156" s="267" t="s">
        <v>1895</v>
      </c>
    </row>
    <row r="157" spans="1:1" x14ac:dyDescent="0.3">
      <c r="A157" s="267" t="s">
        <v>773</v>
      </c>
    </row>
    <row r="158" spans="1:1" x14ac:dyDescent="0.3">
      <c r="A158" s="267" t="s">
        <v>435</v>
      </c>
    </row>
    <row r="159" spans="1:1" x14ac:dyDescent="0.3">
      <c r="A159" s="267" t="s">
        <v>729</v>
      </c>
    </row>
    <row r="160" spans="1:1" x14ac:dyDescent="0.3">
      <c r="A160" s="267" t="s">
        <v>733</v>
      </c>
    </row>
    <row r="161" spans="1:1" x14ac:dyDescent="0.3">
      <c r="A161" s="267" t="s">
        <v>1444</v>
      </c>
    </row>
    <row r="162" spans="1:1" x14ac:dyDescent="0.3">
      <c r="A162" s="267" t="s">
        <v>814</v>
      </c>
    </row>
    <row r="163" spans="1:1" x14ac:dyDescent="0.3">
      <c r="A163" s="267" t="s">
        <v>816</v>
      </c>
    </row>
    <row r="164" spans="1:1" x14ac:dyDescent="0.3">
      <c r="A164" s="267" t="s">
        <v>799</v>
      </c>
    </row>
    <row r="165" spans="1:1" x14ac:dyDescent="0.3">
      <c r="A165" s="267" t="s">
        <v>801</v>
      </c>
    </row>
    <row r="166" spans="1:1" x14ac:dyDescent="0.3">
      <c r="A166" s="267" t="s">
        <v>808</v>
      </c>
    </row>
    <row r="167" spans="1:1" x14ac:dyDescent="0.3">
      <c r="A167" s="267" t="s">
        <v>803</v>
      </c>
    </row>
    <row r="168" spans="1:1" x14ac:dyDescent="0.3">
      <c r="A168" s="267" t="s">
        <v>812</v>
      </c>
    </row>
    <row r="169" spans="1:1" x14ac:dyDescent="0.3">
      <c r="A169" s="267" t="s">
        <v>847</v>
      </c>
    </row>
    <row r="170" spans="1:1" x14ac:dyDescent="0.3">
      <c r="A170" s="267" t="s">
        <v>641</v>
      </c>
    </row>
    <row r="171" spans="1:1" x14ac:dyDescent="0.3">
      <c r="A171" s="267" t="s">
        <v>644</v>
      </c>
    </row>
    <row r="172" spans="1:1" x14ac:dyDescent="0.3">
      <c r="A172" s="267" t="s">
        <v>781</v>
      </c>
    </row>
    <row r="173" spans="1:1" x14ac:dyDescent="0.3">
      <c r="A173" s="267" t="s">
        <v>838</v>
      </c>
    </row>
    <row r="174" spans="1:1" x14ac:dyDescent="0.3">
      <c r="A174" s="267" t="s">
        <v>852</v>
      </c>
    </row>
    <row r="175" spans="1:1" x14ac:dyDescent="0.3">
      <c r="A175" s="267" t="s">
        <v>855</v>
      </c>
    </row>
    <row r="176" spans="1:1" x14ac:dyDescent="0.3">
      <c r="A176" s="267" t="s">
        <v>857</v>
      </c>
    </row>
    <row r="177" spans="1:1" x14ac:dyDescent="0.3">
      <c r="A177" s="267" t="s">
        <v>859</v>
      </c>
    </row>
    <row r="178" spans="1:1" x14ac:dyDescent="0.3">
      <c r="A178" s="267" t="s">
        <v>863</v>
      </c>
    </row>
    <row r="179" spans="1:1" x14ac:dyDescent="0.3">
      <c r="A179" s="267" t="s">
        <v>867</v>
      </c>
    </row>
    <row r="180" spans="1:1" x14ac:dyDescent="0.3">
      <c r="A180" s="267" t="s">
        <v>871</v>
      </c>
    </row>
    <row r="181" spans="1:1" x14ac:dyDescent="0.3">
      <c r="A181" s="267" t="s">
        <v>875</v>
      </c>
    </row>
    <row r="182" spans="1:1" x14ac:dyDescent="0.3">
      <c r="A182" s="267" t="s">
        <v>879</v>
      </c>
    </row>
    <row r="183" spans="1:1" x14ac:dyDescent="0.3">
      <c r="A183" s="267" t="s">
        <v>865</v>
      </c>
    </row>
    <row r="184" spans="1:1" x14ac:dyDescent="0.3">
      <c r="A184" s="267" t="s">
        <v>869</v>
      </c>
    </row>
    <row r="185" spans="1:1" x14ac:dyDescent="0.3">
      <c r="A185" s="267" t="s">
        <v>873</v>
      </c>
    </row>
    <row r="186" spans="1:1" x14ac:dyDescent="0.3">
      <c r="A186" s="267" t="s">
        <v>877</v>
      </c>
    </row>
    <row r="187" spans="1:1" x14ac:dyDescent="0.3">
      <c r="A187" s="267" t="s">
        <v>881</v>
      </c>
    </row>
    <row r="188" spans="1:1" x14ac:dyDescent="0.3">
      <c r="A188" s="267" t="s">
        <v>883</v>
      </c>
    </row>
    <row r="189" spans="1:1" x14ac:dyDescent="0.3">
      <c r="A189" s="267" t="s">
        <v>948</v>
      </c>
    </row>
    <row r="190" spans="1:1" x14ac:dyDescent="0.3">
      <c r="A190" s="267" t="s">
        <v>952</v>
      </c>
    </row>
    <row r="191" spans="1:1" x14ac:dyDescent="0.3">
      <c r="A191" s="267" t="s">
        <v>964</v>
      </c>
    </row>
    <row r="192" spans="1:1" x14ac:dyDescent="0.3">
      <c r="A192" s="267" t="s">
        <v>965</v>
      </c>
    </row>
    <row r="193" spans="1:1" x14ac:dyDescent="0.3">
      <c r="A193" s="267" t="s">
        <v>911</v>
      </c>
    </row>
    <row r="194" spans="1:1" x14ac:dyDescent="0.3">
      <c r="A194" s="267" t="s">
        <v>917</v>
      </c>
    </row>
    <row r="195" spans="1:1" x14ac:dyDescent="0.3">
      <c r="A195" s="267" t="s">
        <v>924</v>
      </c>
    </row>
    <row r="196" spans="1:1" x14ac:dyDescent="0.3">
      <c r="A196" s="267" t="s">
        <v>925</v>
      </c>
    </row>
    <row r="197" spans="1:1" x14ac:dyDescent="0.3">
      <c r="A197" s="267" t="s">
        <v>915</v>
      </c>
    </row>
    <row r="198" spans="1:1" x14ac:dyDescent="0.3">
      <c r="A198" s="267" t="s">
        <v>937</v>
      </c>
    </row>
    <row r="199" spans="1:1" x14ac:dyDescent="0.3">
      <c r="A199" s="267" t="s">
        <v>933</v>
      </c>
    </row>
    <row r="200" spans="1:1" x14ac:dyDescent="0.3">
      <c r="A200" s="267" t="s">
        <v>935</v>
      </c>
    </row>
    <row r="201" spans="1:1" x14ac:dyDescent="0.3">
      <c r="A201" s="267" t="s">
        <v>939</v>
      </c>
    </row>
    <row r="202" spans="1:1" x14ac:dyDescent="0.3">
      <c r="A202" s="267" t="s">
        <v>905</v>
      </c>
    </row>
    <row r="203" spans="1:1" x14ac:dyDescent="0.3">
      <c r="A203" s="267" t="s">
        <v>945</v>
      </c>
    </row>
    <row r="204" spans="1:1" x14ac:dyDescent="0.3">
      <c r="A204" s="267" t="s">
        <v>954</v>
      </c>
    </row>
    <row r="205" spans="1:1" x14ac:dyDescent="0.3">
      <c r="A205" s="267" t="s">
        <v>958</v>
      </c>
    </row>
    <row r="206" spans="1:1" x14ac:dyDescent="0.3">
      <c r="A206" s="267" t="s">
        <v>960</v>
      </c>
    </row>
    <row r="207" spans="1:1" x14ac:dyDescent="0.3">
      <c r="A207" s="267" t="s">
        <v>1368</v>
      </c>
    </row>
    <row r="208" spans="1:1" x14ac:dyDescent="0.3">
      <c r="A208" s="267" t="s">
        <v>776</v>
      </c>
    </row>
    <row r="209" spans="1:1" x14ac:dyDescent="0.3">
      <c r="A209" s="267" t="s">
        <v>1250</v>
      </c>
    </row>
    <row r="210" spans="1:1" x14ac:dyDescent="0.3">
      <c r="A210" s="267" t="s">
        <v>2393</v>
      </c>
    </row>
    <row r="211" spans="1:1" x14ac:dyDescent="0.3">
      <c r="A211" s="267" t="s">
        <v>1093</v>
      </c>
    </row>
    <row r="212" spans="1:1" x14ac:dyDescent="0.3">
      <c r="A212" s="267" t="s">
        <v>2110</v>
      </c>
    </row>
    <row r="213" spans="1:1" x14ac:dyDescent="0.3">
      <c r="A213" s="267" t="s">
        <v>1037</v>
      </c>
    </row>
    <row r="214" spans="1:1" x14ac:dyDescent="0.3">
      <c r="A214" s="267" t="s">
        <v>1044</v>
      </c>
    </row>
    <row r="215" spans="1:1" x14ac:dyDescent="0.3">
      <c r="A215" s="267" t="s">
        <v>150</v>
      </c>
    </row>
    <row r="216" spans="1:1" x14ac:dyDescent="0.3">
      <c r="A216" s="267" t="s">
        <v>1080</v>
      </c>
    </row>
    <row r="217" spans="1:1" x14ac:dyDescent="0.3">
      <c r="A217" s="267" t="s">
        <v>832</v>
      </c>
    </row>
    <row r="218" spans="1:1" x14ac:dyDescent="0.3">
      <c r="A218" s="267" t="s">
        <v>337</v>
      </c>
    </row>
    <row r="219" spans="1:1" x14ac:dyDescent="0.3">
      <c r="A219" s="267" t="s">
        <v>826</v>
      </c>
    </row>
    <row r="220" spans="1:1" x14ac:dyDescent="0.3">
      <c r="A220" s="267" t="s">
        <v>1076</v>
      </c>
    </row>
    <row r="221" spans="1:1" x14ac:dyDescent="0.3">
      <c r="A221" s="267" t="s">
        <v>134</v>
      </c>
    </row>
    <row r="222" spans="1:1" x14ac:dyDescent="0.3">
      <c r="A222" s="267" t="s">
        <v>2111</v>
      </c>
    </row>
    <row r="223" spans="1:1" x14ac:dyDescent="0.3">
      <c r="A223" s="267" t="s">
        <v>1375</v>
      </c>
    </row>
    <row r="224" spans="1:1" x14ac:dyDescent="0.3">
      <c r="A224" s="267" t="s">
        <v>1103</v>
      </c>
    </row>
    <row r="225" spans="1:1" x14ac:dyDescent="0.3">
      <c r="A225" s="267" t="s">
        <v>474</v>
      </c>
    </row>
    <row r="226" spans="1:1" x14ac:dyDescent="0.3">
      <c r="A226" s="267" t="s">
        <v>497</v>
      </c>
    </row>
    <row r="227" spans="1:1" x14ac:dyDescent="0.3">
      <c r="A227" s="267" t="s">
        <v>597</v>
      </c>
    </row>
    <row r="228" spans="1:1" x14ac:dyDescent="0.3">
      <c r="A228" s="267" t="s">
        <v>682</v>
      </c>
    </row>
    <row r="229" spans="1:1" x14ac:dyDescent="0.3">
      <c r="A229" s="267" t="s">
        <v>414</v>
      </c>
    </row>
    <row r="230" spans="1:1" x14ac:dyDescent="0.3">
      <c r="A230" s="267" t="s">
        <v>426</v>
      </c>
    </row>
    <row r="231" spans="1:1" x14ac:dyDescent="0.3">
      <c r="A231" s="267" t="s">
        <v>885</v>
      </c>
    </row>
    <row r="232" spans="1:1" x14ac:dyDescent="0.3">
      <c r="A232" s="267" t="s">
        <v>888</v>
      </c>
    </row>
    <row r="233" spans="1:1" x14ac:dyDescent="0.3">
      <c r="A233" s="267" t="s">
        <v>1437</v>
      </c>
    </row>
    <row r="234" spans="1:1" x14ac:dyDescent="0.3">
      <c r="A234" s="267" t="s">
        <v>1442</v>
      </c>
    </row>
    <row r="235" spans="1:1" x14ac:dyDescent="0.3">
      <c r="A235" s="267" t="s">
        <v>568</v>
      </c>
    </row>
    <row r="236" spans="1:1" x14ac:dyDescent="0.3">
      <c r="A236" s="267" t="s">
        <v>731</v>
      </c>
    </row>
    <row r="237" spans="1:1" x14ac:dyDescent="0.3">
      <c r="A237" s="267" t="s">
        <v>1074</v>
      </c>
    </row>
    <row r="238" spans="1:1" x14ac:dyDescent="0.3">
      <c r="A238" s="267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7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7" bestFit="1" customWidth="1"/>
    <col min="2" max="3" width="32.69921875" style="267" customWidth="1"/>
    <col min="4" max="4" width="12.69921875" style="267" customWidth="1"/>
    <col min="5" max="5" width="18.09765625" style="267" customWidth="1"/>
    <col min="6" max="6" width="12.19921875" style="267" customWidth="1"/>
    <col min="7" max="7" width="15.8984375" style="267" bestFit="1" customWidth="1"/>
    <col min="8" max="8" width="22.69921875" style="267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8" bestFit="1" customWidth="1"/>
    <col min="2" max="2" width="9.8984375" style="268" bestFit="1" customWidth="1"/>
    <col min="3" max="3" width="5.796875" style="268" bestFit="1" customWidth="1"/>
    <col min="4" max="4" width="10" style="268" bestFit="1" customWidth="1"/>
    <col min="5" max="5" width="5.796875" style="268" bestFit="1" customWidth="1"/>
    <col min="6" max="6" width="10.09765625" style="268" bestFit="1" customWidth="1"/>
    <col min="7" max="7" width="5.796875" style="268" bestFit="1" customWidth="1"/>
    <col min="8" max="8" width="9.796875" style="268" bestFit="1" customWidth="1"/>
    <col min="9" max="9" width="5.796875" style="268" bestFit="1" customWidth="1"/>
    <col min="10" max="10" width="10" style="268" bestFit="1" customWidth="1"/>
    <col min="11" max="11" width="5.796875" style="268" bestFit="1" customWidth="1"/>
    <col min="12" max="12" width="10.19921875" style="268" bestFit="1" customWidth="1"/>
    <col min="13" max="13" width="5.796875" style="268" bestFit="1" customWidth="1"/>
    <col min="14" max="14" width="10" style="268" bestFit="1" customWidth="1"/>
    <col min="15" max="15" width="5.796875" style="268" bestFit="1" customWidth="1"/>
    <col min="16" max="16" width="10.19921875" style="268" bestFit="1" customWidth="1"/>
    <col min="17" max="17" width="5.796875" style="268" bestFit="1" customWidth="1"/>
    <col min="18" max="18" width="10" style="268" bestFit="1" customWidth="1"/>
    <col min="19" max="19" width="5.796875" style="268" bestFit="1" customWidth="1"/>
    <col min="20" max="20" width="10.09765625" style="268" bestFit="1" customWidth="1"/>
    <col min="21" max="21" width="5.796875" style="268" bestFit="1" customWidth="1"/>
    <col min="22" max="22" width="9.59765625" style="268" bestFit="1" customWidth="1"/>
    <col min="23" max="23" width="5.796875" style="268" bestFit="1" customWidth="1"/>
    <col min="24" max="24" width="8.59765625" style="268" bestFit="1" customWidth="1"/>
    <col min="25" max="25" width="5.796875" style="268" bestFit="1" customWidth="1"/>
    <col min="26" max="26" width="9" style="268" bestFit="1" customWidth="1"/>
    <col min="27" max="27" width="5.796875" style="268" bestFit="1" customWidth="1"/>
    <col min="28" max="28" width="8.8984375" style="268" bestFit="1" customWidth="1"/>
    <col min="29" max="29" width="5.796875" style="268" bestFit="1" customWidth="1"/>
    <col min="30" max="30" width="9.09765625" style="268" bestFit="1" customWidth="1"/>
    <col min="31" max="31" width="5.796875" style="268" bestFit="1" customWidth="1"/>
    <col min="32" max="32" width="9.09765625" style="268" bestFit="1" customWidth="1"/>
    <col min="33" max="33" width="5.796875" style="268" bestFit="1" customWidth="1"/>
    <col min="34" max="34" width="9.59765625" style="268" bestFit="1" customWidth="1"/>
    <col min="35" max="35" width="5.796875" style="268" bestFit="1" customWidth="1"/>
    <col min="36" max="36" width="10.3984375" style="268" bestFit="1" customWidth="1"/>
    <col min="37" max="37" width="5.796875" style="268" bestFit="1" customWidth="1"/>
    <col min="38" max="38" width="9.796875" style="268" bestFit="1" customWidth="1"/>
    <col min="39" max="39" width="5.796875" style="268" bestFit="1" customWidth="1"/>
    <col min="40" max="40" width="9.796875" style="268" bestFit="1" customWidth="1"/>
    <col min="41" max="41" width="5.796875" style="268" bestFit="1" customWidth="1"/>
    <col min="42" max="42" width="9.59765625" style="268" bestFit="1" customWidth="1"/>
    <col min="43" max="43" width="5.796875" style="268" bestFit="1" customWidth="1"/>
    <col min="44" max="44" width="10" style="268" bestFit="1" customWidth="1"/>
    <col min="45" max="45" width="5.796875" style="268" bestFit="1" customWidth="1"/>
    <col min="46" max="46" width="10.19921875" style="268" bestFit="1" customWidth="1"/>
    <col min="47" max="47" width="5.796875" style="268" bestFit="1" customWidth="1"/>
    <col min="48" max="48" width="10.19921875" style="268" bestFit="1" customWidth="1"/>
    <col min="49" max="49" width="5.796875" style="268" bestFit="1" customWidth="1"/>
    <col min="50" max="50" width="10" style="268" bestFit="1" customWidth="1"/>
    <col min="51" max="51" width="5.796875" style="268" bestFit="1" customWidth="1"/>
    <col min="52" max="52" width="9.796875" style="268" bestFit="1" customWidth="1"/>
    <col min="53" max="53" width="5.796875" style="268" bestFit="1" customWidth="1"/>
    <col min="54" max="54" width="10" style="268" bestFit="1" customWidth="1"/>
    <col min="55" max="55" width="5.796875" style="268" bestFit="1" customWidth="1"/>
    <col min="56" max="56" width="10.19921875" style="268" bestFit="1" customWidth="1"/>
    <col min="57" max="57" width="5.796875" style="268" bestFit="1" customWidth="1"/>
    <col min="58" max="58" width="10.09765625" style="268" bestFit="1" customWidth="1"/>
    <col min="59" max="59" width="5.796875" style="268" bestFit="1" customWidth="1"/>
    <col min="60" max="60" width="9.796875" style="268" bestFit="1" customWidth="1"/>
    <col min="61" max="61" width="5.796875" style="268" bestFit="1" customWidth="1"/>
    <col min="62" max="62" width="9.296875" style="268" bestFit="1" customWidth="1"/>
    <col min="63" max="63" width="5.796875" style="268" bestFit="1" customWidth="1"/>
    <col min="64" max="64" width="10.8984375" style="268" bestFit="1" customWidth="1"/>
    <col min="65" max="65" width="5.796875" style="268" bestFit="1" customWidth="1"/>
    <col min="66" max="66" width="9.59765625" style="268" bestFit="1" customWidth="1"/>
    <col min="67" max="67" width="5.796875" style="268" bestFit="1" customWidth="1"/>
    <col min="68" max="68" width="9.796875" style="268" bestFit="1" customWidth="1"/>
    <col min="69" max="69" width="5.796875" style="268" bestFit="1" customWidth="1"/>
    <col min="70" max="70" width="10.296875" style="268" bestFit="1" customWidth="1"/>
    <col min="71" max="71" width="5.796875" style="268" bestFit="1" customWidth="1"/>
    <col min="72" max="72" width="10.5" style="268" bestFit="1" customWidth="1"/>
    <col min="73" max="73" width="5.796875" style="268" bestFit="1" customWidth="1"/>
    <col min="74" max="74" width="10.5" style="268" bestFit="1" customWidth="1"/>
    <col min="75" max="75" width="5.796875" style="268" bestFit="1" customWidth="1"/>
    <col min="76" max="76" width="10.3984375" style="268" bestFit="1" customWidth="1"/>
    <col min="77" max="77" width="5.796875" style="268" bestFit="1" customWidth="1"/>
    <col min="78" max="78" width="11" style="268" bestFit="1" customWidth="1"/>
    <col min="79" max="79" width="5.796875" style="268" bestFit="1" customWidth="1"/>
    <col min="80" max="80" width="10.796875" style="268" bestFit="1" customWidth="1"/>
    <col min="81" max="81" width="5.796875" style="268" bestFit="1" customWidth="1"/>
    <col min="82" max="82" width="10.796875" style="268" bestFit="1" customWidth="1"/>
    <col min="83" max="83" width="5.796875" style="268" bestFit="1" customWidth="1"/>
    <col min="84" max="84" width="11" style="268" bestFit="1" customWidth="1"/>
    <col min="85" max="85" width="5.796875" style="268" bestFit="1" customWidth="1"/>
    <col min="86" max="86" width="9.19921875" style="268" bestFit="1" customWidth="1"/>
    <col min="87" max="87" width="5.796875" style="268" bestFit="1" customWidth="1"/>
    <col min="88" max="88" width="10.3984375" style="268" bestFit="1" customWidth="1"/>
    <col min="89" max="89" width="5.796875" style="268" bestFit="1" customWidth="1"/>
    <col min="90" max="90" width="9.09765625" style="268" bestFit="1" customWidth="1"/>
    <col min="91" max="91" width="5.796875" style="268" bestFit="1" customWidth="1"/>
    <col min="92" max="92" width="11" style="268" bestFit="1" customWidth="1"/>
    <col min="93" max="93" width="5.796875" style="268" bestFit="1" customWidth="1"/>
    <col min="94" max="94" width="9.296875" style="268" bestFit="1" customWidth="1"/>
    <col min="95" max="95" width="5.796875" style="268" bestFit="1" customWidth="1"/>
    <col min="96" max="96" width="9.09765625" style="268" bestFit="1" customWidth="1"/>
    <col min="97" max="97" width="5.796875" style="268" bestFit="1" customWidth="1"/>
    <col min="98" max="98" width="9.59765625" style="268" bestFit="1" customWidth="1"/>
    <col min="99" max="99" width="5.796875" style="268" bestFit="1" customWidth="1"/>
    <col min="100" max="100" width="10" style="268" bestFit="1" customWidth="1"/>
    <col min="101" max="101" width="5.796875" style="268" bestFit="1" customWidth="1"/>
    <col min="102" max="102" width="9.5" style="268" bestFit="1" customWidth="1"/>
    <col min="103" max="103" width="5.796875" style="268" bestFit="1" customWidth="1"/>
    <col min="104" max="104" width="10" style="268" bestFit="1" customWidth="1"/>
    <col min="105" max="105" width="5.796875" style="268" bestFit="1" customWidth="1"/>
    <col min="106" max="106" width="9.796875" style="268" bestFit="1" customWidth="1"/>
    <col min="107" max="107" width="5.796875" style="268" bestFit="1" customWidth="1"/>
    <col min="108" max="108" width="10.19921875" style="268" bestFit="1" customWidth="1"/>
    <col min="109" max="109" width="5.796875" style="268" bestFit="1" customWidth="1"/>
    <col min="110" max="110" width="10" style="268" bestFit="1" customWidth="1"/>
    <col min="111" max="111" width="5.796875" style="268" bestFit="1" customWidth="1"/>
    <col min="112" max="112" width="10.3984375" style="268" bestFit="1" customWidth="1"/>
    <col min="113" max="113" width="5.796875" style="268" bestFit="1" customWidth="1"/>
    <col min="114" max="114" width="7.3984375" style="268" bestFit="1" customWidth="1"/>
    <col min="115" max="115" width="5.796875" style="268" bestFit="1" customWidth="1"/>
    <col min="116" max="117" width="13.19921875" style="268" bestFit="1" customWidth="1"/>
    <col min="118" max="16384" width="8.69921875" style="268"/>
  </cols>
  <sheetData>
    <row r="1" spans="1:61" x14ac:dyDescent="0.35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 x14ac:dyDescent="0.35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 x14ac:dyDescent="0.35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A39" s="652"/>
      <c r="B39" s="657" t="s">
        <v>2311</v>
      </c>
      <c r="C39" s="652"/>
      <c r="D39" s="652"/>
      <c r="E39" s="652"/>
      <c r="F39" s="652"/>
      <c r="G39" s="652"/>
      <c r="H39" s="652"/>
      <c r="I39" s="652"/>
      <c r="J39" s="652"/>
      <c r="K39" s="652"/>
      <c r="L39" s="652"/>
      <c r="M39" s="652"/>
      <c r="N39" s="652"/>
      <c r="O39" s="652"/>
      <c r="P39" s="652"/>
      <c r="Q39" s="652"/>
      <c r="R39" s="652"/>
      <c r="S39" s="652"/>
      <c r="T39" s="652"/>
      <c r="U39" s="652"/>
      <c r="V39" s="652"/>
      <c r="W39" s="652"/>
      <c r="X39" s="652"/>
      <c r="Y39" s="652"/>
      <c r="Z39" s="652"/>
      <c r="AA39" s="652"/>
      <c r="AB39" s="652"/>
      <c r="AC39" s="652"/>
      <c r="AD39" s="652"/>
      <c r="AE39" s="652"/>
      <c r="AF39" s="652"/>
      <c r="AG39" s="652"/>
      <c r="AH39" s="652"/>
      <c r="AI39" s="652"/>
      <c r="AJ39" s="652"/>
      <c r="AK39" s="652"/>
      <c r="AL39" s="652"/>
      <c r="AM39" s="652"/>
      <c r="AN39" s="652"/>
      <c r="AO39" s="652"/>
      <c r="AP39" s="652"/>
      <c r="AQ39" s="652"/>
      <c r="AR39" s="652"/>
      <c r="AS39" s="652"/>
      <c r="AT39" s="652"/>
      <c r="AU39" s="652"/>
      <c r="AV39" s="652"/>
      <c r="AW39" s="652"/>
      <c r="AX39" s="652"/>
      <c r="AY39" s="652"/>
      <c r="AZ39" s="652"/>
      <c r="BA39" s="652"/>
      <c r="BB39" s="652"/>
      <c r="BC39" s="652"/>
      <c r="BD39" s="652"/>
      <c r="BE39" s="652"/>
      <c r="BF39" s="652"/>
      <c r="BG39" s="652"/>
      <c r="BH39" s="652"/>
      <c r="BI39" s="652"/>
      <c r="BJ39" s="652"/>
      <c r="BK39" s="652"/>
      <c r="BL39" s="652"/>
      <c r="BM39" s="652"/>
      <c r="BN39" s="652"/>
      <c r="BO39" s="652"/>
      <c r="BP39" s="652"/>
      <c r="BQ39" s="652"/>
      <c r="BR39" s="652"/>
      <c r="BS39" s="652"/>
      <c r="BT39" s="652"/>
      <c r="BU39" s="652"/>
      <c r="BV39" s="652"/>
      <c r="BW39" s="652"/>
      <c r="BX39" s="652"/>
      <c r="BY39" s="652"/>
      <c r="BZ39" s="652"/>
      <c r="CA39" s="652"/>
      <c r="CB39" s="652"/>
      <c r="CC39" s="652"/>
      <c r="CD39" s="652"/>
      <c r="CE39" s="652"/>
      <c r="CF39" s="652"/>
      <c r="CG39" s="652"/>
      <c r="CH39" s="652"/>
      <c r="CI39" s="652"/>
      <c r="CJ39" s="652"/>
      <c r="CK39" s="652"/>
      <c r="CL39" s="652"/>
      <c r="CM39" s="652"/>
      <c r="CN39" s="652"/>
      <c r="CO39" s="652"/>
      <c r="CP39" s="652"/>
      <c r="CQ39" s="652"/>
      <c r="CR39" s="652"/>
      <c r="CS39" s="652"/>
      <c r="CT39" s="652"/>
      <c r="CU39" s="652"/>
      <c r="CV39" s="652"/>
      <c r="CW39" s="652"/>
      <c r="CX39" s="652"/>
      <c r="CY39" s="652"/>
      <c r="CZ39" s="652"/>
      <c r="DA39" s="652"/>
      <c r="DB39" s="652"/>
      <c r="DC39" s="652"/>
      <c r="DD39" s="652"/>
      <c r="DE39" s="652"/>
      <c r="DF39" s="652"/>
      <c r="DG39" s="652"/>
      <c r="DH39" s="652"/>
      <c r="DI39" s="652"/>
      <c r="DJ39" s="652"/>
      <c r="DK39" s="652"/>
      <c r="DL39" s="652"/>
      <c r="DM39" s="652"/>
    </row>
    <row r="40" spans="1:117" ht="15.75" customHeight="1" x14ac:dyDescent="0.35">
      <c r="A40" s="652"/>
      <c r="B40" s="53">
        <v>44399</v>
      </c>
      <c r="C40" s="652"/>
      <c r="D40" s="53">
        <v>44403</v>
      </c>
      <c r="E40" s="652"/>
      <c r="F40" s="53">
        <v>44461</v>
      </c>
      <c r="G40" s="652"/>
      <c r="H40" s="53">
        <v>44404</v>
      </c>
      <c r="I40" s="652"/>
      <c r="J40" s="53">
        <v>44431</v>
      </c>
      <c r="K40" s="652"/>
      <c r="L40" s="53">
        <v>44432</v>
      </c>
      <c r="M40" s="652"/>
      <c r="N40" s="53">
        <v>44433</v>
      </c>
      <c r="O40" s="652"/>
      <c r="P40" s="53">
        <v>44434</v>
      </c>
      <c r="Q40" s="652"/>
      <c r="R40" s="53">
        <v>44435</v>
      </c>
      <c r="S40" s="652"/>
      <c r="T40" s="53">
        <v>44438</v>
      </c>
      <c r="U40" s="652"/>
      <c r="V40" s="53">
        <v>44439</v>
      </c>
      <c r="W40" s="652"/>
      <c r="X40" s="53">
        <v>44440</v>
      </c>
      <c r="Y40" s="652"/>
      <c r="Z40" s="53">
        <v>44441</v>
      </c>
      <c r="AA40" s="652"/>
      <c r="AB40" s="53">
        <v>44442</v>
      </c>
      <c r="AC40" s="652"/>
      <c r="AD40" s="53">
        <v>44447</v>
      </c>
      <c r="AE40" s="652"/>
      <c r="AF40" s="53">
        <v>44448</v>
      </c>
      <c r="AG40" s="652"/>
      <c r="AH40" s="53">
        <v>44452</v>
      </c>
      <c r="AI40" s="652"/>
      <c r="AJ40" s="53">
        <v>44481</v>
      </c>
      <c r="AK40" s="652"/>
      <c r="AL40" s="53">
        <v>44453</v>
      </c>
      <c r="AM40" s="652"/>
      <c r="AN40" s="53">
        <v>44455</v>
      </c>
      <c r="AO40" s="652"/>
      <c r="AP40" s="53">
        <v>44456</v>
      </c>
      <c r="AQ40" s="652"/>
      <c r="AR40" s="53">
        <v>44462</v>
      </c>
      <c r="AS40" s="652"/>
      <c r="AT40" s="53">
        <v>44467</v>
      </c>
      <c r="AU40" s="652"/>
      <c r="AV40" s="53">
        <v>44463</v>
      </c>
      <c r="AW40" s="652"/>
      <c r="AX40" s="53">
        <v>44466</v>
      </c>
      <c r="AY40" s="652"/>
      <c r="AZ40" s="53">
        <v>44515</v>
      </c>
      <c r="BA40" s="652"/>
      <c r="BB40" s="53">
        <v>44516</v>
      </c>
      <c r="BC40" s="652"/>
      <c r="BD40" s="53">
        <v>44468</v>
      </c>
      <c r="BE40" s="652"/>
      <c r="BF40" s="53">
        <v>44469</v>
      </c>
      <c r="BG40" s="652"/>
      <c r="BH40" s="53">
        <v>44473</v>
      </c>
      <c r="BI40" s="652"/>
      <c r="BJ40" s="53">
        <v>44470</v>
      </c>
      <c r="BK40" s="652"/>
      <c r="BL40" s="53">
        <v>44491</v>
      </c>
      <c r="BM40" s="652"/>
      <c r="BN40" s="53">
        <v>44474</v>
      </c>
      <c r="BO40" s="652"/>
      <c r="BP40" s="53">
        <v>44475</v>
      </c>
      <c r="BQ40" s="652"/>
      <c r="BR40" s="53">
        <v>44482</v>
      </c>
      <c r="BS40" s="652"/>
      <c r="BT40" s="53">
        <v>44487</v>
      </c>
      <c r="BU40" s="652"/>
      <c r="BV40" s="53">
        <v>44488</v>
      </c>
      <c r="BW40" s="652"/>
      <c r="BX40" s="53">
        <v>44490</v>
      </c>
      <c r="BY40" s="652"/>
      <c r="BZ40" s="53">
        <v>44489</v>
      </c>
      <c r="CA40" s="652"/>
      <c r="CB40" s="53">
        <v>44494</v>
      </c>
      <c r="CC40" s="652"/>
      <c r="CD40" s="53">
        <v>44496</v>
      </c>
      <c r="CE40" s="652"/>
      <c r="CF40" s="53">
        <v>44497</v>
      </c>
      <c r="CG40" s="652"/>
      <c r="CH40" s="53">
        <v>44502</v>
      </c>
      <c r="CI40" s="652"/>
      <c r="CJ40" s="53">
        <v>44524</v>
      </c>
      <c r="CK40" s="652"/>
      <c r="CL40" s="53">
        <v>44503</v>
      </c>
      <c r="CM40" s="652"/>
      <c r="CN40" s="53">
        <v>44498</v>
      </c>
      <c r="CO40" s="652"/>
      <c r="CP40" s="53">
        <v>44504</v>
      </c>
      <c r="CQ40" s="652"/>
      <c r="CR40" s="53">
        <v>44505</v>
      </c>
      <c r="CS40" s="652"/>
      <c r="CT40" s="53">
        <v>44396</v>
      </c>
      <c r="CU40" s="652"/>
      <c r="CV40" s="53">
        <v>44397</v>
      </c>
      <c r="CW40" s="652"/>
      <c r="CX40" s="53">
        <v>44398</v>
      </c>
      <c r="CY40" s="652"/>
      <c r="CZ40" s="53">
        <v>44518</v>
      </c>
      <c r="DA40" s="652"/>
      <c r="DB40" s="53">
        <v>44517</v>
      </c>
      <c r="DC40" s="652"/>
      <c r="DD40" s="53">
        <v>44523</v>
      </c>
      <c r="DE40" s="652"/>
      <c r="DF40" s="53">
        <v>44519</v>
      </c>
      <c r="DG40" s="652"/>
      <c r="DH40" s="53">
        <v>44529</v>
      </c>
      <c r="DI40" s="652"/>
      <c r="DJ40" s="268" t="s">
        <v>74</v>
      </c>
      <c r="DK40" s="652"/>
      <c r="DL40" s="652" t="s">
        <v>2171</v>
      </c>
      <c r="DM40" s="652" t="s">
        <v>2172</v>
      </c>
    </row>
    <row r="41" spans="1:117" ht="15.75" customHeight="1" x14ac:dyDescent="0.35">
      <c r="A41" s="655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 x14ac:dyDescent="0.35">
      <c r="A42" s="2" t="s">
        <v>65</v>
      </c>
      <c r="B42" s="651">
        <v>8</v>
      </c>
      <c r="C42" s="651">
        <v>8</v>
      </c>
      <c r="D42" s="651">
        <v>4</v>
      </c>
      <c r="E42" s="651">
        <v>4</v>
      </c>
      <c r="F42" s="651">
        <v>3</v>
      </c>
      <c r="G42" s="651">
        <v>3</v>
      </c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/>
      <c r="S42" s="651"/>
      <c r="T42" s="651"/>
      <c r="U42" s="651"/>
      <c r="V42" s="651"/>
      <c r="W42" s="651"/>
      <c r="X42" s="651"/>
      <c r="Y42" s="651"/>
      <c r="Z42" s="651"/>
      <c r="AA42" s="651"/>
      <c r="AB42" s="651"/>
      <c r="AC42" s="651"/>
      <c r="AD42" s="651"/>
      <c r="AE42" s="651"/>
      <c r="AF42" s="651"/>
      <c r="AG42" s="651"/>
      <c r="AH42" s="651"/>
      <c r="AI42" s="651"/>
      <c r="AJ42" s="651"/>
      <c r="AK42" s="651"/>
      <c r="AL42" s="651"/>
      <c r="AM42" s="651"/>
      <c r="AN42" s="651"/>
      <c r="AO42" s="651"/>
      <c r="AP42" s="651"/>
      <c r="AQ42" s="651"/>
      <c r="AR42" s="651"/>
      <c r="AS42" s="651"/>
      <c r="AT42" s="651"/>
      <c r="AU42" s="651"/>
      <c r="AV42" s="651"/>
      <c r="AW42" s="651"/>
      <c r="AX42" s="651"/>
      <c r="AY42" s="651"/>
      <c r="AZ42" s="651"/>
      <c r="BA42" s="651"/>
      <c r="BB42" s="651"/>
      <c r="BC42" s="651"/>
      <c r="BD42" s="651"/>
      <c r="BE42" s="651"/>
      <c r="BF42" s="651"/>
      <c r="BG42" s="651"/>
      <c r="BH42" s="651"/>
      <c r="BI42" s="651"/>
      <c r="BJ42" s="651"/>
      <c r="BK42" s="651"/>
      <c r="BL42" s="651"/>
      <c r="BM42" s="651"/>
      <c r="BN42" s="651"/>
      <c r="BO42" s="651"/>
      <c r="BP42" s="651"/>
      <c r="BQ42" s="651"/>
      <c r="BR42" s="651"/>
      <c r="BS42" s="651"/>
      <c r="BT42" s="651"/>
      <c r="BU42" s="651"/>
      <c r="BV42" s="651"/>
      <c r="BW42" s="651"/>
      <c r="BX42" s="651"/>
      <c r="BY42" s="651"/>
      <c r="BZ42" s="651"/>
      <c r="CA42" s="651"/>
      <c r="CB42" s="651"/>
      <c r="CC42" s="651"/>
      <c r="CD42" s="651"/>
      <c r="CE42" s="651"/>
      <c r="CF42" s="651"/>
      <c r="CG42" s="651"/>
      <c r="CH42" s="651"/>
      <c r="CI42" s="651"/>
      <c r="CJ42" s="651"/>
      <c r="CK42" s="651"/>
      <c r="CL42" s="651"/>
      <c r="CM42" s="651"/>
      <c r="CN42" s="651"/>
      <c r="CO42" s="651"/>
      <c r="CP42" s="651"/>
      <c r="CQ42" s="651"/>
      <c r="CR42" s="651"/>
      <c r="CS42" s="651"/>
      <c r="CT42" s="651"/>
      <c r="CU42" s="651"/>
      <c r="CV42" s="651"/>
      <c r="CW42" s="651"/>
      <c r="CX42" s="651"/>
      <c r="CY42" s="651"/>
      <c r="CZ42" s="651"/>
      <c r="DA42" s="651"/>
      <c r="DB42" s="651"/>
      <c r="DC42" s="651"/>
      <c r="DD42" s="651"/>
      <c r="DE42" s="651"/>
      <c r="DF42" s="651"/>
      <c r="DG42" s="651"/>
      <c r="DH42" s="651"/>
      <c r="DI42" s="651"/>
      <c r="DJ42" s="651"/>
      <c r="DK42" s="651"/>
      <c r="DL42" s="651">
        <v>15</v>
      </c>
      <c r="DM42" s="651">
        <v>15</v>
      </c>
    </row>
    <row r="43" spans="1:117" ht="15.75" customHeight="1" x14ac:dyDescent="0.35">
      <c r="A43" s="2" t="s">
        <v>66</v>
      </c>
      <c r="B43" s="651"/>
      <c r="C43" s="651"/>
      <c r="D43" s="651">
        <v>5</v>
      </c>
      <c r="E43" s="651">
        <v>5</v>
      </c>
      <c r="F43" s="651"/>
      <c r="G43" s="651"/>
      <c r="H43" s="651">
        <v>10</v>
      </c>
      <c r="I43" s="651">
        <v>10</v>
      </c>
      <c r="J43" s="651">
        <v>9</v>
      </c>
      <c r="K43" s="651">
        <v>9</v>
      </c>
      <c r="L43" s="651">
        <v>6</v>
      </c>
      <c r="M43" s="651">
        <v>6</v>
      </c>
      <c r="N43" s="651">
        <v>4</v>
      </c>
      <c r="O43" s="651">
        <v>4</v>
      </c>
      <c r="P43" s="651">
        <v>4</v>
      </c>
      <c r="Q43" s="651">
        <v>4</v>
      </c>
      <c r="R43" s="651">
        <v>4</v>
      </c>
      <c r="S43" s="651">
        <v>4</v>
      </c>
      <c r="T43" s="651"/>
      <c r="U43" s="651"/>
      <c r="V43" s="651"/>
      <c r="W43" s="651"/>
      <c r="X43" s="651"/>
      <c r="Y43" s="651"/>
      <c r="Z43" s="651">
        <v>4</v>
      </c>
      <c r="AA43" s="651">
        <v>4</v>
      </c>
      <c r="AB43" s="651"/>
      <c r="AC43" s="651"/>
      <c r="AD43" s="651"/>
      <c r="AE43" s="651"/>
      <c r="AF43" s="651"/>
      <c r="AG43" s="651"/>
      <c r="AH43" s="651"/>
      <c r="AI43" s="651"/>
      <c r="AJ43" s="651"/>
      <c r="AK43" s="651"/>
      <c r="AL43" s="651">
        <v>3</v>
      </c>
      <c r="AM43" s="651">
        <v>3</v>
      </c>
      <c r="AN43" s="651"/>
      <c r="AO43" s="651"/>
      <c r="AP43" s="651"/>
      <c r="AQ43" s="651"/>
      <c r="AR43" s="651"/>
      <c r="AS43" s="651"/>
      <c r="AT43" s="651"/>
      <c r="AU43" s="651"/>
      <c r="AV43" s="651"/>
      <c r="AW43" s="651"/>
      <c r="AX43" s="651"/>
      <c r="AY43" s="651"/>
      <c r="AZ43" s="651"/>
      <c r="BA43" s="651"/>
      <c r="BB43" s="651"/>
      <c r="BC43" s="651"/>
      <c r="BD43" s="651"/>
      <c r="BE43" s="651"/>
      <c r="BF43" s="651"/>
      <c r="BG43" s="651"/>
      <c r="BH43" s="651"/>
      <c r="BI43" s="651"/>
      <c r="BJ43" s="651"/>
      <c r="BK43" s="651"/>
      <c r="BL43" s="651">
        <v>6</v>
      </c>
      <c r="BM43" s="651">
        <v>6</v>
      </c>
      <c r="BN43" s="651"/>
      <c r="BO43" s="651"/>
      <c r="BP43" s="651">
        <v>1</v>
      </c>
      <c r="BQ43" s="651">
        <v>1</v>
      </c>
      <c r="BR43" s="651">
        <v>5</v>
      </c>
      <c r="BS43" s="651">
        <v>5</v>
      </c>
      <c r="BT43" s="651">
        <v>4</v>
      </c>
      <c r="BU43" s="651">
        <v>4</v>
      </c>
      <c r="BV43" s="651"/>
      <c r="BW43" s="651"/>
      <c r="BX43" s="651"/>
      <c r="BY43" s="651"/>
      <c r="BZ43" s="651"/>
      <c r="CA43" s="651"/>
      <c r="CB43" s="651">
        <v>14</v>
      </c>
      <c r="CC43" s="651">
        <v>14</v>
      </c>
      <c r="CD43" s="651"/>
      <c r="CE43" s="651"/>
      <c r="CF43" s="651"/>
      <c r="CG43" s="651"/>
      <c r="CH43" s="651"/>
      <c r="CI43" s="651"/>
      <c r="CJ43" s="651"/>
      <c r="CK43" s="651"/>
      <c r="CL43" s="651"/>
      <c r="CM43" s="651"/>
      <c r="CN43" s="651"/>
      <c r="CO43" s="651"/>
      <c r="CP43" s="651"/>
      <c r="CQ43" s="651"/>
      <c r="CR43" s="651"/>
      <c r="CS43" s="651"/>
      <c r="CT43" s="651"/>
      <c r="CU43" s="651"/>
      <c r="CV43" s="651"/>
      <c r="CW43" s="651"/>
      <c r="CX43" s="651"/>
      <c r="CY43" s="651"/>
      <c r="CZ43" s="651"/>
      <c r="DA43" s="651"/>
      <c r="DB43" s="651"/>
      <c r="DC43" s="651"/>
      <c r="DD43" s="651"/>
      <c r="DE43" s="651"/>
      <c r="DF43" s="651"/>
      <c r="DG43" s="651"/>
      <c r="DH43" s="651"/>
      <c r="DI43" s="651"/>
      <c r="DJ43" s="651"/>
      <c r="DK43" s="651"/>
      <c r="DL43" s="651">
        <v>79</v>
      </c>
      <c r="DM43" s="651">
        <v>79</v>
      </c>
    </row>
    <row r="44" spans="1:117" ht="15.75" customHeight="1" x14ac:dyDescent="0.35">
      <c r="A44" s="2" t="s">
        <v>67</v>
      </c>
      <c r="B44" s="651"/>
      <c r="C44" s="651"/>
      <c r="D44" s="651"/>
      <c r="E44" s="651"/>
      <c r="F44" s="651"/>
      <c r="G44" s="651"/>
      <c r="H44" s="651"/>
      <c r="I44" s="651"/>
      <c r="J44" s="651"/>
      <c r="K44" s="651"/>
      <c r="L44" s="651"/>
      <c r="M44" s="651"/>
      <c r="N44" s="651"/>
      <c r="O44" s="651"/>
      <c r="P44" s="651"/>
      <c r="Q44" s="651"/>
      <c r="R44" s="651"/>
      <c r="S44" s="651"/>
      <c r="T44" s="651">
        <v>1</v>
      </c>
      <c r="U44" s="651">
        <v>1</v>
      </c>
      <c r="V44" s="651">
        <v>3</v>
      </c>
      <c r="W44" s="651">
        <v>3</v>
      </c>
      <c r="X44" s="651">
        <v>3</v>
      </c>
      <c r="Y44" s="651">
        <v>3</v>
      </c>
      <c r="Z44" s="651">
        <v>1</v>
      </c>
      <c r="AA44" s="651">
        <v>1</v>
      </c>
      <c r="AB44" s="651">
        <v>5</v>
      </c>
      <c r="AC44" s="651">
        <v>5</v>
      </c>
      <c r="AD44" s="651"/>
      <c r="AE44" s="651"/>
      <c r="AF44" s="651"/>
      <c r="AG44" s="651"/>
      <c r="AH44" s="651">
        <v>5</v>
      </c>
      <c r="AI44" s="651">
        <v>5</v>
      </c>
      <c r="AJ44" s="651"/>
      <c r="AK44" s="651"/>
      <c r="AL44" s="651"/>
      <c r="AM44" s="651"/>
      <c r="AN44" s="651"/>
      <c r="AO44" s="651"/>
      <c r="AP44" s="651"/>
      <c r="AQ44" s="651"/>
      <c r="AR44" s="651"/>
      <c r="AS44" s="651"/>
      <c r="AT44" s="651"/>
      <c r="AU44" s="651"/>
      <c r="AV44" s="651"/>
      <c r="AW44" s="651"/>
      <c r="AX44" s="651"/>
      <c r="AY44" s="651"/>
      <c r="AZ44" s="651"/>
      <c r="BA44" s="651"/>
      <c r="BB44" s="651"/>
      <c r="BC44" s="651"/>
      <c r="BD44" s="651"/>
      <c r="BE44" s="651"/>
      <c r="BF44" s="651"/>
      <c r="BG44" s="651"/>
      <c r="BH44" s="651"/>
      <c r="BI44" s="651"/>
      <c r="BJ44" s="651"/>
      <c r="BK44" s="651"/>
      <c r="BL44" s="651">
        <v>3</v>
      </c>
      <c r="BM44" s="651">
        <v>3</v>
      </c>
      <c r="BN44" s="651"/>
      <c r="BO44" s="651"/>
      <c r="BP44" s="651">
        <v>16</v>
      </c>
      <c r="BQ44" s="651">
        <v>16</v>
      </c>
      <c r="BR44" s="651"/>
      <c r="BS44" s="651"/>
      <c r="BT44" s="651">
        <v>1</v>
      </c>
      <c r="BU44" s="651">
        <v>1</v>
      </c>
      <c r="BV44" s="651"/>
      <c r="BW44" s="651"/>
      <c r="BX44" s="651"/>
      <c r="BY44" s="651"/>
      <c r="BZ44" s="651"/>
      <c r="CA44" s="651"/>
      <c r="CB44" s="651"/>
      <c r="CC44" s="651"/>
      <c r="CD44" s="651"/>
      <c r="CE44" s="651"/>
      <c r="CF44" s="651"/>
      <c r="CG44" s="651"/>
      <c r="CH44" s="651"/>
      <c r="CI44" s="651"/>
      <c r="CJ44" s="651"/>
      <c r="CK44" s="651"/>
      <c r="CL44" s="651"/>
      <c r="CM44" s="651"/>
      <c r="CN44" s="651"/>
      <c r="CO44" s="651"/>
      <c r="CP44" s="651"/>
      <c r="CQ44" s="651"/>
      <c r="CR44" s="651"/>
      <c r="CS44" s="651"/>
      <c r="CT44" s="651"/>
      <c r="CU44" s="651"/>
      <c r="CV44" s="651"/>
      <c r="CW44" s="651"/>
      <c r="CX44" s="651"/>
      <c r="CY44" s="651"/>
      <c r="CZ44" s="651"/>
      <c r="DA44" s="651"/>
      <c r="DB44" s="651"/>
      <c r="DC44" s="651"/>
      <c r="DD44" s="651"/>
      <c r="DE44" s="651"/>
      <c r="DF44" s="651"/>
      <c r="DG44" s="651"/>
      <c r="DH44" s="651"/>
      <c r="DI44" s="651"/>
      <c r="DJ44" s="651"/>
      <c r="DK44" s="651"/>
      <c r="DL44" s="651">
        <v>38</v>
      </c>
      <c r="DM44" s="651">
        <v>38</v>
      </c>
    </row>
    <row r="45" spans="1:117" ht="15.75" customHeight="1" x14ac:dyDescent="0.35">
      <c r="A45" s="2" t="s">
        <v>68</v>
      </c>
      <c r="B45" s="651"/>
      <c r="C45" s="651"/>
      <c r="D45" s="651"/>
      <c r="E45" s="651"/>
      <c r="F45" s="651"/>
      <c r="G45" s="651"/>
      <c r="H45" s="651"/>
      <c r="I45" s="651"/>
      <c r="J45" s="651"/>
      <c r="K45" s="651"/>
      <c r="L45" s="651"/>
      <c r="M45" s="651"/>
      <c r="N45" s="651"/>
      <c r="O45" s="651"/>
      <c r="P45" s="651"/>
      <c r="Q45" s="651"/>
      <c r="R45" s="651"/>
      <c r="S45" s="651"/>
      <c r="T45" s="651">
        <v>3</v>
      </c>
      <c r="U45" s="651">
        <v>3</v>
      </c>
      <c r="V45" s="651"/>
      <c r="W45" s="651"/>
      <c r="X45" s="651"/>
      <c r="Y45" s="651"/>
      <c r="Z45" s="651"/>
      <c r="AA45" s="651"/>
      <c r="AB45" s="651"/>
      <c r="AC45" s="651"/>
      <c r="AD45" s="651">
        <v>6</v>
      </c>
      <c r="AE45" s="651">
        <v>6</v>
      </c>
      <c r="AF45" s="651">
        <v>4</v>
      </c>
      <c r="AG45" s="651">
        <v>4</v>
      </c>
      <c r="AH45" s="651">
        <v>1</v>
      </c>
      <c r="AI45" s="651">
        <v>1</v>
      </c>
      <c r="AJ45" s="651">
        <v>5</v>
      </c>
      <c r="AK45" s="651">
        <v>5</v>
      </c>
      <c r="AL45" s="651"/>
      <c r="AM45" s="651"/>
      <c r="AN45" s="651">
        <v>12</v>
      </c>
      <c r="AO45" s="651">
        <v>12</v>
      </c>
      <c r="AP45" s="651">
        <v>5</v>
      </c>
      <c r="AQ45" s="651">
        <v>5</v>
      </c>
      <c r="AR45" s="651"/>
      <c r="AS45" s="651"/>
      <c r="AT45" s="651"/>
      <c r="AU45" s="651"/>
      <c r="AV45" s="651"/>
      <c r="AW45" s="651"/>
      <c r="AX45" s="651"/>
      <c r="AY45" s="651"/>
      <c r="AZ45" s="651"/>
      <c r="BA45" s="651"/>
      <c r="BB45" s="651"/>
      <c r="BC45" s="651"/>
      <c r="BD45" s="651">
        <v>6</v>
      </c>
      <c r="BE45" s="651">
        <v>6</v>
      </c>
      <c r="BF45" s="651">
        <v>11</v>
      </c>
      <c r="BG45" s="651">
        <v>11</v>
      </c>
      <c r="BH45" s="651">
        <v>2</v>
      </c>
      <c r="BI45" s="651">
        <v>2</v>
      </c>
      <c r="BJ45" s="651">
        <v>1</v>
      </c>
      <c r="BK45" s="651">
        <v>1</v>
      </c>
      <c r="BL45" s="651"/>
      <c r="BM45" s="651"/>
      <c r="BN45" s="651">
        <v>7</v>
      </c>
      <c r="BO45" s="651">
        <v>7</v>
      </c>
      <c r="BP45" s="651"/>
      <c r="BQ45" s="651"/>
      <c r="BR45" s="651"/>
      <c r="BS45" s="651"/>
      <c r="BT45" s="651"/>
      <c r="BU45" s="651"/>
      <c r="BV45" s="651">
        <v>5</v>
      </c>
      <c r="BW45" s="651">
        <v>5</v>
      </c>
      <c r="BX45" s="651">
        <v>8</v>
      </c>
      <c r="BY45" s="651">
        <v>8</v>
      </c>
      <c r="BZ45" s="651"/>
      <c r="CA45" s="651"/>
      <c r="CB45" s="651"/>
      <c r="CC45" s="651"/>
      <c r="CD45" s="651"/>
      <c r="CE45" s="651"/>
      <c r="CF45" s="651"/>
      <c r="CG45" s="651"/>
      <c r="CH45" s="651"/>
      <c r="CI45" s="651"/>
      <c r="CJ45" s="651"/>
      <c r="CK45" s="651"/>
      <c r="CL45" s="651"/>
      <c r="CM45" s="651"/>
      <c r="CN45" s="651"/>
      <c r="CO45" s="651"/>
      <c r="CP45" s="651"/>
      <c r="CQ45" s="651"/>
      <c r="CR45" s="651"/>
      <c r="CS45" s="651"/>
      <c r="CT45" s="651"/>
      <c r="CU45" s="651"/>
      <c r="CV45" s="651"/>
      <c r="CW45" s="651"/>
      <c r="CX45" s="651"/>
      <c r="CY45" s="651"/>
      <c r="CZ45" s="651"/>
      <c r="DA45" s="651"/>
      <c r="DB45" s="651"/>
      <c r="DC45" s="651"/>
      <c r="DD45" s="651"/>
      <c r="DE45" s="651"/>
      <c r="DF45" s="651"/>
      <c r="DG45" s="651"/>
      <c r="DH45" s="651"/>
      <c r="DI45" s="651"/>
      <c r="DJ45" s="651"/>
      <c r="DK45" s="651"/>
      <c r="DL45" s="651">
        <v>76</v>
      </c>
      <c r="DM45" s="651">
        <v>76</v>
      </c>
    </row>
    <row r="46" spans="1:117" ht="15.75" customHeight="1" x14ac:dyDescent="0.35">
      <c r="A46" s="2" t="s">
        <v>69</v>
      </c>
      <c r="B46" s="651"/>
      <c r="C46" s="651"/>
      <c r="D46" s="651"/>
      <c r="E46" s="651"/>
      <c r="F46" s="651"/>
      <c r="G46" s="651"/>
      <c r="H46" s="651"/>
      <c r="I46" s="651"/>
      <c r="J46" s="651"/>
      <c r="K46" s="651"/>
      <c r="L46" s="651"/>
      <c r="M46" s="651"/>
      <c r="N46" s="651"/>
      <c r="O46" s="651"/>
      <c r="P46" s="651"/>
      <c r="Q46" s="651"/>
      <c r="R46" s="651"/>
      <c r="S46" s="651"/>
      <c r="T46" s="651"/>
      <c r="U46" s="651"/>
      <c r="V46" s="651"/>
      <c r="W46" s="651"/>
      <c r="X46" s="651"/>
      <c r="Y46" s="651"/>
      <c r="Z46" s="651"/>
      <c r="AA46" s="651"/>
      <c r="AB46" s="651"/>
      <c r="AC46" s="651"/>
      <c r="AD46" s="651"/>
      <c r="AE46" s="651"/>
      <c r="AF46" s="651"/>
      <c r="AG46" s="651"/>
      <c r="AH46" s="651"/>
      <c r="AI46" s="651"/>
      <c r="AJ46" s="651"/>
      <c r="AK46" s="651"/>
      <c r="AL46" s="651"/>
      <c r="AM46" s="651"/>
      <c r="AN46" s="651"/>
      <c r="AO46" s="651"/>
      <c r="AP46" s="651"/>
      <c r="AQ46" s="651"/>
      <c r="AR46" s="651">
        <v>6</v>
      </c>
      <c r="AS46" s="651">
        <v>6</v>
      </c>
      <c r="AT46" s="651">
        <v>4</v>
      </c>
      <c r="AU46" s="651">
        <v>4</v>
      </c>
      <c r="AV46" s="651">
        <v>8</v>
      </c>
      <c r="AW46" s="651">
        <v>8</v>
      </c>
      <c r="AX46" s="651">
        <v>8</v>
      </c>
      <c r="AY46" s="651">
        <v>8</v>
      </c>
      <c r="AZ46" s="651"/>
      <c r="BA46" s="651"/>
      <c r="BB46" s="651"/>
      <c r="BC46" s="651"/>
      <c r="BD46" s="651"/>
      <c r="BE46" s="651"/>
      <c r="BF46" s="651"/>
      <c r="BG46" s="651"/>
      <c r="BH46" s="651"/>
      <c r="BI46" s="651"/>
      <c r="BJ46" s="651"/>
      <c r="BK46" s="651"/>
      <c r="BL46" s="651"/>
      <c r="BM46" s="651"/>
      <c r="BN46" s="651"/>
      <c r="BO46" s="651"/>
      <c r="BP46" s="651"/>
      <c r="BQ46" s="651"/>
      <c r="BR46" s="651"/>
      <c r="BS46" s="651"/>
      <c r="BT46" s="651"/>
      <c r="BU46" s="651"/>
      <c r="BV46" s="651"/>
      <c r="BW46" s="651"/>
      <c r="BX46" s="651"/>
      <c r="BY46" s="651"/>
      <c r="BZ46" s="651"/>
      <c r="CA46" s="651"/>
      <c r="CB46" s="651"/>
      <c r="CC46" s="651"/>
      <c r="CD46" s="651">
        <v>8</v>
      </c>
      <c r="CE46" s="651">
        <v>8</v>
      </c>
      <c r="CF46" s="651">
        <v>7</v>
      </c>
      <c r="CG46" s="651">
        <v>7</v>
      </c>
      <c r="CH46" s="651"/>
      <c r="CI46" s="651"/>
      <c r="CJ46" s="651">
        <v>3</v>
      </c>
      <c r="CK46" s="651">
        <v>3</v>
      </c>
      <c r="CL46" s="651">
        <v>4</v>
      </c>
      <c r="CM46" s="651">
        <v>4</v>
      </c>
      <c r="CN46" s="651"/>
      <c r="CO46" s="651"/>
      <c r="CP46" s="651">
        <v>7</v>
      </c>
      <c r="CQ46" s="651">
        <v>7</v>
      </c>
      <c r="CR46" s="651">
        <v>5</v>
      </c>
      <c r="CS46" s="651">
        <v>5</v>
      </c>
      <c r="CT46" s="651">
        <v>5</v>
      </c>
      <c r="CU46" s="651">
        <v>5</v>
      </c>
      <c r="CV46" s="651">
        <v>5</v>
      </c>
      <c r="CW46" s="651">
        <v>5</v>
      </c>
      <c r="CX46" s="651"/>
      <c r="CY46" s="651"/>
      <c r="CZ46" s="651">
        <v>8</v>
      </c>
      <c r="DA46" s="651">
        <v>8</v>
      </c>
      <c r="DB46" s="651">
        <v>1</v>
      </c>
      <c r="DC46" s="651">
        <v>1</v>
      </c>
      <c r="DD46" s="651">
        <v>3</v>
      </c>
      <c r="DE46" s="651">
        <v>3</v>
      </c>
      <c r="DF46" s="651">
        <v>5</v>
      </c>
      <c r="DG46" s="651">
        <v>5</v>
      </c>
      <c r="DH46" s="651"/>
      <c r="DI46" s="651"/>
      <c r="DJ46" s="651"/>
      <c r="DK46" s="651"/>
      <c r="DL46" s="651">
        <v>87</v>
      </c>
      <c r="DM46" s="651">
        <v>87</v>
      </c>
    </row>
    <row r="47" spans="1:117" ht="15.75" customHeight="1" x14ac:dyDescent="0.35">
      <c r="A47" s="2" t="s">
        <v>70</v>
      </c>
      <c r="B47" s="651">
        <v>1</v>
      </c>
      <c r="C47" s="651">
        <v>1</v>
      </c>
      <c r="D47" s="651"/>
      <c r="E47" s="651"/>
      <c r="F47" s="651"/>
      <c r="G47" s="651"/>
      <c r="H47" s="651">
        <v>2</v>
      </c>
      <c r="I47" s="651">
        <v>2</v>
      </c>
      <c r="J47" s="651"/>
      <c r="K47" s="651"/>
      <c r="L47" s="651"/>
      <c r="M47" s="651"/>
      <c r="N47" s="651">
        <v>2</v>
      </c>
      <c r="O47" s="651">
        <v>2</v>
      </c>
      <c r="P47" s="651"/>
      <c r="Q47" s="651"/>
      <c r="R47" s="651"/>
      <c r="S47" s="651"/>
      <c r="T47" s="651"/>
      <c r="U47" s="651"/>
      <c r="V47" s="651">
        <v>1</v>
      </c>
      <c r="W47" s="651">
        <v>1</v>
      </c>
      <c r="X47" s="651"/>
      <c r="Y47" s="651"/>
      <c r="Z47" s="651">
        <v>2</v>
      </c>
      <c r="AA47" s="651">
        <v>2</v>
      </c>
      <c r="AB47" s="651"/>
      <c r="AC47" s="651"/>
      <c r="AD47" s="651">
        <v>1</v>
      </c>
      <c r="AE47" s="651">
        <v>1</v>
      </c>
      <c r="AF47" s="651"/>
      <c r="AG47" s="651"/>
      <c r="AH47" s="651">
        <v>1</v>
      </c>
      <c r="AI47" s="651">
        <v>1</v>
      </c>
      <c r="AJ47" s="651"/>
      <c r="AK47" s="651"/>
      <c r="AL47" s="651"/>
      <c r="AM47" s="651"/>
      <c r="AN47" s="651"/>
      <c r="AO47" s="651"/>
      <c r="AP47" s="651"/>
      <c r="AQ47" s="651"/>
      <c r="AR47" s="651"/>
      <c r="AS47" s="651"/>
      <c r="AT47" s="651">
        <v>1</v>
      </c>
      <c r="AU47" s="651">
        <v>1</v>
      </c>
      <c r="AV47" s="651"/>
      <c r="AW47" s="651"/>
      <c r="AX47" s="651"/>
      <c r="AY47" s="651"/>
      <c r="AZ47" s="651">
        <v>14</v>
      </c>
      <c r="BA47" s="651">
        <v>14</v>
      </c>
      <c r="BB47" s="651">
        <v>21</v>
      </c>
      <c r="BC47" s="651">
        <v>21</v>
      </c>
      <c r="BD47" s="651"/>
      <c r="BE47" s="651"/>
      <c r="BF47" s="651"/>
      <c r="BG47" s="651"/>
      <c r="BH47" s="651"/>
      <c r="BI47" s="651"/>
      <c r="BJ47" s="651"/>
      <c r="BK47" s="651"/>
      <c r="BL47" s="651"/>
      <c r="BM47" s="651"/>
      <c r="BN47" s="651"/>
      <c r="BO47" s="651"/>
      <c r="BP47" s="651">
        <v>1</v>
      </c>
      <c r="BQ47" s="651">
        <v>1</v>
      </c>
      <c r="BR47" s="651"/>
      <c r="BS47" s="651"/>
      <c r="BT47" s="651">
        <v>10</v>
      </c>
      <c r="BU47" s="651">
        <v>10</v>
      </c>
      <c r="BV47" s="651">
        <v>3</v>
      </c>
      <c r="BW47" s="651">
        <v>3</v>
      </c>
      <c r="BX47" s="651"/>
      <c r="BY47" s="651"/>
      <c r="BZ47" s="651">
        <v>4</v>
      </c>
      <c r="CA47" s="651">
        <v>4</v>
      </c>
      <c r="CB47" s="651"/>
      <c r="CC47" s="651"/>
      <c r="CD47" s="651"/>
      <c r="CE47" s="651"/>
      <c r="CF47" s="651"/>
      <c r="CG47" s="651"/>
      <c r="CH47" s="651"/>
      <c r="CI47" s="651"/>
      <c r="CJ47" s="651"/>
      <c r="CK47" s="651"/>
      <c r="CL47" s="651"/>
      <c r="CM47" s="651"/>
      <c r="CN47" s="651"/>
      <c r="CO47" s="651"/>
      <c r="CP47" s="651"/>
      <c r="CQ47" s="651"/>
      <c r="CR47" s="651"/>
      <c r="CS47" s="651"/>
      <c r="CT47" s="651">
        <v>2</v>
      </c>
      <c r="CU47" s="651">
        <v>2</v>
      </c>
      <c r="CV47" s="651">
        <v>9</v>
      </c>
      <c r="CW47" s="651">
        <v>9</v>
      </c>
      <c r="CX47" s="651">
        <v>4</v>
      </c>
      <c r="CY47" s="651">
        <v>4</v>
      </c>
      <c r="CZ47" s="651"/>
      <c r="DA47" s="651"/>
      <c r="DB47" s="651"/>
      <c r="DC47" s="651"/>
      <c r="DD47" s="651"/>
      <c r="DE47" s="651"/>
      <c r="DF47" s="651"/>
      <c r="DG47" s="651"/>
      <c r="DH47" s="651">
        <v>17</v>
      </c>
      <c r="DI47" s="651">
        <v>17</v>
      </c>
      <c r="DJ47" s="651"/>
      <c r="DK47" s="651"/>
      <c r="DL47" s="651">
        <v>96</v>
      </c>
      <c r="DM47" s="651">
        <v>96</v>
      </c>
    </row>
    <row r="48" spans="1:117" ht="15.75" customHeight="1" x14ac:dyDescent="0.35">
      <c r="A48" s="2" t="s">
        <v>72</v>
      </c>
      <c r="B48" s="651"/>
      <c r="C48" s="651"/>
      <c r="D48" s="651"/>
      <c r="E48" s="651"/>
      <c r="F48" s="651"/>
      <c r="G48" s="651"/>
      <c r="H48" s="651"/>
      <c r="I48" s="651"/>
      <c r="J48" s="651"/>
      <c r="K48" s="651"/>
      <c r="L48" s="651"/>
      <c r="M48" s="651"/>
      <c r="N48" s="651"/>
      <c r="O48" s="651"/>
      <c r="P48" s="651"/>
      <c r="Q48" s="651"/>
      <c r="R48" s="651"/>
      <c r="S48" s="651"/>
      <c r="T48" s="651"/>
      <c r="U48" s="651"/>
      <c r="V48" s="651"/>
      <c r="W48" s="651"/>
      <c r="X48" s="651"/>
      <c r="Y48" s="651"/>
      <c r="Z48" s="651"/>
      <c r="AA48" s="651"/>
      <c r="AB48" s="651"/>
      <c r="AC48" s="651"/>
      <c r="AD48" s="651"/>
      <c r="AE48" s="651"/>
      <c r="AF48" s="651"/>
      <c r="AG48" s="651"/>
      <c r="AH48" s="651"/>
      <c r="AI48" s="651"/>
      <c r="AJ48" s="651"/>
      <c r="AK48" s="651"/>
      <c r="AL48" s="651"/>
      <c r="AM48" s="651"/>
      <c r="AN48" s="651"/>
      <c r="AO48" s="651"/>
      <c r="AP48" s="651"/>
      <c r="AQ48" s="651"/>
      <c r="AR48" s="651"/>
      <c r="AS48" s="651"/>
      <c r="AT48" s="651"/>
      <c r="AU48" s="651"/>
      <c r="AV48" s="651"/>
      <c r="AW48" s="651"/>
      <c r="AX48" s="651"/>
      <c r="AY48" s="651"/>
      <c r="AZ48" s="651">
        <v>31</v>
      </c>
      <c r="BA48" s="651">
        <v>31</v>
      </c>
      <c r="BB48" s="651">
        <v>21</v>
      </c>
      <c r="BC48" s="651">
        <v>21</v>
      </c>
      <c r="BD48" s="651"/>
      <c r="BE48" s="651"/>
      <c r="BF48" s="651"/>
      <c r="BG48" s="651"/>
      <c r="BH48" s="651"/>
      <c r="BI48" s="651"/>
      <c r="BJ48" s="651"/>
      <c r="BK48" s="651"/>
      <c r="BL48" s="651"/>
      <c r="BM48" s="651"/>
      <c r="BN48" s="651"/>
      <c r="BO48" s="651"/>
      <c r="BP48" s="651"/>
      <c r="BQ48" s="651"/>
      <c r="BR48" s="651"/>
      <c r="BS48" s="651"/>
      <c r="BT48" s="651"/>
      <c r="BU48" s="651"/>
      <c r="BV48" s="651"/>
      <c r="BW48" s="651"/>
      <c r="BX48" s="651"/>
      <c r="BY48" s="651"/>
      <c r="BZ48" s="651"/>
      <c r="CA48" s="651"/>
      <c r="CB48" s="651"/>
      <c r="CC48" s="651"/>
      <c r="CD48" s="651"/>
      <c r="CE48" s="651"/>
      <c r="CF48" s="651"/>
      <c r="CG48" s="651"/>
      <c r="CH48" s="651">
        <v>2</v>
      </c>
      <c r="CI48" s="651">
        <v>2</v>
      </c>
      <c r="CJ48" s="651">
        <v>11</v>
      </c>
      <c r="CK48" s="651">
        <v>11</v>
      </c>
      <c r="CL48" s="651">
        <v>1</v>
      </c>
      <c r="CM48" s="651">
        <v>1</v>
      </c>
      <c r="CN48" s="651">
        <v>10</v>
      </c>
      <c r="CO48" s="651">
        <v>10</v>
      </c>
      <c r="CP48" s="651"/>
      <c r="CQ48" s="651"/>
      <c r="CR48" s="651"/>
      <c r="CS48" s="651"/>
      <c r="CT48" s="651"/>
      <c r="CU48" s="651"/>
      <c r="CV48" s="651"/>
      <c r="CW48" s="651"/>
      <c r="CX48" s="651"/>
      <c r="CY48" s="651"/>
      <c r="CZ48" s="651">
        <v>30</v>
      </c>
      <c r="DA48" s="651">
        <v>30</v>
      </c>
      <c r="DB48" s="651">
        <v>12</v>
      </c>
      <c r="DC48" s="651">
        <v>12</v>
      </c>
      <c r="DD48" s="651"/>
      <c r="DE48" s="651"/>
      <c r="DF48" s="651">
        <v>18</v>
      </c>
      <c r="DG48" s="651">
        <v>18</v>
      </c>
      <c r="DH48" s="651"/>
      <c r="DI48" s="651"/>
      <c r="DJ48" s="651"/>
      <c r="DK48" s="651"/>
      <c r="DL48" s="651">
        <v>136</v>
      </c>
      <c r="DM48" s="651">
        <v>136</v>
      </c>
    </row>
    <row r="49" spans="1:117" ht="15.75" customHeight="1" x14ac:dyDescent="0.35">
      <c r="A49" s="656" t="s">
        <v>73</v>
      </c>
      <c r="B49" s="651"/>
      <c r="C49" s="651"/>
      <c r="D49" s="651"/>
      <c r="E49" s="651"/>
      <c r="F49" s="651"/>
      <c r="G49" s="651"/>
      <c r="H49" s="651"/>
      <c r="I49" s="651"/>
      <c r="J49" s="651"/>
      <c r="K49" s="651"/>
      <c r="L49" s="651"/>
      <c r="M49" s="651"/>
      <c r="N49" s="651"/>
      <c r="O49" s="651"/>
      <c r="P49" s="651"/>
      <c r="Q49" s="651"/>
      <c r="R49" s="651"/>
      <c r="S49" s="651"/>
      <c r="T49" s="651">
        <v>1</v>
      </c>
      <c r="U49" s="651">
        <v>1</v>
      </c>
      <c r="V49" s="651"/>
      <c r="W49" s="651"/>
      <c r="X49" s="651"/>
      <c r="Y49" s="651"/>
      <c r="Z49" s="651"/>
      <c r="AA49" s="651"/>
      <c r="AB49" s="651"/>
      <c r="AC49" s="651"/>
      <c r="AD49" s="651"/>
      <c r="AE49" s="651"/>
      <c r="AF49" s="651"/>
      <c r="AG49" s="651"/>
      <c r="AH49" s="651"/>
      <c r="AI49" s="651"/>
      <c r="AJ49" s="651"/>
      <c r="AK49" s="651"/>
      <c r="AL49" s="651"/>
      <c r="AM49" s="651"/>
      <c r="AN49" s="651"/>
      <c r="AO49" s="651"/>
      <c r="AP49" s="651"/>
      <c r="AQ49" s="651"/>
      <c r="AR49" s="651"/>
      <c r="AS49" s="651"/>
      <c r="AT49" s="651"/>
      <c r="AU49" s="651"/>
      <c r="AV49" s="651"/>
      <c r="AW49" s="651"/>
      <c r="AX49" s="651"/>
      <c r="AY49" s="651"/>
      <c r="AZ49" s="651"/>
      <c r="BA49" s="651"/>
      <c r="BB49" s="651"/>
      <c r="BC49" s="651"/>
      <c r="BD49" s="651"/>
      <c r="BE49" s="651"/>
      <c r="BF49" s="651"/>
      <c r="BG49" s="651"/>
      <c r="BH49" s="651"/>
      <c r="BI49" s="651"/>
      <c r="BJ49" s="651"/>
      <c r="BK49" s="651"/>
      <c r="BL49" s="651"/>
      <c r="BM49" s="651"/>
      <c r="BN49" s="651"/>
      <c r="BO49" s="651"/>
      <c r="BP49" s="651"/>
      <c r="BQ49" s="651"/>
      <c r="BR49" s="651"/>
      <c r="BS49" s="651"/>
      <c r="BT49" s="651"/>
      <c r="BU49" s="651"/>
      <c r="BV49" s="651"/>
      <c r="BW49" s="651"/>
      <c r="BX49" s="651"/>
      <c r="BY49" s="651"/>
      <c r="BZ49" s="651"/>
      <c r="CA49" s="651"/>
      <c r="CB49" s="651"/>
      <c r="CC49" s="651"/>
      <c r="CD49" s="651"/>
      <c r="CE49" s="651"/>
      <c r="CF49" s="651"/>
      <c r="CG49" s="651"/>
      <c r="CH49" s="651"/>
      <c r="CI49" s="651"/>
      <c r="CJ49" s="651"/>
      <c r="CK49" s="651"/>
      <c r="CL49" s="651"/>
      <c r="CM49" s="651"/>
      <c r="CN49" s="651"/>
      <c r="CO49" s="651"/>
      <c r="CP49" s="651"/>
      <c r="CQ49" s="651"/>
      <c r="CR49" s="651"/>
      <c r="CS49" s="651"/>
      <c r="CT49" s="651"/>
      <c r="CU49" s="651"/>
      <c r="CV49" s="651"/>
      <c r="CW49" s="651"/>
      <c r="CX49" s="651"/>
      <c r="CY49" s="651"/>
      <c r="CZ49" s="651"/>
      <c r="DA49" s="651"/>
      <c r="DB49" s="651"/>
      <c r="DC49" s="651"/>
      <c r="DD49" s="651"/>
      <c r="DE49" s="651"/>
      <c r="DF49" s="651"/>
      <c r="DG49" s="651"/>
      <c r="DH49" s="651"/>
      <c r="DI49" s="651"/>
      <c r="DJ49" s="651"/>
      <c r="DK49" s="651"/>
      <c r="DL49" s="651">
        <v>1</v>
      </c>
      <c r="DM49" s="651">
        <v>1</v>
      </c>
    </row>
    <row r="50" spans="1:117" ht="15.75" customHeight="1" x14ac:dyDescent="0.35">
      <c r="A50" s="656" t="s">
        <v>45</v>
      </c>
      <c r="B50" s="651">
        <v>9</v>
      </c>
      <c r="C50" s="651">
        <v>9</v>
      </c>
      <c r="D50" s="651">
        <v>9</v>
      </c>
      <c r="E50" s="651">
        <v>9</v>
      </c>
      <c r="F50" s="651">
        <v>3</v>
      </c>
      <c r="G50" s="651">
        <v>3</v>
      </c>
      <c r="H50" s="651">
        <v>12</v>
      </c>
      <c r="I50" s="651">
        <v>12</v>
      </c>
      <c r="J50" s="651">
        <v>9</v>
      </c>
      <c r="K50" s="651">
        <v>9</v>
      </c>
      <c r="L50" s="651">
        <v>6</v>
      </c>
      <c r="M50" s="651">
        <v>6</v>
      </c>
      <c r="N50" s="651">
        <v>6</v>
      </c>
      <c r="O50" s="651">
        <v>6</v>
      </c>
      <c r="P50" s="651">
        <v>4</v>
      </c>
      <c r="Q50" s="651">
        <v>4</v>
      </c>
      <c r="R50" s="651">
        <v>4</v>
      </c>
      <c r="S50" s="651">
        <v>4</v>
      </c>
      <c r="T50" s="651">
        <v>5</v>
      </c>
      <c r="U50" s="651">
        <v>5</v>
      </c>
      <c r="V50" s="651">
        <v>4</v>
      </c>
      <c r="W50" s="651">
        <v>4</v>
      </c>
      <c r="X50" s="651">
        <v>3</v>
      </c>
      <c r="Y50" s="651">
        <v>3</v>
      </c>
      <c r="Z50" s="651">
        <v>7</v>
      </c>
      <c r="AA50" s="651">
        <v>7</v>
      </c>
      <c r="AB50" s="651">
        <v>5</v>
      </c>
      <c r="AC50" s="651">
        <v>5</v>
      </c>
      <c r="AD50" s="651">
        <v>7</v>
      </c>
      <c r="AE50" s="651">
        <v>7</v>
      </c>
      <c r="AF50" s="651">
        <v>4</v>
      </c>
      <c r="AG50" s="651">
        <v>4</v>
      </c>
      <c r="AH50" s="651">
        <v>7</v>
      </c>
      <c r="AI50" s="651">
        <v>7</v>
      </c>
      <c r="AJ50" s="651">
        <v>5</v>
      </c>
      <c r="AK50" s="651">
        <v>5</v>
      </c>
      <c r="AL50" s="651">
        <v>3</v>
      </c>
      <c r="AM50" s="651">
        <v>3</v>
      </c>
      <c r="AN50" s="651">
        <v>12</v>
      </c>
      <c r="AO50" s="651">
        <v>12</v>
      </c>
      <c r="AP50" s="651">
        <v>5</v>
      </c>
      <c r="AQ50" s="651">
        <v>5</v>
      </c>
      <c r="AR50" s="651">
        <v>6</v>
      </c>
      <c r="AS50" s="651">
        <v>6</v>
      </c>
      <c r="AT50" s="651">
        <v>5</v>
      </c>
      <c r="AU50" s="651">
        <v>5</v>
      </c>
      <c r="AV50" s="651">
        <v>8</v>
      </c>
      <c r="AW50" s="651">
        <v>8</v>
      </c>
      <c r="AX50" s="651">
        <v>8</v>
      </c>
      <c r="AY50" s="651">
        <v>8</v>
      </c>
      <c r="AZ50" s="651">
        <v>45</v>
      </c>
      <c r="BA50" s="651">
        <v>45</v>
      </c>
      <c r="BB50" s="651">
        <v>42</v>
      </c>
      <c r="BC50" s="651">
        <v>42</v>
      </c>
      <c r="BD50" s="651">
        <v>6</v>
      </c>
      <c r="BE50" s="651">
        <v>6</v>
      </c>
      <c r="BF50" s="651">
        <v>11</v>
      </c>
      <c r="BG50" s="651">
        <v>11</v>
      </c>
      <c r="BH50" s="651">
        <v>2</v>
      </c>
      <c r="BI50" s="651">
        <v>2</v>
      </c>
      <c r="BJ50" s="651">
        <v>1</v>
      </c>
      <c r="BK50" s="651">
        <v>1</v>
      </c>
      <c r="BL50" s="651">
        <v>9</v>
      </c>
      <c r="BM50" s="651">
        <v>9</v>
      </c>
      <c r="BN50" s="651">
        <v>7</v>
      </c>
      <c r="BO50" s="651">
        <v>7</v>
      </c>
      <c r="BP50" s="651">
        <v>18</v>
      </c>
      <c r="BQ50" s="651">
        <v>18</v>
      </c>
      <c r="BR50" s="651">
        <v>5</v>
      </c>
      <c r="BS50" s="651">
        <v>5</v>
      </c>
      <c r="BT50" s="651">
        <v>15</v>
      </c>
      <c r="BU50" s="651">
        <v>15</v>
      </c>
      <c r="BV50" s="651">
        <v>8</v>
      </c>
      <c r="BW50" s="651">
        <v>8</v>
      </c>
      <c r="BX50" s="651">
        <v>8</v>
      </c>
      <c r="BY50" s="651">
        <v>8</v>
      </c>
      <c r="BZ50" s="651">
        <v>4</v>
      </c>
      <c r="CA50" s="651">
        <v>4</v>
      </c>
      <c r="CB50" s="651">
        <v>14</v>
      </c>
      <c r="CC50" s="651">
        <v>14</v>
      </c>
      <c r="CD50" s="651">
        <v>8</v>
      </c>
      <c r="CE50" s="651">
        <v>8</v>
      </c>
      <c r="CF50" s="651">
        <v>7</v>
      </c>
      <c r="CG50" s="651">
        <v>7</v>
      </c>
      <c r="CH50" s="651">
        <v>2</v>
      </c>
      <c r="CI50" s="651">
        <v>2</v>
      </c>
      <c r="CJ50" s="651">
        <v>14</v>
      </c>
      <c r="CK50" s="651">
        <v>14</v>
      </c>
      <c r="CL50" s="651">
        <v>5</v>
      </c>
      <c r="CM50" s="651">
        <v>5</v>
      </c>
      <c r="CN50" s="651">
        <v>10</v>
      </c>
      <c r="CO50" s="651">
        <v>10</v>
      </c>
      <c r="CP50" s="651">
        <v>7</v>
      </c>
      <c r="CQ50" s="651">
        <v>7</v>
      </c>
      <c r="CR50" s="651">
        <v>5</v>
      </c>
      <c r="CS50" s="651">
        <v>5</v>
      </c>
      <c r="CT50" s="651">
        <v>7</v>
      </c>
      <c r="CU50" s="651">
        <v>7</v>
      </c>
      <c r="CV50" s="651">
        <v>14</v>
      </c>
      <c r="CW50" s="651">
        <v>14</v>
      </c>
      <c r="CX50" s="651">
        <v>4</v>
      </c>
      <c r="CY50" s="651">
        <v>4</v>
      </c>
      <c r="CZ50" s="651">
        <v>38</v>
      </c>
      <c r="DA50" s="651">
        <v>38</v>
      </c>
      <c r="DB50" s="651">
        <v>13</v>
      </c>
      <c r="DC50" s="651">
        <v>13</v>
      </c>
      <c r="DD50" s="651">
        <v>3</v>
      </c>
      <c r="DE50" s="651">
        <v>3</v>
      </c>
      <c r="DF50" s="651">
        <v>23</v>
      </c>
      <c r="DG50" s="651">
        <v>23</v>
      </c>
      <c r="DH50" s="651">
        <v>17</v>
      </c>
      <c r="DI50" s="651">
        <v>17</v>
      </c>
      <c r="DJ50" s="651"/>
      <c r="DK50" s="651"/>
      <c r="DL50" s="651">
        <v>528</v>
      </c>
      <c r="DM50" s="651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984375" style="268" bestFit="1" customWidth="1"/>
    <col min="6" max="6" width="9.796875" style="268" bestFit="1" customWidth="1"/>
    <col min="7" max="7" width="10" style="268" bestFit="1" customWidth="1"/>
    <col min="8" max="8" width="9.796875" style="268" bestFit="1" customWidth="1"/>
    <col min="9" max="10" width="10" style="268" bestFit="1" customWidth="1"/>
    <col min="11" max="11" width="10.09765625" style="268" bestFit="1" customWidth="1"/>
    <col min="12" max="12" width="9.09765625" style="268" bestFit="1" customWidth="1"/>
    <col min="13" max="13" width="10.19921875" style="268" bestFit="1" customWidth="1"/>
    <col min="14" max="14" width="11" style="268" bestFit="1" customWidth="1"/>
    <col min="15" max="15" width="10.796875" style="268" bestFit="1" customWidth="1"/>
    <col min="16" max="16" width="10" style="268" bestFit="1" customWidth="1"/>
    <col min="17" max="17" width="9.5" style="268" bestFit="1" customWidth="1"/>
    <col min="18" max="18" width="5.796875" style="268" bestFit="1" customWidth="1"/>
    <col min="19" max="20" width="8.69921875" style="268" customWidth="1"/>
    <col min="21" max="16384" width="8.69921875" style="268"/>
  </cols>
  <sheetData>
    <row r="3" spans="1:18" x14ac:dyDescent="0.35">
      <c r="A3" s="655" t="s">
        <v>2312</v>
      </c>
      <c r="B3" s="655" t="s">
        <v>64</v>
      </c>
    </row>
    <row r="4" spans="1:18" x14ac:dyDescent="0.35">
      <c r="A4" s="655" t="s">
        <v>2313</v>
      </c>
      <c r="B4" s="649">
        <v>44396</v>
      </c>
      <c r="C4" s="649">
        <v>44397</v>
      </c>
      <c r="D4" s="649">
        <v>44398</v>
      </c>
      <c r="E4" s="649">
        <v>44399</v>
      </c>
      <c r="F4" s="649">
        <v>44400</v>
      </c>
      <c r="G4" s="649">
        <v>44403</v>
      </c>
      <c r="H4" s="649">
        <v>44404</v>
      </c>
      <c r="I4" s="649">
        <v>44405</v>
      </c>
      <c r="J4" s="649">
        <v>44431</v>
      </c>
      <c r="K4" s="649">
        <v>44438</v>
      </c>
      <c r="L4" s="649">
        <v>44448</v>
      </c>
      <c r="M4" s="649">
        <v>44467</v>
      </c>
      <c r="N4" s="649">
        <v>44489</v>
      </c>
      <c r="O4" s="649">
        <v>44494</v>
      </c>
      <c r="P4" s="649">
        <v>44518</v>
      </c>
      <c r="Q4" s="649">
        <v>44533</v>
      </c>
      <c r="R4" s="268" t="s">
        <v>45</v>
      </c>
    </row>
    <row r="5" spans="1:18" x14ac:dyDescent="0.35">
      <c r="A5" s="2" t="s">
        <v>108</v>
      </c>
      <c r="B5" s="651"/>
      <c r="C5" s="651"/>
      <c r="D5" s="651"/>
      <c r="E5" s="651">
        <v>1</v>
      </c>
      <c r="F5" s="651"/>
      <c r="G5" s="651"/>
      <c r="H5" s="651"/>
      <c r="I5" s="651"/>
      <c r="J5" s="651"/>
      <c r="K5" s="651"/>
      <c r="L5" s="651"/>
      <c r="M5" s="651">
        <v>1</v>
      </c>
      <c r="N5" s="651"/>
      <c r="O5" s="651"/>
      <c r="P5" s="651"/>
      <c r="Q5" s="651"/>
      <c r="R5" s="651">
        <v>2</v>
      </c>
    </row>
    <row r="6" spans="1:18" x14ac:dyDescent="0.35">
      <c r="A6" s="2" t="s">
        <v>114</v>
      </c>
      <c r="B6" s="651"/>
      <c r="C6" s="651"/>
      <c r="D6" s="651"/>
      <c r="E6" s="651">
        <v>13</v>
      </c>
      <c r="F6" s="651"/>
      <c r="G6" s="651">
        <v>4</v>
      </c>
      <c r="H6" s="651"/>
      <c r="I6" s="651"/>
      <c r="J6" s="651"/>
      <c r="K6" s="651"/>
      <c r="L6" s="651"/>
      <c r="M6" s="651"/>
      <c r="N6" s="651"/>
      <c r="O6" s="651"/>
      <c r="P6" s="651"/>
      <c r="Q6" s="651"/>
      <c r="R6" s="651">
        <v>17</v>
      </c>
    </row>
    <row r="7" spans="1:18" x14ac:dyDescent="0.35">
      <c r="A7" s="2" t="s">
        <v>121</v>
      </c>
      <c r="B7" s="651"/>
      <c r="C7" s="651"/>
      <c r="D7" s="651"/>
      <c r="E7" s="651">
        <v>10</v>
      </c>
      <c r="F7" s="651"/>
      <c r="G7" s="651"/>
      <c r="H7" s="651"/>
      <c r="I7" s="651"/>
      <c r="J7" s="651"/>
      <c r="K7" s="651"/>
      <c r="L7" s="651"/>
      <c r="M7" s="651"/>
      <c r="N7" s="651"/>
      <c r="O7" s="651"/>
      <c r="P7" s="651"/>
      <c r="Q7" s="651"/>
      <c r="R7" s="651">
        <v>10</v>
      </c>
    </row>
    <row r="8" spans="1:18" x14ac:dyDescent="0.35">
      <c r="A8" s="2" t="s">
        <v>137</v>
      </c>
      <c r="B8" s="651"/>
      <c r="C8" s="651"/>
      <c r="D8" s="651"/>
      <c r="E8" s="651">
        <v>2</v>
      </c>
      <c r="F8" s="651"/>
      <c r="G8" s="651"/>
      <c r="H8" s="651"/>
      <c r="I8" s="651"/>
      <c r="J8" s="651"/>
      <c r="K8" s="651"/>
      <c r="L8" s="651"/>
      <c r="M8" s="651"/>
      <c r="N8" s="651"/>
      <c r="O8" s="651"/>
      <c r="P8" s="651"/>
      <c r="Q8" s="651"/>
      <c r="R8" s="651">
        <v>2</v>
      </c>
    </row>
    <row r="9" spans="1:18" x14ac:dyDescent="0.35">
      <c r="A9" s="2" t="s">
        <v>148</v>
      </c>
      <c r="B9" s="651"/>
      <c r="C9" s="651"/>
      <c r="D9" s="651"/>
      <c r="E9" s="651"/>
      <c r="F9" s="651">
        <v>2</v>
      </c>
      <c r="G9" s="651"/>
      <c r="H9" s="651"/>
      <c r="I9" s="651"/>
      <c r="J9" s="651"/>
      <c r="K9" s="651"/>
      <c r="L9" s="651"/>
      <c r="M9" s="651"/>
      <c r="N9" s="651"/>
      <c r="O9" s="651"/>
      <c r="P9" s="651"/>
      <c r="Q9" s="651"/>
      <c r="R9" s="651">
        <v>2</v>
      </c>
    </row>
    <row r="10" spans="1:18" x14ac:dyDescent="0.35">
      <c r="A10" s="2" t="s">
        <v>143</v>
      </c>
      <c r="B10" s="651"/>
      <c r="C10" s="651"/>
      <c r="D10" s="651"/>
      <c r="E10" s="651"/>
      <c r="F10" s="651">
        <v>2</v>
      </c>
      <c r="G10" s="651"/>
      <c r="H10" s="651"/>
      <c r="I10" s="651"/>
      <c r="J10" s="651"/>
      <c r="K10" s="651"/>
      <c r="L10" s="651"/>
      <c r="M10" s="651"/>
      <c r="N10" s="651"/>
      <c r="O10" s="651"/>
      <c r="P10" s="651"/>
      <c r="Q10" s="651"/>
      <c r="R10" s="651">
        <v>2</v>
      </c>
    </row>
    <row r="11" spans="1:18" x14ac:dyDescent="0.35">
      <c r="A11" s="656" t="s">
        <v>139</v>
      </c>
      <c r="B11" s="651"/>
      <c r="C11" s="651"/>
      <c r="D11" s="651"/>
      <c r="E11" s="651"/>
      <c r="F11" s="651">
        <v>2</v>
      </c>
      <c r="G11" s="651"/>
      <c r="H11" s="651"/>
      <c r="I11" s="651"/>
      <c r="J11" s="651"/>
      <c r="K11" s="651"/>
      <c r="L11" s="651"/>
      <c r="M11" s="651"/>
      <c r="N11" s="651"/>
      <c r="O11" s="651"/>
      <c r="P11" s="651"/>
      <c r="Q11" s="651"/>
      <c r="R11" s="651">
        <v>2</v>
      </c>
    </row>
    <row r="12" spans="1:18" x14ac:dyDescent="0.35">
      <c r="A12" s="656" t="s">
        <v>257</v>
      </c>
      <c r="B12" s="651"/>
      <c r="C12" s="651"/>
      <c r="D12" s="651"/>
      <c r="E12" s="651">
        <v>1</v>
      </c>
      <c r="F12" s="651"/>
      <c r="G12" s="651"/>
      <c r="H12" s="651"/>
      <c r="I12" s="651"/>
      <c r="J12" s="651"/>
      <c r="K12" s="651"/>
      <c r="L12" s="651"/>
      <c r="M12" s="651"/>
      <c r="N12" s="651"/>
      <c r="O12" s="651">
        <v>1</v>
      </c>
      <c r="P12" s="651"/>
      <c r="Q12" s="651"/>
      <c r="R12" s="651">
        <v>2</v>
      </c>
    </row>
    <row r="13" spans="1:18" x14ac:dyDescent="0.35">
      <c r="A13" s="2" t="s">
        <v>298</v>
      </c>
      <c r="B13" s="651"/>
      <c r="C13" s="651"/>
      <c r="D13" s="651">
        <v>1</v>
      </c>
      <c r="E13" s="651"/>
      <c r="F13" s="651"/>
      <c r="G13" s="651"/>
      <c r="H13" s="651">
        <v>1</v>
      </c>
      <c r="I13" s="651"/>
      <c r="J13" s="651"/>
      <c r="K13" s="651">
        <v>4</v>
      </c>
      <c r="L13" s="651"/>
      <c r="M13" s="651"/>
      <c r="N13" s="651"/>
      <c r="O13" s="651"/>
      <c r="P13" s="651"/>
      <c r="Q13" s="651"/>
      <c r="R13" s="651">
        <v>6</v>
      </c>
    </row>
    <row r="14" spans="1:18" x14ac:dyDescent="0.35">
      <c r="A14" s="2" t="s">
        <v>991</v>
      </c>
      <c r="B14" s="651">
        <v>1</v>
      </c>
      <c r="C14" s="651"/>
      <c r="D14" s="651"/>
      <c r="E14" s="651"/>
      <c r="F14" s="651"/>
      <c r="G14" s="651"/>
      <c r="H14" s="651"/>
      <c r="I14" s="651"/>
      <c r="J14" s="651"/>
      <c r="K14" s="651"/>
      <c r="L14" s="651"/>
      <c r="M14" s="651"/>
      <c r="N14" s="651"/>
      <c r="O14" s="651"/>
      <c r="P14" s="651"/>
      <c r="Q14" s="651"/>
      <c r="R14" s="651">
        <v>1</v>
      </c>
    </row>
    <row r="15" spans="1:18" x14ac:dyDescent="0.35">
      <c r="A15" s="2" t="s">
        <v>1003</v>
      </c>
      <c r="B15" s="651"/>
      <c r="C15" s="651">
        <v>3</v>
      </c>
      <c r="D15" s="651"/>
      <c r="E15" s="651"/>
      <c r="F15" s="651"/>
      <c r="G15" s="651"/>
      <c r="H15" s="651"/>
      <c r="I15" s="651"/>
      <c r="J15" s="651"/>
      <c r="K15" s="651"/>
      <c r="L15" s="651"/>
      <c r="M15" s="651"/>
      <c r="N15" s="651"/>
      <c r="O15" s="651"/>
      <c r="P15" s="651"/>
      <c r="Q15" s="651"/>
      <c r="R15" s="651">
        <v>3</v>
      </c>
    </row>
    <row r="16" spans="1:18" x14ac:dyDescent="0.35">
      <c r="A16" s="2" t="s">
        <v>995</v>
      </c>
      <c r="B16" s="651"/>
      <c r="C16" s="651">
        <v>2</v>
      </c>
      <c r="D16" s="651"/>
      <c r="E16" s="651"/>
      <c r="F16" s="651"/>
      <c r="G16" s="651"/>
      <c r="H16" s="651"/>
      <c r="I16" s="651"/>
      <c r="J16" s="651"/>
      <c r="K16" s="651"/>
      <c r="L16" s="651"/>
      <c r="M16" s="651"/>
      <c r="N16" s="651"/>
      <c r="O16" s="651"/>
      <c r="P16" s="651"/>
      <c r="Q16" s="651"/>
      <c r="R16" s="651">
        <v>2</v>
      </c>
    </row>
    <row r="17" spans="1:18" x14ac:dyDescent="0.35">
      <c r="A17" s="2" t="s">
        <v>993</v>
      </c>
      <c r="B17" s="651">
        <v>4</v>
      </c>
      <c r="C17" s="651"/>
      <c r="D17" s="651"/>
      <c r="E17" s="651"/>
      <c r="F17" s="651"/>
      <c r="G17" s="651"/>
      <c r="H17" s="651"/>
      <c r="I17" s="651"/>
      <c r="J17" s="651"/>
      <c r="K17" s="651"/>
      <c r="L17" s="651"/>
      <c r="M17" s="651"/>
      <c r="N17" s="651"/>
      <c r="O17" s="651"/>
      <c r="P17" s="651"/>
      <c r="Q17" s="651"/>
      <c r="R17" s="651">
        <v>4</v>
      </c>
    </row>
    <row r="18" spans="1:18" x14ac:dyDescent="0.35">
      <c r="A18" s="2" t="s">
        <v>989</v>
      </c>
      <c r="B18" s="651">
        <v>2</v>
      </c>
      <c r="C18" s="651"/>
      <c r="D18" s="651"/>
      <c r="E18" s="651"/>
      <c r="F18" s="651"/>
      <c r="G18" s="651"/>
      <c r="H18" s="651"/>
      <c r="I18" s="651"/>
      <c r="J18" s="651"/>
      <c r="K18" s="651"/>
      <c r="L18" s="651"/>
      <c r="M18" s="651"/>
      <c r="N18" s="651"/>
      <c r="O18" s="651"/>
      <c r="P18" s="651"/>
      <c r="Q18" s="651"/>
      <c r="R18" s="651">
        <v>2</v>
      </c>
    </row>
    <row r="19" spans="1:18" x14ac:dyDescent="0.35">
      <c r="A19" s="2" t="s">
        <v>1001</v>
      </c>
      <c r="B19" s="651">
        <v>4</v>
      </c>
      <c r="C19" s="651"/>
      <c r="D19" s="651"/>
      <c r="E19" s="651"/>
      <c r="F19" s="651"/>
      <c r="G19" s="651"/>
      <c r="H19" s="651"/>
      <c r="I19" s="651"/>
      <c r="J19" s="651"/>
      <c r="K19" s="651"/>
      <c r="L19" s="651"/>
      <c r="M19" s="651"/>
      <c r="N19" s="651"/>
      <c r="O19" s="651"/>
      <c r="P19" s="651"/>
      <c r="Q19" s="651"/>
      <c r="R19" s="651">
        <v>4</v>
      </c>
    </row>
    <row r="20" spans="1:18" x14ac:dyDescent="0.35">
      <c r="A20" s="2" t="s">
        <v>997</v>
      </c>
      <c r="B20" s="651"/>
      <c r="C20" s="651">
        <v>1</v>
      </c>
      <c r="D20" s="651"/>
      <c r="E20" s="651"/>
      <c r="F20" s="651"/>
      <c r="G20" s="651"/>
      <c r="H20" s="651"/>
      <c r="I20" s="651"/>
      <c r="J20" s="651"/>
      <c r="K20" s="651"/>
      <c r="L20" s="651"/>
      <c r="M20" s="651"/>
      <c r="N20" s="651"/>
      <c r="O20" s="651"/>
      <c r="P20" s="651"/>
      <c r="Q20" s="651"/>
      <c r="R20" s="651">
        <v>1</v>
      </c>
    </row>
    <row r="21" spans="1:18" x14ac:dyDescent="0.35">
      <c r="A21" s="2" t="s">
        <v>1007</v>
      </c>
      <c r="B21" s="651"/>
      <c r="C21" s="651">
        <v>1</v>
      </c>
      <c r="D21" s="651"/>
      <c r="E21" s="651"/>
      <c r="F21" s="651"/>
      <c r="G21" s="651"/>
      <c r="H21" s="651"/>
      <c r="I21" s="651"/>
      <c r="J21" s="651"/>
      <c r="K21" s="651"/>
      <c r="L21" s="651"/>
      <c r="M21" s="651"/>
      <c r="N21" s="651"/>
      <c r="O21" s="651"/>
      <c r="P21" s="651"/>
      <c r="Q21" s="651"/>
      <c r="R21" s="651">
        <v>1</v>
      </c>
    </row>
    <row r="22" spans="1:18" x14ac:dyDescent="0.35">
      <c r="A22" s="2" t="s">
        <v>1052</v>
      </c>
      <c r="B22" s="651"/>
      <c r="C22" s="651"/>
      <c r="D22" s="651">
        <v>2</v>
      </c>
      <c r="E22" s="651"/>
      <c r="F22" s="651"/>
      <c r="G22" s="651"/>
      <c r="H22" s="651"/>
      <c r="I22" s="651"/>
      <c r="J22" s="651"/>
      <c r="K22" s="651"/>
      <c r="L22" s="651"/>
      <c r="M22" s="651"/>
      <c r="N22" s="651"/>
      <c r="O22" s="651"/>
      <c r="P22" s="651"/>
      <c r="Q22" s="651"/>
      <c r="R22" s="651">
        <v>2</v>
      </c>
    </row>
    <row r="23" spans="1:18" x14ac:dyDescent="0.35">
      <c r="A23" s="2" t="s">
        <v>1416</v>
      </c>
      <c r="B23" s="651"/>
      <c r="C23" s="651"/>
      <c r="D23" s="651">
        <v>2</v>
      </c>
      <c r="E23" s="651"/>
      <c r="F23" s="651"/>
      <c r="G23" s="651"/>
      <c r="H23" s="651"/>
      <c r="I23" s="651"/>
      <c r="J23" s="651"/>
      <c r="K23" s="651"/>
      <c r="L23" s="651"/>
      <c r="M23" s="651"/>
      <c r="N23" s="651"/>
      <c r="O23" s="651"/>
      <c r="P23" s="651">
        <v>1</v>
      </c>
      <c r="Q23" s="651"/>
      <c r="R23" s="651">
        <v>3</v>
      </c>
    </row>
    <row r="24" spans="1:18" x14ac:dyDescent="0.35">
      <c r="A24" s="2" t="s">
        <v>1419</v>
      </c>
      <c r="B24" s="651"/>
      <c r="C24" s="651"/>
      <c r="D24" s="651">
        <v>2</v>
      </c>
      <c r="E24" s="651"/>
      <c r="F24" s="651"/>
      <c r="G24" s="651"/>
      <c r="H24" s="651"/>
      <c r="I24" s="651"/>
      <c r="J24" s="651"/>
      <c r="K24" s="651"/>
      <c r="L24" s="651"/>
      <c r="M24" s="651"/>
      <c r="N24" s="651"/>
      <c r="O24" s="651"/>
      <c r="P24" s="651">
        <v>1</v>
      </c>
      <c r="Q24" s="651"/>
      <c r="R24" s="651">
        <v>3</v>
      </c>
    </row>
    <row r="25" spans="1:18" x14ac:dyDescent="0.35">
      <c r="A25" s="2" t="s">
        <v>981</v>
      </c>
      <c r="B25" s="651">
        <v>3</v>
      </c>
      <c r="C25" s="651"/>
      <c r="D25" s="651"/>
      <c r="E25" s="651"/>
      <c r="F25" s="651"/>
      <c r="G25" s="651"/>
      <c r="H25" s="651"/>
      <c r="I25" s="651"/>
      <c r="J25" s="651"/>
      <c r="K25" s="651"/>
      <c r="L25" s="651"/>
      <c r="M25" s="651"/>
      <c r="N25" s="651"/>
      <c r="O25" s="651"/>
      <c r="P25" s="651"/>
      <c r="Q25" s="651"/>
      <c r="R25" s="651">
        <v>3</v>
      </c>
    </row>
    <row r="26" spans="1:18" x14ac:dyDescent="0.35">
      <c r="A26" s="2" t="s">
        <v>1025</v>
      </c>
      <c r="B26" s="651"/>
      <c r="C26" s="651">
        <v>3</v>
      </c>
      <c r="D26" s="651"/>
      <c r="E26" s="651"/>
      <c r="F26" s="651"/>
      <c r="G26" s="651"/>
      <c r="H26" s="651"/>
      <c r="I26" s="651"/>
      <c r="J26" s="651"/>
      <c r="K26" s="651"/>
      <c r="L26" s="651"/>
      <c r="M26" s="651"/>
      <c r="N26" s="651"/>
      <c r="O26" s="651"/>
      <c r="P26" s="651"/>
      <c r="Q26" s="651"/>
      <c r="R26" s="651">
        <v>3</v>
      </c>
    </row>
    <row r="27" spans="1:18" x14ac:dyDescent="0.35">
      <c r="A27" s="2" t="s">
        <v>1019</v>
      </c>
      <c r="B27" s="651"/>
      <c r="C27" s="651">
        <v>3</v>
      </c>
      <c r="D27" s="651"/>
      <c r="E27" s="651"/>
      <c r="F27" s="651"/>
      <c r="G27" s="651"/>
      <c r="H27" s="651"/>
      <c r="I27" s="651"/>
      <c r="J27" s="651"/>
      <c r="K27" s="651"/>
      <c r="L27" s="651"/>
      <c r="M27" s="651"/>
      <c r="N27" s="651"/>
      <c r="O27" s="651"/>
      <c r="P27" s="651"/>
      <c r="Q27" s="651"/>
      <c r="R27" s="651">
        <v>3</v>
      </c>
    </row>
    <row r="28" spans="1:18" x14ac:dyDescent="0.35">
      <c r="A28" s="656" t="s">
        <v>986</v>
      </c>
      <c r="B28" s="651">
        <v>1</v>
      </c>
      <c r="C28" s="651"/>
      <c r="D28" s="651"/>
      <c r="E28" s="651"/>
      <c r="F28" s="651"/>
      <c r="G28" s="651"/>
      <c r="H28" s="651"/>
      <c r="I28" s="651"/>
      <c r="J28" s="651"/>
      <c r="K28" s="651"/>
      <c r="L28" s="651"/>
      <c r="M28" s="651"/>
      <c r="N28" s="651"/>
      <c r="O28" s="651"/>
      <c r="P28" s="651"/>
      <c r="Q28" s="651"/>
      <c r="R28" s="651">
        <v>1</v>
      </c>
    </row>
    <row r="29" spans="1:18" x14ac:dyDescent="0.35">
      <c r="A29" s="2" t="s">
        <v>1013</v>
      </c>
      <c r="B29" s="651"/>
      <c r="C29" s="651"/>
      <c r="D29" s="651">
        <v>4</v>
      </c>
      <c r="E29" s="651"/>
      <c r="F29" s="651"/>
      <c r="G29" s="651"/>
      <c r="H29" s="651"/>
      <c r="I29" s="651"/>
      <c r="J29" s="651"/>
      <c r="K29" s="651"/>
      <c r="L29" s="651"/>
      <c r="M29" s="651"/>
      <c r="N29" s="651"/>
      <c r="O29" s="651"/>
      <c r="P29" s="651"/>
      <c r="Q29" s="651"/>
      <c r="R29" s="651">
        <v>4</v>
      </c>
    </row>
    <row r="30" spans="1:18" x14ac:dyDescent="0.35">
      <c r="A30" s="2" t="s">
        <v>1015</v>
      </c>
      <c r="B30" s="651"/>
      <c r="C30" s="651"/>
      <c r="D30" s="651">
        <v>1</v>
      </c>
      <c r="E30" s="651"/>
      <c r="F30" s="651"/>
      <c r="G30" s="651"/>
      <c r="H30" s="651"/>
      <c r="I30" s="651"/>
      <c r="J30" s="651"/>
      <c r="K30" s="651"/>
      <c r="L30" s="651"/>
      <c r="M30" s="651"/>
      <c r="N30" s="651"/>
      <c r="O30" s="651"/>
      <c r="P30" s="651"/>
      <c r="Q30" s="651"/>
      <c r="R30" s="651">
        <v>1</v>
      </c>
    </row>
    <row r="31" spans="1:18" x14ac:dyDescent="0.35">
      <c r="A31" s="656" t="s">
        <v>1023</v>
      </c>
      <c r="B31" s="651"/>
      <c r="C31" s="651">
        <v>3</v>
      </c>
      <c r="D31" s="651"/>
      <c r="E31" s="651"/>
      <c r="F31" s="651"/>
      <c r="G31" s="651"/>
      <c r="H31" s="651"/>
      <c r="I31" s="651"/>
      <c r="J31" s="651"/>
      <c r="K31" s="651"/>
      <c r="L31" s="651"/>
      <c r="M31" s="651"/>
      <c r="N31" s="651"/>
      <c r="O31" s="651"/>
      <c r="P31" s="651"/>
      <c r="Q31" s="651"/>
      <c r="R31" s="651">
        <v>3</v>
      </c>
    </row>
    <row r="32" spans="1:18" x14ac:dyDescent="0.35">
      <c r="A32" s="2" t="s">
        <v>1513</v>
      </c>
      <c r="B32" s="651"/>
      <c r="C32" s="651"/>
      <c r="D32" s="651">
        <v>1</v>
      </c>
      <c r="E32" s="651"/>
      <c r="F32" s="651"/>
      <c r="G32" s="651"/>
      <c r="H32" s="651"/>
      <c r="I32" s="651"/>
      <c r="J32" s="651"/>
      <c r="K32" s="651"/>
      <c r="L32" s="651"/>
      <c r="M32" s="651"/>
      <c r="N32" s="651"/>
      <c r="O32" s="651"/>
      <c r="P32" s="651">
        <v>3</v>
      </c>
      <c r="Q32" s="651"/>
      <c r="R32" s="651">
        <v>4</v>
      </c>
    </row>
    <row r="33" spans="1:18" x14ac:dyDescent="0.35">
      <c r="A33" s="656" t="s">
        <v>1517</v>
      </c>
      <c r="B33" s="651"/>
      <c r="C33" s="651"/>
      <c r="D33" s="651">
        <v>1</v>
      </c>
      <c r="E33" s="651"/>
      <c r="F33" s="651"/>
      <c r="G33" s="651"/>
      <c r="H33" s="651"/>
      <c r="I33" s="651"/>
      <c r="J33" s="651"/>
      <c r="K33" s="651"/>
      <c r="L33" s="651"/>
      <c r="M33" s="651"/>
      <c r="N33" s="651"/>
      <c r="O33" s="651"/>
      <c r="P33" s="651">
        <v>2</v>
      </c>
      <c r="Q33" s="651"/>
      <c r="R33" s="651">
        <v>3</v>
      </c>
    </row>
    <row r="34" spans="1:18" x14ac:dyDescent="0.35">
      <c r="A34" s="2" t="s">
        <v>118</v>
      </c>
      <c r="B34" s="651"/>
      <c r="C34" s="651"/>
      <c r="D34" s="651"/>
      <c r="E34" s="651"/>
      <c r="F34" s="651"/>
      <c r="G34" s="651">
        <v>11</v>
      </c>
      <c r="H34" s="651"/>
      <c r="I34" s="651"/>
      <c r="J34" s="651"/>
      <c r="K34" s="651"/>
      <c r="L34" s="651"/>
      <c r="M34" s="651"/>
      <c r="N34" s="651"/>
      <c r="O34" s="651"/>
      <c r="P34" s="651"/>
      <c r="Q34" s="651"/>
      <c r="R34" s="651">
        <v>11</v>
      </c>
    </row>
    <row r="35" spans="1:18" x14ac:dyDescent="0.35">
      <c r="A35" s="2" t="s">
        <v>125</v>
      </c>
      <c r="B35" s="651"/>
      <c r="C35" s="651"/>
      <c r="D35" s="651"/>
      <c r="E35" s="651"/>
      <c r="F35" s="651"/>
      <c r="G35" s="651">
        <v>7</v>
      </c>
      <c r="H35" s="651"/>
      <c r="I35" s="651"/>
      <c r="J35" s="651"/>
      <c r="K35" s="651"/>
      <c r="L35" s="651"/>
      <c r="M35" s="651"/>
      <c r="N35" s="651"/>
      <c r="O35" s="651"/>
      <c r="P35" s="651"/>
      <c r="Q35" s="651"/>
      <c r="R35" s="651">
        <v>7</v>
      </c>
    </row>
    <row r="36" spans="1:18" x14ac:dyDescent="0.35">
      <c r="A36" s="2" t="s">
        <v>1390</v>
      </c>
      <c r="B36" s="651"/>
      <c r="C36" s="651"/>
      <c r="D36" s="651"/>
      <c r="E36" s="651"/>
      <c r="F36" s="651"/>
      <c r="G36" s="651">
        <v>3</v>
      </c>
      <c r="H36" s="651"/>
      <c r="I36" s="651"/>
      <c r="J36" s="651"/>
      <c r="K36" s="651"/>
      <c r="L36" s="651"/>
      <c r="M36" s="651"/>
      <c r="N36" s="651"/>
      <c r="O36" s="651"/>
      <c r="P36" s="651"/>
      <c r="Q36" s="651"/>
      <c r="R36" s="651">
        <v>3</v>
      </c>
    </row>
    <row r="37" spans="1:18" x14ac:dyDescent="0.35">
      <c r="A37" s="2" t="s">
        <v>1569</v>
      </c>
      <c r="B37" s="651"/>
      <c r="C37" s="651"/>
      <c r="D37" s="651"/>
      <c r="E37" s="651"/>
      <c r="F37" s="651"/>
      <c r="G37" s="651">
        <v>5</v>
      </c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51">
        <v>5</v>
      </c>
    </row>
    <row r="38" spans="1:18" x14ac:dyDescent="0.35">
      <c r="A38" s="2" t="s">
        <v>818</v>
      </c>
      <c r="B38" s="651"/>
      <c r="C38" s="651"/>
      <c r="D38" s="651"/>
      <c r="E38" s="651"/>
      <c r="F38" s="651"/>
      <c r="G38" s="651">
        <v>1</v>
      </c>
      <c r="H38" s="651"/>
      <c r="I38" s="651"/>
      <c r="J38" s="651"/>
      <c r="K38" s="651"/>
      <c r="L38" s="651"/>
      <c r="M38" s="651"/>
      <c r="N38" s="651">
        <v>1</v>
      </c>
      <c r="O38" s="651"/>
      <c r="P38" s="651"/>
      <c r="Q38" s="651"/>
      <c r="R38" s="651">
        <v>2</v>
      </c>
    </row>
    <row r="39" spans="1:18" x14ac:dyDescent="0.35">
      <c r="A39" s="2" t="s">
        <v>172</v>
      </c>
      <c r="B39" s="651"/>
      <c r="C39" s="651"/>
      <c r="D39" s="651"/>
      <c r="E39" s="651"/>
      <c r="F39" s="651"/>
      <c r="G39" s="651">
        <v>5</v>
      </c>
      <c r="H39" s="651"/>
      <c r="I39" s="651"/>
      <c r="J39" s="651"/>
      <c r="K39" s="651"/>
      <c r="L39" s="651"/>
      <c r="M39" s="651"/>
      <c r="N39" s="651"/>
      <c r="O39" s="651"/>
      <c r="P39" s="651"/>
      <c r="Q39" s="651"/>
      <c r="R39" s="651">
        <v>5</v>
      </c>
    </row>
    <row r="40" spans="1:18" x14ac:dyDescent="0.35">
      <c r="A40" s="2" t="s">
        <v>174</v>
      </c>
      <c r="B40" s="651"/>
      <c r="C40" s="651"/>
      <c r="D40" s="651"/>
      <c r="E40" s="651"/>
      <c r="F40" s="651"/>
      <c r="G40" s="651">
        <v>2</v>
      </c>
      <c r="H40" s="651"/>
      <c r="I40" s="651"/>
      <c r="J40" s="651"/>
      <c r="K40" s="651"/>
      <c r="L40" s="651"/>
      <c r="M40" s="651"/>
      <c r="N40" s="651"/>
      <c r="O40" s="651"/>
      <c r="P40" s="651"/>
      <c r="Q40" s="651"/>
      <c r="R40" s="651">
        <v>2</v>
      </c>
    </row>
    <row r="41" spans="1:18" x14ac:dyDescent="0.35">
      <c r="A41" s="2" t="s">
        <v>178</v>
      </c>
      <c r="B41" s="651"/>
      <c r="C41" s="651"/>
      <c r="D41" s="651"/>
      <c r="E41" s="651"/>
      <c r="F41" s="651"/>
      <c r="G41" s="651">
        <v>6</v>
      </c>
      <c r="H41" s="651"/>
      <c r="I41" s="651"/>
      <c r="J41" s="651">
        <v>3</v>
      </c>
      <c r="K41" s="651"/>
      <c r="L41" s="651"/>
      <c r="M41" s="651"/>
      <c r="N41" s="651"/>
      <c r="O41" s="651"/>
      <c r="P41" s="651"/>
      <c r="Q41" s="651"/>
      <c r="R41" s="651">
        <v>9</v>
      </c>
    </row>
    <row r="42" spans="1:18" x14ac:dyDescent="0.35">
      <c r="A42" s="2" t="s">
        <v>185</v>
      </c>
      <c r="B42" s="651"/>
      <c r="C42" s="651"/>
      <c r="D42" s="651"/>
      <c r="E42" s="651"/>
      <c r="F42" s="651"/>
      <c r="G42" s="651">
        <v>3</v>
      </c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>
        <v>3</v>
      </c>
    </row>
    <row r="43" spans="1:18" x14ac:dyDescent="0.35">
      <c r="A43" s="2" t="s">
        <v>180</v>
      </c>
      <c r="B43" s="651"/>
      <c r="C43" s="651"/>
      <c r="D43" s="651"/>
      <c r="E43" s="651"/>
      <c r="F43" s="651"/>
      <c r="G43" s="651">
        <v>11</v>
      </c>
      <c r="H43" s="651"/>
      <c r="I43" s="651"/>
      <c r="J43" s="651"/>
      <c r="K43" s="651"/>
      <c r="L43" s="651"/>
      <c r="M43" s="651"/>
      <c r="N43" s="651"/>
      <c r="O43" s="651"/>
      <c r="P43" s="651"/>
      <c r="Q43" s="651"/>
      <c r="R43" s="651">
        <v>11</v>
      </c>
    </row>
    <row r="44" spans="1:18" x14ac:dyDescent="0.35">
      <c r="A44" s="2" t="s">
        <v>188</v>
      </c>
      <c r="B44" s="651"/>
      <c r="C44" s="651"/>
      <c r="D44" s="651"/>
      <c r="E44" s="651"/>
      <c r="F44" s="651"/>
      <c r="G44" s="651"/>
      <c r="H44" s="651">
        <v>1</v>
      </c>
      <c r="I44" s="651"/>
      <c r="J44" s="651"/>
      <c r="K44" s="651"/>
      <c r="L44" s="651"/>
      <c r="M44" s="651"/>
      <c r="N44" s="651"/>
      <c r="O44" s="651"/>
      <c r="P44" s="651"/>
      <c r="Q44" s="651"/>
      <c r="R44" s="651">
        <v>1</v>
      </c>
    </row>
    <row r="45" spans="1:18" x14ac:dyDescent="0.35">
      <c r="A45" s="2" t="s">
        <v>191</v>
      </c>
      <c r="B45" s="651"/>
      <c r="C45" s="651"/>
      <c r="D45" s="651"/>
      <c r="E45" s="651"/>
      <c r="F45" s="651"/>
      <c r="G45" s="651"/>
      <c r="H45" s="651">
        <v>7</v>
      </c>
      <c r="I45" s="651"/>
      <c r="J45" s="651"/>
      <c r="K45" s="651"/>
      <c r="L45" s="651">
        <v>2</v>
      </c>
      <c r="M45" s="651"/>
      <c r="N45" s="651"/>
      <c r="O45" s="651"/>
      <c r="P45" s="651"/>
      <c r="Q45" s="651"/>
      <c r="R45" s="651">
        <v>9</v>
      </c>
    </row>
    <row r="46" spans="1:18" x14ac:dyDescent="0.35">
      <c r="A46" s="2" t="s">
        <v>1379</v>
      </c>
      <c r="B46" s="651"/>
      <c r="C46" s="651"/>
      <c r="D46" s="651"/>
      <c r="E46" s="651"/>
      <c r="F46" s="651"/>
      <c r="G46" s="651"/>
      <c r="H46" s="651">
        <v>1</v>
      </c>
      <c r="I46" s="651"/>
      <c r="J46" s="651"/>
      <c r="K46" s="651"/>
      <c r="L46" s="651"/>
      <c r="M46" s="651"/>
      <c r="N46" s="651"/>
      <c r="O46" s="651"/>
      <c r="P46" s="651"/>
      <c r="Q46" s="651">
        <v>1</v>
      </c>
      <c r="R46" s="651">
        <v>2</v>
      </c>
    </row>
    <row r="47" spans="1:18" x14ac:dyDescent="0.35">
      <c r="A47" s="2" t="s">
        <v>209</v>
      </c>
      <c r="B47" s="651"/>
      <c r="C47" s="651"/>
      <c r="D47" s="651"/>
      <c r="E47" s="651"/>
      <c r="F47" s="651"/>
      <c r="G47" s="651"/>
      <c r="H47" s="651">
        <v>3</v>
      </c>
      <c r="I47" s="651"/>
      <c r="J47" s="651"/>
      <c r="K47" s="651"/>
      <c r="L47" s="651"/>
      <c r="M47" s="651"/>
      <c r="N47" s="651"/>
      <c r="O47" s="651"/>
      <c r="P47" s="651"/>
      <c r="Q47" s="651"/>
      <c r="R47" s="651">
        <v>3</v>
      </c>
    </row>
    <row r="48" spans="1:18" x14ac:dyDescent="0.35">
      <c r="A48" s="2" t="s">
        <v>211</v>
      </c>
      <c r="B48" s="651"/>
      <c r="C48" s="651"/>
      <c r="D48" s="651"/>
      <c r="E48" s="651"/>
      <c r="F48" s="651"/>
      <c r="G48" s="651"/>
      <c r="H48" s="651"/>
      <c r="I48" s="651">
        <v>2</v>
      </c>
      <c r="J48" s="651"/>
      <c r="K48" s="651"/>
      <c r="L48" s="651"/>
      <c r="M48" s="651"/>
      <c r="N48" s="651"/>
      <c r="O48" s="651"/>
      <c r="P48" s="651"/>
      <c r="Q48" s="651"/>
      <c r="R48" s="651">
        <v>2</v>
      </c>
    </row>
    <row r="49" spans="1:18" x14ac:dyDescent="0.35">
      <c r="A49" s="2" t="s">
        <v>214</v>
      </c>
      <c r="B49" s="651"/>
      <c r="C49" s="651"/>
      <c r="D49" s="651"/>
      <c r="E49" s="651"/>
      <c r="F49" s="651"/>
      <c r="G49" s="651"/>
      <c r="H49" s="651"/>
      <c r="I49" s="651">
        <v>4</v>
      </c>
      <c r="J49" s="651"/>
      <c r="K49" s="651"/>
      <c r="L49" s="651"/>
      <c r="M49" s="651"/>
      <c r="N49" s="651"/>
      <c r="O49" s="651"/>
      <c r="P49" s="651"/>
      <c r="Q49" s="651"/>
      <c r="R49" s="651">
        <v>4</v>
      </c>
    </row>
    <row r="50" spans="1:18" x14ac:dyDescent="0.35">
      <c r="A50" s="2" t="s">
        <v>197</v>
      </c>
      <c r="B50" s="651"/>
      <c r="C50" s="651"/>
      <c r="D50" s="651"/>
      <c r="E50" s="651"/>
      <c r="F50" s="651"/>
      <c r="G50" s="651"/>
      <c r="H50" s="651"/>
      <c r="I50" s="651">
        <v>3</v>
      </c>
      <c r="J50" s="651"/>
      <c r="K50" s="651"/>
      <c r="L50" s="651"/>
      <c r="M50" s="651"/>
      <c r="N50" s="651"/>
      <c r="O50" s="651"/>
      <c r="P50" s="651"/>
      <c r="Q50" s="651"/>
      <c r="R50" s="651">
        <v>3</v>
      </c>
    </row>
    <row r="51" spans="1:18" x14ac:dyDescent="0.35">
      <c r="A51" s="2" t="s">
        <v>201</v>
      </c>
      <c r="B51" s="651"/>
      <c r="C51" s="651"/>
      <c r="D51" s="651"/>
      <c r="E51" s="651"/>
      <c r="F51" s="651"/>
      <c r="G51" s="651"/>
      <c r="H51" s="651"/>
      <c r="I51" s="651">
        <v>6</v>
      </c>
      <c r="J51" s="651"/>
      <c r="K51" s="651"/>
      <c r="L51" s="651"/>
      <c r="M51" s="651"/>
      <c r="N51" s="651"/>
      <c r="O51" s="651"/>
      <c r="P51" s="651"/>
      <c r="Q51" s="651"/>
      <c r="R51" s="651">
        <v>6</v>
      </c>
    </row>
    <row r="52" spans="1:18" x14ac:dyDescent="0.35">
      <c r="A52" s="2" t="s">
        <v>203</v>
      </c>
      <c r="B52" s="651"/>
      <c r="C52" s="651"/>
      <c r="D52" s="651"/>
      <c r="E52" s="651"/>
      <c r="F52" s="651"/>
      <c r="G52" s="651"/>
      <c r="H52" s="651"/>
      <c r="I52" s="651">
        <v>2</v>
      </c>
      <c r="J52" s="651"/>
      <c r="K52" s="651"/>
      <c r="L52" s="651"/>
      <c r="M52" s="651"/>
      <c r="N52" s="651"/>
      <c r="O52" s="651"/>
      <c r="P52" s="651"/>
      <c r="Q52" s="651"/>
      <c r="R52" s="651">
        <v>2</v>
      </c>
    </row>
    <row r="53" spans="1:18" x14ac:dyDescent="0.35">
      <c r="A53" s="2" t="s">
        <v>1011</v>
      </c>
      <c r="B53" s="651"/>
      <c r="C53" s="651"/>
      <c r="D53" s="651">
        <v>1</v>
      </c>
      <c r="E53" s="651"/>
      <c r="F53" s="651"/>
      <c r="G53" s="651"/>
      <c r="H53" s="651"/>
      <c r="I53" s="651"/>
      <c r="J53" s="651"/>
      <c r="K53" s="651"/>
      <c r="L53" s="651"/>
      <c r="M53" s="651"/>
      <c r="N53" s="651"/>
      <c r="O53" s="651"/>
      <c r="P53" s="651"/>
      <c r="Q53" s="651"/>
      <c r="R53" s="651">
        <v>1</v>
      </c>
    </row>
    <row r="54" spans="1:18" x14ac:dyDescent="0.35">
      <c r="A54" s="2" t="s">
        <v>820</v>
      </c>
      <c r="B54" s="651"/>
      <c r="C54" s="651"/>
      <c r="D54" s="651"/>
      <c r="E54" s="651"/>
      <c r="F54" s="651"/>
      <c r="G54" s="651">
        <v>1</v>
      </c>
      <c r="H54" s="651"/>
      <c r="I54" s="651"/>
      <c r="J54" s="651"/>
      <c r="K54" s="651"/>
      <c r="L54" s="651"/>
      <c r="M54" s="651"/>
      <c r="N54" s="651">
        <v>3</v>
      </c>
      <c r="O54" s="651"/>
      <c r="P54" s="651"/>
      <c r="Q54" s="651"/>
      <c r="R54" s="651">
        <v>4</v>
      </c>
    </row>
    <row r="55" spans="1:18" x14ac:dyDescent="0.35">
      <c r="A55" s="2" t="s">
        <v>194</v>
      </c>
      <c r="B55" s="651"/>
      <c r="C55" s="651"/>
      <c r="D55" s="651"/>
      <c r="E55" s="651"/>
      <c r="F55" s="651"/>
      <c r="G55" s="651"/>
      <c r="H55" s="651">
        <v>1</v>
      </c>
      <c r="I55" s="651"/>
      <c r="J55" s="651"/>
      <c r="K55" s="651"/>
      <c r="L55" s="651"/>
      <c r="M55" s="651"/>
      <c r="N55" s="651"/>
      <c r="O55" s="651"/>
      <c r="P55" s="651"/>
      <c r="Q55" s="651"/>
      <c r="R55" s="651">
        <v>1</v>
      </c>
    </row>
    <row r="56" spans="1:18" x14ac:dyDescent="0.35">
      <c r="A56" s="656" t="s">
        <v>45</v>
      </c>
      <c r="B56" s="651">
        <v>15</v>
      </c>
      <c r="C56" s="651">
        <v>16</v>
      </c>
      <c r="D56" s="651">
        <v>15</v>
      </c>
      <c r="E56" s="651">
        <v>27</v>
      </c>
      <c r="F56" s="651">
        <v>6</v>
      </c>
      <c r="G56" s="651">
        <v>59</v>
      </c>
      <c r="H56" s="651">
        <v>14</v>
      </c>
      <c r="I56" s="651">
        <v>17</v>
      </c>
      <c r="J56" s="651">
        <v>3</v>
      </c>
      <c r="K56" s="651">
        <v>4</v>
      </c>
      <c r="L56" s="651">
        <v>2</v>
      </c>
      <c r="M56" s="651">
        <v>1</v>
      </c>
      <c r="N56" s="651">
        <v>4</v>
      </c>
      <c r="O56" s="651">
        <v>1</v>
      </c>
      <c r="P56" s="651">
        <v>7</v>
      </c>
      <c r="Q56" s="651">
        <v>1</v>
      </c>
      <c r="R56" s="651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8" bestFit="1" customWidth="1"/>
    <col min="3" max="11" width="19.09765625" style="268" bestFit="1" customWidth="1"/>
    <col min="12" max="12" width="19.796875" style="268" bestFit="1" customWidth="1"/>
    <col min="13" max="49" width="19.09765625" style="268" bestFit="1" customWidth="1"/>
    <col min="50" max="50" width="22.19921875" style="268" bestFit="1" customWidth="1"/>
    <col min="51" max="77" width="19.09765625" style="268" bestFit="1" customWidth="1"/>
    <col min="78" max="79" width="26.8984375" style="268" bestFit="1" customWidth="1"/>
    <col min="80" max="16384" width="8.69921875" style="26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5" customFormat="1" x14ac:dyDescent="0.35">
      <c r="A2" s="346"/>
      <c r="B2" s="50"/>
      <c r="C2" s="50"/>
      <c r="F2" s="347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8"/>
    </row>
    <row r="34" spans="1:79" x14ac:dyDescent="0.35">
      <c r="A34" s="649"/>
      <c r="B34" s="650" t="s">
        <v>2316</v>
      </c>
      <c r="C34" s="652"/>
      <c r="D34" s="652"/>
      <c r="E34" s="652"/>
      <c r="F34" s="652"/>
      <c r="G34" s="652"/>
      <c r="H34" s="652"/>
      <c r="I34" s="652"/>
      <c r="J34" s="652"/>
      <c r="K34" s="652"/>
      <c r="L34" s="652"/>
      <c r="M34" s="652"/>
      <c r="N34" s="652"/>
      <c r="O34" s="652"/>
      <c r="P34" s="652"/>
      <c r="Q34" s="652"/>
      <c r="R34" s="652"/>
      <c r="S34" s="652"/>
      <c r="T34" s="652"/>
      <c r="U34" s="652"/>
      <c r="V34" s="652"/>
      <c r="W34" s="652"/>
      <c r="X34" s="652"/>
      <c r="Y34" s="652"/>
      <c r="Z34" s="652"/>
      <c r="AA34" s="652"/>
      <c r="AB34" s="652"/>
      <c r="AC34" s="652"/>
      <c r="AD34" s="652"/>
      <c r="AE34" s="652"/>
      <c r="AF34" s="652"/>
      <c r="AG34" s="652"/>
      <c r="AH34" s="652"/>
      <c r="AI34" s="652"/>
      <c r="AJ34" s="652"/>
      <c r="AK34" s="652"/>
      <c r="AL34" s="652"/>
      <c r="AM34" s="652"/>
      <c r="AN34" s="652"/>
      <c r="AO34" s="652"/>
      <c r="AP34" s="652"/>
      <c r="AQ34" s="652"/>
      <c r="AR34" s="652"/>
      <c r="AS34" s="652"/>
      <c r="AT34" s="652"/>
      <c r="AU34" s="652"/>
      <c r="AV34" s="652"/>
      <c r="AW34" s="652"/>
      <c r="AX34" s="652"/>
      <c r="AY34" s="652"/>
      <c r="AZ34" s="652"/>
      <c r="BA34" s="652"/>
      <c r="BB34" s="652"/>
      <c r="BC34" s="652"/>
      <c r="BD34" s="652"/>
      <c r="BE34" s="652"/>
      <c r="BF34" s="652"/>
      <c r="BG34" s="652"/>
      <c r="BH34" s="652"/>
      <c r="BI34" s="652"/>
      <c r="BJ34" s="652"/>
      <c r="BK34" s="652"/>
      <c r="BL34" s="652"/>
      <c r="BM34" s="652"/>
      <c r="BN34" s="652"/>
      <c r="BO34" s="652"/>
      <c r="BP34" s="652"/>
      <c r="BQ34" s="652"/>
      <c r="BR34" s="652"/>
      <c r="BS34" s="652"/>
      <c r="BT34" s="652"/>
      <c r="BU34" s="652"/>
      <c r="BV34" s="652"/>
      <c r="BW34" s="652"/>
      <c r="BX34" s="652"/>
      <c r="BY34" s="652"/>
      <c r="BZ34" s="652"/>
      <c r="CA34" s="652"/>
    </row>
    <row r="35" spans="1:79" x14ac:dyDescent="0.35">
      <c r="A35" s="649"/>
      <c r="B35" s="649">
        <v>44407</v>
      </c>
      <c r="D35" s="649">
        <v>44439</v>
      </c>
      <c r="F35" s="649">
        <v>44403</v>
      </c>
      <c r="H35" s="649">
        <v>44428</v>
      </c>
      <c r="J35" s="649">
        <v>44414</v>
      </c>
      <c r="L35" s="268" t="s">
        <v>2142</v>
      </c>
      <c r="N35" s="649">
        <v>44421</v>
      </c>
      <c r="P35" s="649">
        <v>44419</v>
      </c>
      <c r="R35" s="268" t="s">
        <v>74</v>
      </c>
      <c r="T35" s="649">
        <v>44454</v>
      </c>
      <c r="V35" s="649">
        <v>44442</v>
      </c>
      <c r="X35" s="649">
        <v>44435</v>
      </c>
      <c r="Z35" s="649">
        <v>44449</v>
      </c>
      <c r="AB35" s="649">
        <v>44469</v>
      </c>
      <c r="AD35" s="649">
        <v>44466</v>
      </c>
      <c r="AF35" s="649">
        <v>44474</v>
      </c>
      <c r="AH35" s="649">
        <v>44467</v>
      </c>
      <c r="AJ35" s="649">
        <v>44477</v>
      </c>
      <c r="AL35" s="649">
        <v>44475</v>
      </c>
      <c r="AN35" s="649">
        <v>44487</v>
      </c>
      <c r="AP35" s="649">
        <v>44498</v>
      </c>
      <c r="AR35" s="649">
        <v>44491</v>
      </c>
      <c r="AT35" s="649">
        <v>44496</v>
      </c>
      <c r="AV35" s="649">
        <v>44495</v>
      </c>
      <c r="AX35" s="268" t="s">
        <v>2163</v>
      </c>
      <c r="AZ35" s="649">
        <v>44494</v>
      </c>
      <c r="BB35" s="649">
        <v>44620</v>
      </c>
      <c r="BD35" s="649">
        <v>44530</v>
      </c>
      <c r="BF35" s="649">
        <v>44505</v>
      </c>
      <c r="BH35" s="649">
        <v>44515</v>
      </c>
      <c r="BJ35" s="649">
        <v>44255</v>
      </c>
      <c r="BL35" s="649">
        <v>44526</v>
      </c>
      <c r="BN35" s="649">
        <v>44501</v>
      </c>
      <c r="BP35" s="649">
        <v>44561</v>
      </c>
      <c r="BR35" s="649">
        <v>44560</v>
      </c>
      <c r="BT35" s="649">
        <v>44592</v>
      </c>
      <c r="BV35" s="649">
        <v>44547</v>
      </c>
      <c r="BX35" s="649">
        <v>44529</v>
      </c>
      <c r="BZ35" s="268" t="s">
        <v>2314</v>
      </c>
      <c r="CA35" s="268" t="s">
        <v>2315</v>
      </c>
    </row>
    <row r="36" spans="1:79" x14ac:dyDescent="0.35">
      <c r="A36" s="653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 x14ac:dyDescent="0.35">
      <c r="A37" s="42">
        <v>44396</v>
      </c>
      <c r="B37" s="651"/>
      <c r="C37" s="651"/>
      <c r="D37" s="651"/>
      <c r="E37" s="651"/>
      <c r="F37" s="651"/>
      <c r="G37" s="651"/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51"/>
      <c r="S37" s="651"/>
      <c r="T37" s="651"/>
      <c r="U37" s="651"/>
      <c r="V37" s="651"/>
      <c r="W37" s="651"/>
      <c r="X37" s="651"/>
      <c r="Y37" s="651"/>
      <c r="Z37" s="651"/>
      <c r="AA37" s="651"/>
      <c r="AB37" s="651"/>
      <c r="AC37" s="651"/>
      <c r="AD37" s="651"/>
      <c r="AE37" s="651"/>
      <c r="AF37" s="651"/>
      <c r="AG37" s="651"/>
      <c r="AH37" s="651"/>
      <c r="AI37" s="651"/>
      <c r="AJ37" s="651"/>
      <c r="AK37" s="651"/>
      <c r="AL37" s="651"/>
      <c r="AM37" s="651"/>
      <c r="AN37" s="651"/>
      <c r="AO37" s="651"/>
      <c r="AP37" s="651"/>
      <c r="AQ37" s="651"/>
      <c r="AR37" s="651"/>
      <c r="AS37" s="651"/>
      <c r="AT37" s="651"/>
      <c r="AU37" s="651"/>
      <c r="AV37" s="651"/>
      <c r="AW37" s="651"/>
      <c r="AX37" s="651"/>
      <c r="AY37" s="651"/>
      <c r="AZ37" s="651"/>
      <c r="BA37" s="651"/>
      <c r="BB37" s="651"/>
      <c r="BC37" s="651"/>
      <c r="BD37" s="651"/>
      <c r="BE37" s="651"/>
      <c r="BF37" s="651"/>
      <c r="BG37" s="651"/>
      <c r="BH37" s="651"/>
      <c r="BI37" s="651"/>
      <c r="BJ37" s="651">
        <v>1</v>
      </c>
      <c r="BK37" s="651">
        <v>1</v>
      </c>
      <c r="BL37" s="651"/>
      <c r="BM37" s="651"/>
      <c r="BN37" s="651"/>
      <c r="BO37" s="651"/>
      <c r="BP37" s="651"/>
      <c r="BQ37" s="651"/>
      <c r="BR37" s="651"/>
      <c r="BS37" s="651"/>
      <c r="BT37" s="651"/>
      <c r="BU37" s="651"/>
      <c r="BV37" s="651"/>
      <c r="BW37" s="651"/>
      <c r="BX37" s="651"/>
      <c r="BY37" s="651"/>
      <c r="BZ37" s="651">
        <v>1</v>
      </c>
      <c r="CA37" s="651">
        <v>1</v>
      </c>
    </row>
    <row r="38" spans="1:79" x14ac:dyDescent="0.35">
      <c r="A38" s="42">
        <v>44397</v>
      </c>
      <c r="B38" s="651">
        <v>2</v>
      </c>
      <c r="C38" s="651">
        <v>2</v>
      </c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51"/>
      <c r="S38" s="651"/>
      <c r="T38" s="651"/>
      <c r="U38" s="651"/>
      <c r="V38" s="651"/>
      <c r="W38" s="651"/>
      <c r="X38" s="651"/>
      <c r="Y38" s="651"/>
      <c r="Z38" s="651"/>
      <c r="AA38" s="651"/>
      <c r="AB38" s="651"/>
      <c r="AC38" s="651"/>
      <c r="AD38" s="651"/>
      <c r="AE38" s="651"/>
      <c r="AF38" s="651"/>
      <c r="AG38" s="651"/>
      <c r="AH38" s="651"/>
      <c r="AI38" s="651"/>
      <c r="AJ38" s="651"/>
      <c r="AK38" s="651"/>
      <c r="AL38" s="651"/>
      <c r="AM38" s="651"/>
      <c r="AN38" s="651"/>
      <c r="AO38" s="651"/>
      <c r="AP38" s="651"/>
      <c r="AQ38" s="651"/>
      <c r="AR38" s="651"/>
      <c r="AS38" s="651"/>
      <c r="AT38" s="651"/>
      <c r="AU38" s="651"/>
      <c r="AV38" s="651"/>
      <c r="AW38" s="651"/>
      <c r="AX38" s="651"/>
      <c r="AY38" s="651"/>
      <c r="AZ38" s="651"/>
      <c r="BA38" s="651"/>
      <c r="BB38" s="651"/>
      <c r="BC38" s="651"/>
      <c r="BD38" s="651"/>
      <c r="BE38" s="651"/>
      <c r="BF38" s="651"/>
      <c r="BG38" s="651"/>
      <c r="BH38" s="651"/>
      <c r="BI38" s="651"/>
      <c r="BJ38" s="651"/>
      <c r="BK38" s="651"/>
      <c r="BL38" s="651"/>
      <c r="BM38" s="651"/>
      <c r="BN38" s="651"/>
      <c r="BO38" s="651"/>
      <c r="BP38" s="651"/>
      <c r="BQ38" s="651"/>
      <c r="BR38" s="651"/>
      <c r="BS38" s="651"/>
      <c r="BT38" s="651"/>
      <c r="BU38" s="651"/>
      <c r="BV38" s="651"/>
      <c r="BW38" s="651"/>
      <c r="BX38" s="651"/>
      <c r="BY38" s="651"/>
      <c r="BZ38" s="651">
        <v>2</v>
      </c>
      <c r="CA38" s="651">
        <v>2</v>
      </c>
    </row>
    <row r="39" spans="1:79" x14ac:dyDescent="0.35">
      <c r="A39" s="42">
        <v>44398</v>
      </c>
      <c r="B39" s="651">
        <v>1</v>
      </c>
      <c r="C39" s="651">
        <v>1</v>
      </c>
      <c r="D39" s="651">
        <v>1</v>
      </c>
      <c r="E39" s="651"/>
      <c r="F39" s="651"/>
      <c r="G39" s="651"/>
      <c r="H39" s="651"/>
      <c r="I39" s="651"/>
      <c r="J39" s="651">
        <v>4</v>
      </c>
      <c r="K39" s="651">
        <v>4</v>
      </c>
      <c r="L39" s="651"/>
      <c r="M39" s="651"/>
      <c r="N39" s="651"/>
      <c r="O39" s="651"/>
      <c r="P39" s="651"/>
      <c r="Q39" s="651"/>
      <c r="R39" s="651"/>
      <c r="S39" s="651"/>
      <c r="T39" s="651"/>
      <c r="U39" s="651"/>
      <c r="V39" s="651"/>
      <c r="W39" s="651"/>
      <c r="X39" s="651"/>
      <c r="Y39" s="651"/>
      <c r="Z39" s="651"/>
      <c r="AA39" s="651"/>
      <c r="AB39" s="651"/>
      <c r="AC39" s="651"/>
      <c r="AD39" s="651"/>
      <c r="AE39" s="651"/>
      <c r="AF39" s="651"/>
      <c r="AG39" s="651"/>
      <c r="AH39" s="651"/>
      <c r="AI39" s="651"/>
      <c r="AJ39" s="651"/>
      <c r="AK39" s="651"/>
      <c r="AL39" s="651"/>
      <c r="AM39" s="651"/>
      <c r="AN39" s="651"/>
      <c r="AO39" s="651"/>
      <c r="AP39" s="651"/>
      <c r="AQ39" s="651"/>
      <c r="AR39" s="651"/>
      <c r="AS39" s="651"/>
      <c r="AT39" s="651"/>
      <c r="AU39" s="651"/>
      <c r="AV39" s="651"/>
      <c r="AW39" s="651"/>
      <c r="AX39" s="651"/>
      <c r="AY39" s="651"/>
      <c r="AZ39" s="651"/>
      <c r="BA39" s="651"/>
      <c r="BB39" s="651"/>
      <c r="BC39" s="651"/>
      <c r="BD39" s="651"/>
      <c r="BE39" s="651"/>
      <c r="BF39" s="651"/>
      <c r="BG39" s="651"/>
      <c r="BH39" s="651"/>
      <c r="BI39" s="651"/>
      <c r="BJ39" s="651"/>
      <c r="BK39" s="651"/>
      <c r="BL39" s="651"/>
      <c r="BM39" s="651"/>
      <c r="BN39" s="651"/>
      <c r="BO39" s="651"/>
      <c r="BP39" s="651"/>
      <c r="BQ39" s="651"/>
      <c r="BR39" s="651"/>
      <c r="BS39" s="651"/>
      <c r="BT39" s="651"/>
      <c r="BU39" s="651"/>
      <c r="BV39" s="651"/>
      <c r="BW39" s="651"/>
      <c r="BX39" s="651"/>
      <c r="BY39" s="651"/>
      <c r="BZ39" s="651">
        <v>6</v>
      </c>
      <c r="CA39" s="651">
        <v>5</v>
      </c>
    </row>
    <row r="40" spans="1:79" x14ac:dyDescent="0.35">
      <c r="A40" s="42">
        <v>44399</v>
      </c>
      <c r="B40" s="651">
        <v>2</v>
      </c>
      <c r="C40" s="651">
        <v>2</v>
      </c>
      <c r="D40" s="651"/>
      <c r="E40" s="651"/>
      <c r="F40" s="651">
        <v>1</v>
      </c>
      <c r="G40" s="651">
        <v>1</v>
      </c>
      <c r="H40" s="651"/>
      <c r="I40" s="651"/>
      <c r="J40" s="651"/>
      <c r="K40" s="651"/>
      <c r="L40" s="651"/>
      <c r="M40" s="651"/>
      <c r="N40" s="651">
        <v>1</v>
      </c>
      <c r="O40" s="651">
        <v>1</v>
      </c>
      <c r="P40" s="651"/>
      <c r="Q40" s="651"/>
      <c r="R40" s="651"/>
      <c r="S40" s="651"/>
      <c r="T40" s="651"/>
      <c r="U40" s="651"/>
      <c r="V40" s="651"/>
      <c r="W40" s="651"/>
      <c r="X40" s="651"/>
      <c r="Y40" s="651"/>
      <c r="Z40" s="651"/>
      <c r="AA40" s="651"/>
      <c r="AB40" s="651"/>
      <c r="AC40" s="651"/>
      <c r="AD40" s="651"/>
      <c r="AE40" s="651"/>
      <c r="AF40" s="651"/>
      <c r="AG40" s="651"/>
      <c r="AH40" s="651"/>
      <c r="AI40" s="651"/>
      <c r="AJ40" s="651"/>
      <c r="AK40" s="651"/>
      <c r="AL40" s="651"/>
      <c r="AM40" s="651"/>
      <c r="AN40" s="651"/>
      <c r="AO40" s="651"/>
      <c r="AP40" s="651"/>
      <c r="AQ40" s="651"/>
      <c r="AR40" s="651"/>
      <c r="AS40" s="651"/>
      <c r="AT40" s="651"/>
      <c r="AU40" s="651"/>
      <c r="AV40" s="651"/>
      <c r="AW40" s="651"/>
      <c r="AX40" s="651"/>
      <c r="AY40" s="651"/>
      <c r="AZ40" s="651"/>
      <c r="BA40" s="651"/>
      <c r="BB40" s="651"/>
      <c r="BC40" s="651"/>
      <c r="BD40" s="651"/>
      <c r="BE40" s="651"/>
      <c r="BF40" s="651"/>
      <c r="BG40" s="651"/>
      <c r="BH40" s="651"/>
      <c r="BI40" s="651"/>
      <c r="BJ40" s="651"/>
      <c r="BK40" s="651"/>
      <c r="BL40" s="651"/>
      <c r="BM40" s="651"/>
      <c r="BN40" s="651"/>
      <c r="BO40" s="651"/>
      <c r="BP40" s="651"/>
      <c r="BQ40" s="651"/>
      <c r="BR40" s="651"/>
      <c r="BS40" s="651"/>
      <c r="BT40" s="651"/>
      <c r="BU40" s="651"/>
      <c r="BV40" s="651"/>
      <c r="BW40" s="651"/>
      <c r="BX40" s="651"/>
      <c r="BY40" s="651"/>
      <c r="BZ40" s="651">
        <v>4</v>
      </c>
      <c r="CA40" s="651">
        <v>4</v>
      </c>
    </row>
    <row r="41" spans="1:79" x14ac:dyDescent="0.35">
      <c r="A41" s="42">
        <v>44400</v>
      </c>
      <c r="B41" s="651">
        <v>1</v>
      </c>
      <c r="C41" s="651">
        <v>1</v>
      </c>
      <c r="D41" s="651"/>
      <c r="E41" s="651"/>
      <c r="F41" s="651"/>
      <c r="G41" s="651"/>
      <c r="H41" s="651">
        <v>1</v>
      </c>
      <c r="I41" s="651">
        <v>1</v>
      </c>
      <c r="J41" s="651"/>
      <c r="K41" s="651"/>
      <c r="L41" s="651"/>
      <c r="M41" s="651"/>
      <c r="N41" s="651"/>
      <c r="O41" s="651"/>
      <c r="P41" s="651"/>
      <c r="Q41" s="651"/>
      <c r="R41" s="651"/>
      <c r="S41" s="651"/>
      <c r="T41" s="651"/>
      <c r="U41" s="651"/>
      <c r="V41" s="651"/>
      <c r="W41" s="651"/>
      <c r="X41" s="651"/>
      <c r="Y41" s="651"/>
      <c r="Z41" s="651"/>
      <c r="AA41" s="651"/>
      <c r="AB41" s="651"/>
      <c r="AC41" s="651"/>
      <c r="AD41" s="651"/>
      <c r="AE41" s="651"/>
      <c r="AF41" s="651"/>
      <c r="AG41" s="651"/>
      <c r="AH41" s="651"/>
      <c r="AI41" s="651"/>
      <c r="AJ41" s="651"/>
      <c r="AK41" s="651"/>
      <c r="AL41" s="651"/>
      <c r="AM41" s="651"/>
      <c r="AN41" s="651"/>
      <c r="AO41" s="651"/>
      <c r="AP41" s="651"/>
      <c r="AQ41" s="651"/>
      <c r="AR41" s="651"/>
      <c r="AS41" s="651"/>
      <c r="AT41" s="651"/>
      <c r="AU41" s="651"/>
      <c r="AV41" s="651"/>
      <c r="AW41" s="651"/>
      <c r="AX41" s="651"/>
      <c r="AY41" s="651"/>
      <c r="AZ41" s="651"/>
      <c r="BA41" s="651"/>
      <c r="BB41" s="651"/>
      <c r="BC41" s="651"/>
      <c r="BD41" s="651"/>
      <c r="BE41" s="651"/>
      <c r="BF41" s="651"/>
      <c r="BG41" s="651"/>
      <c r="BH41" s="651"/>
      <c r="BI41" s="651"/>
      <c r="BJ41" s="651"/>
      <c r="BK41" s="651"/>
      <c r="BL41" s="651"/>
      <c r="BM41" s="651"/>
      <c r="BN41" s="651"/>
      <c r="BO41" s="651"/>
      <c r="BP41" s="651"/>
      <c r="BQ41" s="651"/>
      <c r="BR41" s="651"/>
      <c r="BS41" s="651"/>
      <c r="BT41" s="651"/>
      <c r="BU41" s="651"/>
      <c r="BV41" s="651"/>
      <c r="BW41" s="651"/>
      <c r="BX41" s="651"/>
      <c r="BY41" s="651"/>
      <c r="BZ41" s="651">
        <v>2</v>
      </c>
      <c r="CA41" s="651">
        <v>2</v>
      </c>
    </row>
    <row r="42" spans="1:79" x14ac:dyDescent="0.35">
      <c r="A42" s="2" t="s">
        <v>74</v>
      </c>
      <c r="B42" s="651"/>
      <c r="C42" s="651"/>
      <c r="D42" s="651"/>
      <c r="E42" s="651"/>
      <c r="F42" s="651"/>
      <c r="G42" s="651"/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/>
      <c r="S42" s="651"/>
      <c r="T42" s="651"/>
      <c r="U42" s="651"/>
      <c r="V42" s="651"/>
      <c r="W42" s="651"/>
      <c r="X42" s="651"/>
      <c r="Y42" s="651"/>
      <c r="Z42" s="651"/>
      <c r="AA42" s="651"/>
      <c r="AB42" s="651"/>
      <c r="AC42" s="651"/>
      <c r="AD42" s="651"/>
      <c r="AE42" s="651"/>
      <c r="AF42" s="651"/>
      <c r="AG42" s="651"/>
      <c r="AH42" s="651"/>
      <c r="AI42" s="651"/>
      <c r="AJ42" s="651"/>
      <c r="AK42" s="651"/>
      <c r="AL42" s="651"/>
      <c r="AM42" s="651"/>
      <c r="AN42" s="651"/>
      <c r="AO42" s="651"/>
      <c r="AP42" s="651"/>
      <c r="AQ42" s="651"/>
      <c r="AR42" s="651"/>
      <c r="AS42" s="651"/>
      <c r="AT42" s="651"/>
      <c r="AU42" s="651"/>
      <c r="AV42" s="651"/>
      <c r="AW42" s="651"/>
      <c r="AX42" s="651"/>
      <c r="AY42" s="651"/>
      <c r="AZ42" s="651"/>
      <c r="BA42" s="651"/>
      <c r="BB42" s="651"/>
      <c r="BC42" s="651"/>
      <c r="BD42" s="651"/>
      <c r="BE42" s="651"/>
      <c r="BF42" s="651"/>
      <c r="BG42" s="651"/>
      <c r="BH42" s="651"/>
      <c r="BI42" s="651"/>
      <c r="BJ42" s="651"/>
      <c r="BK42" s="651"/>
      <c r="BL42" s="651"/>
      <c r="BM42" s="651"/>
      <c r="BN42" s="651"/>
      <c r="BO42" s="651"/>
      <c r="BP42" s="651"/>
      <c r="BQ42" s="651"/>
      <c r="BR42" s="651"/>
      <c r="BS42" s="651"/>
      <c r="BT42" s="651"/>
      <c r="BU42" s="651"/>
      <c r="BV42" s="651"/>
      <c r="BW42" s="651"/>
      <c r="BX42" s="651"/>
      <c r="BY42" s="651"/>
      <c r="BZ42" s="651"/>
      <c r="CA42" s="651"/>
    </row>
    <row r="43" spans="1:79" x14ac:dyDescent="0.35">
      <c r="A43" s="42">
        <v>44403</v>
      </c>
      <c r="B43" s="651"/>
      <c r="C43" s="651"/>
      <c r="D43" s="651">
        <v>2</v>
      </c>
      <c r="E43" s="651">
        <v>2</v>
      </c>
      <c r="F43" s="651"/>
      <c r="G43" s="651"/>
      <c r="H43" s="651">
        <v>1</v>
      </c>
      <c r="I43" s="651">
        <v>1</v>
      </c>
      <c r="J43" s="651">
        <v>6</v>
      </c>
      <c r="K43" s="651">
        <v>6</v>
      </c>
      <c r="L43" s="651"/>
      <c r="M43" s="651"/>
      <c r="N43" s="651"/>
      <c r="O43" s="651"/>
      <c r="P43" s="651"/>
      <c r="Q43" s="651"/>
      <c r="R43" s="651"/>
      <c r="S43" s="651"/>
      <c r="T43" s="651"/>
      <c r="U43" s="651"/>
      <c r="V43" s="651"/>
      <c r="W43" s="651"/>
      <c r="X43" s="651"/>
      <c r="Y43" s="651"/>
      <c r="Z43" s="651"/>
      <c r="AA43" s="651"/>
      <c r="AB43" s="651"/>
      <c r="AC43" s="651"/>
      <c r="AD43" s="651"/>
      <c r="AE43" s="651"/>
      <c r="AF43" s="651"/>
      <c r="AG43" s="651"/>
      <c r="AH43" s="651"/>
      <c r="AI43" s="651"/>
      <c r="AJ43" s="651"/>
      <c r="AK43" s="651"/>
      <c r="AL43" s="651"/>
      <c r="AM43" s="651"/>
      <c r="AN43" s="651"/>
      <c r="AO43" s="651"/>
      <c r="AP43" s="651"/>
      <c r="AQ43" s="651"/>
      <c r="AR43" s="651"/>
      <c r="AS43" s="651"/>
      <c r="AT43" s="651"/>
      <c r="AU43" s="651"/>
      <c r="AV43" s="651"/>
      <c r="AW43" s="651"/>
      <c r="AX43" s="651"/>
      <c r="AY43" s="651"/>
      <c r="AZ43" s="651"/>
      <c r="BA43" s="651"/>
      <c r="BB43" s="651"/>
      <c r="BC43" s="651"/>
      <c r="BD43" s="651"/>
      <c r="BE43" s="651"/>
      <c r="BF43" s="651"/>
      <c r="BG43" s="651"/>
      <c r="BH43" s="651"/>
      <c r="BI43" s="651"/>
      <c r="BJ43" s="651"/>
      <c r="BK43" s="651"/>
      <c r="BL43" s="651"/>
      <c r="BM43" s="651"/>
      <c r="BN43" s="651"/>
      <c r="BO43" s="651"/>
      <c r="BP43" s="651"/>
      <c r="BQ43" s="651"/>
      <c r="BR43" s="651"/>
      <c r="BS43" s="651"/>
      <c r="BT43" s="651"/>
      <c r="BU43" s="651"/>
      <c r="BV43" s="651"/>
      <c r="BW43" s="651"/>
      <c r="BX43" s="651"/>
      <c r="BY43" s="651"/>
      <c r="BZ43" s="651">
        <v>9</v>
      </c>
      <c r="CA43" s="651">
        <v>9</v>
      </c>
    </row>
    <row r="44" spans="1:79" x14ac:dyDescent="0.35">
      <c r="A44" s="42">
        <v>44404</v>
      </c>
      <c r="B44" s="651"/>
      <c r="C44" s="651"/>
      <c r="D44" s="651">
        <v>1</v>
      </c>
      <c r="E44" s="651">
        <v>1</v>
      </c>
      <c r="F44" s="651"/>
      <c r="G44" s="651"/>
      <c r="H44" s="651"/>
      <c r="I44" s="651"/>
      <c r="J44" s="651"/>
      <c r="K44" s="651"/>
      <c r="L44" s="651">
        <v>1</v>
      </c>
      <c r="M44" s="651">
        <v>1</v>
      </c>
      <c r="N44" s="651">
        <v>2</v>
      </c>
      <c r="O44" s="651">
        <v>2</v>
      </c>
      <c r="P44" s="651"/>
      <c r="Q44" s="651"/>
      <c r="R44" s="651"/>
      <c r="S44" s="651"/>
      <c r="T44" s="651"/>
      <c r="U44" s="651"/>
      <c r="V44" s="651"/>
      <c r="W44" s="651"/>
      <c r="X44" s="651"/>
      <c r="Y44" s="651"/>
      <c r="Z44" s="651"/>
      <c r="AA44" s="651"/>
      <c r="AB44" s="651"/>
      <c r="AC44" s="651"/>
      <c r="AD44" s="651"/>
      <c r="AE44" s="651"/>
      <c r="AF44" s="651"/>
      <c r="AG44" s="651"/>
      <c r="AH44" s="651"/>
      <c r="AI44" s="651"/>
      <c r="AJ44" s="651"/>
      <c r="AK44" s="651"/>
      <c r="AL44" s="651"/>
      <c r="AM44" s="651"/>
      <c r="AN44" s="651"/>
      <c r="AO44" s="651"/>
      <c r="AP44" s="651"/>
      <c r="AQ44" s="651"/>
      <c r="AR44" s="651"/>
      <c r="AS44" s="651"/>
      <c r="AT44" s="651"/>
      <c r="AU44" s="651"/>
      <c r="AV44" s="651"/>
      <c r="AW44" s="651"/>
      <c r="AX44" s="651"/>
      <c r="AY44" s="651"/>
      <c r="AZ44" s="651"/>
      <c r="BA44" s="651"/>
      <c r="BB44" s="651"/>
      <c r="BC44" s="651"/>
      <c r="BD44" s="651"/>
      <c r="BE44" s="651"/>
      <c r="BF44" s="651"/>
      <c r="BG44" s="651"/>
      <c r="BH44" s="651"/>
      <c r="BI44" s="651"/>
      <c r="BJ44" s="651"/>
      <c r="BK44" s="651"/>
      <c r="BL44" s="651"/>
      <c r="BM44" s="651"/>
      <c r="BN44" s="651"/>
      <c r="BO44" s="651"/>
      <c r="BP44" s="651"/>
      <c r="BQ44" s="651"/>
      <c r="BR44" s="651"/>
      <c r="BS44" s="651"/>
      <c r="BT44" s="651"/>
      <c r="BU44" s="651"/>
      <c r="BV44" s="651"/>
      <c r="BW44" s="651"/>
      <c r="BX44" s="651"/>
      <c r="BY44" s="651"/>
      <c r="BZ44" s="651">
        <v>4</v>
      </c>
      <c r="CA44" s="651">
        <v>4</v>
      </c>
    </row>
    <row r="45" spans="1:79" x14ac:dyDescent="0.35">
      <c r="A45" s="42">
        <v>44405</v>
      </c>
      <c r="B45" s="651"/>
      <c r="C45" s="651"/>
      <c r="D45" s="651"/>
      <c r="E45" s="651"/>
      <c r="F45" s="651"/>
      <c r="G45" s="651"/>
      <c r="H45" s="651"/>
      <c r="I45" s="651"/>
      <c r="J45" s="651"/>
      <c r="K45" s="651"/>
      <c r="L45" s="651"/>
      <c r="M45" s="651"/>
      <c r="N45" s="651"/>
      <c r="O45" s="651"/>
      <c r="P45" s="651">
        <v>6</v>
      </c>
      <c r="Q45" s="651">
        <v>6</v>
      </c>
      <c r="R45" s="651"/>
      <c r="S45" s="651"/>
      <c r="T45" s="651"/>
      <c r="U45" s="651"/>
      <c r="V45" s="651"/>
      <c r="W45" s="651"/>
      <c r="X45" s="651"/>
      <c r="Y45" s="651"/>
      <c r="Z45" s="651"/>
      <c r="AA45" s="651"/>
      <c r="AB45" s="651"/>
      <c r="AC45" s="651"/>
      <c r="AD45" s="651"/>
      <c r="AE45" s="651"/>
      <c r="AF45" s="651"/>
      <c r="AG45" s="651"/>
      <c r="AH45" s="651"/>
      <c r="AI45" s="651"/>
      <c r="AJ45" s="651"/>
      <c r="AK45" s="651"/>
      <c r="AL45" s="651"/>
      <c r="AM45" s="651"/>
      <c r="AN45" s="651"/>
      <c r="AO45" s="651"/>
      <c r="AP45" s="651"/>
      <c r="AQ45" s="651"/>
      <c r="AR45" s="651"/>
      <c r="AS45" s="651"/>
      <c r="AT45" s="651"/>
      <c r="AU45" s="651"/>
      <c r="AV45" s="651"/>
      <c r="AW45" s="651"/>
      <c r="AX45" s="651"/>
      <c r="AY45" s="651"/>
      <c r="AZ45" s="651"/>
      <c r="BA45" s="651"/>
      <c r="BB45" s="651"/>
      <c r="BC45" s="651"/>
      <c r="BD45" s="651"/>
      <c r="BE45" s="651"/>
      <c r="BF45" s="651"/>
      <c r="BG45" s="651"/>
      <c r="BH45" s="651"/>
      <c r="BI45" s="651"/>
      <c r="BJ45" s="651"/>
      <c r="BK45" s="651"/>
      <c r="BL45" s="651"/>
      <c r="BM45" s="651"/>
      <c r="BN45" s="651"/>
      <c r="BO45" s="651"/>
      <c r="BP45" s="651"/>
      <c r="BQ45" s="651"/>
      <c r="BR45" s="651"/>
      <c r="BS45" s="651"/>
      <c r="BT45" s="651"/>
      <c r="BU45" s="651"/>
      <c r="BV45" s="651"/>
      <c r="BW45" s="651"/>
      <c r="BX45" s="651"/>
      <c r="BY45" s="651"/>
      <c r="BZ45" s="651">
        <v>6</v>
      </c>
      <c r="CA45" s="651">
        <v>6</v>
      </c>
    </row>
    <row r="46" spans="1:79" x14ac:dyDescent="0.35">
      <c r="A46" s="42">
        <v>44431</v>
      </c>
      <c r="B46" s="651"/>
      <c r="C46" s="651"/>
      <c r="D46" s="651"/>
      <c r="E46" s="651"/>
      <c r="F46" s="651"/>
      <c r="G46" s="651"/>
      <c r="H46" s="651"/>
      <c r="I46" s="651"/>
      <c r="J46" s="651"/>
      <c r="K46" s="651"/>
      <c r="L46" s="651"/>
      <c r="M46" s="651"/>
      <c r="N46" s="651"/>
      <c r="O46" s="651"/>
      <c r="P46" s="651"/>
      <c r="Q46" s="651"/>
      <c r="R46" s="651"/>
      <c r="S46" s="651"/>
      <c r="T46" s="651">
        <v>2</v>
      </c>
      <c r="U46" s="651">
        <v>2</v>
      </c>
      <c r="V46" s="651"/>
      <c r="W46" s="651"/>
      <c r="X46" s="651"/>
      <c r="Y46" s="651"/>
      <c r="Z46" s="651"/>
      <c r="AA46" s="651"/>
      <c r="AB46" s="651"/>
      <c r="AC46" s="651"/>
      <c r="AD46" s="651"/>
      <c r="AE46" s="651"/>
      <c r="AF46" s="651"/>
      <c r="AG46" s="651"/>
      <c r="AH46" s="651"/>
      <c r="AI46" s="651"/>
      <c r="AJ46" s="651"/>
      <c r="AK46" s="651"/>
      <c r="AL46" s="651"/>
      <c r="AM46" s="651"/>
      <c r="AN46" s="651"/>
      <c r="AO46" s="651"/>
      <c r="AP46" s="651"/>
      <c r="AQ46" s="651"/>
      <c r="AR46" s="651"/>
      <c r="AS46" s="651"/>
      <c r="AT46" s="651"/>
      <c r="AU46" s="651"/>
      <c r="AV46" s="651"/>
      <c r="AW46" s="651"/>
      <c r="AX46" s="651"/>
      <c r="AY46" s="651"/>
      <c r="AZ46" s="651"/>
      <c r="BA46" s="651"/>
      <c r="BB46" s="651"/>
      <c r="BC46" s="651"/>
      <c r="BD46" s="651"/>
      <c r="BE46" s="651"/>
      <c r="BF46" s="651"/>
      <c r="BG46" s="651"/>
      <c r="BH46" s="651"/>
      <c r="BI46" s="651"/>
      <c r="BJ46" s="651"/>
      <c r="BK46" s="651"/>
      <c r="BL46" s="651"/>
      <c r="BM46" s="651"/>
      <c r="BN46" s="651"/>
      <c r="BO46" s="651"/>
      <c r="BP46" s="651"/>
      <c r="BQ46" s="651"/>
      <c r="BR46" s="651"/>
      <c r="BS46" s="651"/>
      <c r="BT46" s="651"/>
      <c r="BU46" s="651"/>
      <c r="BV46" s="651"/>
      <c r="BW46" s="651"/>
      <c r="BX46" s="651"/>
      <c r="BY46" s="651"/>
      <c r="BZ46" s="651">
        <v>2</v>
      </c>
      <c r="CA46" s="651">
        <v>2</v>
      </c>
    </row>
    <row r="47" spans="1:79" x14ac:dyDescent="0.35">
      <c r="A47" s="42">
        <v>44432</v>
      </c>
      <c r="B47" s="651"/>
      <c r="C47" s="651"/>
      <c r="D47" s="651"/>
      <c r="E47" s="651"/>
      <c r="F47" s="651"/>
      <c r="G47" s="651"/>
      <c r="H47" s="651"/>
      <c r="I47" s="651"/>
      <c r="J47" s="651"/>
      <c r="K47" s="651"/>
      <c r="L47" s="651"/>
      <c r="M47" s="651"/>
      <c r="N47" s="651"/>
      <c r="O47" s="651"/>
      <c r="P47" s="651"/>
      <c r="Q47" s="651"/>
      <c r="R47" s="651"/>
      <c r="S47" s="651"/>
      <c r="T47" s="651"/>
      <c r="U47" s="651"/>
      <c r="V47" s="651">
        <v>1</v>
      </c>
      <c r="W47" s="651">
        <v>1</v>
      </c>
      <c r="X47" s="651">
        <v>2</v>
      </c>
      <c r="Y47" s="651">
        <v>2</v>
      </c>
      <c r="Z47" s="651"/>
      <c r="AA47" s="651"/>
      <c r="AB47" s="651"/>
      <c r="AC47" s="651"/>
      <c r="AD47" s="651"/>
      <c r="AE47" s="651"/>
      <c r="AF47" s="651"/>
      <c r="AG47" s="651"/>
      <c r="AH47" s="651"/>
      <c r="AI47" s="651"/>
      <c r="AJ47" s="651"/>
      <c r="AK47" s="651"/>
      <c r="AL47" s="651"/>
      <c r="AM47" s="651"/>
      <c r="AN47" s="651"/>
      <c r="AO47" s="651"/>
      <c r="AP47" s="651"/>
      <c r="AQ47" s="651"/>
      <c r="AR47" s="651"/>
      <c r="AS47" s="651"/>
      <c r="AT47" s="651"/>
      <c r="AU47" s="651"/>
      <c r="AV47" s="651"/>
      <c r="AW47" s="651"/>
      <c r="AX47" s="651"/>
      <c r="AY47" s="651"/>
      <c r="AZ47" s="651"/>
      <c r="BA47" s="651"/>
      <c r="BB47" s="651"/>
      <c r="BC47" s="651"/>
      <c r="BD47" s="651"/>
      <c r="BE47" s="651"/>
      <c r="BF47" s="651"/>
      <c r="BG47" s="651"/>
      <c r="BH47" s="651"/>
      <c r="BI47" s="651"/>
      <c r="BJ47" s="651"/>
      <c r="BK47" s="651"/>
      <c r="BL47" s="651"/>
      <c r="BM47" s="651"/>
      <c r="BN47" s="651"/>
      <c r="BO47" s="651"/>
      <c r="BP47" s="651"/>
      <c r="BQ47" s="651"/>
      <c r="BR47" s="651">
        <v>1</v>
      </c>
      <c r="BS47" s="651">
        <v>1</v>
      </c>
      <c r="BT47" s="651">
        <v>2</v>
      </c>
      <c r="BU47" s="651"/>
      <c r="BV47" s="651"/>
      <c r="BW47" s="651"/>
      <c r="BX47" s="651"/>
      <c r="BY47" s="651"/>
      <c r="BZ47" s="651">
        <v>6</v>
      </c>
      <c r="CA47" s="651">
        <v>4</v>
      </c>
    </row>
    <row r="48" spans="1:79" x14ac:dyDescent="0.35">
      <c r="A48" s="42">
        <v>44433</v>
      </c>
      <c r="B48" s="651"/>
      <c r="C48" s="651"/>
      <c r="D48" s="651"/>
      <c r="E48" s="651"/>
      <c r="F48" s="651"/>
      <c r="G48" s="651"/>
      <c r="H48" s="651"/>
      <c r="I48" s="651"/>
      <c r="J48" s="651"/>
      <c r="K48" s="651"/>
      <c r="L48" s="651"/>
      <c r="M48" s="651"/>
      <c r="N48" s="651"/>
      <c r="O48" s="651"/>
      <c r="P48" s="651"/>
      <c r="Q48" s="651"/>
      <c r="R48" s="651"/>
      <c r="S48" s="651"/>
      <c r="T48" s="651"/>
      <c r="U48" s="651"/>
      <c r="V48" s="651"/>
      <c r="W48" s="651"/>
      <c r="X48" s="651"/>
      <c r="Y48" s="651"/>
      <c r="Z48" s="651"/>
      <c r="AA48" s="651"/>
      <c r="AB48" s="651"/>
      <c r="AC48" s="651"/>
      <c r="AD48" s="651"/>
      <c r="AE48" s="651"/>
      <c r="AF48" s="651"/>
      <c r="AG48" s="651"/>
      <c r="AH48" s="651"/>
      <c r="AI48" s="651"/>
      <c r="AJ48" s="651"/>
      <c r="AK48" s="651"/>
      <c r="AL48" s="651"/>
      <c r="AM48" s="651"/>
      <c r="AN48" s="651"/>
      <c r="AO48" s="651"/>
      <c r="AP48" s="651"/>
      <c r="AQ48" s="651"/>
      <c r="AR48" s="651"/>
      <c r="AS48" s="651"/>
      <c r="AT48" s="651"/>
      <c r="AU48" s="651"/>
      <c r="AV48" s="651"/>
      <c r="AW48" s="651"/>
      <c r="AX48" s="651"/>
      <c r="AY48" s="651"/>
      <c r="AZ48" s="651"/>
      <c r="BA48" s="651"/>
      <c r="BB48" s="651"/>
      <c r="BC48" s="651"/>
      <c r="BD48" s="651"/>
      <c r="BE48" s="651"/>
      <c r="BF48" s="651"/>
      <c r="BG48" s="651"/>
      <c r="BH48" s="651"/>
      <c r="BI48" s="651"/>
      <c r="BJ48" s="651"/>
      <c r="BK48" s="651"/>
      <c r="BL48" s="651"/>
      <c r="BM48" s="651"/>
      <c r="BN48" s="651"/>
      <c r="BO48" s="651"/>
      <c r="BP48" s="651"/>
      <c r="BQ48" s="651"/>
      <c r="BR48" s="651"/>
      <c r="BS48" s="651"/>
      <c r="BT48" s="651">
        <v>1</v>
      </c>
      <c r="BU48" s="651"/>
      <c r="BV48" s="651">
        <v>1</v>
      </c>
      <c r="BW48" s="651">
        <v>1</v>
      </c>
      <c r="BX48" s="651"/>
      <c r="BY48" s="651"/>
      <c r="BZ48" s="651">
        <v>2</v>
      </c>
      <c r="CA48" s="651">
        <v>1</v>
      </c>
    </row>
    <row r="49" spans="1:79" x14ac:dyDescent="0.35">
      <c r="A49" s="42">
        <v>44438</v>
      </c>
      <c r="B49" s="651"/>
      <c r="C49" s="651"/>
      <c r="D49" s="651"/>
      <c r="E49" s="651"/>
      <c r="F49" s="651"/>
      <c r="G49" s="651"/>
      <c r="H49" s="651"/>
      <c r="I49" s="651"/>
      <c r="J49" s="651"/>
      <c r="K49" s="651"/>
      <c r="L49" s="651"/>
      <c r="M49" s="651"/>
      <c r="N49" s="651"/>
      <c r="O49" s="651"/>
      <c r="P49" s="651"/>
      <c r="Q49" s="651"/>
      <c r="R49" s="651"/>
      <c r="S49" s="651"/>
      <c r="T49" s="651"/>
      <c r="U49" s="651"/>
      <c r="V49" s="651"/>
      <c r="W49" s="651"/>
      <c r="X49" s="651"/>
      <c r="Y49" s="651"/>
      <c r="Z49" s="651">
        <v>3</v>
      </c>
      <c r="AA49" s="651">
        <v>3</v>
      </c>
      <c r="AB49" s="651">
        <v>1</v>
      </c>
      <c r="AC49" s="651">
        <v>1</v>
      </c>
      <c r="AD49" s="651"/>
      <c r="AE49" s="651"/>
      <c r="AF49" s="651"/>
      <c r="AG49" s="651"/>
      <c r="AH49" s="651"/>
      <c r="AI49" s="651"/>
      <c r="AJ49" s="651"/>
      <c r="AK49" s="651"/>
      <c r="AL49" s="651"/>
      <c r="AM49" s="651"/>
      <c r="AN49" s="651"/>
      <c r="AO49" s="651"/>
      <c r="AP49" s="651"/>
      <c r="AQ49" s="651"/>
      <c r="AR49" s="651"/>
      <c r="AS49" s="651"/>
      <c r="AT49" s="651"/>
      <c r="AU49" s="651"/>
      <c r="AV49" s="651"/>
      <c r="AW49" s="651"/>
      <c r="AX49" s="651"/>
      <c r="AY49" s="651"/>
      <c r="AZ49" s="651"/>
      <c r="BA49" s="651"/>
      <c r="BB49" s="651"/>
      <c r="BC49" s="651"/>
      <c r="BD49" s="651"/>
      <c r="BE49" s="651"/>
      <c r="BF49" s="651"/>
      <c r="BG49" s="651"/>
      <c r="BH49" s="651"/>
      <c r="BI49" s="651"/>
      <c r="BJ49" s="651"/>
      <c r="BK49" s="651"/>
      <c r="BL49" s="651"/>
      <c r="BM49" s="651"/>
      <c r="BN49" s="651"/>
      <c r="BO49" s="651"/>
      <c r="BP49" s="651"/>
      <c r="BQ49" s="651"/>
      <c r="BR49" s="651"/>
      <c r="BS49" s="651"/>
      <c r="BT49" s="651"/>
      <c r="BU49" s="651"/>
      <c r="BV49" s="651"/>
      <c r="BW49" s="651"/>
      <c r="BX49" s="651"/>
      <c r="BY49" s="651"/>
      <c r="BZ49" s="651">
        <v>4</v>
      </c>
      <c r="CA49" s="651">
        <v>4</v>
      </c>
    </row>
    <row r="50" spans="1:79" x14ac:dyDescent="0.35">
      <c r="A50" s="42">
        <v>44439</v>
      </c>
      <c r="B50" s="651"/>
      <c r="C50" s="651"/>
      <c r="D50" s="651"/>
      <c r="E50" s="651"/>
      <c r="F50" s="651"/>
      <c r="G50" s="651"/>
      <c r="H50" s="651"/>
      <c r="I50" s="651"/>
      <c r="J50" s="651"/>
      <c r="K50" s="651"/>
      <c r="L50" s="651"/>
      <c r="M50" s="651"/>
      <c r="N50" s="651"/>
      <c r="O50" s="651"/>
      <c r="P50" s="651"/>
      <c r="Q50" s="651"/>
      <c r="R50" s="651"/>
      <c r="S50" s="651"/>
      <c r="T50" s="651"/>
      <c r="U50" s="651"/>
      <c r="V50" s="651"/>
      <c r="W50" s="651"/>
      <c r="X50" s="651"/>
      <c r="Y50" s="651"/>
      <c r="Z50" s="651">
        <v>1</v>
      </c>
      <c r="AA50" s="651">
        <v>1</v>
      </c>
      <c r="AB50" s="651">
        <v>1</v>
      </c>
      <c r="AC50" s="651">
        <v>1</v>
      </c>
      <c r="AD50" s="651"/>
      <c r="AE50" s="651"/>
      <c r="AF50" s="651"/>
      <c r="AG50" s="651"/>
      <c r="AH50" s="651"/>
      <c r="AI50" s="651"/>
      <c r="AJ50" s="651"/>
      <c r="AK50" s="651"/>
      <c r="AL50" s="651"/>
      <c r="AM50" s="651"/>
      <c r="AN50" s="651"/>
      <c r="AO50" s="651"/>
      <c r="AP50" s="651"/>
      <c r="AQ50" s="651"/>
      <c r="AR50" s="651"/>
      <c r="AS50" s="651"/>
      <c r="AT50" s="651"/>
      <c r="AU50" s="651"/>
      <c r="AV50" s="651"/>
      <c r="AW50" s="651"/>
      <c r="AX50" s="651"/>
      <c r="AY50" s="651"/>
      <c r="AZ50" s="651"/>
      <c r="BA50" s="651"/>
      <c r="BB50" s="651"/>
      <c r="BC50" s="651"/>
      <c r="BD50" s="651"/>
      <c r="BE50" s="651"/>
      <c r="BF50" s="651"/>
      <c r="BG50" s="651"/>
      <c r="BH50" s="651"/>
      <c r="BI50" s="651"/>
      <c r="BJ50" s="651"/>
      <c r="BK50" s="651"/>
      <c r="BL50" s="651"/>
      <c r="BM50" s="651"/>
      <c r="BN50" s="651"/>
      <c r="BO50" s="651"/>
      <c r="BP50" s="651"/>
      <c r="BQ50" s="651"/>
      <c r="BR50" s="651"/>
      <c r="BS50" s="651"/>
      <c r="BT50" s="651"/>
      <c r="BU50" s="651"/>
      <c r="BV50" s="651"/>
      <c r="BW50" s="651"/>
      <c r="BX50" s="651"/>
      <c r="BY50" s="651"/>
      <c r="BZ50" s="651">
        <v>2</v>
      </c>
      <c r="CA50" s="651">
        <v>2</v>
      </c>
    </row>
    <row r="51" spans="1:79" x14ac:dyDescent="0.35">
      <c r="A51" s="42">
        <v>44452</v>
      </c>
      <c r="B51" s="651"/>
      <c r="C51" s="651"/>
      <c r="D51" s="651"/>
      <c r="E51" s="651"/>
      <c r="F51" s="651"/>
      <c r="G51" s="651"/>
      <c r="H51" s="651"/>
      <c r="I51" s="651"/>
      <c r="J51" s="651"/>
      <c r="K51" s="651"/>
      <c r="L51" s="651"/>
      <c r="M51" s="651"/>
      <c r="N51" s="651"/>
      <c r="O51" s="651"/>
      <c r="P51" s="651"/>
      <c r="Q51" s="651"/>
      <c r="R51" s="651"/>
      <c r="S51" s="651"/>
      <c r="T51" s="651"/>
      <c r="U51" s="651"/>
      <c r="V51" s="651"/>
      <c r="W51" s="651"/>
      <c r="X51" s="651"/>
      <c r="Y51" s="651"/>
      <c r="Z51" s="651"/>
      <c r="AA51" s="651"/>
      <c r="AB51" s="651">
        <v>2</v>
      </c>
      <c r="AC51" s="651">
        <v>1</v>
      </c>
      <c r="AD51" s="651"/>
      <c r="AE51" s="651"/>
      <c r="AF51" s="651"/>
      <c r="AG51" s="651"/>
      <c r="AH51" s="651"/>
      <c r="AI51" s="651"/>
      <c r="AJ51" s="651"/>
      <c r="AK51" s="651"/>
      <c r="AL51" s="651"/>
      <c r="AM51" s="651"/>
      <c r="AN51" s="651"/>
      <c r="AO51" s="651"/>
      <c r="AP51" s="651"/>
      <c r="AQ51" s="651"/>
      <c r="AR51" s="651"/>
      <c r="AS51" s="651"/>
      <c r="AT51" s="651"/>
      <c r="AU51" s="651"/>
      <c r="AV51" s="651"/>
      <c r="AW51" s="651"/>
      <c r="AX51" s="651"/>
      <c r="AY51" s="651"/>
      <c r="AZ51" s="651"/>
      <c r="BA51" s="651"/>
      <c r="BB51" s="651"/>
      <c r="BC51" s="651"/>
      <c r="BD51" s="651"/>
      <c r="BE51" s="651"/>
      <c r="BF51" s="651"/>
      <c r="BG51" s="651"/>
      <c r="BH51" s="651"/>
      <c r="BI51" s="651"/>
      <c r="BJ51" s="651"/>
      <c r="BK51" s="651"/>
      <c r="BL51" s="651"/>
      <c r="BM51" s="651"/>
      <c r="BN51" s="651"/>
      <c r="BO51" s="651"/>
      <c r="BP51" s="651"/>
      <c r="BQ51" s="651"/>
      <c r="BR51" s="651"/>
      <c r="BS51" s="651"/>
      <c r="BT51" s="651"/>
      <c r="BU51" s="651"/>
      <c r="BV51" s="651"/>
      <c r="BW51" s="651"/>
      <c r="BX51" s="651"/>
      <c r="BY51" s="651"/>
      <c r="BZ51" s="651">
        <v>2</v>
      </c>
      <c r="CA51" s="651">
        <v>1</v>
      </c>
    </row>
    <row r="52" spans="1:79" x14ac:dyDescent="0.35">
      <c r="A52" s="42">
        <v>44455</v>
      </c>
      <c r="B52" s="651"/>
      <c r="C52" s="651"/>
      <c r="D52" s="651"/>
      <c r="E52" s="651"/>
      <c r="F52" s="651"/>
      <c r="G52" s="651"/>
      <c r="H52" s="651"/>
      <c r="I52" s="651"/>
      <c r="J52" s="651"/>
      <c r="K52" s="651"/>
      <c r="L52" s="651"/>
      <c r="M52" s="651"/>
      <c r="N52" s="651"/>
      <c r="O52" s="651"/>
      <c r="P52" s="651"/>
      <c r="Q52" s="651"/>
      <c r="R52" s="651"/>
      <c r="S52" s="651"/>
      <c r="T52" s="651"/>
      <c r="U52" s="651"/>
      <c r="V52" s="651"/>
      <c r="W52" s="651"/>
      <c r="X52" s="651"/>
      <c r="Y52" s="651"/>
      <c r="Z52" s="651"/>
      <c r="AA52" s="651"/>
      <c r="AB52" s="651"/>
      <c r="AC52" s="651"/>
      <c r="AD52" s="651">
        <v>3</v>
      </c>
      <c r="AE52" s="651">
        <v>2</v>
      </c>
      <c r="AF52" s="651">
        <v>1</v>
      </c>
      <c r="AG52" s="651">
        <v>1</v>
      </c>
      <c r="AH52" s="651"/>
      <c r="AI52" s="651"/>
      <c r="AJ52" s="651"/>
      <c r="AK52" s="651"/>
      <c r="AL52" s="651"/>
      <c r="AM52" s="651"/>
      <c r="AN52" s="651"/>
      <c r="AO52" s="651"/>
      <c r="AP52" s="651"/>
      <c r="AQ52" s="651"/>
      <c r="AR52" s="651"/>
      <c r="AS52" s="651"/>
      <c r="AT52" s="651"/>
      <c r="AU52" s="651"/>
      <c r="AV52" s="651"/>
      <c r="AW52" s="651"/>
      <c r="AX52" s="651"/>
      <c r="AY52" s="651"/>
      <c r="AZ52" s="651"/>
      <c r="BA52" s="651"/>
      <c r="BB52" s="651"/>
      <c r="BC52" s="651"/>
      <c r="BD52" s="651"/>
      <c r="BE52" s="651"/>
      <c r="BF52" s="651"/>
      <c r="BG52" s="651"/>
      <c r="BH52" s="651"/>
      <c r="BI52" s="651"/>
      <c r="BJ52" s="651"/>
      <c r="BK52" s="651"/>
      <c r="BL52" s="651"/>
      <c r="BM52" s="651"/>
      <c r="BN52" s="651"/>
      <c r="BO52" s="651"/>
      <c r="BP52" s="651"/>
      <c r="BQ52" s="651"/>
      <c r="BR52" s="651"/>
      <c r="BS52" s="651"/>
      <c r="BT52" s="651"/>
      <c r="BU52" s="651"/>
      <c r="BV52" s="651"/>
      <c r="BW52" s="651"/>
      <c r="BX52" s="651"/>
      <c r="BY52" s="651"/>
      <c r="BZ52" s="651">
        <v>4</v>
      </c>
      <c r="CA52" s="651">
        <v>3</v>
      </c>
    </row>
    <row r="53" spans="1:79" x14ac:dyDescent="0.35">
      <c r="A53" s="42">
        <v>44462</v>
      </c>
      <c r="B53" s="651"/>
      <c r="C53" s="651"/>
      <c r="D53" s="651"/>
      <c r="E53" s="651"/>
      <c r="F53" s="651"/>
      <c r="G53" s="651"/>
      <c r="H53" s="651"/>
      <c r="I53" s="651"/>
      <c r="J53" s="651"/>
      <c r="K53" s="651"/>
      <c r="L53" s="651"/>
      <c r="M53" s="651"/>
      <c r="N53" s="651"/>
      <c r="O53" s="651"/>
      <c r="P53" s="651"/>
      <c r="Q53" s="651"/>
      <c r="R53" s="651"/>
      <c r="S53" s="651"/>
      <c r="T53" s="651"/>
      <c r="U53" s="651"/>
      <c r="V53" s="651"/>
      <c r="W53" s="651"/>
      <c r="X53" s="651"/>
      <c r="Y53" s="651"/>
      <c r="Z53" s="651"/>
      <c r="AA53" s="651"/>
      <c r="AB53" s="651"/>
      <c r="AC53" s="651"/>
      <c r="AD53" s="651"/>
      <c r="AE53" s="651"/>
      <c r="AF53" s="651"/>
      <c r="AG53" s="651"/>
      <c r="AH53" s="651">
        <v>1</v>
      </c>
      <c r="AI53" s="651">
        <v>1</v>
      </c>
      <c r="AJ53" s="651"/>
      <c r="AK53" s="651"/>
      <c r="AL53" s="651"/>
      <c r="AM53" s="651"/>
      <c r="AN53" s="651"/>
      <c r="AO53" s="651"/>
      <c r="AP53" s="651"/>
      <c r="AQ53" s="651"/>
      <c r="AR53" s="651"/>
      <c r="AS53" s="651"/>
      <c r="AT53" s="651"/>
      <c r="AU53" s="651"/>
      <c r="AV53" s="651"/>
      <c r="AW53" s="651"/>
      <c r="AX53" s="651"/>
      <c r="AY53" s="651"/>
      <c r="AZ53" s="651"/>
      <c r="BA53" s="651"/>
      <c r="BB53" s="651"/>
      <c r="BC53" s="651"/>
      <c r="BD53" s="651"/>
      <c r="BE53" s="651"/>
      <c r="BF53" s="651"/>
      <c r="BG53" s="651"/>
      <c r="BH53" s="651"/>
      <c r="BI53" s="651"/>
      <c r="BJ53" s="651"/>
      <c r="BK53" s="651"/>
      <c r="BL53" s="651"/>
      <c r="BM53" s="651"/>
      <c r="BN53" s="651"/>
      <c r="BO53" s="651"/>
      <c r="BP53" s="651"/>
      <c r="BQ53" s="651"/>
      <c r="BR53" s="651"/>
      <c r="BS53" s="651"/>
      <c r="BT53" s="651"/>
      <c r="BU53" s="651"/>
      <c r="BV53" s="651"/>
      <c r="BW53" s="651"/>
      <c r="BX53" s="651"/>
      <c r="BY53" s="651"/>
      <c r="BZ53" s="651">
        <v>1</v>
      </c>
      <c r="CA53" s="651">
        <v>1</v>
      </c>
    </row>
    <row r="54" spans="1:79" x14ac:dyDescent="0.35">
      <c r="A54" s="42">
        <v>44463</v>
      </c>
      <c r="B54" s="651"/>
      <c r="C54" s="651"/>
      <c r="D54" s="651"/>
      <c r="E54" s="651"/>
      <c r="F54" s="651"/>
      <c r="G54" s="651"/>
      <c r="H54" s="651"/>
      <c r="I54" s="651"/>
      <c r="J54" s="651"/>
      <c r="K54" s="651"/>
      <c r="L54" s="651"/>
      <c r="M54" s="651"/>
      <c r="N54" s="651"/>
      <c r="O54" s="651"/>
      <c r="P54" s="651"/>
      <c r="Q54" s="651"/>
      <c r="R54" s="651"/>
      <c r="S54" s="651"/>
      <c r="T54" s="651"/>
      <c r="U54" s="651"/>
      <c r="V54" s="651"/>
      <c r="W54" s="651"/>
      <c r="X54" s="651"/>
      <c r="Y54" s="651"/>
      <c r="Z54" s="651"/>
      <c r="AA54" s="651"/>
      <c r="AB54" s="651">
        <v>2</v>
      </c>
      <c r="AC54" s="651">
        <v>2</v>
      </c>
      <c r="AD54" s="651"/>
      <c r="AE54" s="651"/>
      <c r="AF54" s="651"/>
      <c r="AG54" s="651"/>
      <c r="AH54" s="651"/>
      <c r="AI54" s="651"/>
      <c r="AJ54" s="651"/>
      <c r="AK54" s="651"/>
      <c r="AL54" s="651"/>
      <c r="AM54" s="651"/>
      <c r="AN54" s="651"/>
      <c r="AO54" s="651"/>
      <c r="AP54" s="651"/>
      <c r="AQ54" s="651"/>
      <c r="AR54" s="651"/>
      <c r="AS54" s="651"/>
      <c r="AT54" s="651"/>
      <c r="AU54" s="651"/>
      <c r="AV54" s="651"/>
      <c r="AW54" s="651"/>
      <c r="AX54" s="651"/>
      <c r="AY54" s="651"/>
      <c r="AZ54" s="651"/>
      <c r="BA54" s="651"/>
      <c r="BB54" s="651"/>
      <c r="BC54" s="651"/>
      <c r="BD54" s="651"/>
      <c r="BE54" s="651"/>
      <c r="BF54" s="651"/>
      <c r="BG54" s="651"/>
      <c r="BH54" s="651"/>
      <c r="BI54" s="651"/>
      <c r="BJ54" s="651"/>
      <c r="BK54" s="651"/>
      <c r="BL54" s="651"/>
      <c r="BM54" s="651"/>
      <c r="BN54" s="651"/>
      <c r="BO54" s="651"/>
      <c r="BP54" s="651"/>
      <c r="BQ54" s="651"/>
      <c r="BR54" s="651"/>
      <c r="BS54" s="651"/>
      <c r="BT54" s="651"/>
      <c r="BU54" s="651"/>
      <c r="BV54" s="651"/>
      <c r="BW54" s="651"/>
      <c r="BX54" s="651"/>
      <c r="BY54" s="651"/>
      <c r="BZ54" s="651">
        <v>2</v>
      </c>
      <c r="CA54" s="651">
        <v>2</v>
      </c>
    </row>
    <row r="55" spans="1:79" x14ac:dyDescent="0.35">
      <c r="A55" s="42">
        <v>44467</v>
      </c>
      <c r="B55" s="651"/>
      <c r="C55" s="651"/>
      <c r="D55" s="651"/>
      <c r="E55" s="651"/>
      <c r="F55" s="651"/>
      <c r="G55" s="651"/>
      <c r="H55" s="651"/>
      <c r="I55" s="651"/>
      <c r="J55" s="651"/>
      <c r="K55" s="651"/>
      <c r="L55" s="651"/>
      <c r="M55" s="651"/>
      <c r="N55" s="651"/>
      <c r="O55" s="651"/>
      <c r="P55" s="651"/>
      <c r="Q55" s="651"/>
      <c r="R55" s="651"/>
      <c r="S55" s="651"/>
      <c r="T55" s="651"/>
      <c r="U55" s="651"/>
      <c r="V55" s="651"/>
      <c r="W55" s="651"/>
      <c r="X55" s="651"/>
      <c r="Y55" s="651"/>
      <c r="Z55" s="651"/>
      <c r="AA55" s="651"/>
      <c r="AB55" s="651"/>
      <c r="AC55" s="651"/>
      <c r="AD55" s="651"/>
      <c r="AE55" s="651"/>
      <c r="AF55" s="651"/>
      <c r="AG55" s="651"/>
      <c r="AH55" s="651"/>
      <c r="AI55" s="651"/>
      <c r="AJ55" s="651">
        <v>1</v>
      </c>
      <c r="AK55" s="651">
        <v>1</v>
      </c>
      <c r="AL55" s="651"/>
      <c r="AM55" s="651"/>
      <c r="AN55" s="651"/>
      <c r="AO55" s="651"/>
      <c r="AP55" s="651"/>
      <c r="AQ55" s="651"/>
      <c r="AR55" s="651"/>
      <c r="AS55" s="651"/>
      <c r="AT55" s="651"/>
      <c r="AU55" s="651"/>
      <c r="AV55" s="651"/>
      <c r="AW55" s="651"/>
      <c r="AX55" s="651"/>
      <c r="AY55" s="651"/>
      <c r="AZ55" s="651"/>
      <c r="BA55" s="651"/>
      <c r="BB55" s="651"/>
      <c r="BC55" s="651"/>
      <c r="BD55" s="651"/>
      <c r="BE55" s="651"/>
      <c r="BF55" s="651"/>
      <c r="BG55" s="651"/>
      <c r="BH55" s="651"/>
      <c r="BI55" s="651"/>
      <c r="BJ55" s="651"/>
      <c r="BK55" s="651"/>
      <c r="BL55" s="651"/>
      <c r="BM55" s="651"/>
      <c r="BN55" s="651"/>
      <c r="BO55" s="651"/>
      <c r="BP55" s="651"/>
      <c r="BQ55" s="651"/>
      <c r="BR55" s="651"/>
      <c r="BS55" s="651"/>
      <c r="BT55" s="651"/>
      <c r="BU55" s="651"/>
      <c r="BV55" s="651"/>
      <c r="BW55" s="651"/>
      <c r="BX55" s="651"/>
      <c r="BY55" s="651"/>
      <c r="BZ55" s="651">
        <v>1</v>
      </c>
      <c r="CA55" s="651">
        <v>1</v>
      </c>
    </row>
    <row r="56" spans="1:79" x14ac:dyDescent="0.35">
      <c r="A56" s="42">
        <v>44468</v>
      </c>
      <c r="B56" s="651"/>
      <c r="C56" s="651"/>
      <c r="D56" s="651"/>
      <c r="E56" s="651"/>
      <c r="F56" s="651"/>
      <c r="G56" s="651"/>
      <c r="H56" s="651"/>
      <c r="I56" s="651"/>
      <c r="J56" s="651"/>
      <c r="K56" s="651"/>
      <c r="L56" s="651"/>
      <c r="M56" s="651"/>
      <c r="N56" s="651"/>
      <c r="O56" s="651"/>
      <c r="P56" s="651"/>
      <c r="Q56" s="651"/>
      <c r="R56" s="651"/>
      <c r="S56" s="651"/>
      <c r="T56" s="651"/>
      <c r="U56" s="651"/>
      <c r="V56" s="651"/>
      <c r="W56" s="651"/>
      <c r="X56" s="651"/>
      <c r="Y56" s="651"/>
      <c r="Z56" s="651"/>
      <c r="AA56" s="651"/>
      <c r="AB56" s="651"/>
      <c r="AC56" s="651"/>
      <c r="AD56" s="651"/>
      <c r="AE56" s="651"/>
      <c r="AF56" s="651"/>
      <c r="AG56" s="651"/>
      <c r="AH56" s="651"/>
      <c r="AI56" s="651"/>
      <c r="AJ56" s="651"/>
      <c r="AK56" s="651"/>
      <c r="AL56" s="651">
        <v>1</v>
      </c>
      <c r="AM56" s="651"/>
      <c r="AN56" s="651"/>
      <c r="AO56" s="651"/>
      <c r="AP56" s="651"/>
      <c r="AQ56" s="651"/>
      <c r="AR56" s="651"/>
      <c r="AS56" s="651"/>
      <c r="AT56" s="651"/>
      <c r="AU56" s="651"/>
      <c r="AV56" s="651"/>
      <c r="AW56" s="651"/>
      <c r="AX56" s="651"/>
      <c r="AY56" s="651"/>
      <c r="AZ56" s="651"/>
      <c r="BA56" s="651"/>
      <c r="BB56" s="651"/>
      <c r="BC56" s="651"/>
      <c r="BD56" s="651"/>
      <c r="BE56" s="651"/>
      <c r="BF56" s="651"/>
      <c r="BG56" s="651"/>
      <c r="BH56" s="651"/>
      <c r="BI56" s="651"/>
      <c r="BJ56" s="651"/>
      <c r="BK56" s="651"/>
      <c r="BL56" s="651"/>
      <c r="BM56" s="651"/>
      <c r="BN56" s="651"/>
      <c r="BO56" s="651"/>
      <c r="BP56" s="651"/>
      <c r="BQ56" s="651"/>
      <c r="BR56" s="651"/>
      <c r="BS56" s="651"/>
      <c r="BT56" s="651"/>
      <c r="BU56" s="651"/>
      <c r="BV56" s="651"/>
      <c r="BW56" s="651"/>
      <c r="BX56" s="651"/>
      <c r="BY56" s="651"/>
      <c r="BZ56" s="651">
        <v>1</v>
      </c>
      <c r="CA56" s="651"/>
    </row>
    <row r="57" spans="1:79" x14ac:dyDescent="0.35">
      <c r="A57" s="42">
        <v>44481</v>
      </c>
      <c r="B57" s="651"/>
      <c r="C57" s="651"/>
      <c r="D57" s="651"/>
      <c r="E57" s="651"/>
      <c r="F57" s="651"/>
      <c r="G57" s="651"/>
      <c r="H57" s="651"/>
      <c r="I57" s="651"/>
      <c r="J57" s="651"/>
      <c r="K57" s="651"/>
      <c r="L57" s="651"/>
      <c r="M57" s="651"/>
      <c r="N57" s="651"/>
      <c r="O57" s="651"/>
      <c r="P57" s="651"/>
      <c r="Q57" s="651"/>
      <c r="R57" s="651"/>
      <c r="S57" s="651"/>
      <c r="T57" s="651"/>
      <c r="U57" s="651"/>
      <c r="V57" s="651"/>
      <c r="W57" s="651"/>
      <c r="X57" s="651"/>
      <c r="Y57" s="651"/>
      <c r="Z57" s="651"/>
      <c r="AA57" s="651"/>
      <c r="AB57" s="651"/>
      <c r="AC57" s="651"/>
      <c r="AD57" s="651"/>
      <c r="AE57" s="651"/>
      <c r="AF57" s="651"/>
      <c r="AG57" s="651"/>
      <c r="AH57" s="651"/>
      <c r="AI57" s="651"/>
      <c r="AJ57" s="651"/>
      <c r="AK57" s="651"/>
      <c r="AL57" s="651"/>
      <c r="AM57" s="651"/>
      <c r="AN57" s="651">
        <v>1</v>
      </c>
      <c r="AO57" s="651">
        <v>1</v>
      </c>
      <c r="AP57" s="651"/>
      <c r="AQ57" s="651"/>
      <c r="AR57" s="651"/>
      <c r="AS57" s="651"/>
      <c r="AT57" s="651"/>
      <c r="AU57" s="651"/>
      <c r="AV57" s="651"/>
      <c r="AW57" s="651"/>
      <c r="AX57" s="651"/>
      <c r="AY57" s="651"/>
      <c r="AZ57" s="651"/>
      <c r="BA57" s="651"/>
      <c r="BB57" s="651"/>
      <c r="BC57" s="651"/>
      <c r="BD57" s="651"/>
      <c r="BE57" s="651"/>
      <c r="BF57" s="651"/>
      <c r="BG57" s="651"/>
      <c r="BH57" s="651"/>
      <c r="BI57" s="651"/>
      <c r="BJ57" s="651"/>
      <c r="BK57" s="651"/>
      <c r="BL57" s="651"/>
      <c r="BM57" s="651"/>
      <c r="BN57" s="651"/>
      <c r="BO57" s="651"/>
      <c r="BP57" s="651"/>
      <c r="BQ57" s="651"/>
      <c r="BR57" s="651"/>
      <c r="BS57" s="651"/>
      <c r="BT57" s="651"/>
      <c r="BU57" s="651"/>
      <c r="BV57" s="651"/>
      <c r="BW57" s="651"/>
      <c r="BX57" s="651"/>
      <c r="BY57" s="651"/>
      <c r="BZ57" s="651">
        <v>1</v>
      </c>
      <c r="CA57" s="651">
        <v>1</v>
      </c>
    </row>
    <row r="58" spans="1:79" x14ac:dyDescent="0.35">
      <c r="A58" s="42">
        <v>44484</v>
      </c>
      <c r="B58" s="651"/>
      <c r="C58" s="651"/>
      <c r="D58" s="651"/>
      <c r="E58" s="651"/>
      <c r="F58" s="651"/>
      <c r="G58" s="651"/>
      <c r="H58" s="651"/>
      <c r="I58" s="651"/>
      <c r="J58" s="651"/>
      <c r="K58" s="651"/>
      <c r="L58" s="651"/>
      <c r="M58" s="651"/>
      <c r="N58" s="651"/>
      <c r="O58" s="651"/>
      <c r="P58" s="651"/>
      <c r="Q58" s="651"/>
      <c r="R58" s="651"/>
      <c r="S58" s="651"/>
      <c r="T58" s="651"/>
      <c r="U58" s="651"/>
      <c r="V58" s="651"/>
      <c r="W58" s="651"/>
      <c r="X58" s="651"/>
      <c r="Y58" s="651"/>
      <c r="Z58" s="651"/>
      <c r="AA58" s="651"/>
      <c r="AB58" s="651"/>
      <c r="AC58" s="651"/>
      <c r="AD58" s="651"/>
      <c r="AE58" s="651"/>
      <c r="AF58" s="651"/>
      <c r="AG58" s="651"/>
      <c r="AH58" s="651"/>
      <c r="AI58" s="651"/>
      <c r="AJ58" s="651"/>
      <c r="AK58" s="651"/>
      <c r="AL58" s="651"/>
      <c r="AM58" s="651"/>
      <c r="AN58" s="651"/>
      <c r="AO58" s="651"/>
      <c r="AP58" s="651">
        <v>1</v>
      </c>
      <c r="AQ58" s="651">
        <v>1</v>
      </c>
      <c r="AR58" s="651"/>
      <c r="AS58" s="651"/>
      <c r="AT58" s="651"/>
      <c r="AU58" s="651"/>
      <c r="AV58" s="651"/>
      <c r="AW58" s="651"/>
      <c r="AX58" s="651"/>
      <c r="AY58" s="651"/>
      <c r="AZ58" s="651"/>
      <c r="BA58" s="651"/>
      <c r="BB58" s="651"/>
      <c r="BC58" s="651"/>
      <c r="BD58" s="651"/>
      <c r="BE58" s="651"/>
      <c r="BF58" s="651"/>
      <c r="BG58" s="651"/>
      <c r="BH58" s="651"/>
      <c r="BI58" s="651"/>
      <c r="BJ58" s="651"/>
      <c r="BK58" s="651"/>
      <c r="BL58" s="651"/>
      <c r="BM58" s="651"/>
      <c r="BN58" s="651"/>
      <c r="BO58" s="651"/>
      <c r="BP58" s="651"/>
      <c r="BQ58" s="651"/>
      <c r="BR58" s="651"/>
      <c r="BS58" s="651"/>
      <c r="BT58" s="651"/>
      <c r="BU58" s="651"/>
      <c r="BV58" s="651"/>
      <c r="BW58" s="651"/>
      <c r="BX58" s="651"/>
      <c r="BY58" s="651"/>
      <c r="BZ58" s="651">
        <v>1</v>
      </c>
      <c r="CA58" s="651">
        <v>1</v>
      </c>
    </row>
    <row r="59" spans="1:79" x14ac:dyDescent="0.35">
      <c r="A59" s="42">
        <v>44487</v>
      </c>
      <c r="B59" s="651"/>
      <c r="C59" s="651"/>
      <c r="D59" s="651"/>
      <c r="E59" s="651"/>
      <c r="F59" s="651"/>
      <c r="G59" s="651"/>
      <c r="H59" s="651"/>
      <c r="I59" s="651"/>
      <c r="J59" s="651"/>
      <c r="K59" s="651"/>
      <c r="L59" s="651"/>
      <c r="M59" s="651"/>
      <c r="N59" s="651"/>
      <c r="O59" s="651"/>
      <c r="P59" s="651"/>
      <c r="Q59" s="651"/>
      <c r="R59" s="651"/>
      <c r="S59" s="651"/>
      <c r="T59" s="651"/>
      <c r="U59" s="651"/>
      <c r="V59" s="651"/>
      <c r="W59" s="651"/>
      <c r="X59" s="651"/>
      <c r="Y59" s="651"/>
      <c r="Z59" s="651"/>
      <c r="AA59" s="651"/>
      <c r="AB59" s="651"/>
      <c r="AC59" s="651"/>
      <c r="AD59" s="651"/>
      <c r="AE59" s="651"/>
      <c r="AF59" s="651"/>
      <c r="AG59" s="651"/>
      <c r="AH59" s="651"/>
      <c r="AI59" s="651"/>
      <c r="AJ59" s="651"/>
      <c r="AK59" s="651"/>
      <c r="AL59" s="651"/>
      <c r="AM59" s="651"/>
      <c r="AN59" s="651">
        <v>1</v>
      </c>
      <c r="AO59" s="651">
        <v>1</v>
      </c>
      <c r="AP59" s="651"/>
      <c r="AQ59" s="651"/>
      <c r="AR59" s="651"/>
      <c r="AS59" s="651"/>
      <c r="AT59" s="651"/>
      <c r="AU59" s="651"/>
      <c r="AV59" s="651"/>
      <c r="AW59" s="651"/>
      <c r="AX59" s="651"/>
      <c r="AY59" s="651"/>
      <c r="AZ59" s="651"/>
      <c r="BA59" s="651"/>
      <c r="BB59" s="651"/>
      <c r="BC59" s="651"/>
      <c r="BD59" s="651"/>
      <c r="BE59" s="651"/>
      <c r="BF59" s="651"/>
      <c r="BG59" s="651"/>
      <c r="BH59" s="651"/>
      <c r="BI59" s="651"/>
      <c r="BJ59" s="651"/>
      <c r="BK59" s="651"/>
      <c r="BL59" s="651"/>
      <c r="BM59" s="651"/>
      <c r="BN59" s="651"/>
      <c r="BO59" s="651"/>
      <c r="BP59" s="651"/>
      <c r="BQ59" s="651"/>
      <c r="BR59" s="651"/>
      <c r="BS59" s="651"/>
      <c r="BT59" s="651"/>
      <c r="BU59" s="651"/>
      <c r="BV59" s="651"/>
      <c r="BW59" s="651"/>
      <c r="BX59" s="651"/>
      <c r="BY59" s="651"/>
      <c r="BZ59" s="651">
        <v>1</v>
      </c>
      <c r="CA59" s="651">
        <v>1</v>
      </c>
    </row>
    <row r="60" spans="1:79" x14ac:dyDescent="0.35">
      <c r="A60" s="42">
        <v>44488</v>
      </c>
      <c r="B60" s="651"/>
      <c r="C60" s="651"/>
      <c r="D60" s="651"/>
      <c r="E60" s="651"/>
      <c r="F60" s="651"/>
      <c r="G60" s="651"/>
      <c r="H60" s="651"/>
      <c r="I60" s="651"/>
      <c r="J60" s="651"/>
      <c r="K60" s="651"/>
      <c r="L60" s="651"/>
      <c r="M60" s="651"/>
      <c r="N60" s="651"/>
      <c r="O60" s="651"/>
      <c r="P60" s="651"/>
      <c r="Q60" s="651"/>
      <c r="R60" s="651"/>
      <c r="S60" s="651"/>
      <c r="T60" s="651"/>
      <c r="U60" s="651"/>
      <c r="V60" s="651"/>
      <c r="W60" s="651"/>
      <c r="X60" s="651"/>
      <c r="Y60" s="651"/>
      <c r="Z60" s="651"/>
      <c r="AA60" s="651"/>
      <c r="AB60" s="651"/>
      <c r="AC60" s="651"/>
      <c r="AD60" s="651"/>
      <c r="AE60" s="651"/>
      <c r="AF60" s="651"/>
      <c r="AG60" s="651"/>
      <c r="AH60" s="651"/>
      <c r="AI60" s="651"/>
      <c r="AJ60" s="651"/>
      <c r="AK60" s="651"/>
      <c r="AL60" s="651"/>
      <c r="AM60" s="651"/>
      <c r="AN60" s="651"/>
      <c r="AO60" s="651"/>
      <c r="AP60" s="651"/>
      <c r="AQ60" s="651"/>
      <c r="AR60" s="651">
        <v>4</v>
      </c>
      <c r="AS60" s="651">
        <v>4</v>
      </c>
      <c r="AT60" s="651">
        <v>1</v>
      </c>
      <c r="AU60" s="651">
        <v>1</v>
      </c>
      <c r="AV60" s="651">
        <v>1</v>
      </c>
      <c r="AW60" s="651">
        <v>1</v>
      </c>
      <c r="AX60" s="651"/>
      <c r="AY60" s="651"/>
      <c r="AZ60" s="651"/>
      <c r="BA60" s="651"/>
      <c r="BB60" s="651"/>
      <c r="BC60" s="651"/>
      <c r="BD60" s="651"/>
      <c r="BE60" s="651"/>
      <c r="BF60" s="651"/>
      <c r="BG60" s="651"/>
      <c r="BH60" s="651"/>
      <c r="BI60" s="651"/>
      <c r="BJ60" s="651"/>
      <c r="BK60" s="651"/>
      <c r="BL60" s="651"/>
      <c r="BM60" s="651"/>
      <c r="BN60" s="651"/>
      <c r="BO60" s="651"/>
      <c r="BP60" s="651"/>
      <c r="BQ60" s="651"/>
      <c r="BR60" s="651"/>
      <c r="BS60" s="651"/>
      <c r="BT60" s="651"/>
      <c r="BU60" s="651"/>
      <c r="BV60" s="651"/>
      <c r="BW60" s="651"/>
      <c r="BX60" s="651"/>
      <c r="BY60" s="651"/>
      <c r="BZ60" s="651">
        <v>6</v>
      </c>
      <c r="CA60" s="651">
        <v>6</v>
      </c>
    </row>
    <row r="61" spans="1:79" x14ac:dyDescent="0.35">
      <c r="A61" s="42">
        <v>44490</v>
      </c>
      <c r="B61" s="651"/>
      <c r="C61" s="651"/>
      <c r="D61" s="651"/>
      <c r="E61" s="651"/>
      <c r="F61" s="651"/>
      <c r="G61" s="651"/>
      <c r="H61" s="651"/>
      <c r="I61" s="651"/>
      <c r="J61" s="651"/>
      <c r="K61" s="651"/>
      <c r="L61" s="651"/>
      <c r="M61" s="651"/>
      <c r="N61" s="651"/>
      <c r="O61" s="651"/>
      <c r="P61" s="651"/>
      <c r="Q61" s="651"/>
      <c r="R61" s="651"/>
      <c r="S61" s="651"/>
      <c r="T61" s="651"/>
      <c r="U61" s="651"/>
      <c r="V61" s="651"/>
      <c r="W61" s="651"/>
      <c r="X61" s="651"/>
      <c r="Y61" s="651"/>
      <c r="Z61" s="651"/>
      <c r="AA61" s="651"/>
      <c r="AB61" s="651"/>
      <c r="AC61" s="651"/>
      <c r="AD61" s="651"/>
      <c r="AE61" s="651"/>
      <c r="AF61" s="651"/>
      <c r="AG61" s="651"/>
      <c r="AH61" s="651"/>
      <c r="AI61" s="651"/>
      <c r="AJ61" s="651"/>
      <c r="AK61" s="651"/>
      <c r="AL61" s="651"/>
      <c r="AM61" s="651"/>
      <c r="AN61" s="651"/>
      <c r="AO61" s="651"/>
      <c r="AP61" s="651">
        <v>1</v>
      </c>
      <c r="AQ61" s="651">
        <v>1</v>
      </c>
      <c r="AR61" s="651"/>
      <c r="AS61" s="651"/>
      <c r="AT61" s="651"/>
      <c r="AU61" s="651"/>
      <c r="AV61" s="651"/>
      <c r="AW61" s="651"/>
      <c r="AX61" s="651"/>
      <c r="AY61" s="651"/>
      <c r="AZ61" s="651"/>
      <c r="BA61" s="651"/>
      <c r="BB61" s="651"/>
      <c r="BC61" s="651"/>
      <c r="BD61" s="651"/>
      <c r="BE61" s="651"/>
      <c r="BF61" s="651"/>
      <c r="BG61" s="651"/>
      <c r="BH61" s="651"/>
      <c r="BI61" s="651"/>
      <c r="BJ61" s="651"/>
      <c r="BK61" s="651"/>
      <c r="BL61" s="651"/>
      <c r="BM61" s="651"/>
      <c r="BN61" s="651"/>
      <c r="BO61" s="651"/>
      <c r="BP61" s="651"/>
      <c r="BQ61" s="651"/>
      <c r="BR61" s="651"/>
      <c r="BS61" s="651"/>
      <c r="BT61" s="651"/>
      <c r="BU61" s="651"/>
      <c r="BV61" s="651"/>
      <c r="BW61" s="651"/>
      <c r="BX61" s="651"/>
      <c r="BY61" s="651"/>
      <c r="BZ61" s="651">
        <v>1</v>
      </c>
      <c r="CA61" s="651">
        <v>1</v>
      </c>
    </row>
    <row r="62" spans="1:79" x14ac:dyDescent="0.35">
      <c r="A62" s="42">
        <v>44496</v>
      </c>
      <c r="B62" s="651"/>
      <c r="C62" s="651"/>
      <c r="D62" s="651"/>
      <c r="E62" s="651"/>
      <c r="F62" s="651"/>
      <c r="G62" s="651"/>
      <c r="H62" s="651"/>
      <c r="I62" s="651"/>
      <c r="J62" s="651"/>
      <c r="K62" s="651"/>
      <c r="L62" s="651"/>
      <c r="M62" s="651"/>
      <c r="N62" s="651"/>
      <c r="O62" s="651"/>
      <c r="P62" s="651"/>
      <c r="Q62" s="651"/>
      <c r="R62" s="651"/>
      <c r="S62" s="651"/>
      <c r="T62" s="651"/>
      <c r="U62" s="651"/>
      <c r="V62" s="651"/>
      <c r="W62" s="651"/>
      <c r="X62" s="651"/>
      <c r="Y62" s="651"/>
      <c r="Z62" s="651"/>
      <c r="AA62" s="651"/>
      <c r="AB62" s="651"/>
      <c r="AC62" s="651"/>
      <c r="AD62" s="651"/>
      <c r="AE62" s="651"/>
      <c r="AF62" s="651"/>
      <c r="AG62" s="651"/>
      <c r="AH62" s="651"/>
      <c r="AI62" s="651"/>
      <c r="AJ62" s="651"/>
      <c r="AK62" s="651"/>
      <c r="AL62" s="651"/>
      <c r="AM62" s="651"/>
      <c r="AN62" s="651"/>
      <c r="AO62" s="651"/>
      <c r="AP62" s="651"/>
      <c r="AQ62" s="651"/>
      <c r="AR62" s="651"/>
      <c r="AS62" s="651"/>
      <c r="AT62" s="651"/>
      <c r="AU62" s="651"/>
      <c r="AV62" s="651"/>
      <c r="AW62" s="651"/>
      <c r="AX62" s="651">
        <v>1</v>
      </c>
      <c r="AY62" s="651">
        <v>1</v>
      </c>
      <c r="AZ62" s="651"/>
      <c r="BA62" s="651"/>
      <c r="BB62" s="651"/>
      <c r="BC62" s="651"/>
      <c r="BD62" s="651"/>
      <c r="BE62" s="651"/>
      <c r="BF62" s="651"/>
      <c r="BG62" s="651"/>
      <c r="BH62" s="651"/>
      <c r="BI62" s="651"/>
      <c r="BJ62" s="651"/>
      <c r="BK62" s="651"/>
      <c r="BL62" s="651">
        <v>1</v>
      </c>
      <c r="BM62" s="651">
        <v>1</v>
      </c>
      <c r="BN62" s="651"/>
      <c r="BO62" s="651"/>
      <c r="BP62" s="651"/>
      <c r="BQ62" s="651"/>
      <c r="BR62" s="651"/>
      <c r="BS62" s="651"/>
      <c r="BT62" s="651"/>
      <c r="BU62" s="651"/>
      <c r="BV62" s="651"/>
      <c r="BW62" s="651"/>
      <c r="BX62" s="651"/>
      <c r="BY62" s="651"/>
      <c r="BZ62" s="651">
        <v>2</v>
      </c>
      <c r="CA62" s="651">
        <v>2</v>
      </c>
    </row>
    <row r="63" spans="1:79" x14ac:dyDescent="0.35">
      <c r="A63" s="42">
        <v>44491</v>
      </c>
      <c r="B63" s="651"/>
      <c r="C63" s="651"/>
      <c r="D63" s="651"/>
      <c r="E63" s="651"/>
      <c r="F63" s="651"/>
      <c r="G63" s="651"/>
      <c r="H63" s="651"/>
      <c r="I63" s="651"/>
      <c r="J63" s="651"/>
      <c r="K63" s="651"/>
      <c r="L63" s="651"/>
      <c r="M63" s="651"/>
      <c r="N63" s="651"/>
      <c r="O63" s="651"/>
      <c r="P63" s="651"/>
      <c r="Q63" s="651"/>
      <c r="R63" s="651"/>
      <c r="S63" s="651"/>
      <c r="T63" s="651"/>
      <c r="U63" s="651"/>
      <c r="V63" s="651"/>
      <c r="W63" s="651"/>
      <c r="X63" s="651"/>
      <c r="Y63" s="651"/>
      <c r="Z63" s="651"/>
      <c r="AA63" s="651"/>
      <c r="AB63" s="651"/>
      <c r="AC63" s="651"/>
      <c r="AD63" s="651"/>
      <c r="AE63" s="651"/>
      <c r="AF63" s="651"/>
      <c r="AG63" s="651"/>
      <c r="AH63" s="651"/>
      <c r="AI63" s="651"/>
      <c r="AJ63" s="651"/>
      <c r="AK63" s="651"/>
      <c r="AL63" s="651"/>
      <c r="AM63" s="651"/>
      <c r="AN63" s="651"/>
      <c r="AO63" s="651"/>
      <c r="AP63" s="651"/>
      <c r="AQ63" s="651"/>
      <c r="AR63" s="651"/>
      <c r="AS63" s="651"/>
      <c r="AT63" s="651"/>
      <c r="AU63" s="651"/>
      <c r="AV63" s="651"/>
      <c r="AW63" s="651"/>
      <c r="AX63" s="651"/>
      <c r="AY63" s="651"/>
      <c r="AZ63" s="651">
        <v>1</v>
      </c>
      <c r="BA63" s="651">
        <v>1</v>
      </c>
      <c r="BB63" s="651"/>
      <c r="BC63" s="651"/>
      <c r="BD63" s="651"/>
      <c r="BE63" s="651"/>
      <c r="BF63" s="651"/>
      <c r="BG63" s="651"/>
      <c r="BH63" s="651"/>
      <c r="BI63" s="651"/>
      <c r="BJ63" s="651"/>
      <c r="BK63" s="651"/>
      <c r="BL63" s="651"/>
      <c r="BM63" s="651"/>
      <c r="BN63" s="651">
        <v>1</v>
      </c>
      <c r="BO63" s="651">
        <v>1</v>
      </c>
      <c r="BP63" s="651"/>
      <c r="BQ63" s="651"/>
      <c r="BR63" s="651"/>
      <c r="BS63" s="651"/>
      <c r="BT63" s="651"/>
      <c r="BU63" s="651"/>
      <c r="BV63" s="651"/>
      <c r="BW63" s="651"/>
      <c r="BX63" s="651"/>
      <c r="BY63" s="651"/>
      <c r="BZ63" s="651">
        <v>2</v>
      </c>
      <c r="CA63" s="651">
        <v>2</v>
      </c>
    </row>
    <row r="64" spans="1:79" x14ac:dyDescent="0.35">
      <c r="A64" s="42">
        <v>44494</v>
      </c>
      <c r="B64" s="651"/>
      <c r="C64" s="651"/>
      <c r="D64" s="651"/>
      <c r="E64" s="651"/>
      <c r="F64" s="651"/>
      <c r="G64" s="651"/>
      <c r="H64" s="651"/>
      <c r="I64" s="651"/>
      <c r="J64" s="651"/>
      <c r="K64" s="651"/>
      <c r="L64" s="651"/>
      <c r="M64" s="651"/>
      <c r="N64" s="651"/>
      <c r="O64" s="651"/>
      <c r="P64" s="651"/>
      <c r="Q64" s="651"/>
      <c r="R64" s="651"/>
      <c r="S64" s="651"/>
      <c r="T64" s="651"/>
      <c r="U64" s="651"/>
      <c r="V64" s="651"/>
      <c r="W64" s="651"/>
      <c r="X64" s="651"/>
      <c r="Y64" s="651"/>
      <c r="Z64" s="651"/>
      <c r="AA64" s="651"/>
      <c r="AB64" s="651"/>
      <c r="AC64" s="651"/>
      <c r="AD64" s="651"/>
      <c r="AE64" s="651"/>
      <c r="AF64" s="651"/>
      <c r="AG64" s="651"/>
      <c r="AH64" s="651"/>
      <c r="AI64" s="651"/>
      <c r="AJ64" s="651"/>
      <c r="AK64" s="651"/>
      <c r="AL64" s="651"/>
      <c r="AM64" s="651"/>
      <c r="AN64" s="651"/>
      <c r="AO64" s="651"/>
      <c r="AP64" s="651">
        <v>1</v>
      </c>
      <c r="AQ64" s="651">
        <v>1</v>
      </c>
      <c r="AR64" s="651"/>
      <c r="AS64" s="651"/>
      <c r="AT64" s="651"/>
      <c r="AU64" s="651"/>
      <c r="AV64" s="651"/>
      <c r="AW64" s="651"/>
      <c r="AX64" s="651"/>
      <c r="AY64" s="651"/>
      <c r="AZ64" s="651"/>
      <c r="BA64" s="651"/>
      <c r="BB64" s="651">
        <v>1</v>
      </c>
      <c r="BC64" s="651">
        <v>1</v>
      </c>
      <c r="BD64" s="651">
        <v>1</v>
      </c>
      <c r="BE64" s="651">
        <v>1</v>
      </c>
      <c r="BF64" s="651"/>
      <c r="BG64" s="651"/>
      <c r="BH64" s="651"/>
      <c r="BI64" s="651"/>
      <c r="BJ64" s="651"/>
      <c r="BK64" s="651"/>
      <c r="BL64" s="651"/>
      <c r="BM64" s="651"/>
      <c r="BN64" s="651"/>
      <c r="BO64" s="651"/>
      <c r="BP64" s="651"/>
      <c r="BQ64" s="651"/>
      <c r="BR64" s="651"/>
      <c r="BS64" s="651"/>
      <c r="BT64" s="651"/>
      <c r="BU64" s="651"/>
      <c r="BV64" s="651"/>
      <c r="BW64" s="651"/>
      <c r="BX64" s="651"/>
      <c r="BY64" s="651"/>
      <c r="BZ64" s="651">
        <v>3</v>
      </c>
      <c r="CA64" s="651">
        <v>3</v>
      </c>
    </row>
    <row r="65" spans="1:79" x14ac:dyDescent="0.35">
      <c r="A65" s="42">
        <v>44503</v>
      </c>
      <c r="B65" s="651"/>
      <c r="C65" s="651"/>
      <c r="D65" s="651"/>
      <c r="E65" s="651"/>
      <c r="F65" s="651"/>
      <c r="G65" s="651"/>
      <c r="H65" s="651"/>
      <c r="I65" s="651"/>
      <c r="J65" s="651"/>
      <c r="K65" s="651"/>
      <c r="L65" s="651"/>
      <c r="M65" s="651"/>
      <c r="N65" s="651"/>
      <c r="O65" s="651"/>
      <c r="P65" s="651"/>
      <c r="Q65" s="651"/>
      <c r="R65" s="651"/>
      <c r="S65" s="651">
        <v>1</v>
      </c>
      <c r="T65" s="651"/>
      <c r="U65" s="651"/>
      <c r="V65" s="651"/>
      <c r="W65" s="651"/>
      <c r="X65" s="651"/>
      <c r="Y65" s="651"/>
      <c r="Z65" s="651"/>
      <c r="AA65" s="651"/>
      <c r="AB65" s="651"/>
      <c r="AC65" s="651"/>
      <c r="AD65" s="651"/>
      <c r="AE65" s="651"/>
      <c r="AF65" s="651"/>
      <c r="AG65" s="651"/>
      <c r="AH65" s="651"/>
      <c r="AI65" s="651"/>
      <c r="AJ65" s="651"/>
      <c r="AK65" s="651"/>
      <c r="AL65" s="651"/>
      <c r="AM65" s="651"/>
      <c r="AN65" s="651"/>
      <c r="AO65" s="651"/>
      <c r="AP65" s="651"/>
      <c r="AQ65" s="651"/>
      <c r="AR65" s="651"/>
      <c r="AS65" s="651"/>
      <c r="AT65" s="651"/>
      <c r="AU65" s="651"/>
      <c r="AV65" s="651"/>
      <c r="AW65" s="651"/>
      <c r="AX65" s="651"/>
      <c r="AY65" s="651"/>
      <c r="AZ65" s="651"/>
      <c r="BA65" s="651"/>
      <c r="BB65" s="651"/>
      <c r="BC65" s="651"/>
      <c r="BD65" s="651"/>
      <c r="BE65" s="651"/>
      <c r="BF65" s="651">
        <v>2</v>
      </c>
      <c r="BG65" s="651">
        <v>2</v>
      </c>
      <c r="BH65" s="651"/>
      <c r="BI65" s="651"/>
      <c r="BJ65" s="651"/>
      <c r="BK65" s="651"/>
      <c r="BL65" s="651">
        <v>1</v>
      </c>
      <c r="BM65" s="651">
        <v>1</v>
      </c>
      <c r="BN65" s="651"/>
      <c r="BO65" s="651"/>
      <c r="BP65" s="651"/>
      <c r="BQ65" s="651"/>
      <c r="BR65" s="651"/>
      <c r="BS65" s="651"/>
      <c r="BT65" s="651"/>
      <c r="BU65" s="651"/>
      <c r="BV65" s="651"/>
      <c r="BW65" s="651"/>
      <c r="BX65" s="651"/>
      <c r="BY65" s="651"/>
      <c r="BZ65" s="651">
        <v>3</v>
      </c>
      <c r="CA65" s="651">
        <v>4</v>
      </c>
    </row>
    <row r="66" spans="1:79" x14ac:dyDescent="0.35">
      <c r="A66" s="42">
        <v>44504</v>
      </c>
      <c r="B66" s="651"/>
      <c r="C66" s="651"/>
      <c r="D66" s="651"/>
      <c r="E66" s="651"/>
      <c r="F66" s="651"/>
      <c r="G66" s="651"/>
      <c r="H66" s="651"/>
      <c r="I66" s="651"/>
      <c r="J66" s="651"/>
      <c r="K66" s="651"/>
      <c r="L66" s="651"/>
      <c r="M66" s="651"/>
      <c r="N66" s="651"/>
      <c r="O66" s="651"/>
      <c r="P66" s="651"/>
      <c r="Q66" s="651"/>
      <c r="R66" s="651"/>
      <c r="S66" s="651"/>
      <c r="T66" s="651"/>
      <c r="U66" s="651"/>
      <c r="V66" s="651"/>
      <c r="W66" s="651"/>
      <c r="X66" s="651"/>
      <c r="Y66" s="651"/>
      <c r="Z66" s="651"/>
      <c r="AA66" s="651"/>
      <c r="AB66" s="651"/>
      <c r="AC66" s="651"/>
      <c r="AD66" s="651"/>
      <c r="AE66" s="651"/>
      <c r="AF66" s="651"/>
      <c r="AG66" s="651"/>
      <c r="AH66" s="651"/>
      <c r="AI66" s="651"/>
      <c r="AJ66" s="651"/>
      <c r="AK66" s="651"/>
      <c r="AL66" s="651"/>
      <c r="AM66" s="651"/>
      <c r="AN66" s="651"/>
      <c r="AO66" s="651"/>
      <c r="AP66" s="651"/>
      <c r="AQ66" s="651"/>
      <c r="AR66" s="651"/>
      <c r="AS66" s="651"/>
      <c r="AT66" s="651"/>
      <c r="AU66" s="651"/>
      <c r="AV66" s="651"/>
      <c r="AW66" s="651"/>
      <c r="AX66" s="651"/>
      <c r="AY66" s="651"/>
      <c r="AZ66" s="651"/>
      <c r="BA66" s="651"/>
      <c r="BB66" s="651"/>
      <c r="BC66" s="651"/>
      <c r="BD66" s="651"/>
      <c r="BE66" s="651"/>
      <c r="BF66" s="651"/>
      <c r="BG66" s="651"/>
      <c r="BH66" s="651">
        <v>1</v>
      </c>
      <c r="BI66" s="651">
        <v>1</v>
      </c>
      <c r="BJ66" s="651"/>
      <c r="BK66" s="651"/>
      <c r="BL66" s="651"/>
      <c r="BM66" s="651"/>
      <c r="BN66" s="651"/>
      <c r="BO66" s="651"/>
      <c r="BP66" s="651">
        <v>1</v>
      </c>
      <c r="BQ66" s="651">
        <v>1</v>
      </c>
      <c r="BR66" s="651"/>
      <c r="BS66" s="651"/>
      <c r="BT66" s="651"/>
      <c r="BU66" s="651"/>
      <c r="BV66" s="651"/>
      <c r="BW66" s="651"/>
      <c r="BX66" s="651"/>
      <c r="BY66" s="651"/>
      <c r="BZ66" s="651">
        <v>2</v>
      </c>
      <c r="CA66" s="651">
        <v>2</v>
      </c>
    </row>
    <row r="67" spans="1:79" x14ac:dyDescent="0.35">
      <c r="A67" s="42">
        <v>44517</v>
      </c>
      <c r="B67" s="651"/>
      <c r="C67" s="651"/>
      <c r="D67" s="651"/>
      <c r="E67" s="651"/>
      <c r="F67" s="651"/>
      <c r="G67" s="651"/>
      <c r="H67" s="651"/>
      <c r="I67" s="651"/>
      <c r="J67" s="651"/>
      <c r="K67" s="651"/>
      <c r="L67" s="651"/>
      <c r="M67" s="651"/>
      <c r="N67" s="651"/>
      <c r="O67" s="651"/>
      <c r="P67" s="651"/>
      <c r="Q67" s="651"/>
      <c r="R67" s="651"/>
      <c r="S67" s="651"/>
      <c r="T67" s="651"/>
      <c r="U67" s="651"/>
      <c r="V67" s="651"/>
      <c r="W67" s="651"/>
      <c r="X67" s="651"/>
      <c r="Y67" s="651"/>
      <c r="Z67" s="651"/>
      <c r="AA67" s="651"/>
      <c r="AB67" s="651"/>
      <c r="AC67" s="651"/>
      <c r="AD67" s="651"/>
      <c r="AE67" s="651"/>
      <c r="AF67" s="651"/>
      <c r="AG67" s="651"/>
      <c r="AH67" s="651"/>
      <c r="AI67" s="651"/>
      <c r="AJ67" s="651"/>
      <c r="AK67" s="651"/>
      <c r="AL67" s="651"/>
      <c r="AM67" s="651"/>
      <c r="AN67" s="651"/>
      <c r="AO67" s="651"/>
      <c r="AP67" s="651"/>
      <c r="AQ67" s="651"/>
      <c r="AR67" s="651"/>
      <c r="AS67" s="651"/>
      <c r="AT67" s="651"/>
      <c r="AU67" s="651"/>
      <c r="AV67" s="651"/>
      <c r="AW67" s="651"/>
      <c r="AX67" s="651"/>
      <c r="AY67" s="651"/>
      <c r="AZ67" s="651"/>
      <c r="BA67" s="651"/>
      <c r="BB67" s="651"/>
      <c r="BC67" s="651"/>
      <c r="BD67" s="651"/>
      <c r="BE67" s="651"/>
      <c r="BF67" s="651"/>
      <c r="BG67" s="651"/>
      <c r="BH67" s="651"/>
      <c r="BI67" s="651"/>
      <c r="BJ67" s="651"/>
      <c r="BK67" s="651"/>
      <c r="BL67" s="651">
        <v>2</v>
      </c>
      <c r="BM67" s="651">
        <v>2</v>
      </c>
      <c r="BN67" s="651"/>
      <c r="BO67" s="651"/>
      <c r="BP67" s="651"/>
      <c r="BQ67" s="651"/>
      <c r="BR67" s="651"/>
      <c r="BS67" s="651"/>
      <c r="BT67" s="651"/>
      <c r="BU67" s="651"/>
      <c r="BV67" s="651"/>
      <c r="BW67" s="651"/>
      <c r="BX67" s="651"/>
      <c r="BY67" s="651"/>
      <c r="BZ67" s="651">
        <v>2</v>
      </c>
      <c r="CA67" s="651">
        <v>2</v>
      </c>
    </row>
    <row r="68" spans="1:79" x14ac:dyDescent="0.35">
      <c r="A68" s="42">
        <v>44498</v>
      </c>
      <c r="B68" s="651"/>
      <c r="C68" s="651"/>
      <c r="D68" s="651"/>
      <c r="E68" s="651"/>
      <c r="F68" s="651"/>
      <c r="G68" s="651"/>
      <c r="H68" s="651"/>
      <c r="I68" s="651"/>
      <c r="J68" s="651"/>
      <c r="K68" s="651"/>
      <c r="L68" s="651"/>
      <c r="M68" s="651"/>
      <c r="N68" s="651"/>
      <c r="O68" s="651"/>
      <c r="P68" s="651"/>
      <c r="Q68" s="651"/>
      <c r="R68" s="651"/>
      <c r="S68" s="651"/>
      <c r="T68" s="651"/>
      <c r="U68" s="651"/>
      <c r="V68" s="651"/>
      <c r="W68" s="651"/>
      <c r="X68" s="651"/>
      <c r="Y68" s="651"/>
      <c r="Z68" s="651"/>
      <c r="AA68" s="651"/>
      <c r="AB68" s="651"/>
      <c r="AC68" s="651"/>
      <c r="AD68" s="651"/>
      <c r="AE68" s="651"/>
      <c r="AF68" s="651"/>
      <c r="AG68" s="651"/>
      <c r="AH68" s="651"/>
      <c r="AI68" s="651"/>
      <c r="AJ68" s="651"/>
      <c r="AK68" s="651"/>
      <c r="AL68" s="651"/>
      <c r="AM68" s="651"/>
      <c r="AN68" s="651"/>
      <c r="AO68" s="651"/>
      <c r="AP68" s="651">
        <v>2</v>
      </c>
      <c r="AQ68" s="651">
        <v>2</v>
      </c>
      <c r="AR68" s="651"/>
      <c r="AS68" s="651"/>
      <c r="AT68" s="651"/>
      <c r="AU68" s="651"/>
      <c r="AV68" s="651"/>
      <c r="AW68" s="651"/>
      <c r="AX68" s="651"/>
      <c r="AY68" s="651"/>
      <c r="AZ68" s="651"/>
      <c r="BA68" s="651"/>
      <c r="BB68" s="651"/>
      <c r="BC68" s="651"/>
      <c r="BD68" s="651"/>
      <c r="BE68" s="651"/>
      <c r="BF68" s="651"/>
      <c r="BG68" s="651"/>
      <c r="BH68" s="651"/>
      <c r="BI68" s="651"/>
      <c r="BJ68" s="651"/>
      <c r="BK68" s="651"/>
      <c r="BL68" s="651"/>
      <c r="BM68" s="651"/>
      <c r="BN68" s="651">
        <v>1</v>
      </c>
      <c r="BO68" s="651">
        <v>1</v>
      </c>
      <c r="BP68" s="651"/>
      <c r="BQ68" s="651"/>
      <c r="BR68" s="651"/>
      <c r="BS68" s="651"/>
      <c r="BT68" s="651"/>
      <c r="BU68" s="651"/>
      <c r="BV68" s="651"/>
      <c r="BW68" s="651"/>
      <c r="BX68" s="651"/>
      <c r="BY68" s="651"/>
      <c r="BZ68" s="651">
        <v>3</v>
      </c>
      <c r="CA68" s="651">
        <v>3</v>
      </c>
    </row>
    <row r="69" spans="1:79" x14ac:dyDescent="0.35">
      <c r="A69" s="42">
        <v>44524</v>
      </c>
      <c r="B69" s="651"/>
      <c r="C69" s="651"/>
      <c r="D69" s="651"/>
      <c r="E69" s="651"/>
      <c r="F69" s="651"/>
      <c r="G69" s="651"/>
      <c r="H69" s="651"/>
      <c r="I69" s="651"/>
      <c r="J69" s="651"/>
      <c r="K69" s="651"/>
      <c r="L69" s="651"/>
      <c r="M69" s="651"/>
      <c r="N69" s="651"/>
      <c r="O69" s="651"/>
      <c r="P69" s="651"/>
      <c r="Q69" s="651"/>
      <c r="R69" s="651"/>
      <c r="S69" s="651"/>
      <c r="T69" s="651"/>
      <c r="U69" s="651"/>
      <c r="V69" s="651"/>
      <c r="W69" s="651"/>
      <c r="X69" s="651"/>
      <c r="Y69" s="651"/>
      <c r="Z69" s="651"/>
      <c r="AA69" s="651"/>
      <c r="AB69" s="651"/>
      <c r="AC69" s="651"/>
      <c r="AD69" s="651"/>
      <c r="AE69" s="651"/>
      <c r="AF69" s="651"/>
      <c r="AG69" s="651"/>
      <c r="AH69" s="651"/>
      <c r="AI69" s="651"/>
      <c r="AJ69" s="651"/>
      <c r="AK69" s="651"/>
      <c r="AL69" s="651"/>
      <c r="AM69" s="651"/>
      <c r="AN69" s="651"/>
      <c r="AO69" s="651"/>
      <c r="AP69" s="651"/>
      <c r="AQ69" s="651"/>
      <c r="AR69" s="651"/>
      <c r="AS69" s="651"/>
      <c r="AT69" s="651"/>
      <c r="AU69" s="651"/>
      <c r="AV69" s="651"/>
      <c r="AW69" s="651"/>
      <c r="AX69" s="651"/>
      <c r="AY69" s="651"/>
      <c r="AZ69" s="651"/>
      <c r="BA69" s="651"/>
      <c r="BB69" s="651"/>
      <c r="BC69" s="651"/>
      <c r="BD69" s="651"/>
      <c r="BE69" s="651"/>
      <c r="BF69" s="651"/>
      <c r="BG69" s="651"/>
      <c r="BH69" s="651"/>
      <c r="BI69" s="651"/>
      <c r="BJ69" s="651"/>
      <c r="BK69" s="651"/>
      <c r="BL69" s="651">
        <v>1</v>
      </c>
      <c r="BM69" s="651">
        <v>1</v>
      </c>
      <c r="BN69" s="651"/>
      <c r="BO69" s="651"/>
      <c r="BP69" s="651"/>
      <c r="BQ69" s="651"/>
      <c r="BR69" s="651"/>
      <c r="BS69" s="651"/>
      <c r="BT69" s="651"/>
      <c r="BU69" s="651"/>
      <c r="BV69" s="651"/>
      <c r="BW69" s="651"/>
      <c r="BX69" s="651"/>
      <c r="BY69" s="651"/>
      <c r="BZ69" s="651">
        <v>1</v>
      </c>
      <c r="CA69" s="651">
        <v>1</v>
      </c>
    </row>
    <row r="70" spans="1:79" x14ac:dyDescent="0.35">
      <c r="A70" s="42">
        <v>44525</v>
      </c>
      <c r="B70" s="651"/>
      <c r="C70" s="651"/>
      <c r="D70" s="651"/>
      <c r="E70" s="651"/>
      <c r="F70" s="651"/>
      <c r="G70" s="651"/>
      <c r="H70" s="651"/>
      <c r="I70" s="651"/>
      <c r="J70" s="651"/>
      <c r="K70" s="651"/>
      <c r="L70" s="651"/>
      <c r="M70" s="651"/>
      <c r="N70" s="651"/>
      <c r="O70" s="651"/>
      <c r="P70" s="651"/>
      <c r="Q70" s="651"/>
      <c r="R70" s="651"/>
      <c r="S70" s="651"/>
      <c r="T70" s="651"/>
      <c r="U70" s="651"/>
      <c r="V70" s="651"/>
      <c r="W70" s="651"/>
      <c r="X70" s="651"/>
      <c r="Y70" s="651"/>
      <c r="Z70" s="651"/>
      <c r="AA70" s="651"/>
      <c r="AB70" s="651"/>
      <c r="AC70" s="651"/>
      <c r="AD70" s="651"/>
      <c r="AE70" s="651"/>
      <c r="AF70" s="651"/>
      <c r="AG70" s="651"/>
      <c r="AH70" s="651"/>
      <c r="AI70" s="651"/>
      <c r="AJ70" s="651"/>
      <c r="AK70" s="651"/>
      <c r="AL70" s="651"/>
      <c r="AM70" s="651"/>
      <c r="AN70" s="651"/>
      <c r="AO70" s="651"/>
      <c r="AP70" s="651"/>
      <c r="AQ70" s="651"/>
      <c r="AR70" s="651"/>
      <c r="AS70" s="651"/>
      <c r="AT70" s="651"/>
      <c r="AU70" s="651"/>
      <c r="AV70" s="651"/>
      <c r="AW70" s="651"/>
      <c r="AX70" s="651"/>
      <c r="AY70" s="651"/>
      <c r="AZ70" s="651"/>
      <c r="BA70" s="651"/>
      <c r="BB70" s="651"/>
      <c r="BC70" s="651"/>
      <c r="BD70" s="651"/>
      <c r="BE70" s="651"/>
      <c r="BF70" s="651"/>
      <c r="BG70" s="651"/>
      <c r="BH70" s="651"/>
      <c r="BI70" s="651"/>
      <c r="BJ70" s="651"/>
      <c r="BK70" s="651"/>
      <c r="BL70" s="651"/>
      <c r="BM70" s="651"/>
      <c r="BN70" s="651"/>
      <c r="BO70" s="651"/>
      <c r="BP70" s="651"/>
      <c r="BQ70" s="651"/>
      <c r="BR70" s="651"/>
      <c r="BS70" s="651"/>
      <c r="BT70" s="651"/>
      <c r="BU70" s="651"/>
      <c r="BV70" s="651"/>
      <c r="BW70" s="651"/>
      <c r="BX70" s="651">
        <v>1</v>
      </c>
      <c r="BY70" s="651">
        <v>1</v>
      </c>
      <c r="BZ70" s="651">
        <v>1</v>
      </c>
      <c r="CA70" s="651">
        <v>1</v>
      </c>
    </row>
    <row r="71" spans="1:79" x14ac:dyDescent="0.35">
      <c r="A71" s="42">
        <v>44529</v>
      </c>
      <c r="B71" s="651"/>
      <c r="C71" s="651"/>
      <c r="D71" s="651"/>
      <c r="E71" s="651"/>
      <c r="F71" s="651"/>
      <c r="G71" s="651"/>
      <c r="H71" s="651"/>
      <c r="I71" s="651"/>
      <c r="J71" s="651"/>
      <c r="K71" s="651"/>
      <c r="L71" s="651"/>
      <c r="M71" s="651"/>
      <c r="N71" s="651"/>
      <c r="O71" s="651"/>
      <c r="P71" s="651"/>
      <c r="Q71" s="651"/>
      <c r="R71" s="651"/>
      <c r="S71" s="651"/>
      <c r="T71" s="651"/>
      <c r="U71" s="651"/>
      <c r="V71" s="651"/>
      <c r="W71" s="651"/>
      <c r="X71" s="651"/>
      <c r="Y71" s="651"/>
      <c r="Z71" s="651"/>
      <c r="AA71" s="651"/>
      <c r="AB71" s="651"/>
      <c r="AC71" s="651"/>
      <c r="AD71" s="651"/>
      <c r="AE71" s="651"/>
      <c r="AF71" s="651"/>
      <c r="AG71" s="651"/>
      <c r="AH71" s="651"/>
      <c r="AI71" s="651"/>
      <c r="AJ71" s="651"/>
      <c r="AK71" s="651"/>
      <c r="AL71" s="651"/>
      <c r="AM71" s="651"/>
      <c r="AN71" s="651"/>
      <c r="AO71" s="651"/>
      <c r="AP71" s="651"/>
      <c r="AQ71" s="651"/>
      <c r="AR71" s="651"/>
      <c r="AS71" s="651"/>
      <c r="AT71" s="651"/>
      <c r="AU71" s="651"/>
      <c r="AV71" s="651"/>
      <c r="AW71" s="651"/>
      <c r="AX71" s="651"/>
      <c r="AY71" s="651"/>
      <c r="AZ71" s="651"/>
      <c r="BA71" s="651"/>
      <c r="BB71" s="651"/>
      <c r="BC71" s="651"/>
      <c r="BD71" s="651"/>
      <c r="BE71" s="651"/>
      <c r="BF71" s="651"/>
      <c r="BG71" s="651"/>
      <c r="BH71" s="651"/>
      <c r="BI71" s="651"/>
      <c r="BJ71" s="651"/>
      <c r="BK71" s="651"/>
      <c r="BL71" s="651"/>
      <c r="BM71" s="651"/>
      <c r="BN71" s="651"/>
      <c r="BO71" s="651"/>
      <c r="BP71" s="651">
        <v>1</v>
      </c>
      <c r="BQ71" s="651">
        <v>1</v>
      </c>
      <c r="BR71" s="651"/>
      <c r="BS71" s="651"/>
      <c r="BT71" s="651"/>
      <c r="BU71" s="651"/>
      <c r="BV71" s="651"/>
      <c r="BW71" s="651"/>
      <c r="BX71" s="651"/>
      <c r="BY71" s="651"/>
      <c r="BZ71" s="651">
        <v>1</v>
      </c>
      <c r="CA71" s="651">
        <v>1</v>
      </c>
    </row>
    <row r="72" spans="1:79" x14ac:dyDescent="0.35">
      <c r="A72" s="654" t="s">
        <v>45</v>
      </c>
      <c r="B72" s="651">
        <v>6</v>
      </c>
      <c r="C72" s="651">
        <v>6</v>
      </c>
      <c r="D72" s="651">
        <v>4</v>
      </c>
      <c r="E72" s="651">
        <v>3</v>
      </c>
      <c r="F72" s="651">
        <v>1</v>
      </c>
      <c r="G72" s="651">
        <v>1</v>
      </c>
      <c r="H72" s="651">
        <v>2</v>
      </c>
      <c r="I72" s="651">
        <v>2</v>
      </c>
      <c r="J72" s="651">
        <v>10</v>
      </c>
      <c r="K72" s="651">
        <v>10</v>
      </c>
      <c r="L72" s="651">
        <v>1</v>
      </c>
      <c r="M72" s="651">
        <v>1</v>
      </c>
      <c r="N72" s="651">
        <v>3</v>
      </c>
      <c r="O72" s="651">
        <v>3</v>
      </c>
      <c r="P72" s="651">
        <v>6</v>
      </c>
      <c r="Q72" s="651">
        <v>6</v>
      </c>
      <c r="R72" s="651"/>
      <c r="S72" s="651">
        <v>1</v>
      </c>
      <c r="T72" s="651">
        <v>2</v>
      </c>
      <c r="U72" s="651">
        <v>2</v>
      </c>
      <c r="V72" s="651">
        <v>1</v>
      </c>
      <c r="W72" s="651">
        <v>1</v>
      </c>
      <c r="X72" s="651">
        <v>2</v>
      </c>
      <c r="Y72" s="651">
        <v>2</v>
      </c>
      <c r="Z72" s="651">
        <v>4</v>
      </c>
      <c r="AA72" s="651">
        <v>4</v>
      </c>
      <c r="AB72" s="651">
        <v>6</v>
      </c>
      <c r="AC72" s="651">
        <v>5</v>
      </c>
      <c r="AD72" s="651">
        <v>3</v>
      </c>
      <c r="AE72" s="651">
        <v>2</v>
      </c>
      <c r="AF72" s="651">
        <v>1</v>
      </c>
      <c r="AG72" s="651">
        <v>1</v>
      </c>
      <c r="AH72" s="651">
        <v>1</v>
      </c>
      <c r="AI72" s="651">
        <v>1</v>
      </c>
      <c r="AJ72" s="651">
        <v>1</v>
      </c>
      <c r="AK72" s="651">
        <v>1</v>
      </c>
      <c r="AL72" s="651">
        <v>1</v>
      </c>
      <c r="AM72" s="651"/>
      <c r="AN72" s="651">
        <v>2</v>
      </c>
      <c r="AO72" s="651">
        <v>2</v>
      </c>
      <c r="AP72" s="651">
        <v>5</v>
      </c>
      <c r="AQ72" s="651">
        <v>5</v>
      </c>
      <c r="AR72" s="651">
        <v>4</v>
      </c>
      <c r="AS72" s="651">
        <v>4</v>
      </c>
      <c r="AT72" s="651">
        <v>1</v>
      </c>
      <c r="AU72" s="651">
        <v>1</v>
      </c>
      <c r="AV72" s="651">
        <v>1</v>
      </c>
      <c r="AW72" s="651">
        <v>1</v>
      </c>
      <c r="AX72" s="651">
        <v>1</v>
      </c>
      <c r="AY72" s="651">
        <v>1</v>
      </c>
      <c r="AZ72" s="651">
        <v>1</v>
      </c>
      <c r="BA72" s="651">
        <v>1</v>
      </c>
      <c r="BB72" s="651">
        <v>1</v>
      </c>
      <c r="BC72" s="651">
        <v>1</v>
      </c>
      <c r="BD72" s="651">
        <v>1</v>
      </c>
      <c r="BE72" s="651">
        <v>1</v>
      </c>
      <c r="BF72" s="651">
        <v>2</v>
      </c>
      <c r="BG72" s="651">
        <v>2</v>
      </c>
      <c r="BH72" s="651">
        <v>1</v>
      </c>
      <c r="BI72" s="651">
        <v>1</v>
      </c>
      <c r="BJ72" s="651">
        <v>1</v>
      </c>
      <c r="BK72" s="651">
        <v>1</v>
      </c>
      <c r="BL72" s="651">
        <v>5</v>
      </c>
      <c r="BM72" s="651">
        <v>5</v>
      </c>
      <c r="BN72" s="651">
        <v>2</v>
      </c>
      <c r="BO72" s="651">
        <v>2</v>
      </c>
      <c r="BP72" s="651">
        <v>2</v>
      </c>
      <c r="BQ72" s="651">
        <v>2</v>
      </c>
      <c r="BR72" s="651">
        <v>1</v>
      </c>
      <c r="BS72" s="651">
        <v>1</v>
      </c>
      <c r="BT72" s="651">
        <v>3</v>
      </c>
      <c r="BU72" s="651"/>
      <c r="BV72" s="651">
        <v>1</v>
      </c>
      <c r="BW72" s="651">
        <v>1</v>
      </c>
      <c r="BX72" s="651">
        <v>1</v>
      </c>
      <c r="BY72" s="651">
        <v>1</v>
      </c>
      <c r="BZ72" s="651">
        <v>91</v>
      </c>
      <c r="CA72" s="651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2022-01-25T04:14:29Z</dcterms:modified>
</cp:coreProperties>
</file>